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Lagame\source\repos\HeroForge-OnceAgain4\Resources\"/>
    </mc:Choice>
  </mc:AlternateContent>
  <xr:revisionPtr revIDLastSave="0" documentId="8_{42CC6803-EE5A-4C19-9D09-150040206928}" xr6:coauthVersionLast="47" xr6:coauthVersionMax="47" xr10:uidLastSave="{00000000-0000-0000-0000-000000000000}"/>
  <bookViews>
    <workbookView xWindow="-120" yWindow="-120" windowWidth="29040" windowHeight="15840" xr2:uid="{BF8CEC1B-9B25-405D-80CE-F8085AB98A52}"/>
  </bookViews>
  <sheets>
    <sheet name="Race Info" sheetId="2" r:id="rId1"/>
  </sheets>
  <externalReferences>
    <externalReference r:id="rId2"/>
  </externalReferences>
  <definedNames>
    <definedName name="_xlnm._FilterDatabase" localSheetId="0" hidden="1">'Race Info'!$K$1:$K$333</definedName>
    <definedName name="AberrantSelected">[1]Feats!$AM$6</definedName>
    <definedName name="AbilityAcronym">'[1]Stats &amp; Character Details'!$CE$3:$CE$8</definedName>
    <definedName name="AbilityEssentia">'[1]Incarnum Abilities'!$W$1</definedName>
    <definedName name="AbilityInitialScore">'[1]Stats &amp; Character Details'!$CG$3:$CG$8</definedName>
    <definedName name="AbilitySkillBonus">[1]Enhancements!$A$27:$C$32</definedName>
    <definedName name="AbilityTxt">'[1]Stats &amp; Character Details'!$CQ$3:$CQ$8</definedName>
    <definedName name="AbJLvl">'[1]Class Info'!$E$249</definedName>
    <definedName name="AbleLearnerLevel">[1]ExportSheet!$BT$13</definedName>
    <definedName name="AblLvl">'[1]Class Info'!$E$687</definedName>
    <definedName name="AC">'[1]CS Calc.'!$A$41</definedName>
    <definedName name="ACArmor">'[1]CS Calc.'!$A$43</definedName>
    <definedName name="ACDeflect">'[1]CS Calc.'!$F$43</definedName>
    <definedName name="ACDex">'[1]CS Calc.'!$C$43</definedName>
    <definedName name="AChLvl">'[1]Class Info'!$E$619</definedName>
    <definedName name="ACMisc">'[1]CS Calc.'!$G$43</definedName>
    <definedName name="ACP">[1]Armor!$N$81</definedName>
    <definedName name="AcrLvl">'[1]Class Info'!$E$235</definedName>
    <definedName name="ACShield">'[1]CS Calc.'!$B$43</definedName>
    <definedName name="ACSize">'[1]CS Calc.'!$D$43</definedName>
    <definedName name="AcSLvl">'[1]Class Info'!$E$606</definedName>
    <definedName name="ActionPointBonus">[1]Enhancements!$C$24</definedName>
    <definedName name="ActualArmorName">[1]Armor!$H$1</definedName>
    <definedName name="ActualArmorType">[1]Armor!$K$1</definedName>
    <definedName name="AddShifts">'[1]Racial Abilities'!$N$681</definedName>
    <definedName name="AdPaulDR">[1]SoulmeldAbilities!$G$10</definedName>
    <definedName name="AdpLvl">'[1]Class Info'!$E$99</definedName>
    <definedName name="AdtLvl">'[1]Class Info'!$E$422</definedName>
    <definedName name="AereniFocusSkill">[1]Feats!$AP$2653</definedName>
    <definedName name="AfcLvl">'[1]Class Info'!$E$87</definedName>
    <definedName name="Aid">[1]Buffs!$B$17</definedName>
    <definedName name="AidHP">[1]Buffs!$E$17</definedName>
    <definedName name="AidToHit">[1]Buffs!$G$17</definedName>
    <definedName name="Alignment">'[1]Stats &amp; Character Details'!$CM$37</definedName>
    <definedName name="AlignmentBase">'[1]Stats &amp; Character Details'!$CK$39</definedName>
    <definedName name="AlignmentCell">[1]ExportSheet!$E$10</definedName>
    <definedName name="AlignmentChaotic">'[1]Stats &amp; Character Details'!$CP$39</definedName>
    <definedName name="AlignmentComponents">'[1]Stats &amp; Character Details'!$CM$35:$CM$36</definedName>
    <definedName name="AlignmentDeity">'[1]Stats &amp; Character Details'!$CM$41</definedName>
    <definedName name="AlignmentEvil">'[1]Stats &amp; Character Details'!$CP$36</definedName>
    <definedName name="AlignmentGood">'[1]Stats &amp; Character Details'!$CP$37</definedName>
    <definedName name="AlignmentLawful">'[1]Stats &amp; Character Details'!$CP$38</definedName>
    <definedName name="AlignmentList">'[1]Stats &amp; Character Details'!$CI$35:$CI$43</definedName>
    <definedName name="AlignmentNeutral">'[1]Stats &amp; Character Details'!$CP$35</definedName>
    <definedName name="AlignmentNonChaotic">'[1]Stats &amp; Character Details'!$CP$43</definedName>
    <definedName name="AlignmentNonEvil">'[1]Stats &amp; Character Details'!$CP$40</definedName>
    <definedName name="AlignmentNonGood">'[1]Stats &amp; Character Details'!$CP$41</definedName>
    <definedName name="AlignmentNonLawful">'[1]Stats &amp; Character Details'!$CP$42</definedName>
    <definedName name="AlignmentSeq">'[1]Stats &amp; Character Details'!$CH$35:$CH$43</definedName>
    <definedName name="AlignmentTrueNeutral">'[1]Stats &amp; Character Details'!$CM$42</definedName>
    <definedName name="AlignmentTxt">'[1]Stats &amp; Character Details'!$CM$38</definedName>
    <definedName name="AliLvl">'[1]Class Info'!$E$187</definedName>
    <definedName name="AlpLvl">'[1]Class Info'!$E$773</definedName>
    <definedName name="AlSLvl">'[1]Class Info'!$E$576</definedName>
    <definedName name="AmbientSecret1">[1]ExportSheet!$AI$57</definedName>
    <definedName name="AmbientSecret2">[1]ExportSheet!$AI$58</definedName>
    <definedName name="AmbientSecret3">[1]ExportSheet!$AI$59</definedName>
    <definedName name="AmbientSecrets">[1]ExportSheet!$AI$57:$AI$59</definedName>
    <definedName name="AmTLvl">'[1]Class Info'!$E$601</definedName>
    <definedName name="AnimalCompanion">[1]ExportSheet!$T$20</definedName>
    <definedName name="AnimalCompanionList">'[1]Creature Info'!$CB$6:INDEX('[1]Creature Info'!$CB$6:$CB$225,CompanionListRowsCnt+1)</definedName>
    <definedName name="AnimalisticPower">[1]Buffs!$B$18</definedName>
    <definedName name="AnimalisticPowerMod">[1]Buffs!$G$18</definedName>
    <definedName name="AniMLvl">'[1]Class Info'!$E$382</definedName>
    <definedName name="AnInLvl">'[1]Class Info'!$E$740</definedName>
    <definedName name="AnkBreAC">[1]SoulmeldAbilities!$G$14</definedName>
    <definedName name="AnKLvl">'[1]Class Info'!$E$712</definedName>
    <definedName name="AnmLvl">'[1]Class Info'!$E$774</definedName>
    <definedName name="Anoint1">[1]ExportSheet!$AI$10</definedName>
    <definedName name="Anoint2">[1]ExportSheet!$AI$11</definedName>
    <definedName name="Anoint3">[1]ExportSheet!$AI$12</definedName>
    <definedName name="Anoint4">[1]ExportSheet!$AI$13</definedName>
    <definedName name="AnointSelf">[1]Tables!$N$121:$N$128</definedName>
    <definedName name="AnointSelfStatBump">[1]ExportSheet!$AK$10</definedName>
    <definedName name="AnointW1">[1]ExportSheet!$AI$14</definedName>
    <definedName name="AnointW2">[1]ExportSheet!$AI$15</definedName>
    <definedName name="AnointW3">[1]ExportSheet!$AI$16</definedName>
    <definedName name="AnointWeapon">[1]Tables!$N$136:$N$141</definedName>
    <definedName name="ANRLvl">'[1]Class Info'!$E$500</definedName>
    <definedName name="AnWrLvl">'[1]Class Info'!$E$741</definedName>
    <definedName name="AoPLvl">'[1]Class Info'!$E$713</definedName>
    <definedName name="AoSLvl">'[1]Class Info'!$E$186</definedName>
    <definedName name="ApeLvl">'[1]Class Info'!$E$206</definedName>
    <definedName name="Aquan">[1]Languages!$H$7</definedName>
    <definedName name="AquaticSubtype">'Race Info'!$BK$80</definedName>
    <definedName name="AraLvl">'[1]Class Info'!$E$461</definedName>
    <definedName name="ArcaneBacklashMod">'[1]Class Abilities'!$D$3308</definedName>
    <definedName name="ArcaneSpellFailure">[1]Armor!$P$81</definedName>
    <definedName name="ArcaneThesis">[1]ExportSheet!$AI$61:$AI$64</definedName>
    <definedName name="ArcaneThesis1">[1]ExportSheet!$AI$61</definedName>
    <definedName name="ArcaneThesis2">[1]ExportSheet!$AI$62</definedName>
    <definedName name="ArcaneThesis3">[1]ExportSheet!$AI$63</definedName>
    <definedName name="ArcaneThesis4">[1]ExportSheet!$AI$64</definedName>
    <definedName name="ArcLvl">'[1]Class Info'!$E$106</definedName>
    <definedName name="ArdentMantle1">[1]ExportSheet!$W$43</definedName>
    <definedName name="ArdentMantle2">[1]ExportSheet!$W$44</definedName>
    <definedName name="ArdentMantle3">[1]ExportSheet!$W$45</definedName>
    <definedName name="ArdentMantle4">[1]ExportSheet!$W$46</definedName>
    <definedName name="ArdentMantle5">[1]ExportSheet!$W$47</definedName>
    <definedName name="ArdentMantle6">[1]ExportSheet!$W$48</definedName>
    <definedName name="ArdtLvl">'[1]Class Info'!$E$38</definedName>
    <definedName name="ArdtLvlAbilities">'[1]Psionic Info'!$Q$66:$S$86</definedName>
    <definedName name="ArHLvl">'[1]Class Info'!$E$311</definedName>
    <definedName name="ArItLvl">'[1]Class Info'!$E$240</definedName>
    <definedName name="Armament1">[1]ExportSheet!$AG$16</definedName>
    <definedName name="Armament2">[1]ExportSheet!$AG$17</definedName>
    <definedName name="Armament3">[1]ExportSheet!$AG$18</definedName>
    <definedName name="ArmLvl">'[1]Class Info'!$E$108</definedName>
    <definedName name="ArmorACP">[1]Armor!$O$1</definedName>
    <definedName name="ArmorBondBonus">'[1]Incarnum Abilities'!$Z$36</definedName>
    <definedName name="ArmorBonus">[1]Armor!$M$1</definedName>
    <definedName name="ArmorCell">[1]ExportSheet!$F$43</definedName>
    <definedName name="ArmorMasteryHeavy">'[1]Class Abilities'!$D$2817</definedName>
    <definedName name="ArmorMasteryMedium">'[1]Class Abilities'!$D$2813</definedName>
    <definedName name="ArmorMat">[1]ExportSheet!$F$45</definedName>
    <definedName name="ArmorMaterial">[1]Armor!$J$1</definedName>
    <definedName name="ArmorMaterialName">[1]Armor!$K$90</definedName>
    <definedName name="ArmorMaterialsList">[1]Armor!$H$106:$H$122</definedName>
    <definedName name="ArmorMaxDex">[1]Armor!$N$1</definedName>
    <definedName name="ArmorName">[1]Armor!$K$88</definedName>
    <definedName name="ArmorProf">'[1]Class Weapons &amp; Armor'!$A$11</definedName>
    <definedName name="ArmorProficient">[1]Armor!$L$1</definedName>
    <definedName name="ArmorProps">[1]Armor!$A$7</definedName>
    <definedName name="ArmorQual">[1]ExportSheet!$F$44</definedName>
    <definedName name="ArmorSel">[1]Armor!$I$88</definedName>
    <definedName name="ArmorSkinFeat">[1]Feats!$AQ$406</definedName>
    <definedName name="ArmorSpecial1">[1]Feats!$AO$178</definedName>
    <definedName name="ArmorSpecial2">[1]Feats!$AO$179</definedName>
    <definedName name="ArmorSpecial3">[1]Feats!$AO$180</definedName>
    <definedName name="ArmorSpeed">[1]Armor!$R$1</definedName>
    <definedName name="ArmorSpellFail">[1]Armor!$P$1</definedName>
    <definedName name="ArmorSummary">[1]Armor!$AA$11</definedName>
    <definedName name="ArmorType">[1]Armor!$J$88</definedName>
    <definedName name="ArmorWgt">[1]Armor!$Q$1</definedName>
    <definedName name="ArmSlot">'[1]Magic Equipment'!$J$17</definedName>
    <definedName name="ArmSlotACMod">'[1]Magic Equipment'!$BA$24</definedName>
    <definedName name="ArmSlotValue">'[1]Magic Equipment'!$BB$51</definedName>
    <definedName name="ArmSlotWeight">'[1]Magic Equipment'!$AZ$51</definedName>
    <definedName name="ArSLvl">'[1]Class Info'!$E$188</definedName>
    <definedName name="Art">'[1]Stats &amp; Character Details'!$B$29</definedName>
    <definedName name="ArtistCraftSkill">[1]Feats!$AQ$2103</definedName>
    <definedName name="ArTLvl">'[1]Class Info'!$E$107</definedName>
    <definedName name="ArvLvl">'[1]Class Info'!$E$42</definedName>
    <definedName name="ArvSkill1">[1]ExportSheet!$T$54</definedName>
    <definedName name="ArvSkill2">[1]ExportSheet!$T$55</definedName>
    <definedName name="ArvSkill3">[1]ExportSheet!$T$56</definedName>
    <definedName name="ArvSkill4">[1]ExportSheet!$T$57</definedName>
    <definedName name="ArvSkills">[1]ExportSheet!$T$54:$T$57</definedName>
    <definedName name="AsDLvl">'[1]Class Info'!$E$425</definedName>
    <definedName name="AsnLvl">'[1]Class Info'!$E$109</definedName>
    <definedName name="AstVamDR">[1]SoulmeldAbilities!$G$23</definedName>
    <definedName name="AtavistPersonality">[1]ExportSheet!$AE$51</definedName>
    <definedName name="AtavistSociableBonus">'[1]Class Abilities'!$D$2838</definedName>
    <definedName name="Attack1Bonus">[1]Attacks!$B$36</definedName>
    <definedName name="Attack1Critical">[1]Attacks!$B$38</definedName>
    <definedName name="Attack1Damage">[1]Attacks!$B$37</definedName>
    <definedName name="Attack1Name">[1]Attacks!$B$35</definedName>
    <definedName name="Attack1Props">[1]Attacks!$B$43</definedName>
    <definedName name="Attack1Range">[1]Attacks!$B$39</definedName>
    <definedName name="Attack1Size">[1]Attacks!$B$42</definedName>
    <definedName name="Attack1Txt">[1]Attacks!$D$35</definedName>
    <definedName name="Attack1Type">[1]Attacks!$B$41</definedName>
    <definedName name="Attack1UsageIndex">[1]Attacks!$C$17</definedName>
    <definedName name="Attack1Wgt">[1]Attacks!$B$40</definedName>
    <definedName name="Attack2Bonus">[1]Attacks!$Q$36</definedName>
    <definedName name="Attack2Critical">[1]Attacks!$Q$38</definedName>
    <definedName name="Attack2Damage">[1]Attacks!$Q$37</definedName>
    <definedName name="Attack2Name">[1]Attacks!$Q$35</definedName>
    <definedName name="Attack2Props">[1]Attacks!$Q$43</definedName>
    <definedName name="Attack2Range">[1]Attacks!$Q$39</definedName>
    <definedName name="Attack2Size">[1]Attacks!$Q$42</definedName>
    <definedName name="Attack2Txt">[1]Attacks!$S$35</definedName>
    <definedName name="Attack2Type">[1]Attacks!$Q$41</definedName>
    <definedName name="Attack2Wgt">[1]Attacks!$Q$40</definedName>
    <definedName name="Attack3Bonus">[1]Attacks!$AF$36</definedName>
    <definedName name="Attack3Critical">[1]Attacks!$AF$38</definedName>
    <definedName name="Attack3Damage">[1]Attacks!$AF$37</definedName>
    <definedName name="Attack3Name">[1]Attacks!$AF$35</definedName>
    <definedName name="Attack3Props">[1]Attacks!$AF$43</definedName>
    <definedName name="Attack3Range">[1]Attacks!$AF$39</definedName>
    <definedName name="Attack3Size">[1]Attacks!$AF$42</definedName>
    <definedName name="Attack3Txt">[1]Attacks!$AH$35</definedName>
    <definedName name="Attack3Type">[1]Attacks!$AF$41</definedName>
    <definedName name="Attack3Wgt">[1]Attacks!$AF$40</definedName>
    <definedName name="Attack4Bonus">[1]Attacks!$AU$36</definedName>
    <definedName name="Attack4Critical">[1]Attacks!$AU$38</definedName>
    <definedName name="Attack4Damage">[1]Attacks!$AU$37</definedName>
    <definedName name="Attack4Name">[1]Attacks!$AU$35</definedName>
    <definedName name="Attack4Props">[1]Attacks!$AU$43</definedName>
    <definedName name="Attack4Range">[1]Attacks!$AU$39</definedName>
    <definedName name="Attack4Size">[1]Attacks!$AU$42</definedName>
    <definedName name="Attack4Txt">[1]Attacks!$AW$35</definedName>
    <definedName name="Attack4Type">[1]Attacks!$AU$41</definedName>
    <definedName name="Attack4Wgt">[1]Attacks!$AU$40</definedName>
    <definedName name="Attack5Bonus">[1]Attacks!$BJ$36</definedName>
    <definedName name="Attack5Critical">[1]Attacks!$BJ$38</definedName>
    <definedName name="Attack5Damage">[1]Attacks!$BJ$37</definedName>
    <definedName name="Attack5Name">[1]Attacks!$BJ$35</definedName>
    <definedName name="Attack5Props">[1]Attacks!$BJ$43</definedName>
    <definedName name="Attack5Range">[1]Attacks!$BJ$39</definedName>
    <definedName name="Attack5Size">[1]Attacks!$BJ$42</definedName>
    <definedName name="Attack5Txt">[1]Attacks!$BL$35</definedName>
    <definedName name="Attack5Type">[1]Attacks!$BJ$41</definedName>
    <definedName name="Attack5Wgt">[1]Attacks!$BJ$40</definedName>
    <definedName name="Attack6Bonus">[1]Attacks!$BY$36</definedName>
    <definedName name="Attack6Critical">[1]Attacks!$BY$38</definedName>
    <definedName name="Attack6Damage">[1]Attacks!$BY$37</definedName>
    <definedName name="Attack6Name">[1]Attacks!$BY$35</definedName>
    <definedName name="Attack6Props">[1]Attacks!$BY$43</definedName>
    <definedName name="Attack6Range">[1]Attacks!$BY$39</definedName>
    <definedName name="Attack6Size">[1]Attacks!$BY$42</definedName>
    <definedName name="Attack6Txt">[1]Attacks!$CA$35</definedName>
    <definedName name="Attack6Type">[1]Attacks!$BY$41</definedName>
    <definedName name="Attack6Wgt">[1]Attacks!$BY$40</definedName>
    <definedName name="AttackAmmo1">[1]ExportSheet!$E$28</definedName>
    <definedName name="AttackAmmo2">[1]ExportSheet!$G$28</definedName>
    <definedName name="AttackAmmo3">[1]ExportSheet!$I$28</definedName>
    <definedName name="AttackAmmo4">[1]ExportSheet!$K$28</definedName>
    <definedName name="AttackAmmo5">[1]ExportSheet!$M$28</definedName>
    <definedName name="AttackAmmo6">[1]ExportSheet!$O$28</definedName>
    <definedName name="AttackEnh1">[1]ExportSheet!$E$27</definedName>
    <definedName name="AttackEnh2">[1]ExportSheet!$G$27</definedName>
    <definedName name="AttackEnh3">[1]ExportSheet!$I$27</definedName>
    <definedName name="AttackEnh4">[1]ExportSheet!$K$27</definedName>
    <definedName name="AttackEnh5">[1]ExportSheet!$M$27</definedName>
    <definedName name="AttackEnh6">[1]ExportSheet!$O$27</definedName>
    <definedName name="AttackFt1">[1]ExportSheet!$E$30</definedName>
    <definedName name="AttackFt2">[1]ExportSheet!$G$30</definedName>
    <definedName name="AttackFt3">[1]ExportSheet!$I$30</definedName>
    <definedName name="AttackFt4">[1]ExportSheet!$K$30</definedName>
    <definedName name="AttackFt5">[1]ExportSheet!$M$30</definedName>
    <definedName name="AttackFt6">[1]ExportSheet!$O$30</definedName>
    <definedName name="AttackMat1">[1]ExportSheet!$E$29</definedName>
    <definedName name="AttackMat2">[1]ExportSheet!$G$29</definedName>
    <definedName name="AttackMat3">[1]ExportSheet!$I$29</definedName>
    <definedName name="AttackMat4">[1]ExportSheet!$K$29</definedName>
    <definedName name="AttackMat5">[1]ExportSheet!$M$29</definedName>
    <definedName name="AttackMat6">[1]ExportSheet!$O$29</definedName>
    <definedName name="AttackMgty1">[1]ExportSheet!$E$31</definedName>
    <definedName name="AttackMgty2">[1]ExportSheet!$G$31</definedName>
    <definedName name="AttackMgty3">[1]ExportSheet!$I$31</definedName>
    <definedName name="AttackMgty4">[1]ExportSheet!$K$31</definedName>
    <definedName name="AttackMgty5">[1]ExportSheet!$M$31</definedName>
    <definedName name="AttackMgty6">[1]ExportSheet!$O$31</definedName>
    <definedName name="AttackName1">[1]Attacks!$B$7</definedName>
    <definedName name="AttackName2">[1]Attacks!$Q$7</definedName>
    <definedName name="AttackName3">[1]Attacks!$AF$7</definedName>
    <definedName name="AttackName4">[1]Attacks!$AU$7</definedName>
    <definedName name="AttackName5">[1]Attacks!$BJ$7</definedName>
    <definedName name="AttackName6">[1]Attacks!$BY$7</definedName>
    <definedName name="AttackNames">[1]Attacks!$B$7,[1]Attacks!$Q$7,[1]Attacks!$AF$7,[1]Attacks!$AU$7,[1]Attacks!$BJ$7,[1]Attacks!$BY$7</definedName>
    <definedName name="AttackSize1">[1]ExportSheet!$D$27</definedName>
    <definedName name="AttackSize2">[1]ExportSheet!$F$27</definedName>
    <definedName name="AttackSize3">[1]ExportSheet!$H$27</definedName>
    <definedName name="AttackSize4">[1]ExportSheet!$J$27</definedName>
    <definedName name="AttackSize5">[1]ExportSheet!$L$27</definedName>
    <definedName name="AttackSize6">[1]ExportSheet!$N$27</definedName>
    <definedName name="AttackTxt">[1]Attacks!$D$37</definedName>
    <definedName name="AttackUsage1">[1]ExportSheet!$E$26</definedName>
    <definedName name="AttackUsage2">[1]ExportSheet!$G$26</definedName>
    <definedName name="AttackUsage3">[1]ExportSheet!$I$26</definedName>
    <definedName name="AttackUsage4">[1]ExportSheet!$K$26</definedName>
    <definedName name="AttackUsage5">[1]ExportSheet!$M$26</definedName>
    <definedName name="AttackUsage6">[1]ExportSheet!$O$26</definedName>
    <definedName name="AttackWpn1">[1]ExportSheet!$E$25</definedName>
    <definedName name="AttackWpn2">[1]ExportSheet!$G$25</definedName>
    <definedName name="AttackWpn3">[1]ExportSheet!$I$25</definedName>
    <definedName name="AttackWpn4">[1]ExportSheet!$K$25</definedName>
    <definedName name="AttackWpn5">[1]ExportSheet!$M$25</definedName>
    <definedName name="AttackWpn6">[1]ExportSheet!$O$25</definedName>
    <definedName name="AtvLvl">'[1]Class Info'!$E$552</definedName>
    <definedName name="AugmentedBiofeedback">[1]Buffs!$P$58</definedName>
    <definedName name="AugmentedDefensivePrecognition">[1]Buffs!$P$64</definedName>
    <definedName name="AugmentedForceShield">[1]Buffs!$P$62</definedName>
    <definedName name="AugmentedInertialArmor">[1]Buffs!$P$60</definedName>
    <definedName name="AugmentedMentalBarrier">[1]Buffs!$P$63</definedName>
    <definedName name="AugmentedOffensivePrecognition">[1]Buffs!$P$65</definedName>
    <definedName name="AugmentedOffensivePrescience">[1]Buffs!$P$66</definedName>
    <definedName name="AugmentedPsionicVigor">[1]Buffs!$P$68</definedName>
    <definedName name="AugmentedThickenSkin">[1]Buffs!$P$67</definedName>
    <definedName name="AuraGood">[1]Deities!$L$3</definedName>
    <definedName name="AuraGoodStr">'[1]Class Abilities'!$F$24</definedName>
    <definedName name="AuraLaw">[1]Deities!$K$3</definedName>
    <definedName name="AuraLawStr">'[1]Class Abilities'!$F$23</definedName>
    <definedName name="Auran">[1]Languages!$H$8</definedName>
    <definedName name="AuraOfCourageAbility">'[1]Class Abilities'!$B$106</definedName>
    <definedName name="AuraOfWardingMod">'[1]Class Abilities'!$D$608</definedName>
    <definedName name="AusLvl">'[1]Class Info'!$E$462</definedName>
    <definedName name="AvELvl">'[1]Class Info'!$E$261</definedName>
    <definedName name="AvnLvl">'[1]Class Info'!$E$775</definedName>
    <definedName name="AwDLvl">'[1]Class Info'!$E$337</definedName>
    <definedName name="AzureTalentBonus">'[1]Incarnum Abilities'!$Z$5</definedName>
    <definedName name="AzureTouchBonus">'[1]Incarnum Abilities'!$Z$6</definedName>
    <definedName name="AzureToughnessBonus">'[1]Incarnum Abilities'!$Z$7</definedName>
    <definedName name="BAB">[1]Classes!$BI$2</definedName>
    <definedName name="BaDLvl">'[1]Class Info'!$E$621</definedName>
    <definedName name="Bane">[1]Buffs!$W$2</definedName>
    <definedName name="BaneToHit">[1]Buffs!$Y$2</definedName>
    <definedName name="BardicKnowledge">'[1]Class Abilities'!$E$12</definedName>
    <definedName name="BardicMusic">'[1]Class Abilities'!$E$13</definedName>
    <definedName name="BardicMusicAmount">'[1]Class Abilities'!$F$13</definedName>
    <definedName name="Barkskin">[1]Buffs!$B$19</definedName>
    <definedName name="BarkskinMod">[1]Buffs!$G$19</definedName>
    <definedName name="baseAge">'[1]Stats &amp; Character Details'!$CH$19</definedName>
    <definedName name="BaseArcaneCasterLevel">'[1]Spell Info'!$D$80</definedName>
    <definedName name="BaseAtk">[1]Classes!$BI$3</definedName>
    <definedName name="BaseAtkMod">'[1]CS Calc.'!$I$13</definedName>
    <definedName name="baseEvasion">'[1]Class Abilities'!$AM$8</definedName>
    <definedName name="BaseFort">[1]Classes!$BO$37</definedName>
    <definedName name="BaseRef">[1]Classes!$BO$38</definedName>
    <definedName name="BaseSpeed">'Race Info'!$G$1</definedName>
    <definedName name="BaseWill">[1]Classes!$BO$39</definedName>
    <definedName name="BattleFortitude">'[1]Class Abilities'!$D$850</definedName>
    <definedName name="BBCLvl">'[1]Class Info'!$E$513</definedName>
    <definedName name="BBHLvl">'[1]Class Info'!$E$435</definedName>
    <definedName name="BbnLvl">'[1]Class Info'!$E$5</definedName>
    <definedName name="BBoLvl">'[1]Class Info'!$E$288</definedName>
    <definedName name="BcMLvl">'[1]Class Info'!$E$373</definedName>
    <definedName name="BDfLvl">'[1]Class Info'!$E$744</definedName>
    <definedName name="BdsLvl">'[1]Class Info'!$E$124</definedName>
    <definedName name="BearsEndurance">[1]Buffs!$B$23</definedName>
    <definedName name="BearsEnduranceMod">[1]Buffs!$G$23</definedName>
    <definedName name="BegLvl">'[1]Class Info'!$E$17</definedName>
    <definedName name="Benediction">[1]Buffs!$B$20</definedName>
    <definedName name="BenedictionMod">[1]Buffs!$G$20</definedName>
    <definedName name="BerLvl">'[1]Class Info'!$E$207</definedName>
    <definedName name="BerserkerStrengthBonus">'[1]Class Abilities'!$K$1</definedName>
    <definedName name="BFZLvl">'[1]Class Info'!$E$160</definedName>
    <definedName name="BHALvl">'[1]Class Info'!$E$364</definedName>
    <definedName name="BhrLvl">'[1]Class Info'!$E$767</definedName>
    <definedName name="BindArms">[1]ExportSheet!$BE$53</definedName>
    <definedName name="BindBrow">[1]ExportSheet!$BD$61</definedName>
    <definedName name="BindCrown">[1]ExportSheet!$BF$57</definedName>
    <definedName name="BindDouble1">[1]ExportSheet!$BD$65</definedName>
    <definedName name="BindDouble2">[1]ExportSheet!$BE$65</definedName>
    <definedName name="BindDouble3">[1]ExportSheet!$BF$65</definedName>
    <definedName name="BinderDC">'[1]Class Abilities'!$E$4543</definedName>
    <definedName name="BindFeet">[1]ExportSheet!$BE$57</definedName>
    <definedName name="BindHands">[1]ExportSheet!$BF$53</definedName>
    <definedName name="BindHeart">[1]ExportSheet!$BF$61</definedName>
    <definedName name="BindShoulders">[1]ExportSheet!$BD$53</definedName>
    <definedName name="BindSoul">[1]ExportSheet!$BD$57</definedName>
    <definedName name="BindThroat">[1]ExportSheet!$BE$61</definedName>
    <definedName name="BindTotem">[1]ExportSheet!$BG$57</definedName>
    <definedName name="BindTotem2">[1]ExportSheet!$BG$61</definedName>
    <definedName name="BindWaist">[1]ExportSheet!$BG$53</definedName>
    <definedName name="BinLvl">'[1]Class Info'!$E$51</definedName>
    <definedName name="Biofeedback">[1]Buffs!$M$58</definedName>
    <definedName name="BiofeedbackDR">[1]Buffs!$Q$58</definedName>
    <definedName name="BirLvl">'[1]Class Info'!$E$208</definedName>
    <definedName name="BiteDamage">'Race Info'!$BO$47</definedName>
    <definedName name="BKtLvl">'[1]Class Info'!$E$549</definedName>
    <definedName name="BlackMagicElixir1">[1]ExportSheet!$AJ$14</definedName>
    <definedName name="BlackMagicElixir2">[1]ExportSheet!$AJ$15</definedName>
    <definedName name="BlackMagicElixir3">[1]ExportSheet!$AJ$16</definedName>
    <definedName name="BlackMagicElixirs">[1]Tables!$N$168:$N$173</definedName>
    <definedName name="BlackMagicElixirStatBump">[1]ExportSheet!$AK$12</definedName>
    <definedName name="BlackMagicOil1">[1]ExportSheet!$AJ$10</definedName>
    <definedName name="BlackMagicOil2">[1]ExportSheet!$AJ$11</definedName>
    <definedName name="BlackMagicOil3">[1]ExportSheet!$AJ$12</definedName>
    <definedName name="BlackMagicOil4">[1]ExportSheet!$AJ$13</definedName>
    <definedName name="BlackMagicOils">[1]Tables!$N$153:$N$160</definedName>
    <definedName name="BlackMagicOilStatBump">[1]ExportSheet!$AK$11</definedName>
    <definedName name="BladeMeditationCell">[1]Feats!$AP$1525</definedName>
    <definedName name="BlDaLvl">'[1]Class Info'!$E$622</definedName>
    <definedName name="BlDaSpdBonus">'[1]Class Abilities'!$D$5102</definedName>
    <definedName name="BldLvl">'[1]Class Info'!$E$215</definedName>
    <definedName name="Bless">[1]Buffs!$B$5</definedName>
    <definedName name="Blessing1">[1]ExportSheet!$AK$27</definedName>
    <definedName name="Blessing2">[1]ExportSheet!$AK$28</definedName>
    <definedName name="Blessing3">[1]ExportSheet!$AK$29</definedName>
    <definedName name="Blessing4">[1]ExportSheet!$AK$30</definedName>
    <definedName name="Blessing5">[1]ExportSheet!$AK$31</definedName>
    <definedName name="BlessToHit">[1]Buffs!$G$5</definedName>
    <definedName name="BliLvl">'[1]Class Info'!$E$161</definedName>
    <definedName name="Blinded">[1]Buffs!$W$3</definedName>
    <definedName name="BlindedACMod">[1]Buffs!$Y$3</definedName>
    <definedName name="BlkLvl">'[1]Class Info'!$E$110</definedName>
    <definedName name="BloLvl">'[1]Class Info'!$E$189</definedName>
    <definedName name="BloodtalonsSkBonus">[1]SoulmeldAbilities!$G$38</definedName>
    <definedName name="BlueBraceInitBonus">[1]SoulmeldAbilities!$G$44</definedName>
    <definedName name="BMaLvl">'[1]Class Info'!$E$620</definedName>
    <definedName name="BndLvl">'[1]Class Info'!$E$400</definedName>
    <definedName name="BodySlot">'[1]Magic Equipment'!$R$2</definedName>
    <definedName name="BodySlotValue">'[1]Magic Equipment'!$BG$24</definedName>
    <definedName name="BodySlotWeight">'[1]Magic Equipment'!$BE$24</definedName>
    <definedName name="BondedSummonerElementCell">[1]ExportSheet!$AH$18</definedName>
    <definedName name="BondRace">'[1]Class Abilities'!$D$1132</definedName>
    <definedName name="BondRaceCell">[1]ExportSheet!$AD$10</definedName>
    <definedName name="BonusCasterLevel">[1]Enhancements!$C$18</definedName>
    <definedName name="BonusCasterLevels">'[1]Spell Info'!$L$90</definedName>
    <definedName name="BonusDamage1">[1]ExportSheet!$AG$34</definedName>
    <definedName name="BonusDamage2">[1]ExportSheet!$AG$35</definedName>
    <definedName name="BonusDamage3">[1]ExportSheet!$AG$36</definedName>
    <definedName name="BonusDamage4">[1]ExportSheet!$AG$37</definedName>
    <definedName name="BonusDomains">[1]Feats!$AQ$498</definedName>
    <definedName name="BonusEssentia">[1]Soulmelds!$S$7</definedName>
    <definedName name="BonusFeatCell">[1]Feats!$L$4</definedName>
    <definedName name="BonusFeatClass">[1]Feats!$L$3</definedName>
    <definedName name="BonusFeatsAvailable">[1]Feats!$BL$9:$BL$107</definedName>
    <definedName name="BonusFeatsSelection">[1]Feats!$L$5</definedName>
    <definedName name="BonusManifester">'[1]Class Info'!$EI$6</definedName>
    <definedName name="BonusManifesterLevel">[1]Enhancements!$C$19</definedName>
    <definedName name="BonusManifesterLevels">'[1]Psionic Info'!$K$17</definedName>
    <definedName name="BonusMeldshaper">'[1]Class Info'!$EI$7</definedName>
    <definedName name="BonusSpellcaster">'[1]Class Info'!$EI$4</definedName>
    <definedName name="BonusSpellCaster2">'[1]Class Info'!$EI$5</definedName>
    <definedName name="BoVLvl">'[1]Class Info'!$E$714</definedName>
    <definedName name="BPALvl">'[1]Class Info'!$E$742</definedName>
    <definedName name="BPlLvl">'[1]Class Info'!$E$743</definedName>
    <definedName name="BrainmateKnSk1">[1]ExportSheet!$AB$92</definedName>
    <definedName name="BrainmateKnSk2">[1]ExportSheet!$AB$93</definedName>
    <definedName name="Brandof9HellsSelected">[1]Feats!$AP$3145</definedName>
    <definedName name="BrassManeSkBonus">[1]SoulmeldAbilities!$G$46</definedName>
    <definedName name="BrdLvl">'[1]Class Info'!$E$6</definedName>
    <definedName name="BrGLvl">'[1]Class Info'!$E$492</definedName>
    <definedName name="BringerOfVengenceMod">'[1]Class Abilities'!$D$3306</definedName>
    <definedName name="BrZLvl">'[1]Class Info'!$E$602</definedName>
    <definedName name="BsBLvl">'[1]Class Info'!$E$374</definedName>
    <definedName name="BsFLvl">'[1]Class Info'!$E$652</definedName>
    <definedName name="BsmLvl">'[1]Class Info'!$E$214</definedName>
    <definedName name="BTCSkBonus">[1]SoulmeldAbilities!$G$29</definedName>
    <definedName name="BtrLvl">'[1]Class Info'!$E$491</definedName>
    <definedName name="BtsLvl">'[1]Class Info'!$E$287</definedName>
    <definedName name="BtTLvl">'[1]Class Info'!$E$262</definedName>
    <definedName name="BuffsAbilitiesAdj">[1]Enhancements!$R$17:$W$17</definedName>
    <definedName name="BuffsACBonus">[1]Enhancements!$N$17</definedName>
    <definedName name="BuffsDamageBonus">[1]Enhancements!$K$17</definedName>
    <definedName name="BuffsDamageMeleeBonus">[1]Enhancements!$L$17</definedName>
    <definedName name="BuffsDamageRangedBonus">[1]Enhancements!$M$17</definedName>
    <definedName name="BuffsDexMod">[1]Enhancements!$S$17</definedName>
    <definedName name="BuffsStrMod">[1]Enhancements!$R$17</definedName>
    <definedName name="BuffsTempHP">[1]Enhancements!$H$19</definedName>
    <definedName name="BuffsToHitBonus">[1]Enhancements!$H$17</definedName>
    <definedName name="BuffsToHitMeleeBonus">[1]Enhancements!$I$17</definedName>
    <definedName name="BuffsToHitRangedBonus">[1]Enhancements!$J$17</definedName>
    <definedName name="BulletsBase">'[1]Option Info'!$H$46</definedName>
    <definedName name="BulletsList">INDEX(TblBullets,2,5):INDEX(TblBullets,BulletsRowsCnt,5)</definedName>
    <definedName name="BulletsName">INDEX(TblBullets,2,2):INDEX(TblBullets,BulletsRowsCnt,2)</definedName>
    <definedName name="BulletsRowsCnt">'[1]Option Info'!$H$47</definedName>
    <definedName name="BulletsSeq">INDEX(TblBullets,2,3):INDEX(TblBullets,BulletsRowsCnt,3)</definedName>
    <definedName name="BulletsSymbol">INDEX(TblBullets,2,1):INDEX(TblBullets,BulletsRowsCnt,1)</definedName>
    <definedName name="BulletSubLevel">[1]ExportSheet!$BU$28</definedName>
    <definedName name="BulletSubLevelTxt">'[1]Option Info'!$H$49</definedName>
    <definedName name="BulletTopLevel">[1]ExportSheet!$BU$27</definedName>
    <definedName name="BulletTopLevelTxt">'[1]Option Info'!$H$48</definedName>
    <definedName name="BullsStrength">[1]Buffs!$B$21</definedName>
    <definedName name="BullsStrengthMod">[1]Buffs!$G$21</definedName>
    <definedName name="BWaLvl">'[1]Class Info'!$E$123</definedName>
    <definedName name="CadLvl">'[1]Class Info'!$E$423</definedName>
    <definedName name="Camouflage">[1]Buffs!$B$6</definedName>
    <definedName name="CamouflageMod">[1]Buffs!$G$6</definedName>
    <definedName name="CampaignCell">[1]ExportSheet!$A$26</definedName>
    <definedName name="CampaignName">'[1]Stats &amp; Character Details'!$B$34</definedName>
    <definedName name="CarryCap">[1]Tables!$A$70:$F$139</definedName>
    <definedName name="CasterCell">[1]ExportSheet!$AC$13</definedName>
    <definedName name="CasterIndex">'[1]Spell Info'!$L$98</definedName>
    <definedName name="CasterLvlReal">'[1]Spell Info'!$L$97</definedName>
    <definedName name="CatLvl">'[1]Class Info'!$E$209</definedName>
    <definedName name="CatMLvl">'[1]Class Info'!$E$565</definedName>
    <definedName name="CatsGrace">[1]Buffs!$B$22</definedName>
    <definedName name="CatsGraceMod">[1]Buffs!$G$22</definedName>
    <definedName name="CavLvl">'[1]Class Info'!$E$125</definedName>
    <definedName name="CbTLvl">'[1]Class Info'!$E$553</definedName>
    <definedName name="CCBbnSpiritualTotem">[1]ExportSheet!$E$82</definedName>
    <definedName name="CCBbnTotemManifestation">[1]ExportSheet!$E$83</definedName>
    <definedName name="CCBbnViewTheSpiritWorld">[1]ExportSheet!$E$84</definedName>
    <definedName name="CCBrdHealingHymn">[1]ExportSheet!$F$82</definedName>
    <definedName name="CCBrdHymnOfFortification">[1]ExportSheet!$F$83</definedName>
    <definedName name="CCClrPoolOfHealing">[1]ExportSheet!$G$82</definedName>
    <definedName name="CCFtrAlignedStrike">[1]ExportSheet!$J$82</definedName>
    <definedName name="CCFtrArmorOfGod">[1]ExportSheet!$J$83</definedName>
    <definedName name="CCFtrResolute">[1]ExportSheet!$J$84</definedName>
    <definedName name="CClLvl">'[1]Class Info'!$E$83</definedName>
    <definedName name="CcMLvl">'[1]Class Info'!$E$694</definedName>
    <definedName name="CCMnkHolyStrike">[1]ExportSheet!$M$82</definedName>
    <definedName name="CCMnkPrayerfulMeditation">[1]ExportSheet!$M$83</definedName>
    <definedName name="CCPalHolyWarrior">[1]ExportSheet!$N$82</definedName>
    <definedName name="CCPalUnderdarkKnight">[1]ExportSheet!$N$83</definedName>
    <definedName name="CCRgrChampionOfTheWild">[1]ExportSheet!$O$82</definedName>
    <definedName name="CCRgrSpiritualConnection">[1]ExportSheet!$O$83</definedName>
    <definedName name="CCRgrSpiritualGuide">[1]ExportSheet!$O$84</definedName>
    <definedName name="CCRogAntiquarian">[1]ExportSheet!$P$82</definedName>
    <definedName name="CCRogDeathsRuin">[1]ExportSheet!$P$83</definedName>
    <definedName name="CCRogFriendsEvasion">[1]ExportSheet!$P$84</definedName>
    <definedName name="CCRogHolyStalker">[1]ExportSheet!$P$85</definedName>
    <definedName name="CCSorDivineCompanion">[1]ExportSheet!$R$82</definedName>
    <definedName name="CCSorDomainAccess">[1]ExportSheet!$R$83</definedName>
    <definedName name="CCSpiritualTotem">[1]ExportSheet!$E$70</definedName>
    <definedName name="CCWizDomainGrantedPower">[1]ExportSheet!$V$82</definedName>
    <definedName name="CCWizSpontaneousDivination">[1]ExportSheet!$V$83</definedName>
    <definedName name="CebLvl">'[1]Class Info'!$E$408</definedName>
    <definedName name="CelestialCompanionCell">[1]ExportSheet!$AH$21</definedName>
    <definedName name="CelestialSelected">'[1]Race &amp; Templates'!$AG$18</definedName>
    <definedName name="CelestialSorcererHeratigeFeats">[1]Feats!$AQ$276</definedName>
    <definedName name="CeruleanFortitudeBonus">'[1]Incarnum Abilities'!$Z$10</definedName>
    <definedName name="CeruleanReflexesBonus">'[1]Incarnum Abilities'!$Z$11</definedName>
    <definedName name="CeruleanWillBonus">'[1]Incarnum Abilities'!$Z$12</definedName>
    <definedName name="CeruSandSpd">[1]SoulmeldAbilities!$G$49</definedName>
    <definedName name="CGP">[1]Grafts!$G$1</definedName>
    <definedName name="Cha">'[1]Stats &amp; Character Details'!$BN$8</definedName>
    <definedName name="ChaMagicMod">'[1]Stats &amp; Character Details'!$BM$8</definedName>
    <definedName name="Chameleon">[1]Buffs!$M$59</definedName>
    <definedName name="ChameleonSelected">'[1]Race &amp; Templates'!$AG$41</definedName>
    <definedName name="ChaMod">'[1]Stats &amp; Character Details'!$BO$8</definedName>
    <definedName name="CharacterAge">'[1]Stats &amp; Character Details'!$B$19</definedName>
    <definedName name="CharacterEyes">'[1]Stats &amp; Character Details'!$B$23</definedName>
    <definedName name="CharacterHair">'[1]Stats &amp; Character Details'!$B$22</definedName>
    <definedName name="CharacterHeight">'[1]Stats &amp; Character Details'!$B$20</definedName>
    <definedName name="CharacterName">'[1]Stats &amp; Character Details'!$B$18</definedName>
    <definedName name="CharacterWeight">'[1]Stats &amp; Character Details'!$B$21</definedName>
    <definedName name="CharLvl">'[1]Class Info'!$EE$9</definedName>
    <definedName name="CharSheetIV">[1]ExportSheet!$B$21</definedName>
    <definedName name="CharSheetLvl">'[1]Class Info'!$EE$12</definedName>
    <definedName name="CharSheetV">[1]ExportSheet!$B$22</definedName>
    <definedName name="ChasingPerfection">[1]Buffs!$B$66</definedName>
    <definedName name="ChasingPerfectionMod">[1]Buffs!$G$66</definedName>
    <definedName name="ChaTempMod">'[1]CS Calc.'!$G$7</definedName>
    <definedName name="ChChLvl">'[1]Class Info'!$E$603</definedName>
    <definedName name="ChCLvl">'[1]Class Info'!$E$312</definedName>
    <definedName name="ChildoftheSeaSelected">'[1]Race &amp; Templates'!$AG$43</definedName>
    <definedName name="ChILvl">'[1]Class Info'!$E$162</definedName>
    <definedName name="ChitinPlateBonus">[1]Grafts!$E$67</definedName>
    <definedName name="ChlLvl">'[1]Class Info'!$E$753</definedName>
    <definedName name="ChmLvl">'[1]Class Info'!$E$437</definedName>
    <definedName name="ChtLvl">'[1]Class Info'!$E$424</definedName>
    <definedName name="CitySlickerLevel">[1]ExportSheet!$BT$12</definedName>
    <definedName name="ClALvl">'[1]Class Info'!$E$326</definedName>
    <definedName name="Class">'[1]Class Info'!$EE$10</definedName>
    <definedName name="Class1">[1]Classes!$BN$21</definedName>
    <definedName name="ClassAbbr">'[1]Class Info'!$EE$13</definedName>
    <definedName name="ClassAbilities">'[1]Class Abilities'!$D$1</definedName>
    <definedName name="ClassAbilitiesAdj">'[1]Class Info'!$EN$140:$EN$145</definedName>
    <definedName name="ClassAbilitiesAdjRowsCnt">'[1]Class Info'!$EE$140</definedName>
    <definedName name="ClassAbilitiesList">'[1]Class Abilities'!$D$2</definedName>
    <definedName name="ClassALMod">'[1]Class Info'!$EF$297:$EG$298</definedName>
    <definedName name="ClassALModRowsCnt">'[1]Class Info'!$EE$295</definedName>
    <definedName name="ClassAttacks">[1]Tables!$U$19</definedName>
    <definedName name="ClassChkSum">[1]Classes!$BN$16</definedName>
    <definedName name="ClassChkSumOld">[1]Classes!$BN$17</definedName>
    <definedName name="ClassDR">'[1]Class Info'!$EE$363</definedName>
    <definedName name="ClassDRRowsCnt">'[1]Class Info'!$EE$361</definedName>
    <definedName name="ClassFlySpeed">[1]Armor!$V$3</definedName>
    <definedName name="ClassGLvlMax">[1]Classes!$BP$15</definedName>
    <definedName name="ClassInfoClassNameColumn">'[1]Class Info'!$B$1</definedName>
    <definedName name="ClassInfofBABColumn">'[1]Class Info'!$U$1</definedName>
    <definedName name="ClassInfofFortColumn">'[1]Class Info'!$V$1</definedName>
    <definedName name="ClassInfofRefColumn">'[1]Class Info'!$W$1</definedName>
    <definedName name="ClassInfofWillColumn">'[1]Class Info'!$X$1</definedName>
    <definedName name="ClassInfoHDColumn">'[1]Class Info'!$L$1</definedName>
    <definedName name="ClassInfoLevelColumn">'[1]Class Info'!$E$1</definedName>
    <definedName name="ClassIntAdj">'[1]Class Info'!$EN$143</definedName>
    <definedName name="ClassLen">'[1]Class Info'!$EF$10</definedName>
    <definedName name="ClassLvl">'[1]Class Info'!$EE$7</definedName>
    <definedName name="ClassLvl1">[1]Classes!$C$2</definedName>
    <definedName name="ClassLvlMax">[1]Classes!$BO$15</definedName>
    <definedName name="ClassManeuverability">[1]Armor!$W$3</definedName>
    <definedName name="ClassMeleeModifier">[1]Classes!$BN$48</definedName>
    <definedName name="ClassRangedModifier">[1]Classes!$BN$49</definedName>
    <definedName name="ClassSubtype">'[1]Class Info'!$EE$261</definedName>
    <definedName name="ClassSubtypeModRowsCnt">'[1]Class Info'!$EE$259</definedName>
    <definedName name="ClassTypeModRowsCnt">'[1]Class Info'!$EE$221</definedName>
    <definedName name="ClassTypeName">'[1]Class Info'!$EE$224</definedName>
    <definedName name="ClassTypeValue">'[1]Class Info'!$EE$223</definedName>
    <definedName name="ClassVirtualLvls">'[1]Class Info'!$EE$279</definedName>
    <definedName name="ClassVirtualRowsCnt">'[1]Class Info'!$EE$277</definedName>
    <definedName name="ClawDamage">'Race Info'!$BP$47</definedName>
    <definedName name="ClawofWyrmClimbSpeed">[1]SoulmeldAbilities!$G$272</definedName>
    <definedName name="ClDLvl">'[1]Class Info'!$E$263</definedName>
    <definedName name="ClMLvl">'[1]Class Info'!$E$715</definedName>
    <definedName name="CloakOfChaos">[1]Buffs!$B$75</definedName>
    <definedName name="CloakOfChaosMod">[1]Buffs!$G$75</definedName>
    <definedName name="ClrDomain1">[1]Deities!$A$536</definedName>
    <definedName name="ClrDomain2">[1]Deities!$A$537</definedName>
    <definedName name="ClrDomain3">[1]Deities!$A$538</definedName>
    <definedName name="ClrDomain4">[1]Deities!$A$539</definedName>
    <definedName name="ClrDomain5">[1]Deities!$A$540</definedName>
    <definedName name="ClrDomain6">[1]Deities!$A$541</definedName>
    <definedName name="ClrLvl">'[1]Class Info'!$E$7</definedName>
    <definedName name="ClrNeutTurn">[1]ExportSheet!$U$17</definedName>
    <definedName name="CMBbnSpellSense">[1]ExportSheet!$E$73</definedName>
    <definedName name="CMBrdSpellBreakerSong">[1]ExportSheet!$F$73</definedName>
    <definedName name="CMClrDivCounterSpell">[1]ExportSheet!$G$73</definedName>
    <definedName name="CMClrDivMagician">[1]ExportSheet!$G$74</definedName>
    <definedName name="CMdLvl">'[1]Class Info'!$E$352</definedName>
    <definedName name="CMDrdElementalComp">[1]ExportSheet!$H$73</definedName>
    <definedName name="CMFtrArmoredMage">[1]ExportSheet!$J$73</definedName>
    <definedName name="CmLLvl">'[1]Class Info'!$E$303</definedName>
    <definedName name="CMMnkSoulwarpStrike">[1]ExportSheet!$M$74</definedName>
    <definedName name="CMMnkSpellReflection">[1]ExportSheet!$M$73</definedName>
    <definedName name="CMPalCurseBreaker">[1]ExportSheet!$N$73</definedName>
    <definedName name="CMPalDivCounterSpell">[1]ExportSheet!$N$74</definedName>
    <definedName name="CMRgrArcaneHunter">[1]ExportSheet!$O$73</definedName>
    <definedName name="CMRgrSpellReflection">[1]ExportSheet!$O$74</definedName>
    <definedName name="CMRogSpellReflection">[1]ExportSheet!$P$73</definedName>
    <definedName name="CMRogSpellSense">[1]ExportSheet!$P$74</definedName>
    <definedName name="CMSctSpellReflection">[1]ExportSheet!$Q$73</definedName>
    <definedName name="CMSorStalwartSorcerer">[1]ExportSheet!$R$73</definedName>
    <definedName name="CMSwsArcaneStunt">[1]ExportSheet!$S$73</definedName>
    <definedName name="CMWizFocusedSpecialist">[1]ExportSheet!$V$73</definedName>
    <definedName name="CMyLvl">'[1]Class Info'!$E$607</definedName>
    <definedName name="CoALvl">'[1]Class Info'!$E$357</definedName>
    <definedName name="CobaltExpertiseBonus">'[1]Incarnum Abilities'!$Z$15</definedName>
    <definedName name="CobaltPowerBonus">'[1]Incarnum Abilities'!$Z$16</definedName>
    <definedName name="CobaltRageBonus">'[1]Incarnum Abilities'!$Z$18</definedName>
    <definedName name="CoGLvl">'[1]Class Info'!$E$716</definedName>
    <definedName name="CoHLvl">'[1]Class Info'!$E$163</definedName>
    <definedName name="CombatExpertiseAmount">[1]Buffs!$M$49</definedName>
    <definedName name="CombatFormFeats">[1]Feats!$AQ$258</definedName>
    <definedName name="ComLvl">'[1]Class Info'!$E$101</definedName>
    <definedName name="CommonerProf">[1]ExportSheet!$T$19</definedName>
    <definedName name="CompanionAbilities">'[1]Creature Info'!$CN$94</definedName>
    <definedName name="CompanionAlignment">'[1]Creature Info'!$BB$3</definedName>
    <definedName name="CompanionAttack">'[1]Creature Info'!$N$3</definedName>
    <definedName name="CompanionBAB">'[1]Creature Info'!$CN$89</definedName>
    <definedName name="CompanionCha">'[1]Creature Info'!$AF$3</definedName>
    <definedName name="CompanionChoiceLevel">'[1]Creature Info'!$CN$86</definedName>
    <definedName name="CompanionCon">'[1]Creature Info'!$AC$3</definedName>
    <definedName name="CompanionDex">'[1]Creature Info'!$AB$3</definedName>
    <definedName name="CompanionDR">'[1]Creature Info'!$Y$3</definedName>
    <definedName name="CompanionFeats">'[1]Creature Info'!$AX$3</definedName>
    <definedName name="CompanionFort">'[1]Creature Info'!$CN$90</definedName>
    <definedName name="CompanionHD">'[1]Creature Info'!$F$3</definedName>
    <definedName name="CompanionHDType">'[1]Creature Info'!$CN$95</definedName>
    <definedName name="CompanionHP">'[1]Animal Companion'!$DB$3</definedName>
    <definedName name="CompanionIDx">'[1]Creature Info'!$CN$87</definedName>
    <definedName name="CompanionInt">'[1]Creature Info'!$AD$3</definedName>
    <definedName name="CompanionLevel">'[1]Creature Info'!$BG$3</definedName>
    <definedName name="CompanionListRowsCnt">'[1]Creature Info'!$CN$10</definedName>
    <definedName name="CompanionNA">'[1]Creature Info'!$M$3</definedName>
    <definedName name="CompanionRace">'[1]Creature Info'!$CN$85</definedName>
    <definedName name="CompanionRef">'[1]Creature Info'!$CN$91</definedName>
    <definedName name="CompanionSA">'[1]Creature Info'!$BD$3</definedName>
    <definedName name="CompanionSize">'[1]Creature Info'!$C$3</definedName>
    <definedName name="CompanionSpeed">'[1]Creature Info'!$CN$88</definedName>
    <definedName name="CompanionSR">'[1]Creature Info'!$X$3</definedName>
    <definedName name="CompanionStr">'[1]Creature Info'!$AA$3</definedName>
    <definedName name="CompanionWill">'[1]Creature Info'!$CN$92</definedName>
    <definedName name="CompanionWis">'[1]Creature Info'!$AE$3</definedName>
    <definedName name="CompetitionDomainBonus">[1]Deities!$H$561</definedName>
    <definedName name="Con">'[1]Stats &amp; Character Details'!$BN$5</definedName>
    <definedName name="ConditionalBuffsCSDisplay">[1]Buffs!$P$46</definedName>
    <definedName name="ConditionalStats">'[1]CS Calc.'!$A$93</definedName>
    <definedName name="ConLvl">'[1]Class Info'!$E$164</definedName>
    <definedName name="ConMagicMod">'[1]Stats &amp; Character Details'!$BM$5</definedName>
    <definedName name="ConMod">'[1]Stats &amp; Character Details'!$BO$5</definedName>
    <definedName name="ConqueredVice1">[1]ExportSheet!$W$62</definedName>
    <definedName name="ConqueredVice2">[1]ExportSheet!$W$63</definedName>
    <definedName name="ConstellationPower1">[1]ExportSheet!$AG$47</definedName>
    <definedName name="ConstellationPower2">[1]ExportSheet!$AG$48</definedName>
    <definedName name="ConstellationPower3">[1]ExportSheet!$AG$49</definedName>
    <definedName name="ConstellationPower4">[1]ExportSheet!$AG$50</definedName>
    <definedName name="ConstellationPower5">[1]ExportSheet!$AG$51</definedName>
    <definedName name="ConstellationPowers">[1]ExportSheet!$AG$47:$AG$51</definedName>
    <definedName name="ConTempMod">'[1]CS Calc.'!$G$4</definedName>
    <definedName name="Conviction">[1]Buffs!$B$7</definedName>
    <definedName name="ConvictionMod">[1]Buffs!$G$7</definedName>
    <definedName name="CorporealSubtype">'Race Info'!$BK$82</definedName>
    <definedName name="Corr">[1]Enhancements!$C$20</definedName>
    <definedName name="CounterStrikeMod">'[1]Class Abilities'!$D$3307</definedName>
    <definedName name="CP">'[1]Stats &amp; Character Details'!$B$28</definedName>
    <definedName name="CrALvl">'[1]Class Info'!$E$289</definedName>
    <definedName name="CraneArtistCraftSkill">[1]Feats!$AQ$2843</definedName>
    <definedName name="CreatureBurrowSpeedCol">'[1]Creature Info'!$H$4</definedName>
    <definedName name="CreatureClimbSpeedCol">'[1]Creature Info'!$I$4</definedName>
    <definedName name="CreatureConCol">'[1]Creature Info'!$AC$4</definedName>
    <definedName name="CreatureDexCol">'[1]Creature Info'!$AB$4</definedName>
    <definedName name="CreatureEnergyCol">'[1]Creature Info'!$W$4</definedName>
    <definedName name="CreatureFlyManCol">'[1]Creature Info'!$K$4</definedName>
    <definedName name="CreatureFlySpeedCol">'[1]Creature Info'!$J$4</definedName>
    <definedName name="CreatureInfoRowsCnt">'[1]Creature Info'!$CN$7</definedName>
    <definedName name="CreatureName">'[1]Creature Info'!$A$6:INDEX(TblCreatureInfo,CreatureInfoRowsCnt,1)</definedName>
    <definedName name="CreatureNaturalAttacksCol">'[1]Creature Info'!$N$4</definedName>
    <definedName name="CreatureSizeCol">'[1]Creature Info'!$C$4</definedName>
    <definedName name="CreatureSpecialCol">'[1]Creature Info'!$BJ$4</definedName>
    <definedName name="CreatureStrCol">'[1]Creature Info'!$AA$4</definedName>
    <definedName name="CreatureSwimSpeedCol">'[1]Creature Info'!$L$4</definedName>
    <definedName name="CrkLvl">'[1]Class Info'!$E$327</definedName>
    <definedName name="CrossbowType1">[1]Feats!$AO$92</definedName>
    <definedName name="CrossbowType2">[1]Feats!$AO$93</definedName>
    <definedName name="CrossbowType3">[1]Feats!$AO$94</definedName>
    <definedName name="CROverride">'[1]Stats &amp; Character Details'!$BS$25</definedName>
    <definedName name="CrownOfClarity">[1]Buffs!$B$32</definedName>
    <definedName name="CrownOfClarityMod">[1]Buffs!$G$32</definedName>
    <definedName name="CrownOfMight">[1]Buffs!$B$33</definedName>
    <definedName name="CrownOfMightMod">[1]Buffs!$G$33</definedName>
    <definedName name="CrownOfProtection">[1]Buffs!$B$34</definedName>
    <definedName name="CrownOfProtectionMod">[1]Buffs!$G$34</definedName>
    <definedName name="CrownOfVeils">[1]Buffs!$B$35</definedName>
    <definedName name="CrownOfVeilsMod">[1]Buffs!$G$35</definedName>
    <definedName name="CrSLvl">'[1]Class Info'!$E$369</definedName>
    <definedName name="CrSWeaponProf">[1]ExportSheet!$AB$44</definedName>
    <definedName name="CruILLvl">'[1]Maneuvers &amp; Stances'!$BJ$7</definedName>
    <definedName name="CruLvl">'[1]Class Info'!$E$47</definedName>
    <definedName name="CruManKnow">'[1]Maneuvers &amp; Stances'!$BJ$13</definedName>
    <definedName name="CruManKnowList">'[1]Maneuvers &amp; Stances'!$AP$6</definedName>
    <definedName name="CruManReady">'[1]Maneuvers &amp; Stances'!$BJ$19</definedName>
    <definedName name="CrushingDespair">[1]Buffs!$W$4</definedName>
    <definedName name="CrushingDespairMod">[1]Buffs!$Y$4</definedName>
    <definedName name="CruStanKnow">'[1]Maneuvers &amp; Stances'!$BJ$25</definedName>
    <definedName name="CruStanKnowList">'[1]Maneuvers &amp; Stances'!$AX$6</definedName>
    <definedName name="CryHelmAC">[1]SoulmeldAbilities!$G$53</definedName>
    <definedName name="CryLvl">'[1]Class Info'!$E$776</definedName>
    <definedName name="CSAbilities1">'[1]CS Calc.'!$S$3:$S$3</definedName>
    <definedName name="CSAbilities2">'[1]CS Calc.'!$S$4:$S$4</definedName>
    <definedName name="CSACP">'[1]CS Calc.'!$D$13</definedName>
    <definedName name="CSActionPoints">'[1]CS Calc.'!$I$9</definedName>
    <definedName name="CSAge">'[1]CS Calc.'!$B$11</definedName>
    <definedName name="CSArcaneSpellFailure">'[1]CS Calc.'!$D$14</definedName>
    <definedName name="CSArmorACP">'[1]CS Calc.'!$B$59</definedName>
    <definedName name="CSArmorBonus">'[1]CS Calc.'!$B$57</definedName>
    <definedName name="CSArmorMaxDex">'[1]CS Calc.'!$B$58</definedName>
    <definedName name="CSArmorName">'[1]CS Calc.'!$B$55</definedName>
    <definedName name="CSArmorProps">'[1]CS Calc.'!$B$63</definedName>
    <definedName name="CSArmorSpeed">'[1]CS Calc.'!$B$61</definedName>
    <definedName name="CSArmorSpellFail">'[1]CS Calc.'!$B$60</definedName>
    <definedName name="CSArmorType">'[1]CS Calc.'!$B$56</definedName>
    <definedName name="CSArmorWgt">'[1]CS Calc.'!$B$62</definedName>
    <definedName name="CSArmSlot">'[1]CS Calc.'!$D$79</definedName>
    <definedName name="CSArmSlotWeight">'[1]CS Calc.'!$E$79</definedName>
    <definedName name="CSArt">'[1]CS Calc.'!$H$80</definedName>
    <definedName name="CSBAB">'[1]CS Calc.'!$H$13</definedName>
    <definedName name="CSBaseAtkMod">'[1]Character Sheet I'!$BA$35</definedName>
    <definedName name="CSBodySlot">'[1]CS Calc.'!$D$84</definedName>
    <definedName name="CSBodySlotWeight">'[1]CS Calc.'!$E$84</definedName>
    <definedName name="CSCampaign">'[1]CS Calc.'!$H$55</definedName>
    <definedName name="CSCha">'[1]CS Calc.'!$D$7</definedName>
    <definedName name="CSChaMod">'[1]CS Calc.'!$E$7</definedName>
    <definedName name="CSCharacterName">'[1]CS Calc.'!$B$1</definedName>
    <definedName name="CSCharSheetLvl">'[1]CS Calc.'!$B$3</definedName>
    <definedName name="CSChaTemp">'[1]Character Sheet I'!$T$35</definedName>
    <definedName name="CSClass">'[1]CS Calc.'!$B$2</definedName>
    <definedName name="CSCon">'[1]CS Calc.'!$D$4</definedName>
    <definedName name="CSConMod">'[1]CS Calc.'!$E$4</definedName>
    <definedName name="CSConTemp">'[1]Character Sheet I'!$T$23</definedName>
    <definedName name="CSCP">'[1]CS Calc.'!$H$79</definedName>
    <definedName name="CSDeity">'[1]CS Calc.'!$B$8</definedName>
    <definedName name="CSDex">'[1]CS Calc.'!$D$3</definedName>
    <definedName name="CSDexMod">'[1]CS Calc.'!$E$3</definedName>
    <definedName name="CSDexTemp">'[1]Character Sheet I'!$T$19</definedName>
    <definedName name="CSDR">'[1]CS Calc.'!$D$11</definedName>
    <definedName name="CSEyes">'[1]CS Calc.'!$B$14</definedName>
    <definedName name="CSFaceSlot">'[1]CS Calc.'!$D$81</definedName>
    <definedName name="CSFaceSlotWeight">'[1]CS Calc.'!$E$81</definedName>
    <definedName name="CSFeetSlot">'[1]CS Calc.'!$D$87</definedName>
    <definedName name="CSFeetSlotWeight">'[1]CS Calc.'!$E$87</definedName>
    <definedName name="CSFortSave">'[1]CS Calc.'!$B$20</definedName>
    <definedName name="CSFortTempMod">'[1]Character Sheet I'!$AI$41</definedName>
    <definedName name="CSGems">'[1]CS Calc.'!$H$81</definedName>
    <definedName name="CSGender">'[1]CS Calc.'!$B$10</definedName>
    <definedName name="CSGP">'[1]CS Calc.'!$H$77</definedName>
    <definedName name="CSGrappleBaseAtk">'[1]CS Calc.'!$H$20</definedName>
    <definedName name="CSGrappleMisc">'[1]CS Calc.'!$H$24</definedName>
    <definedName name="CSGrappleSize">'[1]CS Calc.'!$H$22</definedName>
    <definedName name="CSHair">'[1]CS Calc.'!$B$15</definedName>
    <definedName name="CSHandSlot">'[1]CS Calc.'!$D$78</definedName>
    <definedName name="CSHandSlotWeight">'[1]CS Calc.'!$E$78</definedName>
    <definedName name="CSHDAffected">'[1]CS Calc.'!$H$66</definedName>
    <definedName name="CSHDAffected1">'[1]CS Calc.'!$H$67</definedName>
    <definedName name="CSHDAffected2">'[1]CS Calc.'!$H$68</definedName>
    <definedName name="CSHDAffected3">'[1]CS Calc.'!$H$69</definedName>
    <definedName name="CSHDAffected4">'[1]CS Calc.'!$H$70</definedName>
    <definedName name="CSHDAffected5">'[1]CS Calc.'!$H$71</definedName>
    <definedName name="CSHDAffected6">'[1]CS Calc.'!$H$72</definedName>
    <definedName name="CSHDAffected7">'[1]CS Calc.'!$H$73</definedName>
    <definedName name="CSHDAffected8">'[1]CS Calc.'!$H$74</definedName>
    <definedName name="CSHDTurned">'[1]CS Calc.'!$H$62</definedName>
    <definedName name="CSHeadSlot">'[1]CS Calc.'!$D$80</definedName>
    <definedName name="CSHeadSlotWeight">'[1]CS Calc.'!$E$80</definedName>
    <definedName name="CSHeavyLoad">'[1]CS Calc.'!$B$78</definedName>
    <definedName name="CSHeight">'[1]CS Calc.'!$B$12</definedName>
    <definedName name="CShLvl">'[1]Class Info'!$E$436</definedName>
    <definedName name="CSHP">'[1]CS Calc.'!$D$9</definedName>
    <definedName name="CSInitAbilityMod">'[1]CS Calc.'!$F$23</definedName>
    <definedName name="CSInt">'[1]CS Calc.'!$D$5</definedName>
    <definedName name="CSIntMod">'[1]CS Calc.'!$E$5</definedName>
    <definedName name="CSIntTemp">'[1]Character Sheet I'!$T$27</definedName>
    <definedName name="CSLanguage1">'[1]CS Calc.'!$F$55</definedName>
    <definedName name="CSLanguage10">'[1]CS Calc.'!$F$64</definedName>
    <definedName name="CSLanguage11">'[1]CS Calc.'!$F$65</definedName>
    <definedName name="CSLanguage12">'[1]CS Calc.'!$F$66</definedName>
    <definedName name="CSLanguage13">'[1]CS Calc.'!$F$67</definedName>
    <definedName name="CSLanguage14">'[1]CS Calc.'!$F$68</definedName>
    <definedName name="CSLanguage15">'[1]CS Calc.'!$F$69</definedName>
    <definedName name="CSLanguage16">'[1]CS Calc.'!$F$70</definedName>
    <definedName name="CSLanguage17">'[1]CS Calc.'!$F$71</definedName>
    <definedName name="CSLanguage18">'[1]CS Calc.'!$F$72</definedName>
    <definedName name="CSLanguage19">'[1]CS Calc.'!$F$73</definedName>
    <definedName name="CSLanguage2">'[1]CS Calc.'!$F$56</definedName>
    <definedName name="CSLanguage20">'[1]CS Calc.'!$F$74</definedName>
    <definedName name="CSLanguage3">'[1]CS Calc.'!$F$57</definedName>
    <definedName name="CSLanguage4">'[1]CS Calc.'!$F$58</definedName>
    <definedName name="CSLanguage5">'[1]CS Calc.'!$F$59</definedName>
    <definedName name="CSLanguage6">'[1]CS Calc.'!$F$60</definedName>
    <definedName name="CSlanguage7">'[1]CS Calc.'!$F$61</definedName>
    <definedName name="CSLanguage8">'[1]CS Calc.'!$F$62</definedName>
    <definedName name="CSLanguage9">'[1]CS Calc.'!$F$63</definedName>
    <definedName name="CSLiftOffGround">'[1]CS Calc.'!$B$80</definedName>
    <definedName name="CSLiftOverHead">'[1]CS Calc.'!$B$79</definedName>
    <definedName name="CSLightLoad">'[1]CS Calc.'!$B$76</definedName>
    <definedName name="CSMediumLoad">'[1]CS Calc.'!$B$77</definedName>
    <definedName name="CSMeleeAbilityMod">'[1]CS Calc.'!$I$21</definedName>
    <definedName name="CSMeleeBaseAtk">'[1]CS Calc.'!$I$20</definedName>
    <definedName name="CSMeleeBonus">'[1]CS Calc.'!$I$19</definedName>
    <definedName name="CSMeleeMisc">'[1]CS Calc.'!$I$24</definedName>
    <definedName name="CSMeleeTempMod">'[1]Character Sheet I'!$BA$66</definedName>
    <definedName name="CSNeckSlot">'[1]CS Calc.'!$D$83</definedName>
    <definedName name="CSNeckSlotWeight">'[1]CS Calc.'!$E$83</definedName>
    <definedName name="CSOtherGP">'[1]CS Calc.'!$H$82</definedName>
    <definedName name="CSPP">'[1]CS Calc.'!$H$76</definedName>
    <definedName name="CSPushDrag">'[1]CS Calc.'!$B$81</definedName>
    <definedName name="CSRace">'[1]CS Calc.'!$B$4</definedName>
    <definedName name="CSRangedAbilityMod">'[1]CS Calc.'!$J$21</definedName>
    <definedName name="CSRangedBaseAtk">'[1]CS Calc.'!$J$20</definedName>
    <definedName name="CSRangedBonus">'[1]CS Calc.'!$J$19</definedName>
    <definedName name="CSRangedMisc">'[1]CS Calc.'!$J$24</definedName>
    <definedName name="CSRangedTempMod">'[1]Character Sheet I'!$BA$70</definedName>
    <definedName name="CSRefSave">'[1]CS Calc.'!$C$20</definedName>
    <definedName name="CSRefTempMod">'[1]Character Sheet I'!$AI$45</definedName>
    <definedName name="CSRegion">'[1]CS Calc.'!$B$9</definedName>
    <definedName name="CSRingSlotLH">'[1]CS Calc.'!$D$77</definedName>
    <definedName name="CSRingSlotRH">'[1]CS Calc.'!$D$76</definedName>
    <definedName name="CSShieldBonus">'[1]CS Calc.'!$B$67</definedName>
    <definedName name="CSShieldCP">'[1]CS Calc.'!$B$69</definedName>
    <definedName name="CSShieldProps">'[1]CS Calc.'!$B$71</definedName>
    <definedName name="CSSHieldSpellFail">'[1]CS Calc.'!$B$70</definedName>
    <definedName name="CSShieldWgt">'[1]CS Calc.'!$B$68</definedName>
    <definedName name="CSShoulderSlot">'[1]CS Calc.'!$D$82</definedName>
    <definedName name="CSShoulderSlotWeight">'[1]CS Calc.'!$E$82</definedName>
    <definedName name="CSSize">'[1]CS Calc.'!$B$6</definedName>
    <definedName name="CSSizeMod">'[1]CS Calc.'!$I$22</definedName>
    <definedName name="CSSkills">'[1]CS Calc.'!$L$5:$R$64</definedName>
    <definedName name="CSSP">'[1]CS Calc.'!$H$78</definedName>
    <definedName name="CSSpeed">'[1]CS Calc.'!$D$10</definedName>
    <definedName name="CSStr">'[1]CS Calc.'!$D$2</definedName>
    <definedName name="CSStrMod">'[1]CS Calc.'!$E$2</definedName>
    <definedName name="CSStrTemp">'[1]Character Sheet I'!$T$15</definedName>
    <definedName name="CSTimesDay">'[1]CS Calc.'!$H$60</definedName>
    <definedName name="CstLvl">'[1]Class Info'!$E$800</definedName>
    <definedName name="CSTorsoSlot">'[1]CS Calc.'!$D$85</definedName>
    <definedName name="CSTorsoSlotWeight">'[1]CS Calc.'!$E$85</definedName>
    <definedName name="CSTurnCheckMod">'[1]CS Calc.'!$H$61</definedName>
    <definedName name="CSType">'[1]CS Calc.'!$B$5</definedName>
    <definedName name="CSWaistSlot">'[1]CS Calc.'!$D$86</definedName>
    <definedName name="CSWaistSlotWeight">'[1]CS Calc.'!$E$86</definedName>
    <definedName name="CSWeight">'[1]CS Calc.'!$B$13</definedName>
    <definedName name="CSWillSave">'[1]CS Calc.'!$D$20</definedName>
    <definedName name="CSWillTempMod">'[1]Character Sheet I'!$AI$49</definedName>
    <definedName name="CSWis">'[1]CS Calc.'!$D$6</definedName>
    <definedName name="CSWisMod">'[1]CS Calc.'!$E$6</definedName>
    <definedName name="CSWisTemp">'[1]Character Sheet I'!$T$31</definedName>
    <definedName name="CtELvl">'[1]Class Info'!$E$562</definedName>
    <definedName name="CTrLvl">'[1]Class Info'!$E$264</definedName>
    <definedName name="CureInflict">[1]Classes!$BI$19</definedName>
    <definedName name="CustomRace">'[1]Custom Race'!$D$3:$D$47</definedName>
    <definedName name="CustomTemplate">'[1]Custom Template'!$D$3:$D$46</definedName>
    <definedName name="CvLLvl">'[1]Class Info'!$E$501</definedName>
    <definedName name="CWALvl">'[1]Class Info'!$E$561</definedName>
    <definedName name="CWPalWoSpell">[1]ExportSheet!$N$72</definedName>
    <definedName name="CWRgrWoSpell">[1]ExportSheet!$O$72</definedName>
    <definedName name="CyaLvl">'[1]Class Info'!$E$548</definedName>
    <definedName name="DaelkyrSymbiont">'[1]Race &amp; Templates'!$P$3</definedName>
    <definedName name="DaelkyrSymbiontList">'[1]Race &amp; Templates'!$BB$3:INDEX('[1]Race &amp; Templates'!$BB$3:$BB$10,DaelkyrSymbiontListRowsCnt)</definedName>
    <definedName name="DaelkyrSymbiontListRowsCnt">'[1]Race &amp; Templates'!$AG$10</definedName>
    <definedName name="DamageReductionAmount">'[1]Class Abilities'!$E$7</definedName>
    <definedName name="DaMLvl">'[1]Class Info'!$E$216</definedName>
    <definedName name="Darkvision">'[1]Racial Abilities'!$F$3</definedName>
    <definedName name="DarkvisionAmount">'[1]Racial Abilities'!$F$7</definedName>
    <definedName name="DAshLvl">'[1]Class Info'!$E$653</definedName>
    <definedName name="DaSLvl">'[1]Class Info'!$E$217</definedName>
    <definedName name="DaSWildAmount">'[1]Class Abilities'!$D$961</definedName>
    <definedName name="Dazzled">[1]Buffs!$W$5</definedName>
    <definedName name="DazzledMod">[1]Buffs!$Y$5</definedName>
    <definedName name="DBgLvl">'[1]Class Info'!$E$623</definedName>
    <definedName name="DChLvl">'[1]Class Info'!$E$674</definedName>
    <definedName name="DCmLvl">'[1]Class Info'!$E$353</definedName>
    <definedName name="DcxLvl">'[1]Class Info'!$E$321</definedName>
    <definedName name="DcxWordBurn">[1]ExportSheet!$Z$40</definedName>
    <definedName name="DcxWordFlee">[1]ExportSheet!$Z$35</definedName>
    <definedName name="DcxWordInvigorate">[1]ExportSheet!$Z$38</definedName>
    <definedName name="DcxWordLearn">[1]ExportSheet!$Z$33</definedName>
    <definedName name="DcxWordProlong">[1]ExportSheet!$Z$36</definedName>
    <definedName name="DcxWordReplenish">[1]ExportSheet!$Z$37</definedName>
    <definedName name="DcxWordRest">[1]ExportSheet!$Z$32</definedName>
    <definedName name="DcxWordSee">[1]ExportSheet!$Z$34</definedName>
    <definedName name="DcxWordSpeak">[1]ExportSheet!$Z$31</definedName>
    <definedName name="DcxWordTravel">[1]ExportSheet!$Z$39</definedName>
    <definedName name="DdMLvl">'[1]Class Info'!$E$464</definedName>
    <definedName name="DDRLvl">'[1]Class Info'!$E$502</definedName>
    <definedName name="DDvLvl">'[1]Class Info'!$E$322</definedName>
    <definedName name="Deafened">[1]Buffs!$W$6</definedName>
    <definedName name="DeafenedMod">[1]Buffs!$Y$6</definedName>
    <definedName name="DeathDragon">[1]Buffs!$B$73</definedName>
    <definedName name="DeathDragonMod">[1]Buffs!$G$73</definedName>
    <definedName name="DeathKnightSelected">'[1]Race &amp; Templates'!$AG$30</definedName>
    <definedName name="DeDLvl">'[1]Class Info'!$E$358</definedName>
    <definedName name="DefaultConMod">'[1]Stats &amp; Character Details'!$CT$3</definedName>
    <definedName name="DefensiveInsightBonus">'[1]Incarnum Abilities'!$Z$53</definedName>
    <definedName name="DefensivePrecognition">[1]Buffs!$M$64</definedName>
    <definedName name="DefensivePrecognitionMod">[1]Buffs!$Q$64</definedName>
    <definedName name="DefensiveStance">[1]Buffs!$M$35</definedName>
    <definedName name="DefensiveStanceACMod">[1]Buffs!$T$35</definedName>
    <definedName name="DefensiveStanceConMod">[1]Buffs!$R$35</definedName>
    <definedName name="DefensiveStanceSaveMod">[1]Buffs!$S$35</definedName>
    <definedName name="DefensiveStanceStrMod">[1]Buffs!$Q$35</definedName>
    <definedName name="DeflectionBonus">[1]Enhancements!$C$6</definedName>
    <definedName name="DefLvl">'[1]Class Info'!$E$418</definedName>
    <definedName name="DeformityCell">[1]ExportSheet!$AK$21</definedName>
    <definedName name="DeformitySkinNatArmor">[1]Feats!$AQ$1494</definedName>
    <definedName name="Deity">[1]Deities!$A$1</definedName>
    <definedName name="DeityAlignment">[1]Deities!$B$3</definedName>
    <definedName name="DeityCell">[1]ExportSheet!$E$11</definedName>
    <definedName name="DeityOverride">'[1]Stats &amp; Character Details'!$H$15</definedName>
    <definedName name="DemandFortMod">[1]Buffs!$M$17</definedName>
    <definedName name="DemLvl">'[1]Class Info'!$E$695</definedName>
    <definedName name="Dep">[1]Enhancements!$C$21</definedName>
    <definedName name="DesertWindManeuvers">'[1]Maneuvers &amp; Stances'!$X$7</definedName>
    <definedName name="DesertWindStrikes">'[1]Maneuvers &amp; Stances'!$AE$33</definedName>
    <definedName name="DestroyedCommanded">[1]Classes!$BI$18</definedName>
    <definedName name="Devil">'Race Info'!$BK$16</definedName>
    <definedName name="DevilTouchedSelected">[1]Feats!$AI$6</definedName>
    <definedName name="DevLvl">'[1]Class Info'!$E$434</definedName>
    <definedName name="DevotedSpiritManeuvers">'[1]Maneuvers &amp; Stances'!$X$36</definedName>
    <definedName name="DevotedSpiritStances">'[1]Maneuvers &amp; Stances'!$AE$36</definedName>
    <definedName name="Dex">'[1]Stats &amp; Character Details'!$BN$4</definedName>
    <definedName name="DexMagicMod">'[1]Stats &amp; Character Details'!$BM$4</definedName>
    <definedName name="DexMod">'[1]Stats &amp; Character Details'!$BO$4</definedName>
    <definedName name="DexTempMod">'[1]CS Calc.'!$G$3</definedName>
    <definedName name="DfABreathEffect1">[1]ExportSheet!$U$44</definedName>
    <definedName name="DfABreathEffect2">[1]ExportSheet!$U$45</definedName>
    <definedName name="DfABreathEffect3">[1]ExportSheet!$U$46</definedName>
    <definedName name="DfABreathEffect4">[1]ExportSheet!$U$47</definedName>
    <definedName name="DfABreathEffect5">[1]ExportSheet!$U$48</definedName>
    <definedName name="DfABreathEffect6">[1]ExportSheet!$U$49</definedName>
    <definedName name="DfALvl">'[1]Class Info'!$E$85</definedName>
    <definedName name="DfANaturalArmor">'[1]CS Calc.'!$E$44</definedName>
    <definedName name="DgDLvl">'[1]Class Info'!$E$111</definedName>
    <definedName name="DgLLvl">'[1]Class Info'!$E$367</definedName>
    <definedName name="DgmLvl">'[1]Class Info'!$E$577</definedName>
    <definedName name="DgRLvl">'[1]Class Info'!$E$644</definedName>
    <definedName name="DgSLvl">'[1]Class Info'!$E$645</definedName>
    <definedName name="DhMLvl">'[1]Class Info'!$E$323</definedName>
    <definedName name="DhrLvl">'[1]Class Info'!$E$768</definedName>
    <definedName name="DiaLvl">'[1]Class Info'!$E$696</definedName>
    <definedName name="DiamondMindManeuvers">'[1]Maneuvers &amp; Stances'!$X$64</definedName>
    <definedName name="DiamondMindStrikes">'[1]Maneuvers &amp; Stances'!$AE$64</definedName>
    <definedName name="DiDrAug1">[1]ExportSheet!$AB$45</definedName>
    <definedName name="DiDrAug10">[1]ExportSheet!$AB$47</definedName>
    <definedName name="DiDrAug5">[1]ExportSheet!$AB$46</definedName>
    <definedName name="DiDrLvl">'[1]Class Info'!$E$661</definedName>
    <definedName name="DiOLvl">'[1]Class Info'!$E$166</definedName>
    <definedName name="DireWereboarSelected">'[1]Race &amp; Templates'!$AG$28</definedName>
    <definedName name="DirLvl">'[1]Class Info'!$E$777</definedName>
    <definedName name="DisciplineFocusCell">[1]ExportSheet!$W$65</definedName>
    <definedName name="DisciplineFocusCell2">[1]ExportSheet!$W$66</definedName>
    <definedName name="DisciplineFocusCell3">[1]ExportSheet!$W$67</definedName>
    <definedName name="DisciplineFocusCell4">[1]ExportSheet!$W$68</definedName>
    <definedName name="DisciplineFocusCell5">[1]ExportSheet!$W$69</definedName>
    <definedName name="Dishonorable">[1]ExportSheet!$AB$19</definedName>
    <definedName name="DisLvl">'[1]Class Info'!$E$438</definedName>
    <definedName name="DispMantSkBonus">[1]SoulmeldAbilities!$G$60</definedName>
    <definedName name="DivineAgility">[1]Buffs!$B$52</definedName>
    <definedName name="DivineAgilityMod">[1]Buffs!$G$52</definedName>
    <definedName name="DivineFavor">[1]Buffs!$B$8</definedName>
    <definedName name="DivineFavorMod">[1]Buffs!$G$8</definedName>
    <definedName name="DivineFeatsSelected">[1]Feats!$AK$6</definedName>
    <definedName name="DivineGrace">'[1]Class Abilities'!$D$63</definedName>
    <definedName name="DivineMindMantle1">[1]ExportSheet!$W$49</definedName>
    <definedName name="DivineMindMantle2">[1]ExportSheet!$W$50</definedName>
    <definedName name="DivineMindMantle3">[1]ExportSheet!$W$51</definedName>
    <definedName name="DivinePower">[1]Buffs!$B$46</definedName>
    <definedName name="DivinePowerHP">[1]Buffs!$E$46</definedName>
    <definedName name="DivinePowerStrMod">[1]Buffs!$G$46</definedName>
    <definedName name="DivineProtection">[1]Buffs!$B$30</definedName>
    <definedName name="DivineProtectionMod">[1]Buffs!$G$30</definedName>
    <definedName name="DkhLvl">'[1]Class Info'!$E$428</definedName>
    <definedName name="DkRLvl">'[1]Class Info'!$E$688</definedName>
    <definedName name="DkSLvl">'[1]Class Info'!$E$127</definedName>
    <definedName name="DLdLvl">'[1]Class Info'!$E$419</definedName>
    <definedName name="DLtLvl">'[1]Class Info'!$E$547</definedName>
    <definedName name="DMaLvl">'[1]Class Info'!$E$700</definedName>
    <definedName name="DMBbnUncannyBravery">[1]ExportSheet!$E$88</definedName>
    <definedName name="DmCLvl">'[1]Class Info'!$E$754</definedName>
    <definedName name="DMeLvl">'[1]Class Info'!$E$701</definedName>
    <definedName name="DMGFeatsHideCheck">[1]ExportSheet!$BX$2</definedName>
    <definedName name="DmGLvl">'[1]Class Info'!$E$463</definedName>
    <definedName name="DmHLvl">'[1]Class Info'!$E$537</definedName>
    <definedName name="DMRogUncannyBravery">[1]ExportSheet!$P$88</definedName>
    <definedName name="DnCLvl">'[1]Class Info'!$E$290</definedName>
    <definedName name="DoALvl">'[1]Class Info'!$E$697</definedName>
    <definedName name="DoBLvl">'[1]Class Info'!$E$698</definedName>
    <definedName name="DoBumpsIntAdj">'[1]Stats &amp; Character Details'!$CE$27</definedName>
    <definedName name="DoClassAbilityAdj">'[1]Class Info'!$EE$141</definedName>
    <definedName name="DoClassDR">'[1]Class Info'!$EE$362</definedName>
    <definedName name="DoClassIntAdj">'[1]Class Info'!$EE$142</definedName>
    <definedName name="DoClassSubtypeMod">'[1]Class Info'!$EE$260</definedName>
    <definedName name="DoDLvl">'[1]Class Info'!$E$699</definedName>
    <definedName name="DoDrSh">'[1]Class Abilities'!$E$2766</definedName>
    <definedName name="DoELvl">'[1]Class Info'!$E$320</definedName>
    <definedName name="DoFeatAbilityAdj">'[1]Class Info'!$EE$181</definedName>
    <definedName name="DoFeatIntAdj">'[1]Class Info'!$EE$182</definedName>
    <definedName name="DoInherentIntAdj">'[1]Stats &amp; Character Details'!$CE$28</definedName>
    <definedName name="DoLycanthrope">'[1]Creature Info'!$CN$60</definedName>
    <definedName name="Domain1">[1]ExportSheet!$V$9</definedName>
    <definedName name="Domain2">[1]ExportSheet!$V$10</definedName>
    <definedName name="Domain3">[1]ExportSheet!$V$11</definedName>
    <definedName name="Domain4">[1]ExportSheet!$V$12</definedName>
    <definedName name="Domain5">[1]ExportSheet!$V$13</definedName>
    <definedName name="Domain6">[1]ExportSheet!$V$14</definedName>
    <definedName name="DomainAbil">[1]Deities!$B$536:$B$541</definedName>
    <definedName name="DomainAbilities">[1]Deities!$N$536</definedName>
    <definedName name="DomainCount">[1]Deities!$A$534</definedName>
    <definedName name="Domains">[1]Deities!$A$536:$A$541</definedName>
    <definedName name="DoomlordStat1">[1]ExportSheet!$AB$34</definedName>
    <definedName name="DoomlordStat2">[1]ExportSheet!$AB$35</definedName>
    <definedName name="DoSLvl">'[1]Class Info'!$E$717</definedName>
    <definedName name="DoTemplateAcquiredIntAdj">'[1]Template Info'!$BI$17</definedName>
    <definedName name="DoTLvl">'[1]Class Info'!$E$328</definedName>
    <definedName name="DoubleChakra1Choice">[1]Feats!$AP$1662</definedName>
    <definedName name="DoubleChakra2Choice">[1]Feats!$AP$1663</definedName>
    <definedName name="DoubleChakra3Choice">[1]Feats!$AP$1664</definedName>
    <definedName name="DPWLvl">'[1]Class Info'!$E$654</definedName>
    <definedName name="DR">'[1]Character Sheet I'!$CJ$19</definedName>
    <definedName name="Draconic">[1]Languages!$H$10</definedName>
    <definedName name="DraconicAuraSelected1">[1]Feats!$AP$2960</definedName>
    <definedName name="DraconicAuraSelected2">[1]Feats!$AP$2961</definedName>
    <definedName name="DraconicAuraSelected3">[1]Feats!$AP$2962</definedName>
    <definedName name="DraconicFistEnergyType">[1]ExportSheet!$B$178</definedName>
    <definedName name="DraconicHeritageCell">[1]Feats!$AP$2988</definedName>
    <definedName name="DraconicHeritageSkill">[1]Tables!$I$274</definedName>
    <definedName name="DraconicMight">[1]Buffs!$B$53</definedName>
    <definedName name="DraconicMightMod">[1]Buffs!$G$53</definedName>
    <definedName name="DraconicSelected">[1]Feats!$AJ$6</definedName>
    <definedName name="DragonbornAspect">'[1]Race &amp; Templates'!$P$4</definedName>
    <definedName name="DragonbornFormerRaceTxt">'[1]Race &amp; Templates'!$P$5</definedName>
    <definedName name="DragonBreathCol">'[1]Creature Info'!$BD$4</definedName>
    <definedName name="DragonCell">[1]ExportSheet!$AA$10</definedName>
    <definedName name="DragonfireMaskSkBonus">[1]SoulmeldAbilities!$G$281</definedName>
    <definedName name="DragonkithCell">[1]ExportSheet!$AE$9</definedName>
    <definedName name="DragonkithCompanion">'[1]Class Abilities'!$E$2529</definedName>
    <definedName name="DragonkithIdx">'[1]Class Abilities'!$E$2528</definedName>
    <definedName name="DragonkithSpell">'[1]Prestige Classes II'!$F$38</definedName>
    <definedName name="DragonList">'[1]Creature Info'!$CJ$7:INDEX('[1]Creature Info'!$CJ$7:$CJ$225,DragonListRowsCnt)</definedName>
    <definedName name="DragonListRowsCnt">'[1]Creature Info'!$CN$12</definedName>
    <definedName name="DragonLordAuraBonus">'[1]Class Abilities'!$D$4368</definedName>
    <definedName name="DragonMantleDR">[1]SoulmeldAbilities!$G$275</definedName>
    <definedName name="DragonMantleFortBonus">[1]SoulmeldAbilities!$G$273</definedName>
    <definedName name="Dragonmark">'[1]Race &amp; Templates'!$AG$9</definedName>
    <definedName name="DragonmarkedHouse">'[1]Race &amp; Templates'!$AG$7</definedName>
    <definedName name="DragonMMList">[1]Classes!$BR$3:$BR$12</definedName>
    <definedName name="DragonName">'[1]Creature Info'!$A$55:$A$101</definedName>
    <definedName name="DragonOverlordList">'[1]Race &amp; Templates'!$AX$24:$AX$29</definedName>
    <definedName name="DragonSamuraiCell">[1]ExportSheet!$AH$19</definedName>
    <definedName name="DragonShamanColor">[1]ExportSheet!$T$58</definedName>
    <definedName name="Dragonskin">[1]Buffs!$B$36</definedName>
    <definedName name="DragonskinMod">[1]Buffs!$G$36</definedName>
    <definedName name="DragonspawnCreator">'[1]Race &amp; Templates'!$X$4</definedName>
    <definedName name="DragonspawnSelected">'[1]Race &amp; Templates'!$AC$4</definedName>
    <definedName name="DragonTailSkBonus">[1]SoulmeldAbilities!$G$278</definedName>
    <definedName name="DragonVassalOverlord">'[1]Race &amp; Templates'!$X$3</definedName>
    <definedName name="DragonwroughtCell">[1]Feats!$AP$1323</definedName>
    <definedName name="DragonwroughtSkill">[1]Tables!$I$273</definedName>
    <definedName name="DragShamanAura1">[1]ExportSheet!$T$59</definedName>
    <definedName name="DragShamanAura2">[1]ExportSheet!$T$60</definedName>
    <definedName name="DragShamanAura3">[1]ExportSheet!$T$61</definedName>
    <definedName name="DragShamanAura4">[1]ExportSheet!$T$62</definedName>
    <definedName name="DragShamanAura5">[1]ExportSheet!$T$63</definedName>
    <definedName name="DragShamanAura6">[1]ExportSheet!$T$64</definedName>
    <definedName name="DragShamanAura7">[1]ExportSheet!$T$65</definedName>
    <definedName name="DragShamanAuraBonus">'[1]Class Abilities'!$E$2770</definedName>
    <definedName name="DragShamanColor">'[1]Class Abilities'!$E$2767</definedName>
    <definedName name="DragShamanSkFocus1">[1]ExportSheet!$T$66</definedName>
    <definedName name="DragShamanSkFocus2">[1]ExportSheet!$T$67</definedName>
    <definedName name="DragShamanSkFocus3">[1]ExportSheet!$T$68</definedName>
    <definedName name="DragShamanSkillFocusList">[1]Classes!$BU$16:$BU$18</definedName>
    <definedName name="DragShamPresenceAura">[1]ExportSheet!$U$59</definedName>
    <definedName name="DRBase">'[1]CS Calc.'!$M$96</definedName>
    <definedName name="DrcLvl">'[1]Class Info'!$E$642</definedName>
    <definedName name="DrdLvl">'[1]Class Info'!$E$8</definedName>
    <definedName name="Dreamtouched">[1]Buffs!$M$53</definedName>
    <definedName name="DrgALvl">'[1]Class Info'!$E$655</definedName>
    <definedName name="DrgDLvl">'[1]Class Info'!$E$662</definedName>
    <definedName name="DrgLAura1">[1]ExportSheet!$AA$48</definedName>
    <definedName name="DrgLAura10">[1]ExportSheet!$AA$51</definedName>
    <definedName name="DrgLAura4">[1]ExportSheet!$AA$49</definedName>
    <definedName name="DrgLAura7">[1]ExportSheet!$AA$50</definedName>
    <definedName name="DrgLAuraEnergy1">[1]ExportSheet!$AB$48</definedName>
    <definedName name="DrgLAuraEnergy10">[1]ExportSheet!$AB$51</definedName>
    <definedName name="DrgLAuraEnergy4">[1]ExportSheet!$AB$49</definedName>
    <definedName name="DrgLAuraEnergy7">[1]ExportSheet!$AB$50</definedName>
    <definedName name="DrgLAuras">[1]ExportSheet!$AA$48:$AB$51</definedName>
    <definedName name="DrgLLvl">'[1]Class Info'!$E$663</definedName>
    <definedName name="DrHLvl">'[1]Class Info'!$E$126</definedName>
    <definedName name="Drift10Cell">[1]ExportSheet!$AA$33</definedName>
    <definedName name="Drift1Cell">[1]ExportSheet!$AA$24</definedName>
    <definedName name="Drift2Cell">[1]ExportSheet!$AA$25</definedName>
    <definedName name="Drift3Cell">[1]ExportSheet!$AA$26</definedName>
    <definedName name="Drift4Cell">[1]ExportSheet!$AA$27</definedName>
    <definedName name="Drift5Cell">[1]ExportSheet!$AA$28</definedName>
    <definedName name="Drift6Cell">[1]ExportSheet!$AA$29</definedName>
    <definedName name="Drift7Cell">[1]ExportSheet!$AA$30</definedName>
    <definedName name="Drift8Cell">[1]ExportSheet!$AA$31</definedName>
    <definedName name="Drift9Cell">[1]ExportSheet!$AA$32</definedName>
    <definedName name="DriftAttacks">[1]Tables!$U$3</definedName>
    <definedName name="DrKLvl">'[1]Class Info'!$E$643</definedName>
    <definedName name="DRList">'[1]CS Calc.'!$A$98:$A$112</definedName>
    <definedName name="DRMaxRacial">'[1]CS Calc.'!$B$117</definedName>
    <definedName name="DrMDrdAspectOfTheDragon">[1]ExportSheet!$H$88</definedName>
    <definedName name="DrMLvl">'[1]Class Info'!$E$129</definedName>
    <definedName name="DrMMnkDraconicFist">[1]ExportSheet!$M$88</definedName>
    <definedName name="DrNLvl">'[1]Class Info'!$E$43</definedName>
    <definedName name="DrNMartialWeapon">[1]Classes!$O$58</definedName>
    <definedName name="DrNMartialWeaponCell">[1]ExportSheet!$U$22</definedName>
    <definedName name="DROverride">[1]Enhancements!$C$22</definedName>
    <definedName name="DrPgLvl">'[1]Class Info'!$E$71</definedName>
    <definedName name="DrPLvl">'[1]Class Info'!$E$578</definedName>
    <definedName name="DrRiLvl">'[1]Class Info'!$E$596</definedName>
    <definedName name="DrShCreatureIdx">'[1]Class Abilities'!$E$2768</definedName>
    <definedName name="DrShDragonList">[1]Classes!$BU$3:INDEX([1]Classes!$BU$3:$BU$12,DrShDragonListRowsCnt)</definedName>
    <definedName name="DrShDragonListRowsCnt">[1]Classes!$BN$6</definedName>
    <definedName name="DrShLvl">'[1]Class Info'!$E$18</definedName>
    <definedName name="DrShSkFocusList">[1]Classes!$BT$15:$BT$18</definedName>
    <definedName name="DrsLvl">'[1]Class Info'!$E$675</definedName>
    <definedName name="DruidWildshapeLevel">'[1]Class Abilities'!$E$33</definedName>
    <definedName name="DSBbnTrapKiller">[1]ExportSheet!$E$86</definedName>
    <definedName name="DSBrdLoreSong">[1]ExportSheet!$F$86</definedName>
    <definedName name="DSBrdMimickingSong">[1]ExportSheet!$F$87</definedName>
    <definedName name="DSClrDivineRestoration">[1]ExportSheet!$G$86</definedName>
    <definedName name="DsDivineRestorationDomain">[1]Variants!$H$33</definedName>
    <definedName name="DSDrdRootWalker">[1]ExportSheet!$H$86</definedName>
    <definedName name="DSFtrDungeonCrasher">[1]ExportSheet!$J$86</definedName>
    <definedName name="DSLLvl">'[1]Class Info'!$E$646</definedName>
    <definedName name="DsmDragon">'[1]Class Abilities'!$F$1584</definedName>
    <definedName name="DSmLvl">'[1]Class Info'!$E$401</definedName>
    <definedName name="DSMnkStandingJump">[1]ExportSheet!$M$86</definedName>
    <definedName name="DSMnkWallWalker">[1]ExportSheet!$M$87</definedName>
    <definedName name="DSPalDivineSpirit">[1]ExportSheet!$N$86</definedName>
    <definedName name="DSRgrTrapExpert">[1]ExportSheet!$O$86</definedName>
    <definedName name="DSRogPenetratingStrike">[1]ExportSheet!$P$87</definedName>
    <definedName name="DSRogQuickFingers">[1]ExportSheet!$P$86</definedName>
    <definedName name="DsSLvl">'[1]Class Info'!$E$375</definedName>
    <definedName name="DSSorSpellShield">[1]ExportSheet!$R$86</definedName>
    <definedName name="DStLvl">'[1]Class Info'!$E$647</definedName>
    <definedName name="DSWizOfSunAndMoon">[1]ExportSheet!$V$86</definedName>
    <definedName name="DttLvl">'[1]Class Info'!$E$746</definedName>
    <definedName name="DtvLvl">'[1]Class Info'!$E$745</definedName>
    <definedName name="DuBLvl">'[1]Class Info'!$E$19</definedName>
    <definedName name="DueLvl">'[1]Class Info'!$E$112</definedName>
    <definedName name="DunLvl">'[1]Class Info'!$E$219</definedName>
    <definedName name="DusklingSpeedBonus">'[1]Incarnum Abilities'!$Z$3</definedName>
    <definedName name="DvALvl">'[1]Class Info'!$E$735</definedName>
    <definedName name="DvCLvl">'[1]Class Info'!$E$165</definedName>
    <definedName name="DvDLvl">'[1]Class Info'!$E$797</definedName>
    <definedName name="DvMdLvl">'[1]Class Info'!$E$39</definedName>
    <definedName name="DvMdLvlAbilities">'[1]Psionic Info'!$U$84:$W$104</definedName>
    <definedName name="DvPLvl">'[1]Class Info'!$E$292</definedName>
    <definedName name="DvsLvl">'[1]Class Info'!$E$128</definedName>
    <definedName name="DwChLvl">'[1]Class Info'!$E$793</definedName>
    <definedName name="DwDLvl">'[1]Class Info'!$E$113</definedName>
    <definedName name="DweLvl">'[1]Class Info'!$E$167</definedName>
    <definedName name="DWhLvl">'[1]Class Info'!$E$359</definedName>
    <definedName name="DWJLvl">'[1]Class Info'!$E$503</definedName>
    <definedName name="DwnLvl">'[1]Class Info'!$E$291</definedName>
    <definedName name="DwPgLvl">'[1]Class Info'!$E$72</definedName>
    <definedName name="EaglesSplendor">[1]Buffs!$B$26</definedName>
    <definedName name="EaglesSplendorMod">[1]Buffs!$G$26</definedName>
    <definedName name="EBCSHouse">'[1]Race &amp; Templates'!$P$6</definedName>
    <definedName name="EBHouseList">'[1]Race &amp; Templates'!$AV$16:INDEX('[1]Race &amp; Templates'!$AV$16:$AV$28,EBHouseListRowsCnt)</definedName>
    <definedName name="EBHouseListRowsCnt">'[1]Race &amp; Templates'!$AG$6</definedName>
    <definedName name="EbInLvl">'[1]Class Info'!$E$370</definedName>
    <definedName name="EbStLvl">'[1]Class Info'!$E$241</definedName>
    <definedName name="EcAdLvl">'[1]Class Info'!$E$242</definedName>
    <definedName name="EcclesiarchLevel">[1]ExportSheet!$BT$8</definedName>
    <definedName name="ECL">'[1]Class Info'!$EE$9</definedName>
    <definedName name="EexLvl">'[1]Class Info'!$E$682</definedName>
    <definedName name="effBinLvl">'[1]Class Abilities'!$E$4538</definedName>
    <definedName name="EffectiveSfALvl">'[1]Spell Info'!$F$61</definedName>
    <definedName name="EffectiveWrlLvl">'[1]Spell Info'!$F$70</definedName>
    <definedName name="EfMLvl">'[1]Class Info'!$E$190</definedName>
    <definedName name="EHMLvl">'[1]Class Info'!$E$493</definedName>
    <definedName name="EHRLvl">'[1]Class Info'!$E$441</definedName>
    <definedName name="ElAElement">'[1]Class Abilities'!$E$2201</definedName>
    <definedName name="ElALvl">'[1]Class Info'!$E$465</definedName>
    <definedName name="EldeenRangerSectCell">[1]ExportSheet!$AE$47</definedName>
    <definedName name="ElderSpiritSkBonus">[1]SoulmeldAbilities!$G$285</definedName>
    <definedName name="ElDLvl">'[1]Class Info'!$E$250</definedName>
    <definedName name="EldritchBlastAmount">'[1]Class Abilities'!$G$661</definedName>
    <definedName name="Element4List">'[1]Class Abilities'!$D$725:$D$728</definedName>
    <definedName name="ElementalArchonCell">[1]ExportSheet!$AI$25</definedName>
    <definedName name="ElementalAssociatedEnergyCol">'[1]Creature Info'!$BJ$4</definedName>
    <definedName name="ElementalCell">[1]ExportSheet!$AA$11</definedName>
    <definedName name="ElementalCompanionChoiceLevel">'[1]Creature Info'!$CN$98</definedName>
    <definedName name="ElementalFleshType">[1]ExportSheet!$AH$77</definedName>
    <definedName name="ElementalLanguageCol">'[1]Creature Info'!$AY$4</definedName>
    <definedName name="ElementalName">'[1]Creature Info'!$E$107:$E$126</definedName>
    <definedName name="ElementalRebuke">[1]ExportSheet!$AF$64</definedName>
    <definedName name="ElementalScionGraft">[1]ExportSheet!$AG$52</definedName>
    <definedName name="ElementalScionGraftElement">'[1]Class Abilities'!$E$4067</definedName>
    <definedName name="ElementalShapeAmount">'[1]Class Abilities'!$E$37</definedName>
    <definedName name="ElementalShapeMaxSize">'[1]Class Abilities'!$G$39</definedName>
    <definedName name="ElementalShapeMinSize">'[1]Class Abilities'!$G$38</definedName>
    <definedName name="ElementalWarriorElementCell">[1]ExportSheet!$AB$36</definedName>
    <definedName name="ElKLvl">'[1]Class Info'!$E$114</definedName>
    <definedName name="ElMLvl">'[1]Class Info'!$E$656</definedName>
    <definedName name="EloLvl">'[1]Class Info'!$E$409</definedName>
    <definedName name="ElRLvl">'[1]Class Info'!$E$538</definedName>
    <definedName name="ElSElementList">'[1]Class Abilities'!$G$725:INDEX('[1]Class Abilities'!$G$725:$G$728,ElSElementListRowsCnt)</definedName>
    <definedName name="ElSElementListRowsCnt">'[1]Class Abilities'!$E$718</definedName>
    <definedName name="ElSLvl">'[1]Class Info'!$E$191</definedName>
    <definedName name="ElTLvl">'[1]Class Info'!$E$251</definedName>
    <definedName name="ElWLvl">'[1]Class Info'!$E$426</definedName>
    <definedName name="Energy4List">'[1]Class Abilities'!$D$1849:$D$1852</definedName>
    <definedName name="EnergyAuraEnergyType">[1]ExportSheet!$X$31</definedName>
    <definedName name="EnergyCell1">[1]ExportSheet!$AI$17</definedName>
    <definedName name="EnergyCell2">[1]ExportSheet!$AI$18</definedName>
    <definedName name="EnergyCell3">[1]ExportSheet!$AI$19</definedName>
    <definedName name="EnergyCell4">[1]ExportSheet!$AI$20</definedName>
    <definedName name="EnergySubstitutionSelection1">[1]Feats!$AP$590</definedName>
    <definedName name="EnergySubstitutionSelection2">[1]Feats!$AP$591</definedName>
    <definedName name="EnergySubstitutionSelection3">[1]Feats!$AP$592</definedName>
    <definedName name="EnFLvl">'[1]Class Info'!$E$192</definedName>
    <definedName name="EnhTurnAttempts">[1]Enhancements!$C$14</definedName>
    <definedName name="EnhTurnCheck">[1]Enhancements!$C$13</definedName>
    <definedName name="EnigmaHelmWillBonus">[1]SoulmeldAbilities!$G$70</definedName>
    <definedName name="EnlargeDexMod">[1]Buffs!$H$9</definedName>
    <definedName name="EnlargePerson">[1]Buffs!$B$9</definedName>
    <definedName name="EnlargeStrMod">[1]Buffs!$G$9</definedName>
    <definedName name="EnlightenedSpiritElement1">'[1]Prestige Classes II'!$M$6</definedName>
    <definedName name="EnlightenedSpiritElement2">'[1]Prestige Classes II'!$M$7</definedName>
    <definedName name="EnlightenedSpiritEnergyResist1">[1]ExportSheet!$AG$32</definedName>
    <definedName name="EnlightenedSpiritEnergyResist2">[1]ExportSheet!$AG$33</definedName>
    <definedName name="EnSLvl">'[1]Class Info'!$E$252</definedName>
    <definedName name="Entangled">[1]Buffs!$W$7</definedName>
    <definedName name="EntangledDexMod">[1]Buffs!$Z$7</definedName>
    <definedName name="EntangledToHit">[1]Buffs!$Y$7</definedName>
    <definedName name="EntLvl">'[1]Class Info'!$E$168</definedName>
    <definedName name="EoBLvl">'[1]Class Info'!$E$718</definedName>
    <definedName name="EPgLvl">'[1]Class Info'!$E$73</definedName>
    <definedName name="EPgWeaponFocusCell">[1]ExportSheet!$W$71</definedName>
    <definedName name="EpicBAB">[1]Classes!$BN$35</definedName>
    <definedName name="EpicExpandedKnowledgeLevel1">[1]ExportSheet!$BX$18</definedName>
    <definedName name="EpicExpandedKnowledgeLevel2">[1]ExportSheet!$BX$19</definedName>
    <definedName name="EpicExpandedKnowledgeLevel3">[1]ExportSheet!$BX$20</definedName>
    <definedName name="EpicFeatsHideCheck">[1]ExportSheet!$BW$2</definedName>
    <definedName name="EpicFort">[1]Feats!$AQ$3291</definedName>
    <definedName name="EpicProwess">[1]Feats!$AQ$415</definedName>
    <definedName name="EpicReflexes">[1]Feats!$AQ$3293</definedName>
    <definedName name="EpicSave">[1]Classes!$BN$36</definedName>
    <definedName name="EpicToughness">[1]Feats!$AQ$418</definedName>
    <definedName name="EpicWeaponFocusList">[1]Feats!$AQ$423</definedName>
    <definedName name="EpicWill">[1]Feats!$AQ$3300</definedName>
    <definedName name="EquLvl">'[1]Class Info'!$E$210</definedName>
    <definedName name="ErDLvl">'[1]Class Info'!$E$293</definedName>
    <definedName name="ESFLvl">'[1]Class Info'!$E$539</definedName>
    <definedName name="Essentia">[1]Soulmelds!$AL$29</definedName>
    <definedName name="EssentiaArms">[1]Soulmelds!$C$10</definedName>
    <definedName name="EssentiaBrow">[1]Soulmelds!$O$10</definedName>
    <definedName name="EssentiaCap">[1]Soulmelds!$AL$27</definedName>
    <definedName name="EssentiaCrown">[1]Soulmelds!$O$5</definedName>
    <definedName name="EssentiaDouble1">[1]Soulmelds!$C$32</definedName>
    <definedName name="EssentiaDouble2">[1]Soulmelds!$I$32</definedName>
    <definedName name="EssentiaDouble3">[1]Soulmelds!$O$32</definedName>
    <definedName name="EssentiaFeet">[1]Soulmelds!$C$25</definedName>
    <definedName name="EssentiaHands">[1]Soulmelds!$C$15</definedName>
    <definedName name="EssentiaHeart">[1]Soulmelds!$O$20</definedName>
    <definedName name="EssentiaShoulders">[1]Soulmelds!$C$5</definedName>
    <definedName name="EssentiaSoul">[1]Soulmelds!$C$20</definedName>
    <definedName name="EssentiaThroat">[1]Soulmelds!$O$15</definedName>
    <definedName name="EssentiaWaist">[1]Soulmelds!$O$25</definedName>
    <definedName name="ESZLvl">'[1]Class Info'!$E$579</definedName>
    <definedName name="EtBLvl">'[1]Class Info'!$E$376</definedName>
    <definedName name="EternalKnowledge1">[1]ExportSheet!$Z$45</definedName>
    <definedName name="EternalKnowledge2">[1]ExportSheet!$Z$46</definedName>
    <definedName name="EternalKnowledge3">[1]ExportSheet!$Z$47</definedName>
    <definedName name="EternalKnowledge4">[1]ExportSheet!$Z$48</definedName>
    <definedName name="EternalKnowledge5">[1]ExportSheet!$Z$49</definedName>
    <definedName name="EternalKnowledgeMod">'[1]Class Abilities'!$D$4304</definedName>
    <definedName name="ETGLvl">'[1]Class Info'!$E$440</definedName>
    <definedName name="EthnicityList">'Race Info'!$BR$128:INDEX('Race Info'!$BR$128:$BR$168,EthnicityListRowsCnt)</definedName>
    <definedName name="EthnicityListRowsCnt">'Race Info'!$BP$124</definedName>
    <definedName name="EthnicityOverride">'[1]Race &amp; Templates'!$P$16</definedName>
    <definedName name="EuWLvl">'[1]Class Info'!$E$624</definedName>
    <definedName name="EvaLvl">'[1]Class Info'!$E$169</definedName>
    <definedName name="EvolvedCnt">'[1]Template Info'!$BI$28</definedName>
    <definedName name="EvolvedSp">'[1]Race &amp; Templates'!$X$5:$X$8</definedName>
    <definedName name="EvolvedSpList">'[1]Race &amp; Templates'!$AP$19:INDEX('[1]Race &amp; Templates'!$AP$19:$AP$30,EvolvedSpListRowsCnt)</definedName>
    <definedName name="EvolvedSpListRowsCnt">'[1]Race &amp; Templates'!$AJ$4</definedName>
    <definedName name="EWMLvl">'[1]Class Info'!$E$130</definedName>
    <definedName name="ExaltedFeats">[1]Feats!$AQ$2045</definedName>
    <definedName name="ExALvl">'[1]Class Info'!$E$719</definedName>
    <definedName name="ExELvl">'[1]Class Info'!$E$540</definedName>
    <definedName name="Exhausted">[1]Buffs!$W$8</definedName>
    <definedName name="ExhaustedMod">[1]Buffs!$Y$8</definedName>
    <definedName name="ExlLvl">'[1]Class Info'!$E$94</definedName>
    <definedName name="ExoticWeapon1">[1]Feats!$AO$38</definedName>
    <definedName name="ExoticWeapon2">[1]Feats!$AO$39</definedName>
    <definedName name="ExoticWeapon3">[1]Feats!$AO$40</definedName>
    <definedName name="ExoticWeaponList">[1]Feats!$AQ$38</definedName>
    <definedName name="ExoticWeaponTricks">[1]Tables!$N$199:$N$211</definedName>
    <definedName name="ExpandedKnowledge1Cell">[1]ExportSheet!$BW$15</definedName>
    <definedName name="ExpandedKnowledge1Class">[1]ExportSheet!$BV$15</definedName>
    <definedName name="ExpandedKnowledge2Cell">[1]ExportSheet!$BW$16</definedName>
    <definedName name="ExpandedKnowledge2Class">[1]ExportSheet!$BV$16</definedName>
    <definedName name="ExpandedKnowledge3Cell">[1]ExportSheet!$BW$17</definedName>
    <definedName name="ExpandedKnowledge3Class">[1]ExportSheet!$BV$17</definedName>
    <definedName name="ExpandedKnowledgeLevel1">[1]ExportSheet!$BX$15</definedName>
    <definedName name="ExpandedKnowledgeLevel2">[1]ExportSheet!$BX$16</definedName>
    <definedName name="ExpandedKnowledgeLevel3">[1]ExportSheet!$BX$17</definedName>
    <definedName name="ExpansionDexMod">[1]Buffs!$R$57</definedName>
    <definedName name="ExpansionStrMod">[1]Buffs!$Q$57</definedName>
    <definedName name="ExperiencePoints">'[1]Stats &amp; Character Details'!$BS$28</definedName>
    <definedName name="Expert1">[1]ExportSheet!$T$9</definedName>
    <definedName name="Expert10">[1]ExportSheet!$T$18</definedName>
    <definedName name="Expert2">[1]ExportSheet!$T$10</definedName>
    <definedName name="Expert3">[1]ExportSheet!$T$11</definedName>
    <definedName name="Expert4">[1]ExportSheet!$T$12</definedName>
    <definedName name="Expert5">[1]ExportSheet!$T$13</definedName>
    <definedName name="Expert6">[1]ExportSheet!$T$14</definedName>
    <definedName name="Expert7">[1]ExportSheet!$T$15</definedName>
    <definedName name="Expert8">[1]ExportSheet!$T$16</definedName>
    <definedName name="Expert9">[1]ExportSheet!$T$17</definedName>
    <definedName name="ExpertPackerBonus">'[1]Class Abilities'!$D$3286</definedName>
    <definedName name="ExpSoulmeldCap1">[1]ExportSheet!$BD$68</definedName>
    <definedName name="ExpSoulmeldCap2">[1]ExportSheet!$BE$68</definedName>
    <definedName name="ExpSoulmeldCap3">[1]ExportSheet!$BF$68</definedName>
    <definedName name="ExrLvl">'[1]Class Info'!$E$220</definedName>
    <definedName name="ExtraSkPts">[1]Classes!$BN$45</definedName>
    <definedName name="ExtraSlot1Cell">[1]ExportSheet!$BW$3</definedName>
    <definedName name="ExtraSlot1Class">[1]ExportSheet!$BV$3</definedName>
    <definedName name="ExtraSlot2Cell">[1]ExportSheet!$BW$4</definedName>
    <definedName name="ExtraSlot2Class">[1]ExportSheet!$BV$4</definedName>
    <definedName name="ExtraSlot3Cell">[1]ExportSheet!$BW$5</definedName>
    <definedName name="ExtraSlot3Class">[1]ExportSheet!$BV$5</definedName>
    <definedName name="ExtraSlotLevel1">[1]ExportSheet!$BX$3</definedName>
    <definedName name="ExtraSlotLevel2">[1]ExportSheet!$BX$4</definedName>
    <definedName name="ExtraSlotLevel3">[1]ExportSheet!$BX$5</definedName>
    <definedName name="ExtraSmites">[1]Feats!$AQ$318</definedName>
    <definedName name="ExtraSpell1Cell">[1]ExportSheet!$BW$7</definedName>
    <definedName name="ExtraSpell1Class">[1]ExportSheet!$BV$7</definedName>
    <definedName name="ExtraSpell2Cell">[1]ExportSheet!$BW$8</definedName>
    <definedName name="ExtraSpell2Class">[1]ExportSheet!$BV$8</definedName>
    <definedName name="ExtraSpell3Cell">[1]ExportSheet!$BW$9</definedName>
    <definedName name="ExtraSpell3Class">[1]ExportSheet!$BV$9</definedName>
    <definedName name="ExtraSpellLevel1">[1]ExportSheet!$BX$7</definedName>
    <definedName name="ExtraSpellLevel2">[1]ExportSheet!$BX$8</definedName>
    <definedName name="ExtraSpellLevel3">[1]ExportSheet!$BX$9</definedName>
    <definedName name="EyeLvl">'[1]Class Info'!$E$131</definedName>
    <definedName name="EyeStalkAbilities">[1]Tables!$J$352:$J$362</definedName>
    <definedName name="FaceReach">'Race Info'!$BK$34</definedName>
    <definedName name="FaceSlot">'[1]Magic Equipment'!$P$7</definedName>
    <definedName name="FaceSlotValue">'[1]Magic Equipment'!$AM$81</definedName>
    <definedName name="FaceSlotWeight">'[1]Magic Equipment'!$AK$81</definedName>
    <definedName name="FaerzressInfusedInheritance">'[1]Race &amp; Templates'!$X$9</definedName>
    <definedName name="FalseLife">[1]Buffs!$B$27</definedName>
    <definedName name="FalseLifeHP">[1]Buffs!$G$27</definedName>
    <definedName name="FamAbilityLookup">[1]Familiar!$CZ$3:$DA$8</definedName>
    <definedName name="FamiliarAbilities">'[1]Creature Info'!$CN$74</definedName>
    <definedName name="FamiliarAlignment">'[1]Creature Info'!$BB$1</definedName>
    <definedName name="FamiliarAttack">'[1]Creature Info'!$N$1</definedName>
    <definedName name="FamiliarBAB">'[1]Creature Info'!$CN$79</definedName>
    <definedName name="FamiliarCell">[1]ExportSheet!$T$22</definedName>
    <definedName name="FamiliarCHA">'[1]Creature Info'!$AF$1</definedName>
    <definedName name="FamiliarChoiceLevel">'[1]Creature Info'!$CN$54</definedName>
    <definedName name="FamiliarChoiceType">'[1]Creature Info'!$CN$55</definedName>
    <definedName name="FamiliarCON">'[1]Creature Info'!$AC$1</definedName>
    <definedName name="FamiliarDamage">'[1]Creature Info'!$O$1</definedName>
    <definedName name="FamiliarDEX">'[1]Creature Info'!$AB$1</definedName>
    <definedName name="FamiliarDR">'[1]Creature Info'!$Y$1</definedName>
    <definedName name="FamiliarEquivType">'[1]Creature Info'!$CN$75</definedName>
    <definedName name="FamiliarFeats">'[1]Creature Info'!$AX$1</definedName>
    <definedName name="FamiliarFort">'[1]Creature Info'!$CN$80</definedName>
    <definedName name="FamiliarHD">'[1]Creature Info'!$F$1</definedName>
    <definedName name="FamiliarIdx">'[1]Creature Info'!$CN$72</definedName>
    <definedName name="FamiliarINT">'[1]Creature Info'!$AD$1</definedName>
    <definedName name="FamiliarList">'[1]Creature Info'!$BX$6:INDEX('[1]Creature Info'!$BX$6:$BX$225,FamiliarListRowsCnt+1)</definedName>
    <definedName name="FamiliarListRowsCnt">'[1]Creature Info'!$CN$9</definedName>
    <definedName name="FamiliarNA">'[1]Creature Info'!$M$1</definedName>
    <definedName name="FamiliarRef">'[1]Creature Info'!$CN$81</definedName>
    <definedName name="FamiliarRestricted">'[1]Creature Info'!$CN$52</definedName>
    <definedName name="FamiliarRestrictedList">'[1]Creature Info'!$CN$53</definedName>
    <definedName name="FamiliarSA">'[1]Creature Info'!$BD$1</definedName>
    <definedName name="FamiliarSize">'[1]Creature Info'!$C$1</definedName>
    <definedName name="FamiliarSpeak">'[1]Creature Info'!$CN$77</definedName>
    <definedName name="FamiliarSpeed">'[1]Creature Info'!$CN$78</definedName>
    <definedName name="FamiliarSR">'[1]Creature Info'!$X$1</definedName>
    <definedName name="FamiliarSTR">'[1]Creature Info'!$AA$1</definedName>
    <definedName name="FamiliarType">'[1]Creature Info'!$CN$76</definedName>
    <definedName name="FamiliarTypes">'[1]Custom Familiar'!$P$3:$P$203</definedName>
    <definedName name="FamiliarWill">'[1]Creature Info'!$CN$82</definedName>
    <definedName name="FamiliarWIS">'[1]Creature Info'!$AE$1</definedName>
    <definedName name="FamSkillsLookup">[1]Familiar!$CZ$10:$DC$25</definedName>
    <definedName name="FarLvl">'[1]Class Info'!$E$95</definedName>
    <definedName name="Fatigued">[1]Buffs!$W$9</definedName>
    <definedName name="FatiguedMod">[1]Buffs!$Y$9</definedName>
    <definedName name="FavEnemy1">[1]Tables!$R$378</definedName>
    <definedName name="FavEnemy10">[1]Tables!$R$387</definedName>
    <definedName name="FavEnemy10Check">[1]Classes!$M$40</definedName>
    <definedName name="FavEnemy11">[1]Tables!$R$388</definedName>
    <definedName name="FavEnemy11Check">[1]Classes!$M$41</definedName>
    <definedName name="FavEnemy12">[1]Tables!$R$389</definedName>
    <definedName name="FavEnemy12Check">[1]Classes!$M$42</definedName>
    <definedName name="FavEnemy13">[1]Tables!$R$390</definedName>
    <definedName name="FavEnemy13Check">[1]Classes!$M$43</definedName>
    <definedName name="FavEnemy1Check">[1]Classes!$M$31</definedName>
    <definedName name="FavEnemy2">[1]Tables!$R$379</definedName>
    <definedName name="FavEnemy2Check">[1]Classes!$M$32</definedName>
    <definedName name="FavEnemy3">[1]Tables!$R$380</definedName>
    <definedName name="FavEnemy3Check">[1]Classes!$M$33</definedName>
    <definedName name="FavEnemy4">[1]Tables!$R$381</definedName>
    <definedName name="FavEnemy4Check">[1]Classes!$M$34</definedName>
    <definedName name="FavEnemy5">[1]Tables!$R$382</definedName>
    <definedName name="FavEnemy5Check">[1]Classes!$M$35</definedName>
    <definedName name="FavEnemy6">[1]Tables!$R$383</definedName>
    <definedName name="FavEnemy6Check">[1]Classes!$M$36</definedName>
    <definedName name="FavEnemy7">[1]Tables!$R$384</definedName>
    <definedName name="FavEnemy7Check">[1]Classes!$M$37</definedName>
    <definedName name="FavEnemy8">[1]Tables!$R$385</definedName>
    <definedName name="FavEnemy8Check">[1]Classes!$M$38</definedName>
    <definedName name="FavEnemy9">[1]Tables!$R$386</definedName>
    <definedName name="FavEnemy9Check">[1]Classes!$M$39</definedName>
    <definedName name="FavEnemyBonus1">[1]Classes!$BI$22</definedName>
    <definedName name="FavEnemyBonus10">[1]Classes!$BI$31</definedName>
    <definedName name="FavEnemyBonus11">[1]Classes!$BI$32</definedName>
    <definedName name="FavEnemyBonus12">[1]Classes!$BI$33</definedName>
    <definedName name="FavEnemyBonus13">[1]Classes!$BI$34</definedName>
    <definedName name="FavEnemyBonus2">[1]Classes!$BI$23</definedName>
    <definedName name="FavEnemyBonus3">[1]Classes!$BI$24</definedName>
    <definedName name="FavEnemyBonus4">[1]Classes!$BI$25</definedName>
    <definedName name="FavEnemyBonus5">[1]Classes!$BI$26</definedName>
    <definedName name="FavEnemyBonus6">[1]Classes!$BI$27</definedName>
    <definedName name="FavEnemyBonus7">[1]Classes!$BI$28</definedName>
    <definedName name="FavEnemyBonus8">[1]Classes!$BI$29</definedName>
    <definedName name="FavEnemyBonus9">[1]Classes!$BI$30</definedName>
    <definedName name="FavEnemyBonusE">[1]Classes!$BI$36</definedName>
    <definedName name="FavEnemyBonusHPa1">[1]Classes!$BI$37</definedName>
    <definedName name="FavEnemyBonusHPa2">[1]Classes!$BI$38</definedName>
    <definedName name="FavEnemyBonusS">[1]Classes!$BI$35</definedName>
    <definedName name="FavEnemyBonusSSc">[1]Classes!$BI$39</definedName>
    <definedName name="FavEnemyE">[1]Tables!$R$392</definedName>
    <definedName name="FavEnemyECheck">'[1]Prestige Classes III'!$E$5</definedName>
    <definedName name="FavEnemyHPa1">[1]Tables!$R$393</definedName>
    <definedName name="FavEnemyHPa1Check">'[1]Prestige Classes III'!$B$12</definedName>
    <definedName name="FavEnemyHPa2">[1]Tables!$R$394</definedName>
    <definedName name="FavEnemyHPa2Check">'[1]Prestige Classes III'!$B$13</definedName>
    <definedName name="FavEnemyRows">[1]Tables!$V$246</definedName>
    <definedName name="FavEnemyS">[1]Tables!$R$391</definedName>
    <definedName name="FavEnemySCheck">'[1]Prestige Classes II'!$C$43</definedName>
    <definedName name="FavEnemySSc">[1]Tables!$R$395</definedName>
    <definedName name="FavEnemySScCheck">'[1]Prestige Classes III'!$H$16</definedName>
    <definedName name="Favored1">[1]ExportSheet!$T$26</definedName>
    <definedName name="Favored10">[1]ExportSheet!$T$35</definedName>
    <definedName name="Favored10_1">[1]ExportSheet!$U$35</definedName>
    <definedName name="Favored11">[1]ExportSheet!$T$36</definedName>
    <definedName name="Favored11_1">[1]ExportSheet!$U$36</definedName>
    <definedName name="Favored12">[1]ExportSheet!$T$37</definedName>
    <definedName name="Favored12_1">[1]ExportSheet!$U$37</definedName>
    <definedName name="Favored13">[1]ExportSheet!$T$38</definedName>
    <definedName name="Favored13_1">[1]ExportSheet!$U$38</definedName>
    <definedName name="Favored2">[1]ExportSheet!$T$27</definedName>
    <definedName name="Favored2_1">[1]ExportSheet!$U$27</definedName>
    <definedName name="Favored3">[1]ExportSheet!$T$28</definedName>
    <definedName name="Favored3_1">[1]ExportSheet!$U$28</definedName>
    <definedName name="Favored4">[1]ExportSheet!$T$29</definedName>
    <definedName name="Favored4_1">[1]ExportSheet!$U$29</definedName>
    <definedName name="Favored5">[1]ExportSheet!$T$30</definedName>
    <definedName name="Favored5_1">[1]ExportSheet!$U$30</definedName>
    <definedName name="Favored6">[1]ExportSheet!$T$31</definedName>
    <definedName name="Favored6_1">[1]ExportSheet!$U$31</definedName>
    <definedName name="Favored7">[1]ExportSheet!$T$32</definedName>
    <definedName name="Favored7_1">[1]ExportSheet!$U$32</definedName>
    <definedName name="Favored8">[1]ExportSheet!$T$33</definedName>
    <definedName name="Favored8_1">[1]ExportSheet!$U$33</definedName>
    <definedName name="Favored9">[1]ExportSheet!$T$34</definedName>
    <definedName name="Favored9_1">[1]ExportSheet!$U$34</definedName>
    <definedName name="FavoredClass">'Race Info'!$AQ$1</definedName>
    <definedName name="FavoredDR">'[1]Class Abilities'!$D$505</definedName>
    <definedName name="FavoredDRCell">[1]ExportSheet!$U$39</definedName>
    <definedName name="FavoredE">[1]ExportSheet!$AE$48</definedName>
    <definedName name="FavoredE_1">[1]ExportSheet!$AF$48</definedName>
    <definedName name="FavoredEnemies">[1]ExportSheet!$T$26:$T$34</definedName>
    <definedName name="FavoredEnergy1">[1]ExportSheet!$U$40</definedName>
    <definedName name="FavoredEnergy2">[1]ExportSheet!$U$41</definedName>
    <definedName name="FavoredEnergy3">[1]ExportSheet!$U$42</definedName>
    <definedName name="FavoredHPa1">[1]ExportSheet!$AI$35</definedName>
    <definedName name="FavoredHPa1_1">[1]ExportSheet!$AJ$35</definedName>
    <definedName name="FavoredHPa2">[1]ExportSheet!$AI$36</definedName>
    <definedName name="FavoredHPa2_1">[1]ExportSheet!$AJ$36</definedName>
    <definedName name="FavoredS">[1]ExportSheet!$AI$21</definedName>
    <definedName name="FavoredS_1">[1]ExportSheet!$AJ$21</definedName>
    <definedName name="FavoredSoulFavoredWeaponSelected">[1]Feats!$AO$124</definedName>
    <definedName name="FavoredSSc">[1]ExportSheet!$AH$50</definedName>
    <definedName name="FavoredVestiges">[1]Feats!$AO$1591:$AO$1594</definedName>
    <definedName name="FavoredWeapon">[1]Deities!$J$3</definedName>
    <definedName name="FavoredWeaponEquiv">[1]Deities!$J$1</definedName>
    <definedName name="FavoredWeaponOverride">'[1]Stats &amp; Character Details'!$H$16</definedName>
    <definedName name="FavVestigeListRowCnt">'[1]Binder Vestiges'!$AN$1</definedName>
    <definedName name="fBAB">[1]Classes!$BN$31</definedName>
    <definedName name="FBdLvl">'[1]Class Info'!$E$360</definedName>
    <definedName name="FBkLvl">'[1]Class Info'!$E$132</definedName>
    <definedName name="FBlLvl">'[1]Class Info'!$E$784</definedName>
    <definedName name="FCoLvl">'[1]Class Info'!$E$785</definedName>
    <definedName name="FctLvl">'[1]Class Info'!$E$45</definedName>
    <definedName name="FDQLvl">'[1]Class Info'!$E$585</definedName>
    <definedName name="FearMaskSkBonus">[1]SoulmeldAbilities!$G$72</definedName>
    <definedName name="FeatAbilitiesAdj">'[1]Class Info'!$EN$180:$EN$185</definedName>
    <definedName name="FeatAbilitiesAdjRowsCnt">'[1]Class Info'!$EE$180</definedName>
    <definedName name="FeatAttacks">[1]Tables!$U$13</definedName>
    <definedName name="FeatIntAdj">'[1]Class Info'!$EN$183</definedName>
    <definedName name="FeatList">[1]Feats!$AU$10</definedName>
    <definedName name="Feats">[1]Feats!$AV$10</definedName>
    <definedName name="FeatsHideAoM">[1]Feats!$AA$2793:$AA$2815</definedName>
    <definedName name="FeatsHideBE">[1]Feats!$AA$2038:$AA$2097</definedName>
    <definedName name="FeatsHideBV">[1]Feats!$AA$1995:$AA$2036</definedName>
    <definedName name="FeatsHideCAD">[1]Feats!$AA$641:$AA$720</definedName>
    <definedName name="FeatsHideCAr">[1]Feats!$AA$514:$AA$639</definedName>
    <definedName name="FeatsHideCC">[1]Feats!$AA$1038:$AA$1137</definedName>
    <definedName name="FeatsHideCD">[1]Feats!$AA$430:$AA$512</definedName>
    <definedName name="FeatsHideCheck">[1]ExportSheet!$BV$2</definedName>
    <definedName name="FeatsHideChR">[1]Feats!$AA$2340:$AA$2395</definedName>
    <definedName name="FeatsHideChV">[1]Feats!$AA$2397:$AA$2431</definedName>
    <definedName name="FeatsHideCi">[1]Feats!$AA$1738:$AA$1762</definedName>
    <definedName name="FeatsHideCM">[1]Feats!$AA$886:$AA$965</definedName>
    <definedName name="FeatsHideCoD">[1]Feats!$AA$3531:$AA$3568</definedName>
    <definedName name="FeatsHideCoS">[1]Feats!$AA$2433:$AA$2441</definedName>
    <definedName name="FeatsHideCPs">[1]Feats!$AA$722:$AA$884</definedName>
    <definedName name="FeatsHideCS">[1]Feats!$AA$967:$AA$1036</definedName>
    <definedName name="FeatsHideCW">[1]Feats!$AA$302:$AA$428</definedName>
    <definedName name="FeatsHideDLCS">[1]Feats!$AA$2778:$AA$2791</definedName>
    <definedName name="FeatsHideDMag">[1]Feats!$AA$1933:$AA$1993</definedName>
    <definedName name="FeatsHideDMG">[1]Feats!$AA$3465:$AA$3492</definedName>
    <definedName name="FeatsHideDr">[1]Feats!$AA$2893:$AA$2955</definedName>
    <definedName name="FeatsHideDrM">[1]Feats!$AA$2957:$AA$3005</definedName>
    <definedName name="FeatsHideDs">[1]Feats!$AA$1725:$AA$1736</definedName>
    <definedName name="FeatsHideECS">[1]Feats!$AA$2443:$AA$2532</definedName>
    <definedName name="FeatsHideELH">[1]Feats!$AA$3257:$AA$3463</definedName>
    <definedName name="FeatsHideFB">[1]Feats!$AA$1363:$AA$1401</definedName>
    <definedName name="FeatsHideFCII">[1]Feats!$AA$3143:$AA$3179</definedName>
    <definedName name="FeatsHideHB">[1]Feats!$AA$1462:$AA$1482</definedName>
    <definedName name="FeatsHideHH">[1]Feats!$AA$1484:$AA$1519</definedName>
    <definedName name="FeatsHideHoL">[1]Feats!$AA$3509:$AA$3529</definedName>
    <definedName name="FeatsHideLM">[1]Feats!$AA$3007:$AA$3074</definedName>
    <definedName name="FeatsHideLoM">[1]Feats!$AA$3076:$AA$3108</definedName>
    <definedName name="FeatsHideMF">[1]Feats!$AA$2211:$AA$2215</definedName>
    <definedName name="FeatsHideMH">[1]Feats!$AA$1764:$AA$1796</definedName>
    <definedName name="FeatsHideMM">[1]Feats!$AA$3110:$AA$3133</definedName>
    <definedName name="FeatsHideMM4">[1]Feats!$AA$3135:$AA$3141</definedName>
    <definedName name="FeatsHideMoE">[1]Feats!$AA$2703:$AA$2740</definedName>
    <definedName name="FeatsHideMoI">[1]Feats!$AA$1659:$AA$1723</definedName>
    <definedName name="FeatsHideOA">[1]Feats!$AA$2817:$AA$2891</definedName>
    <definedName name="FeatsHidePC">[1]Feats!$AA$3602:$AA$3625</definedName>
    <definedName name="FeatsHidePF">[1]Feats!$AA$2099:$AA$2209</definedName>
    <definedName name="FeatsHidePGE">[1]Feats!$AA$2645:$AA$2701</definedName>
    <definedName name="FeatsHidePH2">[1]Feats!$AA$167:$AA$300</definedName>
    <definedName name="FeatsHidePlH">[1]Feats!$AA$1899:$AA$1931</definedName>
    <definedName name="FeatsHideRD">[1]Feats!$AA$1234:$AA$1275</definedName>
    <definedName name="FeatsHideRDr">[1]Feats!$AA$1312:$AA$1361</definedName>
    <definedName name="FeatsHideRE">[1]Feats!$AA$2534:$AA$2606</definedName>
    <definedName name="FeatsHideRF">[1]Feats!$AA$2217:$AA$2301</definedName>
    <definedName name="FeatsHideRS">[1]Feats!$AA$1139:$AA$1232</definedName>
    <definedName name="FeatsHideRVL">[1]Feats!$AA$3494:$AA$3507</definedName>
    <definedName name="FeatsHideRW">[1]Feats!$AA$1277:$AA$1310</definedName>
    <definedName name="FeatsHideSN">[1]Feats!$AA$2608:$AA$2615</definedName>
    <definedName name="FeatsHideSoS">[1]Feats!$AA$2742:$AA$2776</definedName>
    <definedName name="FeatsHideSS">[1]Feats!$AA$1403:$AA$1432</definedName>
    <definedName name="FeatsHideSV">[1]Feats!$AA$3181:$AA$3255</definedName>
    <definedName name="FeatsHideSW">[1]Feats!$AA$1434:$AA$1460</definedName>
    <definedName name="FeatsHideSX">[1]Feats!$AA$2617:$AA$2643</definedName>
    <definedName name="FeatsHideToB">[1]Feats!$AA$1521:$AA$1573</definedName>
    <definedName name="FeatsHideToM">[1]Feats!$AA$1575:$AA$1657</definedName>
    <definedName name="FeatsHideUD">[1]Feats!$AA$2303:$AA$2338</definedName>
    <definedName name="FeatsHideVRA1">[1]Feats!$AA$3570:$AA$3600</definedName>
    <definedName name="FeatsHideXPH">[1]Feats!$AA$1798:$AA$1897</definedName>
    <definedName name="FeatSourceCell">[1]Feats!$F$1</definedName>
    <definedName name="FeetSlot">'[1]Magic Equipment'!$R$17</definedName>
    <definedName name="FeetSlotValue">'[1]Magic Equipment'!$BV$53</definedName>
    <definedName name="FeetSlotWeight">'[1]Magic Equipment'!$BT$53</definedName>
    <definedName name="FeyFeats">[1]Feats!$AQ$919</definedName>
    <definedName name="FeyriAbilities">'[1]Race &amp; Templates'!$P$10:$P$13</definedName>
    <definedName name="FeyriAbilitiesList">'[1]Race &amp; Templates'!$BB$12:INDEX('[1]Race &amp; Templates'!$BB$12:$BB$22,FeyriAbilitiesListRowsCnt)</definedName>
    <definedName name="FeyriAbilitiesListRowsCnt">'[1]Race &amp; Templates'!$AG$13</definedName>
    <definedName name="FeyriCharm">'[1]Race &amp; Templates'!$AZ$14</definedName>
    <definedName name="FeyriClairaudience">'[1]Race &amp; Templates'!$AZ$15</definedName>
    <definedName name="FeyriDarkness">'[1]Race &amp; Templates'!$AZ$16</definedName>
    <definedName name="FeyriDDoor">'[1]Race &amp; Templates'!$AZ$18</definedName>
    <definedName name="FeyriDetectThoughts">'[1]Race &amp; Templates'!$AZ$17</definedName>
    <definedName name="FeyriDR">'[1]Race &amp; Templates'!$AZ$19</definedName>
    <definedName name="FeyriElectricity">'[1]Race &amp; Templates'!$AZ$12</definedName>
    <definedName name="FeyriEnervation">'[1]Race &amp; Templates'!$AZ$20</definedName>
    <definedName name="FeyriFireRes">'[1]Race &amp; Templates'!$AZ$21</definedName>
    <definedName name="FeyriHasSpecialAbility">'[1]Race &amp; Templates'!$AG$12</definedName>
    <definedName name="FeyriPoison">'[1]Race &amp; Templates'!$AZ$13</definedName>
    <definedName name="FeyriSuggestion">'[1]Race &amp; Templates'!$AZ$22</definedName>
    <definedName name="fFort">[1]Classes!$BN$32</definedName>
    <definedName name="FFrLvl">'[1]Class Info'!$E$265</definedName>
    <definedName name="FieldOfResistance">[1]Buffs!$B$54</definedName>
    <definedName name="FiendishCell">[1]ExportSheet!$AA$9</definedName>
    <definedName name="FiendishSelected">'[1]Race &amp; Templates'!$AG$19</definedName>
    <definedName name="FiendishServant">'[1]Creature Info'!$CQ$55</definedName>
    <definedName name="FightDefensive">[1]Buffs!$M$46</definedName>
    <definedName name="FightDefensiveACMod">[1]Buffs!$Q$46</definedName>
    <definedName name="FightDefensiveACModCalc">'[1]CS Calc.'!$C$90</definedName>
    <definedName name="FightDefensiveAtkMod">[1]Buffs!$R$46</definedName>
    <definedName name="FightDefensiveAtkModCalc">'[1]CS Calc.'!$C$91</definedName>
    <definedName name="FlatFootedAC">'[1]CS Calc.'!$D$41</definedName>
    <definedName name="Flaws">[1]Flaws!$K$4</definedName>
    <definedName name="FlawsList">[1]Flaws!$L$4</definedName>
    <definedName name="FlawsSelected">[1]Flaws!$E$3</definedName>
    <definedName name="FleshwarperFamiliarTaint">[1]ExportSheet!$AB$37:$AB$40</definedName>
    <definedName name="FleshwarperFamiliarTaint1">[1]ExportSheet!$AB$37</definedName>
    <definedName name="FleshwarperFamiliarTaint2">[1]ExportSheet!$AB$38</definedName>
    <definedName name="FleshwarperFamiliarTaint3">[1]ExportSheet!$AB$39</definedName>
    <definedName name="FleshwarperFamiliarTaint4">[1]ExportSheet!$AB$40</definedName>
    <definedName name="FleshwarperSecret">[1]ExportSheet!$AB$41:$AB$43</definedName>
    <definedName name="FleshwarperSecret1">[1]ExportSheet!$AB$41</definedName>
    <definedName name="FleshwarperSecret2">[1]ExportSheet!$AB$42</definedName>
    <definedName name="FleshwarperSecret3">[1]ExportSheet!$AB$43</definedName>
    <definedName name="FlFeeble">[1]Flaws!$F$5</definedName>
    <definedName name="FlFrail">[1]Flaws!$F$6</definedName>
    <definedName name="FlInattentive">[1]Flaws!$F$7</definedName>
    <definedName name="FlMeagerFortitude">[1]Flaws!$F$8</definedName>
    <definedName name="FlNoncombatant">[1]Flaws!$F$10</definedName>
    <definedName name="FlPoorReflexes">[1]Flaws!$F$12</definedName>
    <definedName name="FlShaky">[1]Flaws!$F$13</definedName>
    <definedName name="FlSlow">[1]Flaws!$F$14</definedName>
    <definedName name="FlUnreactive">[1]Flaws!$F$15</definedName>
    <definedName name="FlVulnerable">[1]Flaws!$F$16</definedName>
    <definedName name="FlWeakWill">[1]Flaws!$F$17</definedName>
    <definedName name="FlwLvl">'[1]Class Info'!$E$689</definedName>
    <definedName name="FlySpeed">[1]Armor!$V$4</definedName>
    <definedName name="FMkLvl">'[1]Class Info'!$E$420</definedName>
    <definedName name="FoeHunterFoe">[1]Tables!$D$222</definedName>
    <definedName name="FoFLvl">'[1]Class Info'!$E$275</definedName>
    <definedName name="FoLLvl">'[1]Class Info'!$E$221</definedName>
    <definedName name="ForbiddenSchool3">'[1]Class Abilities'!$K$111</definedName>
    <definedName name="ForbiddenSchool4">'[1]Class Abilities'!$M$111</definedName>
    <definedName name="ForbiddenSpells">[1]Deities!$G$554</definedName>
    <definedName name="ForceOfWillMod">[1]Buffs!$M$18</definedName>
    <definedName name="ForceScreen">[1]Buffs!$M$62</definedName>
    <definedName name="ForceScreenMod">[1]Buffs!$Q$62</definedName>
    <definedName name="FoRLvl">'[1]Class Info'!$E$276</definedName>
    <definedName name="FortAbilityMod">'[1]CS Calc.'!$B$21</definedName>
    <definedName name="FortSave">[1]Classes!$BN$37</definedName>
    <definedName name="FortTotal">'[1]CS Calc.'!$B$19</definedName>
    <definedName name="FoxsCunning">[1]Buffs!$B$24</definedName>
    <definedName name="FoxsCunningMod">[1]Buffs!$G$24</definedName>
    <definedName name="FoZLvl">'[1]Class Info'!$E$410</definedName>
    <definedName name="FoZLvlAbilities">'[1]Psionic Info'!$U$42:$W$52</definedName>
    <definedName name="FPoLvl">'[1]Class Info'!$E$786</definedName>
    <definedName name="FRaceCurrent">'Race Info'!$BK$14</definedName>
    <definedName name="FRaLvl">'[1]Class Info'!$E$720</definedName>
    <definedName name="FreeAlertness">[1]Feats!$J$13</definedName>
    <definedName name="FreeAugmentSummoning">[1]Feats!$J$19</definedName>
    <definedName name="FreeBlindFight">[1]Feats!$J$20</definedName>
    <definedName name="FreeCombatCasting">[1]Feats!$J$21</definedName>
    <definedName name="FreeCombatExpertise">[1]Feats!$J$22</definedName>
    <definedName name="FreeEschewMaterials">[1]Feats!$J$36</definedName>
    <definedName name="FreeExtraTurning">[1]Feats!$J$41:$J$43</definedName>
    <definedName name="FreeGreaterTwoWeaponFighting">[1]Feats!$J$127</definedName>
    <definedName name="FreeGreaterWeaponFocus">[1]Feats!$J$137</definedName>
    <definedName name="FreeGreatFortitude">[1]Feats!$J$45</definedName>
    <definedName name="FreeImprovedGrapple">[1]Feats!$J$55</definedName>
    <definedName name="FreeImprovedTwoWeaponFighting">[1]Feats!$J$126</definedName>
    <definedName name="FreeImprovedUnarmedStrike">[1]Feats!$J$54</definedName>
    <definedName name="FreeIronWill">[1]Feats!$J$60</definedName>
    <definedName name="FreeLightningReflexes">[1]Feats!$J$62</definedName>
    <definedName name="FreePointBlankShot">[1]Feats!$J$77</definedName>
    <definedName name="FreeQuickDraw">[1]Feats!$J$90</definedName>
    <definedName name="FreeRapidShot">[1]Feats!$J$81</definedName>
    <definedName name="FreeScribeScroll">[1]Feats!$J$154</definedName>
    <definedName name="FreeStunningFist">[1]Feats!$J$58</definedName>
    <definedName name="FreeTrack">[1]Feats!$J$123</definedName>
    <definedName name="FreeTwoWeaponFighting">[1]Feats!$J$124</definedName>
    <definedName name="FreeWeaponFinesse">[1]Feats!$J$128</definedName>
    <definedName name="FreeWeaponFocus">[1]Feats!$J$129</definedName>
    <definedName name="fRef">[1]Classes!$BN$33</definedName>
    <definedName name="Frenzy">[1]Buffs!$M$37</definedName>
    <definedName name="FrenzyACMod">[1]Buffs!$R$37</definedName>
    <definedName name="FrenzyStrMod">[1]Buffs!$Q$37</definedName>
    <definedName name="Frightened">[1]Buffs!$W$10</definedName>
    <definedName name="FrightenedMod">[1]Buffs!$Y$10</definedName>
    <definedName name="FrMgLvl">'[1]Class Info'!$E$329</definedName>
    <definedName name="FrMLvl">'[1]Class Info'!$E$466</definedName>
    <definedName name="FrRLvl">'[1]Class Info'!$E$330</definedName>
    <definedName name="FsPsLvl">'[1]Class Info'!$E$243</definedName>
    <definedName name="FtAberrantDragonmark">[1]Feats!$AR$2445</definedName>
    <definedName name="FtAberrationBanemagic">[1]Feats!$AR$3077</definedName>
    <definedName name="FtAberrationBlood">[1]Feats!$AR$3091</definedName>
    <definedName name="FtAberrationBlood1">[1]Feats!$AR$3092</definedName>
    <definedName name="FtAberrationBlood2">[1]Feats!$AR$3093</definedName>
    <definedName name="FtAberrationBlood3">[1]Feats!$AR$3094</definedName>
    <definedName name="FtAberrationWildShape">[1]Feats!$AR$3095</definedName>
    <definedName name="FtAbilityFocus">[1]Feats!$AR$3110</definedName>
    <definedName name="FtAbleLearner">[1]Feats!$AR$1243</definedName>
    <definedName name="FtAccelerateMetamagic1">[1]Feats!$AR$1314</definedName>
    <definedName name="FtAccelerateMetamagic2">[1]Feats!$AR$1315</definedName>
    <definedName name="FtAccelerateMetamagic3">[1]Feats!$AR$1316</definedName>
    <definedName name="FtAcrobatic">[1]Feats!$AR$11</definedName>
    <definedName name="FtActionBoost">[1]Feats!$AR$2446</definedName>
    <definedName name="FtActiveShieldDefense">[1]Feats!$AR$234</definedName>
    <definedName name="FtAdamantineBody">[1]Feats!$AR$2596</definedName>
    <definedName name="FtAdaptiveStyle">[1]Feats!$AR$1522</definedName>
    <definedName name="FtAdditionalMagicItemSpace1">[1]Feats!$AR$3259</definedName>
    <definedName name="FtAdditionalMagicItemSpace2">[1]Feats!$AR$3260</definedName>
    <definedName name="FtAdditionalMagicItemSpace3">[1]Feats!$AR$3261</definedName>
    <definedName name="FtAerenalBeastmaster">[1]Feats!$AR$2535</definedName>
    <definedName name="FtAereniFocus">[1]Feats!$AR$2652</definedName>
    <definedName name="FtAgile">[1]Feats!$AR$12</definedName>
    <definedName name="FtAgileAthlete">[1]Feats!$AR$1281</definedName>
    <definedName name="FtAgileShieldFighter">[1]Feats!$AR$235</definedName>
    <definedName name="FtAirDevotion1">[1]Feats!$AR$1048</definedName>
    <definedName name="FtAirDevotion2">[1]Feats!$AR$1049</definedName>
    <definedName name="FtAirHeritage">[1]Feats!$AR$1920</definedName>
    <definedName name="FtAlchemicalHomunculus">[1]Feats!$AR$3583</definedName>
    <definedName name="FtAlertness">[1]Feats!$AR$13</definedName>
    <definedName name="FtAlignedAttack">[1]Feats!$AR$1820</definedName>
    <definedName name="FtAltitudeAdaptation">[1]Feats!$AR$1364</definedName>
    <definedName name="FtAnarchicHeritage">[1]Feats!$AR$1921</definedName>
    <definedName name="FtAncestralKnowledge">[1]Feats!$AR$1174</definedName>
    <definedName name="FtAncestralRelic">[1]Feats!$AR$2039</definedName>
    <definedName name="FtAncestralSpirit">[1]Feats!$AR$2219</definedName>
    <definedName name="FtAnimalAffinity">[1]Feats!$AR$14</definedName>
    <definedName name="FtAnimalDevotion1">[1]Feats!$AR$1051</definedName>
    <definedName name="FtAnimalDevotion2">[1]Feats!$AR$1052</definedName>
    <definedName name="FtAnimalFriend">[1]Feats!$AR$2046</definedName>
    <definedName name="FtArachnidRider">[1]Feats!$AR$2220</definedName>
    <definedName name="FtArcaneDefense1">[1]Feats!$AR$516</definedName>
    <definedName name="FtArcaneDefense2">[1]Feats!$AR$517</definedName>
    <definedName name="FtArcaneDefense3">[1]Feats!$AR$518</definedName>
    <definedName name="FtArcaneDisciple1">[1]Feats!$AR$432</definedName>
    <definedName name="FtArcaneDisciple2">[1]Feats!$AR$433</definedName>
    <definedName name="FtArcaneDisciple3">[1]Feats!$AR$434</definedName>
    <definedName name="FtArcaneFlourish">[1]Feats!$AR$169</definedName>
    <definedName name="FtArcaneInsight">[1]Feats!$AR$1264</definedName>
    <definedName name="FtArcaneSchooling">[1]Feats!$AR$2101</definedName>
    <definedName name="FtArcaneThesis1">[1]Feats!$AR$172</definedName>
    <definedName name="FtArcaneThesis2">[1]Feats!$AR$173</definedName>
    <definedName name="FtArcaneThesis3">[1]Feats!$AR$174</definedName>
    <definedName name="FtArcaneToughness">[1]Feats!$AR$175</definedName>
    <definedName name="FtArmorHeavy">[1]Feats!$AR$17</definedName>
    <definedName name="FtArmorLight">[1]Feats!$AR$15</definedName>
    <definedName name="FtArmorMedium">[1]Feats!$AR$16</definedName>
    <definedName name="FtArmorSpecialization1">[1]Feats!$AR$178</definedName>
    <definedName name="FtArmorSpecialization2">[1]Feats!$AR$179</definedName>
    <definedName name="FtArmorSpecialization3">[1]Feats!$AR$180</definedName>
    <definedName name="FtArtist">[1]Feats!$AR$2103</definedName>
    <definedName name="FtAsceticHunter">[1]Feats!$AR$643</definedName>
    <definedName name="FtAsceticKnight">[1]Feats!$AR$644</definedName>
    <definedName name="FtAsceticMage">[1]Feats!$AR$645</definedName>
    <definedName name="FtAsceticRogue">[1]Feats!$AR$646</definedName>
    <definedName name="FtAsceticStalker">[1]Feats!$AR$968</definedName>
    <definedName name="FtAssumeSupernaturalAbility">[1]Feats!$AR$3183</definedName>
    <definedName name="FtAthletic">[1]Feats!$AR$18</definedName>
    <definedName name="FtAttentionToDetail">[1]Feats!$AR$2844</definedName>
    <definedName name="FtAugmentSummoning">[1]Feats!$AR$19</definedName>
    <definedName name="FtAuspiciousMarking">[1]Feats!$AR$1175</definedName>
    <definedName name="FtAutomaticQuickenPower1">[1]Feats!$AR$878</definedName>
    <definedName name="FtAutomaticQuickenPower2">[1]Feats!$AR$879</definedName>
    <definedName name="FtAutonomous">[1]Feats!$AR$1800</definedName>
    <definedName name="FtAxiomaticHeritage">[1]Feats!$AR$1922</definedName>
    <definedName name="FtAzureEnmity">[1]Feats!$AR$1694</definedName>
    <definedName name="FtAzureTalent">[1]Feats!$AR$1695</definedName>
    <definedName name="FtAzureTouch">[1]Feats!$AR$1696</definedName>
    <definedName name="FtAzureToughness">[1]Feats!$AR$1697</definedName>
    <definedName name="FtAzureTurning">[1]Feats!$AR$1698</definedName>
    <definedName name="FtAzureWildShape">[1]Feats!$AR$1699</definedName>
    <definedName name="FtBackToTheWall">[1]Feats!$AR$3495</definedName>
    <definedName name="FtBadgeOfBondage">[1]Feats!$AR$1935</definedName>
    <definedName name="FtBaneMagic1">[1]Feats!$AR$1487</definedName>
    <definedName name="FtBaneMagic2">[1]Feats!$AR$1488</definedName>
    <definedName name="FtBaneMagic3">[1]Feats!$AR$1489</definedName>
    <definedName name="FtBaneOfEnemies">[1]Feats!$AR$3262</definedName>
    <definedName name="FtBatrider">[1]Feats!$AR$2223</definedName>
    <definedName name="FtBattleCaster">[1]Feats!$AR$521</definedName>
    <definedName name="FtBattlefieldInspiration1">[1]Feats!$AR$1765</definedName>
    <definedName name="FtBattlefieldInspiration2">[1]Feats!$AR$1766</definedName>
    <definedName name="FtBattleHardened">[1]Feats!$AR$1181</definedName>
    <definedName name="FtBattleshifterTraining">[1]Feats!$AR$2588</definedName>
    <definedName name="FtBeasthideElite">[1]Feats!$AR$2511</definedName>
    <definedName name="FtBeastTotem">[1]Feats!$AR$2450</definedName>
    <definedName name="FtBestialHide">[1]Feats!$AR$3096</definedName>
    <definedName name="FtBindElemental">[1]Feats!$AR$2503</definedName>
    <definedName name="FtBindVestige">[1]Feats!$AR$1576</definedName>
    <definedName name="FtBlackmoorianRhymes">[1]Feats!$AR$1937</definedName>
    <definedName name="FtBladebearerOfTheValenar">[1]Feats!$AR$2537</definedName>
    <definedName name="FtBladeMeditation">[1]Feats!$AR$1524</definedName>
    <definedName name="FtBlessed">[1]Feats!$AR$3511</definedName>
    <definedName name="FtBlindFight">[1]Feats!$AR$20</definedName>
    <definedName name="FtBlindingSpeed1">[1]Feats!$AR$3264</definedName>
    <definedName name="FtBlindingSpeed2">[1]Feats!$AR$3265</definedName>
    <definedName name="FtBloodCallsToBlood">[1]Feats!$AR$1490</definedName>
    <definedName name="FtBlooded">[1]Feats!$AR$2105</definedName>
    <definedName name="FtBloodedDM">[1]Feats!$AR$1939</definedName>
    <definedName name="FtBloodOfTheWarlord">[1]Feats!$AR$2247</definedName>
    <definedName name="FtBloodSpikedCharger">[1]Feats!$AR$295</definedName>
    <definedName name="FtBonusEssentia">[1]Feats!$AR$1660</definedName>
    <definedName name="FtBoostSpellLike">[1]Feats!$AR$1996</definedName>
    <definedName name="FtBoostSpellLike2">[1]Feats!$AR$1997</definedName>
    <definedName name="FtBoostSpellResistance">[1]Feats!$AR$1999</definedName>
    <definedName name="FtBorderWatch">[1]Feats!$AR$1940</definedName>
    <definedName name="FtBornDuelist">[1]Feats!$AR$2846</definedName>
    <definedName name="FtBoundingAssault">[1]Feats!$Y$184</definedName>
    <definedName name="FtBrandof9Hells">[1]Feats!$AR$3144</definedName>
    <definedName name="FtBreathingLink1">[1]Feats!$AR$1437</definedName>
    <definedName name="FtBreathingLink2">[1]Feats!$AR$1438</definedName>
    <definedName name="FtBrewPotion">[1]Feats!$AR$147</definedName>
    <definedName name="FtBrutalThrow">[1]Feats!$AR$648</definedName>
    <definedName name="FtBullheaded">[1]Feats!$AR$2107</definedName>
    <definedName name="FtCaramendineMonk">[1]Feats!$AR$2399</definedName>
    <definedName name="FtCaravanner">[1]Feats!$AR$2224</definedName>
    <definedName name="FtCelestialBloodline">[1]Feats!$AR$2250</definedName>
    <definedName name="FtCelestialFamiliar">[1]Feats!$AR$2047</definedName>
    <definedName name="FtCelestialHeritage">[1]Feats!$AR$1923</definedName>
    <definedName name="FtCelestialScion">[1]Feats!$AR$1942</definedName>
    <definedName name="FtCelestialSorcererHeritage">[1]Feats!$AR$277</definedName>
    <definedName name="FtCeruleanFortitude">[1]Feats!$AR$1700</definedName>
    <definedName name="FtCeruleanReflexes">[1]Feats!$AR$1701</definedName>
    <definedName name="FtCeruleanWill">[1]Feats!$AR$1702</definedName>
    <definedName name="FtChaosDevotion1">[1]Feats!$AR$1054</definedName>
    <definedName name="FtChaosDevotion2">[1]Feats!$AR$1055</definedName>
    <definedName name="FtCharming">[1]Feats!$AR$2794</definedName>
    <definedName name="FtChildOfWinter">[1]Feats!$AR$2453</definedName>
    <definedName name="FtChosenofIborighu">[1]Feats!$AR$1367</definedName>
    <definedName name="FtCitySlicker">[1]Feats!$AR$1235</definedName>
    <definedName name="FtCleave">[1]Feats!$AR$85</definedName>
    <definedName name="FtCleverWrestling">[1]Feats!$AR$1440</definedName>
    <definedName name="FtCliffwalkElite">[1]Feats!$AR$2570</definedName>
    <definedName name="FtClimbLikeAnApe">[1]Feats!$AR$699</definedName>
    <definedName name="FtClingingBreath">[1]Feats!$AR$3140</definedName>
    <definedName name="FtCloseQuartersFighting">[1]Feats!$AR$307</definedName>
    <definedName name="FtCobaltCharge">[1]Feats!$AR$1703</definedName>
    <definedName name="FtCobaltCritical">[1]Feats!$AR$1704</definedName>
    <definedName name="FtCobaltExpertise">[1]Feats!$AR$1705</definedName>
    <definedName name="FtCobaltPower">[1]Feats!$AR$1706</definedName>
    <definedName name="FtCobaltPrecision">[1]Feats!$AR$1707</definedName>
    <definedName name="FtCobaltRage">[1]Feats!$AR$1708</definedName>
    <definedName name="FtColdEndurance">[1]Feats!$AR$1368</definedName>
    <definedName name="FtColdFocus">[1]Feats!$AR$1372</definedName>
    <definedName name="FtCombatCasting">[1]Feats!$AR$21</definedName>
    <definedName name="FtCombatCloakExpert">[1]Feats!$AR$296</definedName>
    <definedName name="FtCombatExpertise">[1]Feats!$AR$22</definedName>
    <definedName name="FtCombatFamiliar">[1]Feats!$AR$187</definedName>
    <definedName name="FtCombatFocus">[1]Feats!$AR$259</definedName>
    <definedName name="FtCombatManifestation">[1]Feats!$AR$1823</definedName>
    <definedName name="FtCombatReflexes">[1]Feats!$AR$27</definedName>
    <definedName name="FtCompanionGuardStyle">[1]Feats!$AR$1943</definedName>
    <definedName name="FtComplementaryInsight">[1]Feats!$AR$1246</definedName>
    <definedName name="FtConfoundTheBigFolk">[1]Feats!$AR$1307</definedName>
    <definedName name="FtConsecrateSpell">[1]Feats!$AR$475</definedName>
    <definedName name="FtCoolHead">[1]Feats!$AR$969</definedName>
    <definedName name="FtCooperativeSpell">[1]Feats!$AR$587</definedName>
    <definedName name="FtCorporealPurgative">[1]Feats!$AR$3578</definedName>
    <definedName name="FtCorporealPurifier">[1]Feats!$AR$3580</definedName>
    <definedName name="FtCorpsecrafter">[1]Feats!$AR$3008</definedName>
    <definedName name="FtCorruptSpell">[1]Feats!$AR$476</definedName>
    <definedName name="FtCorruptSpellFocus">[1]Feats!$AR$1492</definedName>
    <definedName name="FtCosmopolitan">[1]Feats!$AR$2108</definedName>
    <definedName name="FtCougarsVision">[1]Feats!$AR$700</definedName>
    <definedName name="FtCourage">[1]Feats!$AR$3497</definedName>
    <definedName name="FtCrabLuckOfHeroes">[1]Feats!$AR$2862</definedName>
    <definedName name="FtCrabSeaLegs">[1]Feats!$AR$2876</definedName>
    <definedName name="FtCraftConstruct">[1]Feats!$AR$3114</definedName>
    <definedName name="FtCraftDorje">[1]Feats!$AR$1891</definedName>
    <definedName name="FtCraftMagicArmsAndArmor">[1]Feats!$AR$148</definedName>
    <definedName name="FtCraftPsionicArmsAndArmor">[1]Feats!$AR$1893</definedName>
    <definedName name="FtCraftRod">[1]Feats!$AR$149</definedName>
    <definedName name="FtCraftStaff">[1]Feats!$AR$150</definedName>
    <definedName name="FtCraftUniversalItem">[1]Feats!$AR$1895</definedName>
    <definedName name="FtCraftWand">[1]Feats!$AR$151</definedName>
    <definedName name="FtCraftWonderousItem">[1]Feats!$AR$152</definedName>
    <definedName name="FtCraneArtist">[1]Feats!$AR$2843</definedName>
    <definedName name="FtCraneSmoothTalk">[1]Feats!$AR$2878</definedName>
    <definedName name="FtCrossbowSniper">[1]Feats!$AR$192</definedName>
    <definedName name="FtDallahThaunsLuck">[1]Feats!$AR$1287</definedName>
    <definedName name="FtDarguunMauler">[1]Feats!$AR$2541</definedName>
    <definedName name="FtDaringOutlaw">[1]Feats!$AR$971</definedName>
    <definedName name="FtDaringWarrior">[1]Feats!$AR$972</definedName>
    <definedName name="FtDarkBlood">[1]Feats!$AR$2629</definedName>
    <definedName name="FtDash">[1]Feats!$AR$308</definedName>
    <definedName name="FtDauntingPresence">[1]Feats!$AR$3014</definedName>
    <definedName name="FtDauntless">[1]Feats!$AR$2109</definedName>
    <definedName name="FtDeadlyDefense">[1]Feats!$AR$973</definedName>
    <definedName name="FtDeadManWalking">[1]Feats!$AR$3498</definedName>
    <definedName name="FtDeafeningSong">[1]Feats!$AR$3269</definedName>
    <definedName name="FtDeathDevotion1">[1]Feats!$AR$1057</definedName>
    <definedName name="FtDeathDevotion2">[1]Feats!$AR$1058</definedName>
    <definedName name="FtDeathlessFleshgrafter">[1]Feats!$AR$2730</definedName>
    <definedName name="FtDeathMaster">[1]Feats!$AR$3058</definedName>
    <definedName name="FtDeceitful">[1]Feats!$AR$28</definedName>
    <definedName name="FtDeepspawn">[1]Feats!$AR$3097</definedName>
    <definedName name="FtDefensiveStrike">[1]Feats!$AR$309</definedName>
    <definedName name="FtDeflectArrows">[1]Feats!$AR$56</definedName>
    <definedName name="FtDeformityEyes">[1]Feats!$AR$2033</definedName>
    <definedName name="FtDeformityFace">[1]Feats!$AR$2034</definedName>
    <definedName name="FtDeformityGaunt">[1]Feats!$AR$2035</definedName>
    <definedName name="FtDeformityObese">[1]Feats!$AR$2036</definedName>
    <definedName name="FtDeftHands">[1]Feats!$AR$29</definedName>
    <definedName name="FtDesertWindDodge">[1]Feats!$AR$1527</definedName>
    <definedName name="FtDestructionDevotion1">[1]Feats!$AR$1060</definedName>
    <definedName name="FtDestructionDevotion2">[1]Feats!$AR$1061</definedName>
    <definedName name="FtDestructiveRage">[1]Feats!$AR$311</definedName>
    <definedName name="FtDevastatingCritical1">[1]Feats!$AR$3272</definedName>
    <definedName name="FtDevastatingCritical2">[1]Feats!$AR$3273</definedName>
    <definedName name="FtDevastatingCritical3">[1]Feats!$AR$3274</definedName>
    <definedName name="FtDevilsFavor">[1]Feats!$AR$3164</definedName>
    <definedName name="FtDevilsFlesh">[1]Feats!$AR$3166</definedName>
    <definedName name="FtDevilsFleshBonus">[1]Feats!$AO$3166</definedName>
    <definedName name="FtDevilsSight">[1]Feats!$AR$3167</definedName>
    <definedName name="FtDevilsStamina">[1]Feats!$AR$3168</definedName>
    <definedName name="FtDevotedBulwark">[1]Feats!$AR$1528</definedName>
    <definedName name="FtDevotedPerformer">[1]Feats!$AR$656</definedName>
    <definedName name="FtDevotedTracker">[1]Feats!$AR$657</definedName>
    <definedName name="FtDiehard">[1]Feats!$AR$35</definedName>
    <definedName name="FtDiligent">[1]Feats!$AR$30</definedName>
    <definedName name="FtDiminutiveWildShape">[1]Feats!$AR$3456</definedName>
    <definedName name="FtDiscipleOfDarkness">[1]Feats!$AR$2019</definedName>
    <definedName name="FtDiscipline">[1]Feats!$AR$2111</definedName>
    <definedName name="FtDisentangler">[1]Feats!$AR$2225</definedName>
    <definedName name="FtDisturbingVisage">[1]Feats!$AR$2591</definedName>
    <definedName name="FtDivineCleansing">[1]Feats!$AR$376</definedName>
    <definedName name="FtDivineMetamagic1">[1]Feats!$AR$450</definedName>
    <definedName name="FtDivineMetamagic2">[1]Feats!$AR$451</definedName>
    <definedName name="FtDivineMetamagic3">[1]Feats!$AR$452</definedName>
    <definedName name="FtDLDiscipline">[1]Feats!$AR$2795</definedName>
    <definedName name="FtDLEducation">[1]Feats!$AR$2796</definedName>
    <definedName name="FtDLStreetSmart">[1]Feats!$AR$2808</definedName>
    <definedName name="FtDodge">[1]Feats!$AR$31</definedName>
    <definedName name="FtDodgeEquiv">[1]Feats!$T$4</definedName>
    <definedName name="FtDomainFocus1">[1]Feats!$AR$437</definedName>
    <definedName name="FtDomainFocus2">[1]Feats!$AR$438</definedName>
    <definedName name="FtDomainFocus3">[1]Feats!$AR$439</definedName>
    <definedName name="FtDomainSpontaneity1">[1]Feats!$AR$456</definedName>
    <definedName name="FtDomainSpontaneity2">[1]Feats!$AR$457</definedName>
    <definedName name="FtDomainSpontaneity3">[1]Feats!$AR$458</definedName>
    <definedName name="FtDonMantle1">[1]Feats!$AR$770</definedName>
    <definedName name="FtDonMantle2">[1]Feats!$AR$771</definedName>
    <definedName name="FtDonMantle3">[1]Feats!$AR$772</definedName>
    <definedName name="FtDoubleChakra1">[1]Feats!$AR$1662</definedName>
    <definedName name="FtDoubleChakra2">[1]Feats!$AR$1663</definedName>
    <definedName name="FtDoubleChakra3">[1]Feats!$AR$1664</definedName>
    <definedName name="FtDoubleSteelStrike">[1]Feats!$AR$2456</definedName>
    <definedName name="FtDraconianBreathWeapon">[1]Feats!$AR$2780</definedName>
    <definedName name="FtDraconicAura1">[1]Feats!$AR$2960</definedName>
    <definedName name="FtDraconicAura2">[1]Feats!$AR$2961</definedName>
    <definedName name="FtDraconicClaw">[1]Feats!$AR$1349</definedName>
    <definedName name="FtDraconicHeritage">[1]Feats!$AR$2987</definedName>
    <definedName name="FtDraconicKnowledge">[1]Feats!$AR$2995</definedName>
    <definedName name="FtDraconicPower">[1]Feats!$AR$1353</definedName>
    <definedName name="FtDraconicSenses">[1]Feats!$AR$3002</definedName>
    <definedName name="FtDraconicSkin">[1]Feats!$AR$1356</definedName>
    <definedName name="FtDraconicToughness">[1]Feats!$AR$1357</definedName>
    <definedName name="FtDragonbane">[1]Feats!$AR$2906</definedName>
    <definedName name="FtDragonFamiliar">[1]Feats!$AR$2898</definedName>
    <definedName name="FtDragonfoe">[1]Feats!$AR$2905</definedName>
    <definedName name="FtDragonfriend">[1]Feats!$AR$2908</definedName>
    <definedName name="FtDragonHunter">[1]Feats!$AR$2899</definedName>
    <definedName name="FtDragonProphesier">[1]Feats!$AR$2706</definedName>
    <definedName name="FtDragonsong">[1]Feats!$AR$2909</definedName>
    <definedName name="FtDragonTail">[1]Feats!$AR$1318</definedName>
    <definedName name="FtDragonthrall">[1]Feats!$AR$2910</definedName>
    <definedName name="FtDragonTotem">[1]Feats!$AR$2458</definedName>
    <definedName name="FtDragontouched">[1]Feats!$AR$2963</definedName>
    <definedName name="FtDragonWildShape">[1]Feats!$AR$2903</definedName>
    <definedName name="FtDragonWings">[1]Feats!$AR$1320</definedName>
    <definedName name="FtDragonwrought">[1]Feats!$AR$1323</definedName>
    <definedName name="FtDragShamanSkFocus1">[1]Classes!$BU$16</definedName>
    <definedName name="FtDragShamanSkFocus2">[1]Classes!$BU$17</definedName>
    <definedName name="FtDragShamanSkFocus3">[1]Classes!$BU$18</definedName>
    <definedName name="FtDreadTyranny">[1]Feats!$AR$1265</definedName>
    <definedName name="FtDreamofInstinct">[1]Feats!$AR$2760</definedName>
    <definedName name="FtDreamofStrength">[1]Feats!$AR$2762</definedName>
    <definedName name="FtDreamoftheMoment">[1]Feats!$AR$2763</definedName>
    <definedName name="FtDreamScion">[1]Feats!$AR$2757</definedName>
    <definedName name="FtDreamtelling">[1]Feats!$AR$1502</definedName>
    <definedName name="FtDreamtouched">[1]Feats!$AR$2758:$AR$2763</definedName>
    <definedName name="FtDromiteRay1">[1]Feats!$AR$782</definedName>
    <definedName name="FtDromiteRay2">[1]Feats!$AR$783</definedName>
    <definedName name="FtDrowEyes">[1]Feats!$AR$2226</definedName>
    <definedName name="FtDrowSkirmisher">[1]Feats!$AR$2619</definedName>
    <definedName name="FtDruuthSlayer">[1]Feats!$AR$2401</definedName>
    <definedName name="FtDuergarInvisibility1">[1]Feats!$AR$789</definedName>
    <definedName name="FtDuergarInvisibility2">[1]Feats!$AR$790</definedName>
    <definedName name="FtDungeoneersIntuition">[1]Feats!$AR$2434</definedName>
    <definedName name="FtDurableForm">[1]Feats!$AR$3098</definedName>
    <definedName name="FtDwarflore">[1]Feats!$AR$1948</definedName>
    <definedName name="FtDwarvenArmorProficiency">[1]Feats!$AR$1184</definedName>
    <definedName name="FtEaglesFury">[1]Feats!$AR$1407</definedName>
    <definedName name="FtEarthAdept">[1]Feats!$AR$1141</definedName>
    <definedName name="FtEarthDevotion1">[1]Feats!$AR$1063</definedName>
    <definedName name="FtEarthDevotion2">[1]Feats!$AR$1064</definedName>
    <definedName name="FtEarthHeritage">[1]Feats!$AR$1924</definedName>
    <definedName name="FtEarthSense">[1]Feats!$AR$1140</definedName>
    <definedName name="FtEarthsWarding">[1]Feats!$AR$1207</definedName>
    <definedName name="FtEbQuickChange">[1]Feats!$AR$2552</definedName>
    <definedName name="FtEcclesiarch">[1]Feats!$AR$2460</definedName>
    <definedName name="FtEctopicForm1">[1]Feats!$AR$727</definedName>
    <definedName name="FtEctopicForm2">[1]Feats!$AR$728</definedName>
    <definedName name="FtEctopicForm3">[1]Feats!$AR$729</definedName>
    <definedName name="FtEdgewalkerSentinel">[1]Feats!$AR$2747</definedName>
    <definedName name="FtEducation">[1]Feats!$AR$2461</definedName>
    <definedName name="FtEfficientItemCreation1">[1]Feats!$AR$3280</definedName>
    <definedName name="FtEfficientItemCreation2">[1]Feats!$AR$3281</definedName>
    <definedName name="FtEfficientItemCreation3">[1]Feats!$AR$3282</definedName>
    <definedName name="FtEinhander">[1]Feats!$AR$298</definedName>
    <definedName name="FtEldeenPlantGrafter">[1]Feats!$AR$2732</definedName>
    <definedName name="FtElementalEnvoy">[1]Feats!$AR$730</definedName>
    <definedName name="FtElementalEssance1">[1]Feats!$AR$1132</definedName>
    <definedName name="FtElementalEssance2">[1]Feats!$AR$1133</definedName>
    <definedName name="FtElementalEssance3">[1]Feats!$AR$1134</definedName>
    <definedName name="FtElementalGrafter">[1]Feats!$AR$2733</definedName>
    <definedName name="FtElementalSpellcasting1">[1]Feats!$AR$1903</definedName>
    <definedName name="FtElementalSpellcasting2">[1]Feats!$AR$1904</definedName>
    <definedName name="FtElementalSpellcasting3">[1]Feats!$AR$1905</definedName>
    <definedName name="FtElfDilettante">[1]Feats!$AR$1290</definedName>
    <definedName name="FtElfhunter">[1]Feats!$AR$2309</definedName>
    <definedName name="FtElfhunter2">[1]Feats!$AR$2310</definedName>
    <definedName name="FtElfHunter3">[1]Feats!$AR$2311</definedName>
    <definedName name="FtElflore">[1]Feats!$AR$1951</definedName>
    <definedName name="FtEmotionalPurgative">[1]Feats!$AR$3577</definedName>
    <definedName name="FtEmpowerSpell">[1]Feats!$AR$157</definedName>
    <definedName name="FtEmpowerSpellLikeAbility">[1]Feats!$AR$3115</definedName>
    <definedName name="FtEmpowerSupernaturalAbility1">[1]Feats!$AR$1580</definedName>
    <definedName name="FtEmpowerSupernaturalAbility2">[1]Feats!$AR$1581</definedName>
    <definedName name="FtEmpowerSupernaturalAbility3">[1]Feats!$AR$1582</definedName>
    <definedName name="FtEmpowerTurning">[1]Feats!$AR$3017</definedName>
    <definedName name="FtEndurance">[1]Feats!$AR$34</definedName>
    <definedName name="FtEndureBlows">[1]Feats!$AR$2940</definedName>
    <definedName name="FtEnduringLife">[1]Feats!$AR$3015</definedName>
    <definedName name="FtEnergyAdmixture1">[1]Feats!$AR$595</definedName>
    <definedName name="FtEnergyAdmixture2">[1]Feats!$AR$596</definedName>
    <definedName name="FtEnergyAdmixture3">[1]Feats!$AR$597</definedName>
    <definedName name="FtEnergyAffinity1">[1]Feats!$AR$1790</definedName>
    <definedName name="FtEnergyAffinity2">[1]Feats!$AR$1791</definedName>
    <definedName name="FtEnergyAffinity3">[1]Feats!$AR$1792</definedName>
    <definedName name="FtEnergyResistance1">[1]Feats!$AR$3284</definedName>
    <definedName name="FtEnergyResistance2">[1]Feats!$AR$3285</definedName>
    <definedName name="FtEnergyResistance3">[1]Feats!$AR$3286</definedName>
    <definedName name="FtEnergySubstitution1">[1]Feats!$AR$590</definedName>
    <definedName name="FtEnergySubstitution2">[1]Feats!$AR$591</definedName>
    <definedName name="FtEnergySubstitution3">[1]Feats!$AR$592</definedName>
    <definedName name="FtEnlargeSpell">[1]Feats!$AR$158</definedName>
    <definedName name="FtEnlargeSupernaturalAbility1">[1]Feats!$AR$1583</definedName>
    <definedName name="FtEnlargeSupernaturalAbility2">[1]Feats!$AR$1584</definedName>
    <definedName name="FtEnlargeSupernaturalAbility3">[1]Feats!$AR$1585</definedName>
    <definedName name="FtEpicDevotion1">[1]Feats!$AR$503</definedName>
    <definedName name="FtEpicDevotion2">[1]Feats!$AR$504</definedName>
    <definedName name="FtEpicDR">[1]Feats!$AQ$411</definedName>
    <definedName name="FtEpicDragonWildShape">[1]Feats!$AR$3460</definedName>
    <definedName name="FtEpicInspiration1">[1]Feats!$AR$3288</definedName>
    <definedName name="FtEpicInspiration2">[1]Feats!$AR$3289</definedName>
    <definedName name="FtEpicLeadership">[1]Feats!$AR$3292</definedName>
    <definedName name="FtEpicProwess1">[1]Feats!$AR$415</definedName>
    <definedName name="FtEpicPsionicFocus1">[1]Feats!$AR$3438</definedName>
    <definedName name="FtEpicPsionicFocus2">[1]Feats!$AR$3439</definedName>
    <definedName name="FtEpicReputation">[1]Feats!$AR$708</definedName>
    <definedName name="FtEpicSkillFocus1">[1]Feats!$AR$710</definedName>
    <definedName name="FtEpicSkillFocus2">[1]Feats!$AR$711</definedName>
    <definedName name="FtEpicSkillFocus3">[1]Feats!$AR$712</definedName>
    <definedName name="FtEpicSpellFocus1">[1]Feats!$AR$633</definedName>
    <definedName name="FtEpicSpellFocus2">[1]Feats!$AR$634</definedName>
    <definedName name="FtEpicSpellFocus3">[1]Feats!$AR$635</definedName>
    <definedName name="FtEpicWeaponFocus1">[1]Feats!$AR$423</definedName>
    <definedName name="FtEpicWeaponSpecialization1">[1]Feats!$AR$3297</definedName>
    <definedName name="FtEpicWeaponSpecialization2">[1]Feats!$AR$3298</definedName>
    <definedName name="FtEpicWeaponSpecialization3">[1]Feats!$AR$3299</definedName>
    <definedName name="FtEquestrian">[1]Feats!$AR$3537</definedName>
    <definedName name="FtEschewMaterials">[1]Feats!$AR$36</definedName>
    <definedName name="FtEtherealEmpathy">[1]Feats!$AR$3499</definedName>
    <definedName name="FtEthran">[1]Feats!$AR$2114</definedName>
    <definedName name="FtEvasiveReflexes">[1]Feats!$AR$1529</definedName>
    <definedName name="FtEvilBrand">[1]Feats!$AR$2020</definedName>
    <definedName name="FtEvilDevotion1">[1]Feats!$AR$1066</definedName>
    <definedName name="FtEvilDevotion2">[1]Feats!$AR$1067</definedName>
    <definedName name="FtExaltedCompanion">[1]Feats!$AR$2050</definedName>
    <definedName name="FtExaltedWildShape">[1]Feats!$AR$2054</definedName>
    <definedName name="FtExoticArmorProficiency1">[1]Feats!$AR$1146</definedName>
    <definedName name="FtExoticArmorProficiency2">[1]Feats!$AR$1147</definedName>
    <definedName name="FtExoticArmorProficiency3">[1]Feats!$AR$1148</definedName>
    <definedName name="FtExoticShieldProficiency1">[1]Feats!$AR$1150</definedName>
    <definedName name="FtExoticShieldProficiency2">[1]Feats!$AR$1151</definedName>
    <definedName name="FtExoticShieldProficiency3">[1]Feats!$AR$1152</definedName>
    <definedName name="FtExoticWeapon1">[1]Feats!$AR$38</definedName>
    <definedName name="FtExoticWeapon2">[1]Feats!$AR$39</definedName>
    <definedName name="FtExoticWeaponProf">[1]Feats!$AR$37</definedName>
    <definedName name="FtExpandedKiPool">[1]Feats!$AR$974</definedName>
    <definedName name="FtExpandedKnowledge1">[1]Feats!$AR$1825</definedName>
    <definedName name="FtExpandedKnowledge2">[1]Feats!$AR$1826</definedName>
    <definedName name="FtExpandedKnowledge3">[1]Feats!$AR$1827</definedName>
    <definedName name="FtExpeditiousDodge">[1]Feats!$AR$1291</definedName>
    <definedName name="FtExpelVestige">[1]Feats!$AR$1586</definedName>
    <definedName name="FtExpertSwimmer">[1]Feats!$AR$1442</definedName>
    <definedName name="FtExpSoulmeldCap">[1]Feats!$AR$1665</definedName>
    <definedName name="FtExpSoulmeldCap2">[1]Feats!$AR$1666</definedName>
    <definedName name="FtExpSoulmeldCap3">[1]Feats!$AR$1667</definedName>
    <definedName name="FtExtendedLifeSpan1">[1]Feats!$AR$3302</definedName>
    <definedName name="FtExtendedLifeSpan2">[1]Feats!$AR$3303</definedName>
    <definedName name="FtExtendRage">[1]Feats!$AR$2464</definedName>
    <definedName name="FtExtendSpell">[1]Feats!$AR$159</definedName>
    <definedName name="FtExtendSupernaturalAbility1">[1]Feats!$AR$1588</definedName>
    <definedName name="FtExtendSupernaturalAbility2">[1]Feats!$AR$1589</definedName>
    <definedName name="FtExtendSupernaturalAbility3">[1]Feats!$AR$1590</definedName>
    <definedName name="FtExtraContacts">[1]Feats!$AR$1740</definedName>
    <definedName name="FtExtraContacts2">[1]Feats!$AR$1741</definedName>
    <definedName name="FtExtraDomainSpell1">[1]Feats!$AR$1771</definedName>
    <definedName name="FtExtraDomainSpell2">[1]Feats!$AR$1772</definedName>
    <definedName name="FtExtraDomainSpell3">[1]Feats!$AR$1773</definedName>
    <definedName name="FtExtraEdge">[1]Feats!$AR$525</definedName>
    <definedName name="FtExtraExhalation1">[1]Feats!$AR$1340</definedName>
    <definedName name="FtExtraExhalation2">[1]Feats!$AR$1341</definedName>
    <definedName name="FtExtraInvocation1">[1]Feats!$AR$526</definedName>
    <definedName name="FtExtraInvocation2">[1]Feats!$AR$527</definedName>
    <definedName name="FtExtraInvocation3">[1]Feats!$AR$528</definedName>
    <definedName name="FtExtraLurkAugment">[1]Feats!$AR$744</definedName>
    <definedName name="FtExtraMusic1">[1]Feats!$AR$662</definedName>
    <definedName name="FtExtraMusic2">[1]Feats!$AR$663</definedName>
    <definedName name="FtExtraMusic3">[1]Feats!$AR$664</definedName>
    <definedName name="FtExtraRage1">[1]Feats!$AR$315</definedName>
    <definedName name="FtExtraRage2">[1]Feats!$AR$316</definedName>
    <definedName name="FtExtraRage3">[1]Feats!$AR$317</definedName>
    <definedName name="FtExtraShifterTrait">[1]Feats!$AR$2572</definedName>
    <definedName name="FtExtraSilence1">[1]Feats!$AR$1186</definedName>
    <definedName name="FtExtraSilence2">[1]Feats!$AR$1187</definedName>
    <definedName name="FtExtraSlot1">[1]Feats!$AR$530</definedName>
    <definedName name="FtExtraSlot2">[1]Feats!$AR$531</definedName>
    <definedName name="FtExtraSlot3">[1]Feats!$AR$532</definedName>
    <definedName name="FtExtraSmiting1">[1]Feats!$AR$318</definedName>
    <definedName name="FtExtraSmiting2">[1]Feats!$AR$319</definedName>
    <definedName name="FtExtraSmiting3">[1]Feats!$AR$320</definedName>
    <definedName name="FtExtraSpell1">[1]Feats!$AR$534</definedName>
    <definedName name="FtExtraSpell2">[1]Feats!$AR$535</definedName>
    <definedName name="FtExtraSpell3">[1]Feats!$AR$536</definedName>
    <definedName name="FtExtraSpellSecret1">[1]Feats!$AR$538</definedName>
    <definedName name="FtExtraSpellSecret2">[1]Feats!$AR$539</definedName>
    <definedName name="FtExtraSpellSecret3">[1]Feats!$AR$540</definedName>
    <definedName name="FtExtraStunning1">[1]Feats!$AR$322</definedName>
    <definedName name="FtExtraStunning2">[1]Feats!$AR$323</definedName>
    <definedName name="FtExtraTurning1">[1]Feats!$AR$41</definedName>
    <definedName name="FtExtraTurning2">[1]Feats!$AR$42</definedName>
    <definedName name="FtExtraWildShape1">[1]Feats!$AR$486</definedName>
    <definedName name="FtExtraWildShape2">[1]Feats!$AR$487</definedName>
    <definedName name="FtExtraWildShape3">[1]Feats!$AR$488</definedName>
    <definedName name="FtExtraXephBurst1">[1]Feats!$AR$826</definedName>
    <definedName name="FtExtraXephBurst2">[1]Feats!$AR$827</definedName>
    <definedName name="FtFallingSunAttack">[1]Feats!$AR$1532</definedName>
    <definedName name="FtFamiliarSpell">[1]Feats!$AR$2314</definedName>
    <definedName name="FtFamiliarSpell1">[1]Feats!$AR$3466</definedName>
    <definedName name="FtFamiliarSpell2">[1]Feats!$AR$3467</definedName>
    <definedName name="FtFamiliarSpellx2">[1]Feats!$AR$2315</definedName>
    <definedName name="FtFarHorizons">[1]Feats!$AR$1267</definedName>
    <definedName name="FtFarShot">[1]Feats!$AR$78</definedName>
    <definedName name="FtFasterHealing">[1]Feats!$AR$326</definedName>
    <definedName name="FtFastHealing1">[1]Feats!$AR$3305</definedName>
    <definedName name="FtFastHealing2">[1]Feats!$AR$3306</definedName>
    <definedName name="FtFastWildShape">[1]Feats!$AR$489</definedName>
    <definedName name="FtFavored">[1]Feats!$AR$1743</definedName>
    <definedName name="FtFavored2">[1]Feats!$AR$1744</definedName>
    <definedName name="FtFavoredCompanions">[1]Feats!$AR$2055</definedName>
    <definedName name="FtFavoredInHouse">[1]Feats!$AR$2466</definedName>
    <definedName name="FtFavoredMagicFoe1">[1]Feats!$AR$896</definedName>
    <definedName name="FtFavoredMagicFoe2">[1]Feats!$AR$897</definedName>
    <definedName name="FtFavoredMagicFoe3">[1]Feats!$AR$898</definedName>
    <definedName name="FtFavoredVestige1">[1]Feats!$AR$1592</definedName>
    <definedName name="FtFavoredVestige2">[1]Feats!$AR$1593</definedName>
    <definedName name="FtFavoredVestige3">[1]Feats!$AR$1594</definedName>
    <definedName name="FtFellShot">[1]Feats!$AR$1860</definedName>
    <definedName name="FtFeyHeritage">[1]Feats!$AR$919</definedName>
    <definedName name="FtFeySkin">[1]Feats!$AR$923</definedName>
    <definedName name="FtFiendishBloodline">[1]Feats!$AR$2258</definedName>
    <definedName name="FtFiendishHeritage">[1]Feats!$AR$924</definedName>
    <definedName name="FtFieryFist">[1]Feats!$AR$199</definedName>
    <definedName name="FtFireDevotion1">[1]Feats!$AR$1069</definedName>
    <definedName name="FtFireDevotion2">[1]Feats!$AR$1070</definedName>
    <definedName name="FtFireHeritage">[1]Feats!$AR$1926</definedName>
    <definedName name="FtFleetOfFootRegional">[1]Feats!$AR$2116</definedName>
    <definedName name="FtFlyByAttack">[1]Feats!$AR$3118</definedName>
    <definedName name="FtFlybyBreath">[1]Feats!$AR$2782</definedName>
    <definedName name="FtFoeHunter">[1]Feats!$AR$2117</definedName>
    <definedName name="FtFoeSpecialist1">[1]Feats!$AR$1775</definedName>
    <definedName name="FtFoeSpecialist2">[1]Feats!$AR$1776</definedName>
    <definedName name="FtFoeSpecialist3">[1]Feats!$AR$1777</definedName>
    <definedName name="FtForester">[1]Feats!$AR$2118</definedName>
    <definedName name="FtForgeRing">[1]Feats!$AR$153</definedName>
    <definedName name="FtFreerunner">[1]Feats!$AR$976</definedName>
    <definedName name="FtFrightfulPresence">[1]Feats!$AR$2911</definedName>
    <definedName name="FtFrozenBerserker">[1]Feats!$AR$1375</definedName>
    <definedName name="FtFrozenMagic">[1]Feats!$AR$1386</definedName>
    <definedName name="FtFrozenWildShape">[1]Feats!$AR$1376</definedName>
    <definedName name="FtGargantuanWildShape">[1]Feats!$AR$3458</definedName>
    <definedName name="FtGatekeeperInitiate">[1]Feats!$AR$2468</definedName>
    <definedName name="FtGhostsight">[1]Feats!$AR$3500</definedName>
    <definedName name="FtGiantbane">[1]Feats!$AR$388</definedName>
    <definedName name="FtGiftedGeneral">[1]Feats!$AR$2850</definedName>
    <definedName name="FtGiftOfTongues">[1]Feats!$AR$2228</definedName>
    <definedName name="FtGnomelore">[1]Feats!$AR$1957</definedName>
    <definedName name="FtGoodDevotion1">[1]Feats!$AR$1072</definedName>
    <definedName name="FtGoodDevotion2">[1]Feats!$AR$1073</definedName>
    <definedName name="FtGraftFlesh">[1]Feats!$AR$3108</definedName>
    <definedName name="FtGreatCharisma1">[1]Feats!$AR$3308</definedName>
    <definedName name="FtGreatCharisma2">[1]Feats!$AR$3309</definedName>
    <definedName name="FtGreatCharisma3">[1]Feats!$AR$3310</definedName>
    <definedName name="FtGreatCleave">[1]Feats!$AR$86</definedName>
    <definedName name="FtGreatConstitution1">[1]Feats!$AR$3311</definedName>
    <definedName name="FtGreatConstitution2">[1]Feats!$AR$3312</definedName>
    <definedName name="FtGreatConstitution3">[1]Feats!$AR$3313</definedName>
    <definedName name="FtGreatCrafter">[1]Feats!$AR$2851</definedName>
    <definedName name="FtGreatDexterity1">[1]Feats!$AR$3314</definedName>
    <definedName name="FtGreatDexterity2">[1]Feats!$AR$3315</definedName>
    <definedName name="FtGreatDexterity3">[1]Feats!$AR$3316</definedName>
    <definedName name="FtGreatDiplomat">[1]Feats!$AR$2852</definedName>
    <definedName name="FtGreaterDragonmark">[1]Feats!$AR$2478</definedName>
    <definedName name="FtGreaterHeavyArmorOptimization">[1]Feats!$AR$1155</definedName>
    <definedName name="FtGreaterMultigrab">[1]Feats!$AR$3240</definedName>
    <definedName name="FtGreaterMultiweaponFighting">[1]Feats!$AR$3232</definedName>
    <definedName name="FtGreaterPowerPenetration">[1]Feats!$AR$1840</definedName>
    <definedName name="FtGreaterPsionicEndowment">[1]Feats!$AR$1853</definedName>
    <definedName name="FtGreaterResiliency">[1]Feats!$AR$333</definedName>
    <definedName name="FtGreaterShifterDefense">[1]Feats!$AR$2519</definedName>
    <definedName name="FtGreaterSpellFocus1">[1]Feats!$AR$110</definedName>
    <definedName name="FtGreaterSpellFocus2">[1]Feats!$AR$111</definedName>
    <definedName name="FtGreaterSpellFocus3">[1]Feats!$AR$112</definedName>
    <definedName name="FtGreaterSpellPenetration">[1]Feats!$AR$118</definedName>
    <definedName name="FtGreaterTwoWeaponDefense">[1]Feats!$AR$335</definedName>
    <definedName name="FtGreaterTwoWeaponFighting">[1]Feats!$AR$127</definedName>
    <definedName name="FtGreaterWeaponFocus1">[1]Feats!$AR$138</definedName>
    <definedName name="FtGreaterWeaponFocus2">[1]Feats!$AR$139</definedName>
    <definedName name="FtGreaterWeaponFocus3">[1]Feats!$AR$140</definedName>
    <definedName name="FtGreatFortitude">[1]Feats!$AR$45</definedName>
    <definedName name="FtGreatIntelligence1">[1]Feats!$AR$3317</definedName>
    <definedName name="FtGreatIntelligence2">[1]Feats!$AR$3318</definedName>
    <definedName name="FtGreatIntelligence3">[1]Feats!$AR$3319</definedName>
    <definedName name="FtGreatSmiting1">[1]Feats!$AR$3469</definedName>
    <definedName name="FtGreatSmiting2">[1]Feats!$AR$3470</definedName>
    <definedName name="FtGreatStamina">[1]Feats!$AR$2853</definedName>
    <definedName name="FtGreatStrength1">[1]Feats!$AR$3320</definedName>
    <definedName name="FtGreatStrength2">[1]Feats!$AR$3321</definedName>
    <definedName name="FtGreatStrength3">[1]Feats!$AR$3322</definedName>
    <definedName name="FtGreatWisdom1">[1]Feats!$AR$3323</definedName>
    <definedName name="FtGreatWisdom2">[1]Feats!$AR$3324</definedName>
    <definedName name="FtGreatWisdom3">[1]Feats!$AR$3325</definedName>
    <definedName name="FtGreensingerInitiate">[1]Feats!$AR$2470</definedName>
    <definedName name="FtGrenadier">[1]Feats!$AR$203</definedName>
    <definedName name="FtGrimVisage">[1]Feats!$AR$2229</definedName>
    <definedName name="FtGuerrillaScout">[1]Feats!$AR$1469</definedName>
    <definedName name="FtGuerrillaWarrior">[1]Feats!$AR$1470</definedName>
    <definedName name="FtHaggler">[1]Feats!$AR$2799</definedName>
    <definedName name="FtHalfGiantStomp1">[1]Feats!$AR$804</definedName>
    <definedName name="FtHalfGiantStomp2">[1]Feats!$AR$805</definedName>
    <definedName name="FtHalflinglore">[1]Feats!$AR$1960</definedName>
    <definedName name="FtHandOfTyr">[1]Feats!$AR$2435</definedName>
    <definedName name="FtHandsOfAHealer">[1]Feats!$AR$2059</definedName>
    <definedName name="FtHaremTrained">[1]Feats!$AR$2230</definedName>
    <definedName name="FtHealingDevotion1">[1]Feats!$AR$1075</definedName>
    <definedName name="FtHealingDevotion2">[1]Feats!$AR$1076</definedName>
    <definedName name="FtHearthlore">[1]Feats!$AR$3540</definedName>
    <definedName name="FtHeartofIncarnum">[1]Feats!$AR$1668</definedName>
    <definedName name="FtHeatEndurance">[1]Feats!$AR$1408</definedName>
    <definedName name="FtHeavyArmorOptimization">[1]Feats!$AR$1154</definedName>
    <definedName name="FtHeavyLithoderms">[1]Feats!$AR$1190</definedName>
    <definedName name="FtHeightenSpell">[1]Feats!$AR$160</definedName>
    <definedName name="FtHeightenSpellLikeAbility1">[1]Feats!$AR$542</definedName>
    <definedName name="FtHeightenSpellLikeAbility2">[1]Feats!$AR$543</definedName>
    <definedName name="FtHeroicCompanion">[1]Feats!$AR$2718</definedName>
    <definedName name="FtHeroicDestiny">[1]Feats!$AR$1249</definedName>
    <definedName name="FtHeroicFocus">[1]Feats!$AR$2737</definedName>
    <definedName name="FtHeroicSpirit">[1]Feats!$AR$2472</definedName>
    <definedName name="FtHinderingOpportunist">[1]Feats!$Y$205</definedName>
    <definedName name="FtHonestMerchant">[1]Feats!$AR$2855</definedName>
    <definedName name="FtHonorBound">[1]Feats!$AR$2784</definedName>
    <definedName name="FtHorseNomad">[1]Feats!$AR$2121</definedName>
    <definedName name="FtHostileMind">[1]Feats!$AR$1807</definedName>
    <definedName name="FtHover">[1]Feats!$AR$3119</definedName>
    <definedName name="FtHumanHeritage">[1]Feats!$AR$1252</definedName>
    <definedName name="FtIgnoreSpecialRequirement">[1]Feats!$AR$1603</definedName>
    <definedName name="FtIllithidGrapple1">[1]Feats!$AR$852</definedName>
    <definedName name="FtIllithidGrapple2">[1]Feats!$AR$853</definedName>
    <definedName name="FtIllithidGrapple3">[1]Feats!$AR$854</definedName>
    <definedName name="FtIllithidGrapple4">[1]Feats!$AR$855</definedName>
    <definedName name="FtIllithidHeritage">[1]Feats!$AR$848</definedName>
    <definedName name="FtImprovedAlignmentBasedCasting1">[1]Feats!$AR$3328</definedName>
    <definedName name="FtImprovedAlignmentBasedCasting2">[1]Feats!$AR$3329</definedName>
    <definedName name="FtImprovedAlignmentBasedCasting3">[1]Feats!$AR$3330</definedName>
    <definedName name="FtImprovedArrowOfDeath1">[1]Feats!$AR$3331</definedName>
    <definedName name="FtImprovedArrowOfDeath2">[1]Feats!$AR$3332</definedName>
    <definedName name="FtImprovedAuraOfCourage">[1]Feats!$AR$3334</definedName>
    <definedName name="FtImprovedBinding">[1]Feats!$AR$1604</definedName>
    <definedName name="FtImprovedBindVestige">[1]Feats!$AR$1577</definedName>
    <definedName name="FtImprovedBullRush">[1]Feats!$AR$87</definedName>
    <definedName name="FtImprovedColdEndurance1">[1]Feats!$AR$1369</definedName>
    <definedName name="FtImprovedColdEndurance2">[1]Feats!$AR$1370</definedName>
    <definedName name="FtImprovedCounterspell">[1]Feats!$AR$46</definedName>
    <definedName name="FtImprovedCritical1">[1]Feats!$AR$48</definedName>
    <definedName name="FtImprovedCritical2">[1]Feats!$AR$49</definedName>
    <definedName name="FtImprovedDamageReduction1">[1]Feats!$AR$2525</definedName>
    <definedName name="FtImprovedDamageReduction2">[1]Feats!$AR$2526</definedName>
    <definedName name="FtImprovedDarkvision1">[1]Feats!$AR$3337</definedName>
    <definedName name="FtImprovedDarkvision2">[1]Feats!$AR$3338</definedName>
    <definedName name="FtImprovedDeathAttack1">[1]Feats!$AR$3340</definedName>
    <definedName name="FtImprovedDeathAttack2">[1]Feats!$AR$3341</definedName>
    <definedName name="FtImprovedDisarm">[1]Feats!$AR$23</definedName>
    <definedName name="FtImprovedDragonWings">[1]Feats!$AR$1321</definedName>
    <definedName name="FtImprovedEnergyDrain">[1]Feats!$AR$3063</definedName>
    <definedName name="FtImprovedEnergyResistance1">[1]Feats!$AR$2267</definedName>
    <definedName name="FtImprovedEnergyResistance2">[1]Feats!$AR$2268</definedName>
    <definedName name="FtImprovedEnergyResistance3">[1]Feats!$AR$2269</definedName>
    <definedName name="FtImprovedEssentiaCap">[1]Feats!$AR$1669</definedName>
    <definedName name="FtImprovedFamiliar">[1]Feats!$AR$51</definedName>
    <definedName name="FtImprovedFeint">[1]Feats!$AR$24</definedName>
    <definedName name="FtImprovedFlight">[1]Feats!$AR$1295</definedName>
    <definedName name="FtImprovedFortification">[1]Feats!$AR$2528</definedName>
    <definedName name="FtImprovedGrapple">[1]Feats!$AR$55</definedName>
    <definedName name="FtImprovedInitiative">[1]Feats!$AR$52</definedName>
    <definedName name="FtImprovedLowLightVision1">[1]Feats!$AR$3345</definedName>
    <definedName name="FtImprovedLowLightVision2">[1]Feats!$AR$3346</definedName>
    <definedName name="FtImprovedManeuverability">[1]Feats!$AR$2916</definedName>
    <definedName name="FtImprovedManifestation1">[1]Feats!$AR$3441</definedName>
    <definedName name="FtImprovedManifestation2">[1]Feats!$AR$3442</definedName>
    <definedName name="FtImprovedMetapsionics1">[1]Feats!$AR$3444</definedName>
    <definedName name="FtImprovedMetapsionics2">[1]Feats!$AR$3445</definedName>
    <definedName name="FtImprovedMultiweaponFighting">[1]Feats!$AR$3231</definedName>
    <definedName name="FtImprovedNaturalArmor">[1]Feats!$AR$3120</definedName>
    <definedName name="FtImprovedPreciseShot">[1]Feats!$AR$80</definedName>
    <definedName name="FtImprovedPsicrystal1">[1]Feats!$AR$1846</definedName>
    <definedName name="FtImprovedPsicrystal2">[1]Feats!$AR$1847</definedName>
    <definedName name="FtImprovedPsicrystal3">[1]Feats!$AR$1848</definedName>
    <definedName name="FtImprovedRapidShot">[1]Feats!$AR$342</definedName>
    <definedName name="FtImprovedScent">[1]Feats!$AR$3196</definedName>
    <definedName name="FtImprovedShieldBash">[1]Feats!$AR$98</definedName>
    <definedName name="FtImprovedSnatch">[1]Feats!$AR$2946</definedName>
    <definedName name="FtImprovedSneakAttack1">[1]Feats!$AR$3475</definedName>
    <definedName name="FtImprovedSneakAttack2">[1]Feats!$AR$3476</definedName>
    <definedName name="FtImprovedSpeed">[1]Feats!$AR$2941</definedName>
    <definedName name="FtImprovedSpellResistance1">[1]Feats!$AR$3349</definedName>
    <definedName name="FtImprovedSpellResistance2">[1]Feats!$AR$3350</definedName>
    <definedName name="FtIMprovedSuddenStrike">[1]Feats!$AR$715</definedName>
    <definedName name="FtImprovedSunder">[1]Feats!$AR$89</definedName>
    <definedName name="FtImprovedSwimming">[1]Feats!$AR$673</definedName>
    <definedName name="FtImprovedToughness">[1]Feats!$AR$3138</definedName>
    <definedName name="FtImprovedTrip">[1]Feats!$AR$25</definedName>
    <definedName name="FtImprovedTurning">[1]Feats!$AR$53</definedName>
    <definedName name="FtImprovedTwoWeaponDefense">[1]Feats!$AR$344</definedName>
    <definedName name="FtImprovedTwoWeaponFighting">[1]Feats!$AR$126</definedName>
    <definedName name="FtImprovedUnarmed">[1]Feats!$AR$54</definedName>
    <definedName name="FtImprovedWeaponFamiliarity">[1]Feats!$AR$1156</definedName>
    <definedName name="FtIncarnumSpellshaping">[1]Feats!$AR$1710</definedName>
    <definedName name="FtIndigoStrike">[1]Feats!$AR$1711</definedName>
    <definedName name="FtIndistinct">[1]Feats!$AR$2631</definedName>
    <definedName name="FtInfernalSorcererHeritage">[1]Feats!$AR$282</definedName>
    <definedName name="FtInhumanReach">[1]Feats!$AR$3099</definedName>
    <definedName name="FtInhumanVision">[1]Feats!$AR$3100</definedName>
    <definedName name="FtInitiateOfAastorinian">[1]Feats!$AR$2975</definedName>
    <definedName name="FtInitiateOfAstilabor">[1]Feats!$AR$2976</definedName>
    <definedName name="FtInitiateOfBahamut">[1]Feats!$AR$2977</definedName>
    <definedName name="FtInitiateOfGond">[1]Feats!$AR$2158</definedName>
    <definedName name="FtInitiateOfHlal">[1]Feats!$AR$2980</definedName>
    <definedName name="FtInitiateOfIlmater">[1]Feats!$AR$2160</definedName>
    <definedName name="FtInitiateOfIo">[1]Feats!$AR$2981</definedName>
    <definedName name="FtInitiateOfLendys">[1]Feats!$AR$2982</definedName>
    <definedName name="FtInitiateOfShar">[1]Feats!$AR$2441</definedName>
    <definedName name="FtInitiateOfTiamat">[1]Feats!$AR$2984</definedName>
    <definedName name="FtInitiateOfTorm">[1]Feats!$AR$2427</definedName>
    <definedName name="FtInitiateOfTyr">[1]Feats!$AR$2166</definedName>
    <definedName name="FtInnateSpell1">[1]Feats!$AR$545</definedName>
    <definedName name="FtInnateSpell2">[1]Feats!$AR$546</definedName>
    <definedName name="FtInnocenceCoagulant">[1]Feats!$AR$3575</definedName>
    <definedName name="FtInquisitor">[1]Feats!$AR$1830</definedName>
    <definedName name="FtInscribeRune">[1]Feats!$AR$2187</definedName>
    <definedName name="FtInsightfulReflexes">[1]Feats!$AR$674</definedName>
    <definedName name="FtInstantReload1">[1]Feats!$AR$3357</definedName>
    <definedName name="FtInstantReload2">[1]Feats!$AR$3358</definedName>
    <definedName name="FtInstantReload3">[1]Feats!$AR$3359</definedName>
    <definedName name="FtIntimidatingRage">[1]Feats!$AR$347</definedName>
    <definedName name="FtIntuitiveAttack">[1]Feats!$AR$2061</definedName>
    <definedName name="FtInvestArmor">[1]Feats!$AR$742</definedName>
    <definedName name="FtInvestigate">[1]Feats!$AR$2474</definedName>
    <definedName name="FtInvestigator">[1]Feats!$AR$59</definedName>
    <definedName name="FtIronheartAura">[1]Feats!$AR$1533</definedName>
    <definedName name="FtIronMind">[1]Feats!$AR$2231</definedName>
    <definedName name="FtIronWill">[1]Feats!$AR$60</definedName>
    <definedName name="FtIronwoodBody">[1]Feats!$AR$2600</definedName>
    <definedName name="FtIrresistibleGaze">[1]Feats!$AR$3235</definedName>
    <definedName name="FtJackofAllTrades">[1]Feats!$AR$675</definedName>
    <definedName name="FtJaded">[1]Feats!$AR$3502</definedName>
    <definedName name="FtJotunbrud">[1]Feats!$AR$2232</definedName>
    <definedName name="FtJungleStamina">[1]Feats!$AR$2233</definedName>
    <definedName name="FtKalashtarMindlink">[1]Feats!$AR$2768</definedName>
    <definedName name="FtKamisIntuition">[1]Feats!$AR$2858</definedName>
    <definedName name="FtKarmicTwin">[1]Feats!$AR$2859</definedName>
    <definedName name="FtKeenIntellect">[1]Feats!$AR$2860</definedName>
    <definedName name="FtKeenStrike">[1]Feats!$AR$3360</definedName>
    <definedName name="FtKiaiShout">[1]Feats!$AR$349</definedName>
    <definedName name="FtKnightOfStars">[1]Feats!$AR$2062</definedName>
    <definedName name="FtKnowledgeDevotion">[1]Feats!$AR$1078</definedName>
    <definedName name="FtKnowledgeDevotionSkill">[1]ExportSheet!$CB$1070</definedName>
    <definedName name="FtKoboldEndurance">[1]Feats!$AR$1325</definedName>
    <definedName name="FtLawDevotion1">[1]Feats!$AR$1079</definedName>
    <definedName name="FtLawDevotion2">[1]Feats!$AR$1080</definedName>
    <definedName name="FtLeadership">[1]Feats!$AR$61</definedName>
    <definedName name="FtLeastDragonmark">[1]Feats!$AR$2476</definedName>
    <definedName name="FtLeechItem">[1]Feats!$AR$2813</definedName>
    <definedName name="FtLesserDragonmark">[1]Feats!$AR$2477</definedName>
    <definedName name="FtLichLoved">[1]Feats!$AR$2021</definedName>
    <definedName name="FtLifebond1">[1]Feats!$AR$3068</definedName>
    <definedName name="FtLifebond2">[1]Feats!$AR$3069</definedName>
    <definedName name="FtLifeforceSacrifice">[1]Feats!$AR$3566</definedName>
    <definedName name="FtLightningReflexes">[1]Feats!$AR$62</definedName>
    <definedName name="FtLionSpy">[1]Feats!$AR$2861</definedName>
    <definedName name="FtLiteracy">[1]Feats!$AR$3524</definedName>
    <definedName name="FtLliirasBlessing">[1]Feats!$AR$2167</definedName>
    <definedName name="FtLolthsMeat">[1]Feats!$AR$2319</definedName>
    <definedName name="FtLongstrideElite">[1]Feats!$AR$2574</definedName>
    <definedName name="FtLowBlow">[1]Feats!$AR$2275</definedName>
    <definedName name="FtLuckDevotion1">[1]Feats!$AR$1082</definedName>
    <definedName name="FtLuckDevotion2">[1]Feats!$AR$1083</definedName>
    <definedName name="FtLuckOfHeroes">[1]Feats!$AR$2123</definedName>
    <definedName name="FtLucky">[1]Feats!$AR$2803</definedName>
    <definedName name="FtLunarMagic">[1]Feats!$AR$2437</definedName>
    <definedName name="FtLunaticInsight">[1]Feats!$AR$1509</definedName>
    <definedName name="FtMachiavellian">[1]Feats!$AR$3542</definedName>
    <definedName name="FtMaenadFury1">[1]Feats!$AR$808</definedName>
    <definedName name="FtMaenadFury2">[1]Feats!$AR$809</definedName>
    <definedName name="FtMaenadScream1">[1]Feats!$AR$811</definedName>
    <definedName name="FtMaenadScream2">[1]Feats!$AR$812</definedName>
    <definedName name="FtMageSlayer">[1]Feats!$AR$549</definedName>
    <definedName name="FtMagicalAptitude">[1]Feats!$AR$63</definedName>
    <definedName name="FtMagicalArtisan1">[1]Feats!$AR$2169</definedName>
    <definedName name="FtMagicalArtisan2">[1]Feats!$AR$2170</definedName>
    <definedName name="FtMagicalBeastCompanion">[1]Feats!$AR$3461</definedName>
    <definedName name="FtMagicalBeastWildShape">[1]Feats!$AR$506</definedName>
    <definedName name="FtMagicalTraining">[1]Feats!$AR$2126</definedName>
    <definedName name="FtMagicDevotion1">[1]Feats!$AR$1085</definedName>
    <definedName name="FtMagicDevotion2">[1]Feats!$AR$1086</definedName>
    <definedName name="FtMagistratesMind">[1]Feats!$AR$2866</definedName>
    <definedName name="FtManyMasks">[1]Feats!$AR$2867</definedName>
    <definedName name="FtManyshot">[1]Feats!$AR$82</definedName>
    <definedName name="FtMarkofHleid">[1]Feats!$AR$1379</definedName>
    <definedName name="FtMartialStalker">[1]Feats!$AR$979</definedName>
    <definedName name="FtMartialStance">[1]Feats!$AR$1534</definedName>
    <definedName name="FtMartialStance2">[1]Feats!$AR$1535</definedName>
    <definedName name="FtMartialStance3">[1]Feats!$AR$1536</definedName>
    <definedName name="FtMartialStudy1">[1]Feats!$AR$1538</definedName>
    <definedName name="FtMartialStudy2">[1]Feats!$AR$1539</definedName>
    <definedName name="FtMartialStudy3">[1]Feats!$AR$1540</definedName>
    <definedName name="FtMartialWeapon">[1]Feats!$AR$64</definedName>
    <definedName name="FtMartialWeapon1">[1]Feats!$AR$65</definedName>
    <definedName name="FtMartialWeapon2">[1]Feats!$AR$66</definedName>
    <definedName name="FtMasterLinguist">[1]Feats!$AR$2547</definedName>
    <definedName name="FtMasterOfKnowledge">[1]Feats!$AR$1511</definedName>
    <definedName name="FtMaximizeBreath">[1]Feats!$AR$2926</definedName>
    <definedName name="FtMaximizeSpell">[1]Feats!$AR$161</definedName>
    <definedName name="FtMaximizeSpellLikeAbility1">[1]Feats!$AR$552</definedName>
    <definedName name="FtMaximizeSpellLikeAbility2">[1]Feats!$AR$553</definedName>
    <definedName name="FTMechanicalMindedness">[1]Feats!$AR$3617</definedName>
    <definedName name="FtMeleeEvasion">[1]Feats!$AR$213</definedName>
    <definedName name="FtMeleeWeaponMastery">[1]Feats!$AR$214</definedName>
    <definedName name="FtMeleeWeaponMastery1">[1]Feats!$AR$215</definedName>
    <definedName name="FtMeleeWeaponMastery2">[1]Feats!$AR$216</definedName>
    <definedName name="FtMelodicCasting">[1]Feats!$AR$904</definedName>
    <definedName name="FtMemoryCoagulant">[1]Feats!$AR$3574</definedName>
    <definedName name="FtMenacingDemeanor">[1]Feats!$AR$1259</definedName>
    <definedName name="FtMercantileBackground">[1]Feats!$AR$1968</definedName>
    <definedName name="FtMercenaryBackground">[1]Feats!$AR$1969</definedName>
    <definedName name="FtMesmerizing">[1]Feats!$AR$3544</definedName>
    <definedName name="FtMetallurgy">[1]Feats!$AR$2235</definedName>
    <definedName name="FtMetamagicSchoolFocus1">[1]Feats!$AR$906</definedName>
    <definedName name="FtMetamagicSchoolFocus2">[1]Feats!$AR$907</definedName>
    <definedName name="FtMetamagicSchoolFocus3">[1]Feats!$AR$908</definedName>
    <definedName name="FtMetamorphicTransfer1">[1]Feats!$AR$1832</definedName>
    <definedName name="FtMetamorphicTransfer2">[1]Feats!$AR$1833</definedName>
    <definedName name="FtMetamorphicTransfer3">[1]Feats!$AR$1834</definedName>
    <definedName name="FtMetapower1">[1]Feats!$AR$866</definedName>
    <definedName name="FtMetapower2">[1]Feats!$AR$867</definedName>
    <definedName name="FtMidnightAugmentation">[1]Feats!$AR$1712</definedName>
    <definedName name="FtMidnightDodge">[1]Feats!$AR$1713</definedName>
    <definedName name="FtMidnightMetamagic">[1]Feats!$AR$1714</definedName>
    <definedName name="FtMightMakesRight">[1]Feats!$AR$2277</definedName>
    <definedName name="FtMightyRage">[1]Feats!$AR$3365</definedName>
    <definedName name="FtMightyRoar">[1]Feats!$AR$3237</definedName>
    <definedName name="FtMimic">[1]Feats!$AR$2804</definedName>
    <definedName name="FtMindCleave">[1]Feats!$AR$750</definedName>
    <definedName name="FtMindOverBody">[1]Feats!$AR$2130</definedName>
    <definedName name="FtMithralBody">[1]Feats!$AR$2602</definedName>
    <definedName name="FtMithralFluidity1">[1]Feats!$AR$2530</definedName>
    <definedName name="FtMithralFluidity2">[1]Feats!$AR$2531</definedName>
    <definedName name="FtMobility">[1]Feats!$AR$32</definedName>
    <definedName name="FtMonasticTraining">[1]Feats!$AR$2479</definedName>
    <definedName name="FtMonkeyGrip">[1]Feats!$AR$351</definedName>
    <definedName name="FtMoradinsSmile">[1]Feats!$AR$1191</definedName>
    <definedName name="FtMortalbane">[1]Feats!$AR$2003</definedName>
    <definedName name="FtMortalbane2">[1]Feats!$AR$2004</definedName>
    <definedName name="FtMountaineer">[1]Feats!$AR$1380</definedName>
    <definedName name="FtMountainWarrior">[1]Feats!$AR$1158</definedName>
    <definedName name="FtMountedArchery">[1]Feats!$AR$69</definedName>
    <definedName name="FtMountedCombat">[1]Feats!$AR$68</definedName>
    <definedName name="FtMultiattack">[1]Feats!$AR$3127</definedName>
    <definedName name="FtMultigrab">[1]Feats!$AR$3239</definedName>
    <definedName name="FtMultispell1">[1]Feats!$AR$3367</definedName>
    <definedName name="FtMultispell2">[1]Feats!$AR$3368</definedName>
    <definedName name="FtMultiweaponFighting">[1]Feats!$AR$3128</definedName>
    <definedName name="FtMysteriousMagic">[1]Feats!$AR$2624</definedName>
    <definedName name="FtNarrowMind">[1]Feats!$AR$1836</definedName>
    <definedName name="FtNaturalBond">[1]Feats!$AR$679</definedName>
    <definedName name="FtNaturalHeavyweight">[1]Feats!$AR$1929</definedName>
    <definedName name="FtNecrocarnumAcolyte">[1]Feats!$AR$1672</definedName>
    <definedName name="FtNecroticPresence">[1]Feats!$AR$3023</definedName>
    <definedName name="FtNegotiator">[1]Feats!$AR$74</definedName>
    <definedName name="FtNemesis1">[1]Feats!$AR$2064</definedName>
    <definedName name="FtNemesis2">[1]Feats!$AR$2065</definedName>
    <definedName name="FtNemesis3">[1]Feats!$AR$2066</definedName>
    <definedName name="FtNimbleFingers">[1]Feats!$AR$75</definedName>
    <definedName name="FtNimbusOfLight">[1]Feats!$AR$2067</definedName>
    <definedName name="FtNobleSoul">[1]Feats!$AR$1972</definedName>
    <definedName name="FtNobodysFool">[1]Feats!$AR$2236</definedName>
    <definedName name="FtNodeSpellcasting">[1]Feats!$AR$2353</definedName>
    <definedName name="FtNodeSpellcasting1">[1]Feats!$AR$2354</definedName>
    <definedName name="FtNodeSpellcasting2">[1]Feats!$AR$2355</definedName>
    <definedName name="FtNodeStore1">[1]Feats!$AR$2358</definedName>
    <definedName name="FtNodeStore2">[1]Feats!$AR$2359</definedName>
    <definedName name="FtNonlethalSubstitution1">[1]Feats!$AR$602</definedName>
    <definedName name="FtNonlethalSubstitution2">[1]Feats!$AR$603</definedName>
    <definedName name="FtNonlethalSubstitution3">[1]Feats!$AR$604</definedName>
    <definedName name="FtNymphsKiss">[1]Feats!$AR$2070</definedName>
    <definedName name="FtObscureLore">[1]Feats!$AR$680</definedName>
    <definedName name="FtObtainFamiliar">[1]Feats!$AR$557</definedName>
    <definedName name="FtOldSalt">[1]Feats!$AR$1446</definedName>
    <definedName name="FtOneiromancy">[1]Feats!$AR$1503</definedName>
    <definedName name="FtOnisBane">[1]Feats!$AR$2868</definedName>
    <definedName name="FtOpenArmsChakra">[1]Feats!$AR$1676</definedName>
    <definedName name="FtOpenBrowChakra">[1]Feats!$AR$1677</definedName>
    <definedName name="FtOpenCrownChakra">[1]Feats!$AR$1673</definedName>
    <definedName name="FtOpenFeetChakra">[1]Feats!$AR$1675</definedName>
    <definedName name="FtOpenHandsChakra">[1]Feats!$AR$1674</definedName>
    <definedName name="FtOpenMind">[1]Feats!$AR$3504</definedName>
    <definedName name="FtOpenMinded1">[1]Feats!$AR$681</definedName>
    <definedName name="FtOpenMinded2">[1]Feats!$AR$682</definedName>
    <definedName name="FtOpenMinded3">[1]Feats!$AR$683</definedName>
    <definedName name="FtOpenShouldersChakra">[1]Feats!$AR$1678</definedName>
    <definedName name="FtOpenThroatChakra">[1]Feats!$AR$1679</definedName>
    <definedName name="FtOpenWaistChakra">[1]Feats!$AR$1680</definedName>
    <definedName name="FtOralHistory">[1]Feats!$AR$2237</definedName>
    <definedName name="FtOtherworldly">[1]Feats!$AR$2131</definedName>
    <definedName name="FtOutsiderWings">[1]Feats!$AR$2278</definedName>
    <definedName name="FtOverchannel">[1]Feats!$AR$1837</definedName>
    <definedName name="FtOversizedTwoWeaponFighting">[1]Feats!$AR$684</definedName>
    <definedName name="FtOverwhelmingCritical">[1]Feats!$AR$3483</definedName>
    <definedName name="FtOverwhelmingCritical1">[1]Feats!$AR$3484</definedName>
    <definedName name="FtOverwhelmingCritical2">[1]Feats!$AR$3485</definedName>
    <definedName name="FtParaElementalPower1">[1]Feats!$AR$870</definedName>
    <definedName name="FtParaElementalPower2">[1]Feats!$AR$871</definedName>
    <definedName name="FtParaElementalPower3">[1]Feats!$AR$872</definedName>
    <definedName name="FtParryingShield">[1]Feats!$AR$3082</definedName>
    <definedName name="FtPathOfShadows">[1]Feats!$AR$2550</definedName>
    <definedName name="FtPenetrateDamageReduction1">[1]Feats!$AR$3373</definedName>
    <definedName name="FtPenetrateDamageReduction2">[1]Feats!$AR$3374</definedName>
    <definedName name="FtPenetrateDamageReduction3">[1]Feats!$AR$3375</definedName>
    <definedName name="FtPerfectTwoWeaponFighting">[1]Feats!$AR$427</definedName>
    <definedName name="FtPermanentEmanation1">[1]Feats!$AR$3379</definedName>
    <definedName name="FtPermanentEmanation2">[1]Feats!$AR$3380</definedName>
    <definedName name="FtPermanentEmanation3">[1]Feats!$AR$3381</definedName>
    <definedName name="FtPerniciousMagic">[1]Feats!$AR$2193</definedName>
    <definedName name="FtPersonaImmersion">[1]Feats!$AR$2551</definedName>
    <definedName name="FtPersonalTouchstone1">[1]Feats!$AR$1914</definedName>
    <definedName name="FtPersonalTouchstone2">[1]Feats!$AR$1915</definedName>
    <definedName name="FtPersuasive">[1]Feats!$AR$76</definedName>
    <definedName name="FtPhilosophicalChild">[1]Feats!$AR$3584</definedName>
    <definedName name="FtPhilosophicalPurifier">[1]Feats!$AR$3581</definedName>
    <definedName name="FtPhoenixDiscipline">[1]Feats!$AR$2848</definedName>
    <definedName name="FtPierceMagicalConcealment">[1]Feats!$AR$550</definedName>
    <definedName name="FtPierceMagicalProtection">[1]Feats!$AR$551</definedName>
    <definedName name="FtPiercingCold">[1]Feats!$AR$1401</definedName>
    <definedName name="FtPlanarFamiliar">[1]Feats!$AR$1910</definedName>
    <definedName name="FtPlanarTouchstone1">[1]Feats!$AR$1911</definedName>
    <definedName name="FtPlanarTouchstone2">[1]Feats!$AR$1912</definedName>
    <definedName name="FtPlantDevotion1">[1]Feats!$AR$1088</definedName>
    <definedName name="FtPlantDevotion2">[1]Feats!$AR$1089</definedName>
    <definedName name="FtPointBlankShot">[1]Feats!$AR$77</definedName>
    <definedName name="FtPoisonExpert">[1]Feats!$AR$981</definedName>
    <definedName name="FtPoisonExpert1">[1]Feats!$AR$982</definedName>
    <definedName name="FtPoisonExpert2">[1]Feats!$AR$983</definedName>
    <definedName name="FtPoisonExpert3">[1]Feats!$AR$984</definedName>
    <definedName name="FtPoisonImmunity">[1]Feats!$AR$2006</definedName>
    <definedName name="FtPoisonImmunity1">[1]Feats!$AR$2007</definedName>
    <definedName name="FtPoisonImmunity2">[1]Feats!$AR$2008</definedName>
    <definedName name="FtPoisonImmunity3">[1]Feats!$AR$2009</definedName>
    <definedName name="FtPoisonMaster1">[1]Feats!$AR$986</definedName>
    <definedName name="FtPoisonMaster2">[1]Feats!$AR$987</definedName>
    <definedName name="FtPoisonResistance">[1]Feats!$AR$3246</definedName>
    <definedName name="FtPowerAttack">[1]Feats!$AR$84</definedName>
    <definedName name="FtPowerAttackEquiv">[1]Feats!$S$4</definedName>
    <definedName name="FtPowerCritical1">[1]Feats!$AR$356</definedName>
    <definedName name="FtPowerCritical2">[1]Feats!$AR$357</definedName>
    <definedName name="FtPowerCritical3">[1]Feats!$AR$358</definedName>
    <definedName name="FtPowerfulCharge">[1]Feats!$AR$2482</definedName>
    <definedName name="FtPowerfulVoice">[1]Feats!$AR$2871</definedName>
    <definedName name="FtPowerKnowledge1">[1]Feats!$AR$3447</definedName>
    <definedName name="FtPowerKnowledge2">[1]Feats!$AR$3448</definedName>
    <definedName name="FtPowerPenetration">[1]Feats!$AR$1839</definedName>
    <definedName name="FtPowerSpecialization">[1]Feats!$AR$1841</definedName>
    <definedName name="FtPowerThrow">[1]Feats!$AR$649</definedName>
    <definedName name="FtPracticalMetamagic1">[1]Feats!$AR$1328</definedName>
    <definedName name="FtPracticalMetamagic2">[1]Feats!$AR$1329</definedName>
    <definedName name="FtPracticalMetamagic3">[1]Feats!$AR$1330</definedName>
    <definedName name="FtPracticedBinder">[1]Feats!$AR$1578</definedName>
    <definedName name="FtPracticedManifester1">[1]Feats!$AR$757</definedName>
    <definedName name="FtPracticedManifester2">[1]Feats!$AR$758</definedName>
    <definedName name="FtPracticedManifester3">[1]Feats!$AR$759</definedName>
    <definedName name="FtPracticedSpellcaster1">[1]Feats!$AR$559</definedName>
    <definedName name="FtPracticedSpellcaster2">[1]Feats!$AR$560</definedName>
    <definedName name="FtPracticedSpellcaster3">[1]Feats!$AR$561</definedName>
    <definedName name="FtPrecApprentice">[1]Feats!$AR$562</definedName>
    <definedName name="FtPreciseShot">[1]Feats!$AR$79</definedName>
    <definedName name="FtPrivilegedEnergy">[1]Feats!$AR$760</definedName>
    <definedName name="FtPrivilegedEnergy1">[1]Feats!$AR$761</definedName>
    <definedName name="FtPrivilegedEnergy2">[1]Feats!$AR$762</definedName>
    <definedName name="FtPrivilegedEnergy3">[1]Feats!$AR$763</definedName>
    <definedName name="FtProtectionDevotion1">[1]Feats!$AR$1091</definedName>
    <definedName name="FtProtectionDevotion2">[1]Feats!$AR$1092</definedName>
    <definedName name="FtPsicrystalAffinity">[1]Feats!$AR$1843</definedName>
    <definedName name="FtPsicrystalPower1">[1]Feats!$AR$3451</definedName>
    <definedName name="FtPsicrystalPower2">[1]Feats!$AR$3452</definedName>
    <definedName name="FtPsicrystalPower3">[1]Feats!$AR$3453</definedName>
    <definedName name="FtPsiforgedBody">[1]Feats!$AR$2720</definedName>
    <definedName name="FtPsionicAffinity">[1]Feats!$AR$1811</definedName>
    <definedName name="FtPsionicBody">[1]Feats!$AR$1850</definedName>
    <definedName name="FtPsionicEndowment">[1]Feats!$AR$1852</definedName>
    <definedName name="FtPsionicFist">[1]Feats!$AR$1854</definedName>
    <definedName name="FtPsionicShot">[1]Feats!$AR$1858</definedName>
    <definedName name="FtPsionicTalent1">[1]Feats!$AR$1862</definedName>
    <definedName name="FtPsionicTalent2">[1]Feats!$AR$1863</definedName>
    <definedName name="FtPsionicTalent3">[1]Feats!$AR$1864</definedName>
    <definedName name="FtPsionicTalent4">[1]Feats!$AR$1865</definedName>
    <definedName name="FtPsionicWeapon">[1]Feats!$AR$1866</definedName>
    <definedName name="FtPsithief">[1]Feats!$AR$989</definedName>
    <definedName name="FtPsycarnumBlade">[1]Feats!$AR$1715</definedName>
    <definedName name="FtPurebloodedSuel">[1]Feats!$AR$1974</definedName>
    <definedName name="FtPureSoul">[1]Feats!$AR$1512</definedName>
    <definedName name="FtPurifySpell">[1]Feats!$AR$2097</definedName>
    <definedName name="FtQuickDraw">[1]Feats!$AR$90</definedName>
    <definedName name="FtQuickenDragonmarkLeast">[1]Feats!$AR$2721</definedName>
    <definedName name="FtQuickenDragonmarkLesser">[1]Feats!$AR$2722</definedName>
    <definedName name="FtQuickenPower">[1]Feats!$AR$1883</definedName>
    <definedName name="FtQuickenSpell">[1]Feats!$AR$162</definedName>
    <definedName name="FtQuickenSpellLikeAbility">[1]Feats!$AR$3129</definedName>
    <definedName name="FtQuickReconnoiter">[1]Feats!$AR$1727</definedName>
    <definedName name="FtQuickRecovery">[1]Feats!$AR$3083</definedName>
    <definedName name="FtQuickThinking">[1]Feats!$AR$2805</definedName>
    <definedName name="FtQuintessence">[1]Feats!$AR$3571</definedName>
    <definedName name="FtQuoriDread">[1]Feats!$AR$2771</definedName>
    <definedName name="FtRaidersSpirit">[1]Feats!$AR$1975</definedName>
    <definedName name="FtRangedInspiration1">[1]Feats!$AR$3382</definedName>
    <definedName name="FtRangedInspiration2">[1]Feats!$AR$3383</definedName>
    <definedName name="FtRangedPin">[1]Feats!$AR$361</definedName>
    <definedName name="FtRangedWeaponMastery">[1]Feats!$AR$225</definedName>
    <definedName name="FtRangedWeaponMastery1">[1]Feats!$AR$226</definedName>
    <definedName name="FtRangedWeaponMastery2">[1]Feats!$AR$227</definedName>
    <definedName name="FtRapidRegen1">[1]Feats!$AR$3156</definedName>
    <definedName name="FtRapidRegen2">[1]Feats!$AR$3157</definedName>
    <definedName name="FtRapidRegen3">[1]Feats!$AR$3158</definedName>
    <definedName name="FtRapidReload">[1]Feats!$AR$91</definedName>
    <definedName name="FtRapidReload1">[1]Feats!$AR$92</definedName>
    <definedName name="FtRapidReload2">[1]Feats!$AR$93</definedName>
    <definedName name="FtRapidReload3">[1]Feats!$AR$94</definedName>
    <definedName name="FtRapidShot">[1]Feats!$AR$81</definedName>
    <definedName name="FtRapidStrike">[1]Feats!$AR$2943</definedName>
    <definedName name="FtRapidSwimming">[1]Feats!$AR$1447</definedName>
    <definedName name="FtRapscallion">[1]Feats!$AR$1976</definedName>
    <definedName name="FtReactiveCounterspell">[1]Feats!$AR$2173</definedName>
    <definedName name="FtRecklessRage">[1]Feats!$AR$1160</definedName>
    <definedName name="FtRecoverBreath">[1]Feats!$AR$2928</definedName>
    <definedName name="FtRegenerativeSalve">[1]Feats!$AR$3572</definedName>
    <definedName name="FtReinforcedWings">[1]Feats!$AR$1331</definedName>
    <definedName name="FtRequiem">[1]Feats!$AR$3028</definedName>
    <definedName name="FtResistDragonfear">[1]Feats!$AR$2787</definedName>
    <definedName name="FtResoundingBlow">[1]Feats!$AR$2042</definedName>
    <definedName name="FtRhennlore">[1]Feats!$AR$1977</definedName>
    <definedName name="FtRideByAttack">[1]Feats!$AR$70</definedName>
    <definedName name="FtRighteousWrath">[1]Feats!$AR$2074</definedName>
    <definedName name="FtrLvl">'[1]Class Info'!$E$9</definedName>
    <definedName name="FtRockHurling">[1]Feats!$AR$1161</definedName>
    <definedName name="FtRollWithIt">[1]Feats!$AR$3205</definedName>
    <definedName name="FtRollWithIt2">[1]Feats!$AR$3206</definedName>
    <definedName name="FtRollWithIt3">[1]Feats!$AR$3207</definedName>
    <definedName name="FtRoofwalker">[1]Feats!$AR$1761</definedName>
    <definedName name="FtRun">[1]Feats!$AR$95</definedName>
    <definedName name="FtSacredHealingPHB2">[1]Feats!$AR$272</definedName>
    <definedName name="FtSacredVow">[1]Feats!$AR$2076</definedName>
    <definedName name="FtSacrificialMastery">[1]Feats!$AR$2023</definedName>
    <definedName name="FtSanctifyKiStrike">[1]Feats!$AR$2084</definedName>
    <definedName name="FtSanctifyMartialStrike">[1]Feats!$AR$2086</definedName>
    <definedName name="FtSanctifyMartialStrike1">[1]Feats!$AR$2087</definedName>
    <definedName name="FtSanctifyMartialStrike2">[1]Feats!$AR$2088</definedName>
    <definedName name="FtSanctifyMartialStrike3">[1]Feats!$AR$2089</definedName>
    <definedName name="FtSandDancer">[1]Feats!$AR$1415</definedName>
    <definedName name="FtSandSkimmer">[1]Feats!$AR$1418</definedName>
    <definedName name="FtSapphireFist">[1]Feats!$AR$1716</definedName>
    <definedName name="FtSapphireSmite">[1]Feats!$AR$1717</definedName>
    <definedName name="FtSapphireSprint">[1]Feats!$AR$1718</definedName>
    <definedName name="FtScholarOfNature">[1]Feats!$AR$2875</definedName>
    <definedName name="FtScorpionsInstincts">[1]Feats!$AR$1422</definedName>
    <definedName name="FtScorpionsResolve">[1]Feats!$AR$1423</definedName>
    <definedName name="FtScribeScroll">[1]Feats!$AR$154</definedName>
    <definedName name="FtSelfConcealment1">[1]Feats!$AR$3390</definedName>
    <definedName name="FtSelfConcealment2">[1]Feats!$AR$3391</definedName>
    <definedName name="FtSelfSufficient">[1]Feats!$AR$96</definedName>
    <definedName name="FtSerpentStrike">[1]Feats!$AR$2490</definedName>
    <definedName name="FtServantOfTheHeavens">[1]Feats!$AR$2092</definedName>
    <definedName name="FtShadowBlade">[1]Feats!$AR$1542</definedName>
    <definedName name="FtShadowMarchesWarmonger">[1]Feats!$AR$2555</definedName>
    <definedName name="FtShadowShift">[1]Feats!$AR$2633</definedName>
    <definedName name="FtShadowWeaveMagic">[1]Feats!$AR$2174</definedName>
    <definedName name="FtShapeBreath">[1]Feats!$AR$2929</definedName>
    <definedName name="FtShapeSoulmeld1">[1]Feats!$AR$1682</definedName>
    <definedName name="FtShapeSoulmeld2">[1]Feats!$AR$1683</definedName>
    <definedName name="FtShapeSoulmeld3">[1]Feats!$AR$1684</definedName>
    <definedName name="FtSharpEyed">[1]Feats!$AR$2806</definedName>
    <definedName name="FtShieldCharge">[1]Feats!$AR$368</definedName>
    <definedName name="FtShieldmate">[1]Feats!$AR$1784</definedName>
    <definedName name="FtShieldProficiency">[1]Feats!$AR$97</definedName>
    <definedName name="FtShieldSpecialization">[1]Feats!$AR$230</definedName>
    <definedName name="FtShieldSpecialization1">[1]Feats!$AR$231</definedName>
    <definedName name="FtShieldSpecialization2">[1]Feats!$AR$232</definedName>
    <definedName name="FtShieldSpecialization3">[1]Feats!$AR$233</definedName>
    <definedName name="FtShieldWard">[1]Feats!$AR$237</definedName>
    <definedName name="FtShifterAgility">[1]Feats!$AR$2578</definedName>
    <definedName name="FtShifterDefense">[1]Feats!$AR$2518</definedName>
    <definedName name="FtShifterInstincts">[1]Feats!$AR$2580</definedName>
    <definedName name="FtShifterSavagery">[1]Feats!$AR$2581</definedName>
    <definedName name="FtShockWave">[1]Feats!$AR$2945</definedName>
    <definedName name="FtSignatureSpell1">[1]Feats!$AR$2176</definedName>
    <definedName name="FtSignatureSpell2">[1]Feats!$AR$2177</definedName>
    <definedName name="FtSilentSpell">[1]Feats!$AR$163</definedName>
    <definedName name="FtSilverPalm">[1]Feats!$AR$2134</definedName>
    <definedName name="FtSilverTongue">[1]Feats!$AR$2877</definedName>
    <definedName name="FtSilverTracery">[1]Feats!$AR$2604</definedName>
    <definedName name="FtSimpleWeaponProficiency">[1]Feats!$AR$100</definedName>
    <definedName name="FtSkilledPact">[1]Feats!$AR$1605</definedName>
    <definedName name="FtSkillFocus1">[1]Feats!$AR$102</definedName>
    <definedName name="FtSkillFocus2">[1]Feats!$AR$103</definedName>
    <definedName name="FtSkillFocus3">[1]Feats!$AR$104</definedName>
    <definedName name="FtSkyrider">[1]Feats!$AR$2241</definedName>
    <definedName name="FtSlashingFury">[1]Feats!$AR$220</definedName>
    <definedName name="FtSLvl">'[1]Class Info'!$E$193</definedName>
    <definedName name="FtSnakeBlood">[1]Feats!$AR$2136</definedName>
    <definedName name="FtSnatch">[1]Feats!$AR$3132</definedName>
    <definedName name="FtSnatchTrophy">[1]Feats!$AR$2366</definedName>
    <definedName name="FtSnowcasting">[1]Feats!$AR$1385</definedName>
    <definedName name="FtSongOfTheHeart">[1]Feats!$AR$2492</definedName>
    <definedName name="FtSoulOfSincerity">[1]Feats!$AR$2881</definedName>
    <definedName name="FtSoulsight">[1]Feats!$AR$1719</definedName>
    <definedName name="FtSoultouchedSpellcasting">[1]Feats!$AR$1720</definedName>
    <definedName name="FtSpecialDispensation">[1]Feats!$AR$1747</definedName>
    <definedName name="FtSpecialDispensation2">[1]Feats!$AR$1748</definedName>
    <definedName name="FtSpeedOfThought">[1]Feats!$AR$1869</definedName>
    <definedName name="FtSpellcastingProdigyCha">[1]Feats!$AR$2180</definedName>
    <definedName name="FtSpellcastingProdigyInt">[1]Feats!$AR$2181</definedName>
    <definedName name="FtSpellcastingProdigyWis">[1]Feats!$AR$2182</definedName>
    <definedName name="FtSpellfireWielder">[1]Feats!$AR$2212</definedName>
    <definedName name="FtSpellFocus">[1]Feats!$AR$105</definedName>
    <definedName name="FtSpellFocus1">[1]Feats!$AR$106</definedName>
    <definedName name="FtSpellFocus2">[1]Feats!$AR$107</definedName>
    <definedName name="FtSpellFocus3">[1]Feats!$AR$108</definedName>
    <definedName name="FtSpellKnowledge1">[1]Feats!$AR$3488</definedName>
    <definedName name="FtSpellKnowledge2">[1]Feats!$AR$3489</definedName>
    <definedName name="FtSpellKnowledge3">[1]Feats!$AR$3490</definedName>
    <definedName name="FtSpellLikeAbilityFocus">[1]Feats!$AR$2288</definedName>
    <definedName name="FtSpellLikeAbiltyFocus2">[1]Feats!$AR$2289</definedName>
    <definedName name="FtSpellMastery1">[1]Feats!$AR$114</definedName>
    <definedName name="FtSpellMastery2">[1]Feats!$AR$115</definedName>
    <definedName name="FtSpellMastery3">[1]Feats!$AR$116</definedName>
    <definedName name="FtSpellPenetration">[1]Feats!$AR$117</definedName>
    <definedName name="FtSpellStowaway1">[1]Feats!$AR$3397</definedName>
    <definedName name="FtSpellStowaway2">[1]Feats!$AR$3398</definedName>
    <definedName name="FtSpellStowaway3">[1]Feats!$AR$3399</definedName>
    <definedName name="FtSpellwise">[1]Feats!$AR$2137</definedName>
    <definedName name="FtSpireWalking">[1]Feats!$AR$2242</definedName>
    <definedName name="FtSpiritedCharge">[1]Feats!$AR$72</definedName>
    <definedName name="FtSplitChakra1">[1]Feats!$AR$1687</definedName>
    <definedName name="FtSplitChakra2">[1]Feats!$AR$1688</definedName>
    <definedName name="FtSplitChakra3">[1]Feats!$AR$1689</definedName>
    <definedName name="FtSpontaneousDomainAccess1">[1]Feats!$AR$3402</definedName>
    <definedName name="FtSpontaneousSpell1">[1]Feats!$AR$3406</definedName>
    <definedName name="FtSpontaneousSpell2">[1]Feats!$AR$3407</definedName>
    <definedName name="FtSpontaneousSpell3">[1]Feats!$AR$3408</definedName>
    <definedName name="FtSpreadingBreath">[1]Feats!$AR$2931</definedName>
    <definedName name="FtSpringAttack">[1]Feats!$AR$33</definedName>
    <definedName name="FtSteadfastDetermination">[1]Feats!$AR$241</definedName>
    <definedName name="FtStealthy">[1]Feats!$AR$119</definedName>
    <definedName name="FtStillSpell">[1]Feats!$AR$164</definedName>
    <definedName name="FtStoneForm">[1]Feats!$AR$1232</definedName>
    <definedName name="FtStonePower">[1]Feats!$AR$1546</definedName>
    <definedName name="FtStoneshaper">[1]Feats!$AR$2243</definedName>
    <definedName name="FtStormheart">[1]Feats!$AR$2138</definedName>
    <definedName name="FtStormMagic">[1]Feats!$AR$1455</definedName>
    <definedName name="FtStreetSmart">[1]Feats!$AR$2139</definedName>
    <definedName name="FtStrengthDevotion1">[1]Feats!$AR$1094</definedName>
    <definedName name="FtStrengthDevotion2">[1]Feats!$AR$1095</definedName>
    <definedName name="FtStrengthOfTheCharger">[1]Feats!$AR$2884</definedName>
    <definedName name="FtStrongSoul">[1]Feats!$AR$2140</definedName>
    <definedName name="FtStubborn">[1]Feats!$AR$2809</definedName>
    <definedName name="FtStunningFist">[1]Feats!$AR$58</definedName>
    <definedName name="FtSubduingStrike">[1]Feats!$AR$2043</definedName>
    <definedName name="FtSuddenAbilityFocus1">[1]Feats!$AR$1606</definedName>
    <definedName name="FtSuddenAbilityFocus2">[1]Feats!$AR$1607</definedName>
    <definedName name="FtSuddenAbilityFocus3">[1]Feats!$AR$1608</definedName>
    <definedName name="FtSuddenEmpower">[1]Feats!$AR$610</definedName>
    <definedName name="FtSuddenEnergyAffinity1">[1]Feats!$AR$1794</definedName>
    <definedName name="FtSuddenEnergyAffinity2">[1]Feats!$AR$1795</definedName>
    <definedName name="FtSuddenEnergyAffinity3">[1]Feats!$AR$1796</definedName>
    <definedName name="FtSuddenExtend">[1]Feats!$AR$612</definedName>
    <definedName name="FtSuddenMaximize">[1]Feats!$AR$613</definedName>
    <definedName name="FtSuddenSilent">[1]Feats!$AR$615</definedName>
    <definedName name="FtSuddenStill">[1]Feats!$AR$616</definedName>
    <definedName name="FtSunDevotion1">[1]Feats!$AR$1097</definedName>
    <definedName name="FtSunDevotion2">[1]Feats!$AR$1098</definedName>
    <definedName name="FtSuperiorInitiative">[1]Feats!$AR$3410</definedName>
    <definedName name="FtSuperiorUnarmedStrike">[1]Feats!$AR$1548</definedName>
    <definedName name="FtSupernaturalCrusader">[1]Feats!$AR$1609</definedName>
    <definedName name="FtSuppressWeakness">[1]Feats!$AR$2951</definedName>
    <definedName name="FtSurefooted">[1]Feats!$AR$2141</definedName>
    <definedName name="FtSureHand">[1]Feats!$AR$991</definedName>
    <definedName name="FtSurgeOfMalevolence">[1]Feats!$AR$1514</definedName>
    <definedName name="FtSurvivor">[1]Feats!$AR$2142</definedName>
    <definedName name="FtSweetTalker">[1]Feats!$AR$992</definedName>
    <definedName name="FtSwiftAmbusher">[1]Feats!$AR$993</definedName>
    <definedName name="FtSwiftHunter">[1]Feats!$AR$994</definedName>
    <definedName name="FtSwiftwingElite">[1]Feats!$AR$2583</definedName>
    <definedName name="FtSymbiontMastery">[1]Feats!$AR$2725</definedName>
    <definedName name="FtTactileTrapsmith">[1]Feats!$AR$689</definedName>
    <definedName name="FtTantricAbility">[1]Feats!$AR$3550</definedName>
    <definedName name="FtTapMantle">[1]Feats!$AR$768</definedName>
    <definedName name="FtTargetVulnerableSpot">[1]Feats!$AR$3551</definedName>
    <definedName name="FtTashalatora">[1]Feats!$AR$2754</definedName>
    <definedName name="FtTattooFocus">[1]Feats!$AR$2144</definedName>
    <definedName name="FtTempestBreath">[1]Feats!$AR$2933</definedName>
    <definedName name="FtTenaciousMagic">[1]Feats!$AR$2195</definedName>
    <definedName name="FtTenaciousMagic1">[1]Feats!$AR$3413</definedName>
    <definedName name="FtTenaciousMagic2">[1]Feats!$AR$3414</definedName>
    <definedName name="FtTenaciousMagic3">[1]Feats!$AR$3415</definedName>
    <definedName name="FtTheocrat">[1]Feats!$AR$2244</definedName>
    <definedName name="FtThickSkinned">[1]Feats!$AR$3251</definedName>
    <definedName name="FtThickSkinned2">[1]Feats!$AR$3252</definedName>
    <definedName name="FtThickSkinned3">[1]Feats!$AR$3253</definedName>
    <definedName name="FtThickSkinnedDR">'[1]CS Calc.'!$K$96</definedName>
    <definedName name="FtThrallToDemon">[1]Feats!$AR$2024</definedName>
    <definedName name="FtThriKreenClaw1">[1]Feats!$AR$817</definedName>
    <definedName name="FtThriKreenClaw2">[1]Feats!$AR$818</definedName>
    <definedName name="FtThriKreenDisplacement1">[1]Feats!$AR$820</definedName>
    <definedName name="FtThriKreenDisplacement2">[1]Feats!$AR$821</definedName>
    <definedName name="FtThriKreenPoison1">[1]Feats!$AR$823</definedName>
    <definedName name="FtThriKreenPoison2">[1]Feats!$AR$824</definedName>
    <definedName name="FtThug">[1]Feats!$AR$2145</definedName>
    <definedName name="FtThunderTwin">[1]Feats!$AR$2146</definedName>
    <definedName name="FtTombTaintedSoul">[1]Feats!$AR$3030</definedName>
    <definedName name="FtTouchstone1">[1]Feats!$AR$1426</definedName>
    <definedName name="FtTouchstone2">[1]Feats!$AR$1427</definedName>
    <definedName name="FtToughness1">[1]Feats!$AR$120</definedName>
    <definedName name="FtToughness2">[1]Feats!$AR$121</definedName>
    <definedName name="FtToughnessEquiv">[1]Feats!$U$4</definedName>
    <definedName name="FtTowerShieldProficiency">[1]Feats!$AR$99</definedName>
    <definedName name="FtTrack">[1]Feats!$AR$123</definedName>
    <definedName name="FtTrample">[1]Feats!$AR$71</definedName>
    <definedName name="FtTravelDevotion1">[1]Feats!$AR$1100</definedName>
    <definedName name="FtTravelDevotion2">[1]Feats!$AR$1101</definedName>
    <definedName name="FtTreeTopper">[1]Feats!$AR$2148</definedName>
    <definedName name="FtTrickeryDevotion1">[1]Feats!$AR$1103</definedName>
    <definedName name="FtTrickeryDevotion2">[1]Feats!$AR$1104</definedName>
    <definedName name="FtTrueBeliever">[1]Feats!$AR$464</definedName>
    <definedName name="FtTruediveElite">[1]Feats!$AR$2584</definedName>
    <definedName name="FtTrustworthy">[1]Feats!$AR$2810</definedName>
    <definedName name="FtTunnelFighting">[1]Feats!$AR$1730</definedName>
    <definedName name="FtTunnelrunner">[1]Feats!$AR$2328</definedName>
    <definedName name="FtTwoWeaponDefense">[1]Feats!$AR$125</definedName>
    <definedName name="FtTwoWeaponFighting">[1]Feats!$AR$124</definedName>
    <definedName name="FtUndeadMastery">[1]Feats!$AR$510</definedName>
    <definedName name="FtUndeadMeldshaper">[1]Feats!$AR$1690</definedName>
    <definedName name="FtUnderfootCombat">[1]Feats!$AR$1303</definedName>
    <definedName name="FtUndoResistance">[1]Feats!$AR$3160</definedName>
    <definedName name="FtUnicornCoolHead">[1]Feats!$AR$2847</definedName>
    <definedName name="FtUnicornMagicInTheBlood">[1]Feats!$AR$2863</definedName>
    <definedName name="FtUnicornSaddleback">[1]Feats!$AR$2874</definedName>
    <definedName name="FtUnicornStrongSoul">[1]Feats!$AR$2886</definedName>
    <definedName name="FtUnnervingCalm">[1]Feats!$AR$1550</definedName>
    <definedName name="FtUrbanTracking">[1]Feats!$AR$1752</definedName>
    <definedName name="FtVerminfriend">[1]Feats!$AR$2025</definedName>
    <definedName name="FtVerminShape">[1]Feats!$AR$2455</definedName>
    <definedName name="FtVerminWildShape">[1]Feats!$AR$3463</definedName>
    <definedName name="FtVestigeFocus1">[1]Feats!$AR$1596</definedName>
    <definedName name="FtVestigeFocus2">[1]Feats!$AR$1597</definedName>
    <definedName name="FtVestigeFocus3">[1]Feats!$AR$1598</definedName>
    <definedName name="FtVexingFlanker">[1]Feats!$AR$249</definedName>
    <definedName name="FtVileMartialStrike1">[1]Feats!$AR$2027</definedName>
    <definedName name="FtVileMartialStrike2">[1]Feats!$AR$2028</definedName>
    <definedName name="FtVileMartialStrike3">[1]Feats!$AR$2029</definedName>
    <definedName name="FtVileNaturalAttack">[1]Feats!$AR$2030</definedName>
    <definedName name="FtViolateSpell">[1]Feats!$AR$2015</definedName>
    <definedName name="FtVirulentPoison">[1]Feats!$AR$3254</definedName>
    <definedName name="FtVoiceOfWrath">[1]Feats!$AR$3507</definedName>
    <definedName name="FtVowAbstinence">[1]Feats!$AR$2077</definedName>
    <definedName name="FtVowChastity">[1]Feats!$AR$2078</definedName>
    <definedName name="FtVowNonviolence">[1]Feats!$AR$2079</definedName>
    <definedName name="FtVowObedience">[1]Feats!$AR$2081</definedName>
    <definedName name="FtVowPeace">[1]Feats!$AR$2080</definedName>
    <definedName name="FtVowPoverty">[1]Feats!$AR$2082</definedName>
    <definedName name="FtVowPurity">[1]Feats!$AR$2083</definedName>
    <definedName name="FtWandMastery">[1]Feats!$AR$2508</definedName>
    <definedName name="FtWardenInitiate">[1]Feats!$AR$2498</definedName>
    <definedName name="FtWarDevotion1">[1]Feats!$AR$1106</definedName>
    <definedName name="FtWarDevotion2">[1]Feats!$AR$1107</definedName>
    <definedName name="FtWarpedMind">[1]Feats!$AR$3103</definedName>
    <definedName name="FtWarriorInstinct">[1]Feats!$AR$2887</definedName>
    <definedName name="FtWarriorShugenja">[1]Feats!$AR$2888</definedName>
    <definedName name="FtWaterAdaptation">[1]Feats!$AR$1459</definedName>
    <definedName name="FtWaterDevotion1">[1]Feats!$AR$1109</definedName>
    <definedName name="FtWaterDevotion2">[1]Feats!$AR$1110</definedName>
    <definedName name="FtWaterHeritage">[1]Feats!$AR$1931</definedName>
    <definedName name="FtWaterspawn">[1]Feats!$AR$3104</definedName>
    <definedName name="FtWealth">[1]Feats!$AR$3529</definedName>
    <definedName name="FtWeaponFinesse">[1]Feats!$AR$128</definedName>
    <definedName name="FtWeaponFocus">[1]Feats!$AR$129</definedName>
    <definedName name="FtWeaponFocus1">[1]Feats!$AR$130</definedName>
    <definedName name="FtWeaponFocus2">[1]Feats!$AR$131</definedName>
    <definedName name="FtWeaponFocus3">[1]Feats!$AR$132</definedName>
    <definedName name="FtWeaponSpecialization1">[1]Feats!$AR$134</definedName>
    <definedName name="FtWeaponSpecialization2">[1]Feats!$AR$135</definedName>
    <definedName name="FtWeaponSpecialization3">[1]Feats!$AR$136</definedName>
    <definedName name="FtWeaponSupremacy1">[1]Feats!$AR$222</definedName>
    <definedName name="FtWellRead">[1]Feats!$AR$1990</definedName>
    <definedName name="FtWhirlingSteelStrike">[1]Feats!$AR$2499</definedName>
    <definedName name="FtWhirlwindAttack">[1]Feats!$AR$26</definedName>
    <definedName name="FtWhisperedSecrets">[1]Feats!$AR$1271</definedName>
    <definedName name="FtWhiteRavenDefense">[1]Feats!$AR$1552</definedName>
    <definedName name="FtWidenSpell">[1]Feats!$AR$165</definedName>
    <definedName name="FtWidenSupernaturalAbility1">[1]Feats!$AR$1611</definedName>
    <definedName name="FtWidenSupernaturalAbility2">[1]Feats!$AR$1612</definedName>
    <definedName name="FtWidenSupernaturalAbility3">[1]Feats!$AR$1613</definedName>
    <definedName name="FtWildTalent">[1]Feats!$AR$3085</definedName>
    <definedName name="FtWillingDeformity">[1]Feats!$AR$2031</definedName>
    <definedName name="FtWingExpert">[1]Feats!$AR$1361</definedName>
    <definedName name="FtWingover">[1]Feats!$AR$3133</definedName>
    <definedName name="FtWingstorm">[1]Feats!$AR$2955</definedName>
    <definedName name="FtWisdomBreedCaution">[1]Feats!$AR$2329</definedName>
    <definedName name="FtWordsOfCreation">[1]Feats!$AR$2094</definedName>
    <definedName name="FtWyrmgrafter">[1]Feats!$AR$1334</definedName>
    <definedName name="FtYondallasSense">[1]Feats!$AR$1304</definedName>
    <definedName name="FtZenArchery">[1]Feats!$AR$373</definedName>
    <definedName name="FullRace">'Race Info'!$BK$12</definedName>
    <definedName name="FullRaceDeity">[1]Deities!$G$2</definedName>
    <definedName name="FullRacePsion">'[1]Psionic Info'!$F$24</definedName>
    <definedName name="FvSLvl">'[1]Class Info'!$E$26</definedName>
    <definedName name="fWill">[1]Classes!$BN$34</definedName>
    <definedName name="GameLog">[1]ExportSheet!$CI$1</definedName>
    <definedName name="GameLogTreasure">[1]ExportSheet!$CK$1</definedName>
    <definedName name="GameLogXP">[1]ExportSheet!$CJ$1</definedName>
    <definedName name="GClassLvl1">[1]Classes!$E$2</definedName>
    <definedName name="GdELvl">'[1]Class Info'!$E$467</definedName>
    <definedName name="GdnLvl">'[1]Class Info'!$E$778</definedName>
    <definedName name="Gems">'[1]Stats &amp; Character Details'!$B$30</definedName>
    <definedName name="Gender">'[1]Race &amp; Templates'!$AG$3</definedName>
    <definedName name="GenderOverride">'[1]Race &amp; Templates'!$D$9</definedName>
    <definedName name="GenderTxt">'[1]Race &amp; Templates'!$D$8</definedName>
    <definedName name="GeoLvl">'[1]Class Info'!$E$170</definedName>
    <definedName name="GeoTerrain1">[1]ExportSheet!$AA$21</definedName>
    <definedName name="GeoTerrain2">[1]ExportSheet!$AA$22</definedName>
    <definedName name="GeoTerrain3">[1]ExportSheet!$AA$23</definedName>
    <definedName name="GGSLvl">'[1]Class Info'!$E$133</definedName>
    <definedName name="GHELvl">'[1]Class Info'!$E$532</definedName>
    <definedName name="GhKLvl">'[1]Class Info'!$E$222</definedName>
    <definedName name="GhostAbilities">'[1]Race &amp; Templates'!$X$11:$X$13</definedName>
    <definedName name="GhostAbilitiesList">'[1]Race &amp; Templates'!$AP$3:$AP$9</definedName>
    <definedName name="GhostAbilitiesTxt">'[1]Race &amp; Templates'!$AJ$7</definedName>
    <definedName name="GhostForm">'[1]Race &amp; Templates'!$X$10</definedName>
    <definedName name="GhostSelected">'[1]Race &amp; Templates'!$AJ$6</definedName>
    <definedName name="GhrLvl">'[1]Class Info'!$E$769</definedName>
    <definedName name="Giant">[1]Languages!$H$16</definedName>
    <definedName name="GiftOfTheDivine1">[1]ExportSheet!$AG$28</definedName>
    <definedName name="GiftOfTheDivine2">[1]ExportSheet!$AG$29</definedName>
    <definedName name="GiftOfTheDivine3">[1]ExportSheet!$AG$30</definedName>
    <definedName name="GiftOfTheDivine4">[1]ExportSheet!$AG$31</definedName>
    <definedName name="GiftOfTonguesLevel">[1]ExportSheet!$BT$3</definedName>
    <definedName name="GiKLvl">'[1]Class Info'!$E$525</definedName>
    <definedName name="GirArmsSkBonus">[1]SoulmeldAbilities!$G$81</definedName>
    <definedName name="GlaLvl">'[1]Class Info'!$E$788</definedName>
    <definedName name="GlLLvl">'[1]Class Info'!$E$294</definedName>
    <definedName name="GmtLvl">'[1]Class Info'!$E$194</definedName>
    <definedName name="GnALvl">'[1]Class Info'!$E$480</definedName>
    <definedName name="GnPgLvl">'[1]Class Info'!$E$74</definedName>
    <definedName name="GorgonMaskFortBonus">[1]SoulmeldAbilities!$G$86</definedName>
    <definedName name="GP">'[1]Stats &amp; Character Details'!$B$26</definedName>
    <definedName name="GRAbolethTentacle">[1]ExportSheet!$Y$77</definedName>
    <definedName name="Grace">[1]Buffs!$B$37</definedName>
    <definedName name="GraceAmount">'[1]Class Abilities'!$D$221</definedName>
    <definedName name="GraceHideMod">[1]Buffs!$H$37</definedName>
    <definedName name="GraceMod">[1]Buffs!$G$37</definedName>
    <definedName name="GRAddedTail">[1]ExportSheet!$AD$77</definedName>
    <definedName name="GraftAttacks">'[1]Graft Abilities'!$G$12</definedName>
    <definedName name="GraftList">[1]Grafts!$AC$4</definedName>
    <definedName name="GraftsAbilitiesAdj">[1]Grafts!$I$4:$N$4</definedName>
    <definedName name="GraftsSelected">'[1]Graft Abilities'!$C$5</definedName>
    <definedName name="GRAmphibiousSkin">[1]ExportSheet!$Y$79</definedName>
    <definedName name="GRAntennae">[1]ExportSheet!$AB$77</definedName>
    <definedName name="GrappleBonus">'[1]CS Calc.'!$H$19</definedName>
    <definedName name="GRAqueousBody">[1]ExportSheet!$AH$88</definedName>
    <definedName name="GRArmOfTheAncestor">[1]ExportSheet!$AG$77</definedName>
    <definedName name="GraveTouchedGhoulSelected">'[1]Race &amp; Templates'!$AG$37</definedName>
    <definedName name="GRBodaksEye">[1]ExportSheet!$AC$82</definedName>
    <definedName name="GRBonemail">[1]ExportSheet!$AC$77</definedName>
    <definedName name="GRBonePlating">[1]ExportSheet!$AG$78</definedName>
    <definedName name="GRBrainmate">[1]ExportSheet!$AB$89</definedName>
    <definedName name="GRBreathOfTheWaves">[1]ExportSheet!$AH$89</definedName>
    <definedName name="GRBuffetingFists">[1]ExportSheet!$AH$79</definedName>
    <definedName name="GRBuffettingWings">[1]ExportSheet!$AF$77</definedName>
    <definedName name="GRBurrowingClaws">[1]ExportSheet!$AB$85</definedName>
    <definedName name="GRCharmingEye">[1]ExportSheet!$AA$77</definedName>
    <definedName name="GRChitinPlating">[1]ExportSheet!$AE$77</definedName>
    <definedName name="GRClawedArm">[1]ExportSheet!$AA$78</definedName>
    <definedName name="GRClimbingLegs">[1]ExportSheet!$AB$78</definedName>
    <definedName name="GRCrownOfEyes">[1]ExportSheet!$Z$77</definedName>
    <definedName name="GRDarksightEyes">[1]ExportSheet!$AB$86</definedName>
    <definedName name="GRDarkwoodFlesh">[1]ExportSheet!$AI$77</definedName>
    <definedName name="GRDeathlessFlesh">[1]ExportSheet!$AG$79</definedName>
    <definedName name="GRDeathlessVisage">[1]ExportSheet!$AG$80</definedName>
    <definedName name="GRDragonboneLegs">[1]ExportSheet!$AF$78</definedName>
    <definedName name="GRDragonheartPresence">[1]ExportSheet!$AF$79</definedName>
    <definedName name="GRDustForm">[1]ExportSheet!$AH$80</definedName>
    <definedName name="GREarthGlider">[1]ExportSheet!$AH$82</definedName>
    <definedName name="GreaterHeroism">[1]Buffs!$B$67</definedName>
    <definedName name="GreaterHeroismHP">[1]Buffs!$E$67</definedName>
    <definedName name="GreaterHeroismMod">[1]Buffs!$G$67</definedName>
    <definedName name="GreaterLuminousArmor">[1]Buffs!$B$49</definedName>
    <definedName name="GreaterLuminousArmorMd">[1]Buffs!$G$49</definedName>
    <definedName name="GreaterMageArmor">[1]Buffs!$B$40</definedName>
    <definedName name="GreaterMageArmorMod">[1]Buffs!$G$40</definedName>
    <definedName name="GreaterRage">[1]Buffs!$M$4</definedName>
    <definedName name="GreaterRageACMod">[1]Buffs!$T$4</definedName>
    <definedName name="GreaterRageConMod">[1]Buffs!$R$4</definedName>
    <definedName name="GreaterRageStrMod">[1]Buffs!$Q$4</definedName>
    <definedName name="GreaterRageWillMod">[1]Buffs!$S$4</definedName>
    <definedName name="GreaterResiliencyCell">[1]Feats!$AP$334</definedName>
    <definedName name="GreaterResiliencyDR">[1]Feats!$AQ$334</definedName>
    <definedName name="GreaterResistance">[1]Buffs!$B$47</definedName>
    <definedName name="GreaterResistanceMod">[1]Buffs!$G$47</definedName>
    <definedName name="GRElementalFlesh">[1]ExportSheet!$AH$78</definedName>
    <definedName name="GREnervatingArm">[1]ExportSheet!$AC$78</definedName>
    <definedName name="GRExtendedLegs">[1]ExportSheet!$AE$78</definedName>
    <definedName name="GRExtractingTentacle">[1]ExportSheet!$AB$91</definedName>
    <definedName name="GREyeOfFlame">[1]ExportSheet!$AC$83</definedName>
    <definedName name="GREyeStalk">[1]ExportSheet!$Z$78</definedName>
    <definedName name="GREyeStalkAbility">[1]ExportSheet!$Z$86</definedName>
    <definedName name="GRFastLeg">[1]ExportSheet!$AA$79</definedName>
    <definedName name="GRFatigueSpores">[1]ExportSheet!$AI$78</definedName>
    <definedName name="GRFearsomeEye">[1]ExportSheet!$AA$80</definedName>
    <definedName name="GRFeatheredWings">[1]ExportSheet!$AA$81</definedName>
    <definedName name="GRFiendishEar">[1]ExportSheet!$AA$82</definedName>
    <definedName name="GRFiendishJaw">[1]ExportSheet!$AA$83</definedName>
    <definedName name="GRFiendishSkin">[1]ExportSheet!$AA$84</definedName>
    <definedName name="GRFlexibleArm">[1]ExportSheet!$AA$85</definedName>
    <definedName name="GRFlexibleSpine">[1]ExportSheet!$AE$79</definedName>
    <definedName name="GRFrightfulCrest">[1]ExportSheet!$AF$80</definedName>
    <definedName name="GRGazingEye">[1]ExportSheet!$Z$79</definedName>
    <definedName name="GRGazingEyeAbility">[1]ExportSheet!$Z$87</definedName>
    <definedName name="GRGhostlyArm">[1]ExportSheet!$AC$84</definedName>
    <definedName name="GRGlaringEye">[1]ExportSheet!$AF$81</definedName>
    <definedName name="GRGleamingScales">[1]ExportSheet!$AF$82</definedName>
    <definedName name="GrGLvl">'[1]Class Info'!$E$266</definedName>
    <definedName name="GRGoringHorn">[1]ExportSheet!$AB$79</definedName>
    <definedName name="GRGrapplingTentacle">[1]ExportSheet!$AA$86</definedName>
    <definedName name="GRGrapplingTentacle2">[1]ExportSheet!$AB$90</definedName>
    <definedName name="GRGrapplingVine">[1]ExportSheet!$AI$79</definedName>
    <definedName name="GRGraspingMandibles">[1]ExportSheet!$AB$80</definedName>
    <definedName name="GRHandsOfFlame">[1]ExportSheet!$AH$85</definedName>
    <definedName name="GRHaulingBack">[1]ExportSheet!$AB$81</definedName>
    <definedName name="GRHealingBlood">[1]ExportSheet!$AE$80</definedName>
    <definedName name="GRHealingNodules">[1]ExportSheet!$AI$80</definedName>
    <definedName name="GRHPCost">[1]Grafts!$H$4</definedName>
    <definedName name="GRHumanoidSkin">[1]ExportSheet!$AB$88</definedName>
    <definedName name="GRIncendiarySkin">[1]ExportSheet!$AH$86</definedName>
    <definedName name="GRInksac">[1]ExportSheet!$Y$82</definedName>
    <definedName name="GRLegsOfTheUndyingMarcher">[1]ExportSheet!$AG$81</definedName>
    <definedName name="GRLockingHand">[1]ExportSheet!$X$85</definedName>
    <definedName name="GRLongArm">[1]ExportSheet!$AA$87</definedName>
    <definedName name="GRMembranousWings">[1]ExportSheet!$AA$88</definedName>
    <definedName name="GRMetabolicFire">[1]ExportSheet!$AF$83</definedName>
    <definedName name="GRMindblastRelay">[1]ExportSheet!$AB$87</definedName>
    <definedName name="GRMohrgsTongue">[1]ExportSheet!$AC$85</definedName>
    <definedName name="GRMSkBonus">[1]SoulmeldAbilities!$G$89</definedName>
    <definedName name="GRMucusProjector">[1]ExportSheet!$Y$83</definedName>
    <definedName name="GRMucusSheath">[1]ExportSheet!$Y$78</definedName>
    <definedName name="GRMummifiedEye">[1]ExportSheet!$AC$79</definedName>
    <definedName name="GRMummifiedHand">[1]ExportSheet!$AC$86</definedName>
    <definedName name="GROceanicAdaptation">[1]ExportSheet!$AH$90</definedName>
    <definedName name="GRParalyzingArm">[1]ExportSheet!$AC$80</definedName>
    <definedName name="GRPerceptionSeed">[1]ExportSheet!$AI$81</definedName>
    <definedName name="GRPlatedSkin">[1]ExportSheet!$Z$80</definedName>
    <definedName name="GRPoisonFangs">[1]ExportSheet!$AD$78</definedName>
    <definedName name="GRRakingTentacle">[1]ExportSheet!$AB$82</definedName>
    <definedName name="GRRendingClaw">[1]ExportSheet!$AB$83</definedName>
    <definedName name="GRReplacementEye">[1]ExportSheet!$Z$81</definedName>
    <definedName name="GRReplacementEyeAbility">[1]ExportSheet!$Z$89</definedName>
    <definedName name="GRReplacementTail">[1]ExportSheet!$AD$79</definedName>
    <definedName name="GRResilientScales">[1]ExportSheet!$AF$84</definedName>
    <definedName name="GRRollers">[1]ExportSheet!$X$86</definedName>
    <definedName name="GRRootlegs">[1]ExportSheet!$AI$82</definedName>
    <definedName name="GRRudimentaryEyespots">[1]ExportSheet!$AE$81</definedName>
    <definedName name="GRScalySkin">[1]ExportSheet!$AD$80</definedName>
    <definedName name="GRScorchingGaze">[1]ExportSheet!$AH$87</definedName>
    <definedName name="GRSerpentArm">[1]ExportSheet!$AD$81</definedName>
    <definedName name="GRShovingArm">[1]ExportSheet!$X$87</definedName>
    <definedName name="GRShudderPlate">[1]ExportSheet!$X$88</definedName>
    <definedName name="GRSilthilarBones">[1]ExportSheet!$AE$82</definedName>
    <definedName name="GRSilthilarHeart">[1]ExportSheet!$AE$83</definedName>
    <definedName name="GRSilthilarMuscles">[1]ExportSheet!$AE$84</definedName>
    <definedName name="GRSilthilarTendons">[1]ExportSheet!$AE$85</definedName>
    <definedName name="GRSkeletalHand">[1]ExportSheet!$AC$87</definedName>
    <definedName name="GRSkumEyes">[1]ExportSheet!$Y$80</definedName>
    <definedName name="GRSkumTail">[1]ExportSheet!$Y$81</definedName>
    <definedName name="GRSLvl">'[1]Class Info'!$E$494</definedName>
    <definedName name="GRSmashingTail">[1]ExportSheet!$AF$85</definedName>
    <definedName name="GRSpikeStones">[1]ExportSheet!$X$89</definedName>
    <definedName name="GRSpringingLeg">[1]ExportSheet!$AA$89</definedName>
    <definedName name="GRStingTail">[1]ExportSheet!$AA$90</definedName>
    <definedName name="GRStoneSpitter">[1]ExportSheet!$X$90</definedName>
    <definedName name="GRStonyPlating">[1]ExportSheet!$AH$83</definedName>
    <definedName name="GRStrongLeg">[1]ExportSheet!$AA$91</definedName>
    <definedName name="GRTalonedArm">[1]ExportSheet!$AF$86</definedName>
    <definedName name="GRThirdEye">[1]ExportSheet!$Z$82</definedName>
    <definedName name="GRTramplingLeg">[1]ExportSheet!$AA$92</definedName>
    <definedName name="GRTreebarkCarapace">[1]ExportSheet!$AI$83</definedName>
    <definedName name="GRTremorGraft">[1]ExportSheet!$AH$84</definedName>
    <definedName name="GRUndeadSkin">[1]ExportSheet!$AC$88</definedName>
    <definedName name="GRVampiricFangs">[1]ExportSheet!$AC$89</definedName>
    <definedName name="GRWaterjet">[1]ExportSheet!$Y$84</definedName>
    <definedName name="GRWeakeningArm">[1]ExportSheet!$AC$81</definedName>
    <definedName name="GRWeaponGraft">[1]ExportSheet!$AB$84</definedName>
    <definedName name="GRWhipTail">[1]ExportSheet!$AA$93</definedName>
    <definedName name="GRWhirlwindForm">[1]ExportSheet!$AH$81</definedName>
    <definedName name="GRZombieArm">[1]ExportSheet!$AC$90</definedName>
    <definedName name="GSALvl">'[1]Class Info'!$E$195</definedName>
    <definedName name="GtCLvl">'[1]Class Info'!$E$736</definedName>
    <definedName name="GuerrillaScoutLevel">[1]ExportSheet!$BT$14</definedName>
    <definedName name="GuerrillaWarriorLevel">[1]ExportSheet!$BT$15</definedName>
    <definedName name="GWWLvl">'[1]Class Info'!$E$481</definedName>
    <definedName name="HalfCelestialSelected">'[1]Race &amp; Templates'!$AG$20</definedName>
    <definedName name="HalfDragonColor">'[1]Racial Abilities'!$G$875</definedName>
    <definedName name="HalfDragonSelected">'[1]Race &amp; Templates'!$AG$21</definedName>
    <definedName name="HalfDragonType">'[1]Race &amp; Templates'!$X$14</definedName>
    <definedName name="HalfElementalType">'[1]Race &amp; Templates'!$X$15</definedName>
    <definedName name="HalfFiendSelected">'[1]Race &amp; Templates'!$AG$22</definedName>
    <definedName name="HalfIllithidSelected">'[1]Race &amp; Templates'!$AG$31</definedName>
    <definedName name="HalfVampireAttack">'[1]Race &amp; Templates'!$X$16</definedName>
    <definedName name="HalfVampireSelected">'[1]Race &amp; Templates'!$AG$39</definedName>
    <definedName name="HandSlot">'[1]Magic Equipment'!$J$12</definedName>
    <definedName name="HandSlotDexMod">'[1]Magic Equipment'!$AB$16</definedName>
    <definedName name="HandSlotStrMod">'[1]Magic Equipment'!$AB$15</definedName>
    <definedName name="HandSlotValue">'[1]Magic Equipment'!$AC$73</definedName>
    <definedName name="HandSlotWeight">'[1]Magic Equipment'!$AA$73</definedName>
    <definedName name="HaPgLvl">'[1]Class Info'!$E$78</definedName>
    <definedName name="HardySoldiersMod">[1]Buffs!$M$27</definedName>
    <definedName name="HarperPriestBlessings">[1]Tables!$N$180:$N$190</definedName>
    <definedName name="HasCustomRace">'[1]Custom Race'!$I$2</definedName>
    <definedName name="HasCustomTemplate">'[1]Custom Template'!$I$2</definedName>
    <definedName name="HasDomainChoices">[1]Classes!$BN$50</definedName>
    <definedName name="HasEBHouse">'[1]Race &amp; Templates'!$AG$8</definedName>
    <definedName name="hasEvasion">'[1]Class Abilities'!$AL$8</definedName>
    <definedName name="HasFamiliar">'[1]Creature Info'!$CN$51</definedName>
    <definedName name="HasHalfTemplate">'[1]Template Info'!$BI$30</definedName>
    <definedName name="HasLowlightVision">'[1]Racial Abilities'!$F$16</definedName>
    <definedName name="HasSmite">'[1]Class Abilities'!$G$62</definedName>
    <definedName name="HasSmiteEvil">'[1]Class Abilities'!$E$62</definedName>
    <definedName name="HasSoulmelds">[1]Soulmelds!$Y$41</definedName>
    <definedName name="HasSubrace">'Race Info'!$BK$8</definedName>
    <definedName name="Haste">[1]Buffs!$B$38</definedName>
    <definedName name="HasteBurrowSpeed">[1]Buffs!$I$39</definedName>
    <definedName name="HasteClimbSpeed">[1]Buffs!$J$38</definedName>
    <definedName name="HasteFlySpeed">[1]Buffs!$I$38</definedName>
    <definedName name="HasteMod">[1]Buffs!$G$38</definedName>
    <definedName name="HasTemplate">'[1]Template Info'!$AP$1</definedName>
    <definedName name="HasteSpeed">[1]Buffs!$H$38</definedName>
    <definedName name="HasteSwimSpeed">[1]Buffs!$H$39</definedName>
    <definedName name="hasTrapfinding">'[1]Class Abilities'!$AL$9</definedName>
    <definedName name="HasVirtualClasses">'[1]Class Info'!$EE$278</definedName>
    <definedName name="HazLvl">'[1]Class Info'!$E$586</definedName>
    <definedName name="HbrLvl">'[1]Class Info'!$E$669</definedName>
    <definedName name="HCDLvl">'[1]Class Info'!$E$657</definedName>
    <definedName name="HdBHordeEnemy1">[1]ExportSheet!$AE$56</definedName>
    <definedName name="HdBHordeEnemy2">[1]ExportSheet!$AE$57</definedName>
    <definedName name="HdBHordeEnemy3">[1]ExportSheet!$AE$58</definedName>
    <definedName name="HdBLvl">'[1]Class Info'!$E$526</definedName>
    <definedName name="HDPgDragonColor">[1]ExportSheet!$W$73</definedName>
    <definedName name="HDPgLvl">'[1]Class Info'!$E$75</definedName>
    <definedName name="HDSpecial">[1]Classes!$BN$22</definedName>
    <definedName name="HDSummary">[1]Classes!$BJ$13</definedName>
    <definedName name="HeadSlot">'[1]Magic Equipment'!$P$2</definedName>
    <definedName name="HeadSlotChaBonus">'[1]Magic Equipment'!$AG$17</definedName>
    <definedName name="HeadSlotChaCheckBonus">'[1]Magic Equipment'!$AG$18</definedName>
    <definedName name="HeadSlotIntBonus">'[1]Magic Equipment'!$AG$16</definedName>
    <definedName name="HeadSlotValue">'[1]Magic Equipment'!$AH$55</definedName>
    <definedName name="HeadSlotWeight">'[1]Magic Equipment'!$AF$55</definedName>
    <definedName name="HeartOfAir">[1]Buffs!$B$28</definedName>
    <definedName name="HeartOfAirMod">[1]Buffs!$G$28</definedName>
    <definedName name="HeartOfEarth">[1]Buffs!$B$48</definedName>
    <definedName name="HeartOfEarthMod">[1]Buffs!$G$48</definedName>
    <definedName name="HeartOfFire">[1]Buffs!$B$55</definedName>
    <definedName name="HeartOfFireMod">[1]Buffs!$G$55</definedName>
    <definedName name="HeartsGrace1">[1]ExportSheet!$AI$65</definedName>
    <definedName name="HeartsGrace2">[1]ExportSheet!$AI$66</definedName>
    <definedName name="HEBElemental1">[1]ExportSheet!$AF$55</definedName>
    <definedName name="HEBElemental2">[1]ExportSheet!$AF$56</definedName>
    <definedName name="HEBElemental3">[1]ExportSheet!$AF$57</definedName>
    <definedName name="HEBElemental4">[1]ExportSheet!$AF$58</definedName>
    <definedName name="HEBLvl">'[1]Class Info'!$E$573</definedName>
    <definedName name="HellbredAspect">'[1]Race &amp; Templates'!$P$7</definedName>
    <definedName name="HengeyokaiAnimal">'[1]Race &amp; Templates'!$P$8</definedName>
    <definedName name="HengeyokaiForm">'[1]Race &amp; Templates'!$P$9</definedName>
    <definedName name="HenLvl">'[1]Class Info'!$E$625</definedName>
    <definedName name="HEPgLvl">'[1]Class Info'!$E$76</definedName>
    <definedName name="HEPgStatBump">[1]ExportSheet!$W$72</definedName>
    <definedName name="Heroism">[1]Buffs!$B$39</definedName>
    <definedName name="HeroismMod">[1]Buffs!$G$39</definedName>
    <definedName name="HerosFeast">[1]Buffs!$B$69</definedName>
    <definedName name="HerosFeastHP">[1]Buffs!$E$69</definedName>
    <definedName name="HerosFeastToHit">[1]Buffs!$G$69</definedName>
    <definedName name="HerosFeastToWill">[1]Buffs!$H$69</definedName>
    <definedName name="HfOLvl">'[1]Class Info'!$E$134</definedName>
    <definedName name="HiDLvl">'[1]Class Info'!$E$626</definedName>
    <definedName name="HieLvl">'[1]Class Info'!$E$115</definedName>
    <definedName name="Hierophant1">[1]ExportSheet!$AB$29</definedName>
    <definedName name="Hierophant2">[1]ExportSheet!$AB$30</definedName>
    <definedName name="Hierophant3">[1]ExportSheet!$AB$31</definedName>
    <definedName name="Hierophant4">[1]ExportSheet!$AB$32</definedName>
    <definedName name="Hierophant5">[1]ExportSheet!$AB$33</definedName>
    <definedName name="HierophantAbilities">[1]ExportSheet!$AB$29:$AB$33</definedName>
    <definedName name="HighArcana">[1]ExportSheet!$AB$24:$AB$28</definedName>
    <definedName name="HighArcana1">[1]ExportSheet!$AB$24</definedName>
    <definedName name="HighArcana2">[1]ExportSheet!$AB$25</definedName>
    <definedName name="HighArcana3">[1]ExportSheet!$AB$26</definedName>
    <definedName name="HighArcana4">[1]ExportSheet!$AB$27</definedName>
    <definedName name="HighArcana5">[1]ExportSheet!$AB$28</definedName>
    <definedName name="HiSLvl">'[1]Class Info'!$E$223</definedName>
    <definedName name="HitDice">'[1]Class Info'!$EE$8</definedName>
    <definedName name="HitPoints">[1]Classes!$H$63</definedName>
    <definedName name="HkHLvl">'[1]Class Info'!$E$135</definedName>
    <definedName name="HlrLvl">'[1]Class Info'!$E$59</definedName>
    <definedName name="HltWLvl">'[1]Class Info'!$E$277</definedName>
    <definedName name="HoDLvl">'[1]Class Info'!$E$136</definedName>
    <definedName name="HoLLvl">'[1]Class Info'!$E$171</definedName>
    <definedName name="HolyAura">[1]Buffs!$B$76</definedName>
    <definedName name="HolyAuraMod">[1]Buffs!$G$76</definedName>
    <definedName name="HoMLvl">'[1]Class Info'!$E$442</definedName>
    <definedName name="HoodedPupilSelected">'[1]Race &amp; Templates'!$AG$38</definedName>
    <definedName name="HOPgLvl">'[1]Class Info'!$E$77</definedName>
    <definedName name="HosLvl">'[1]Class Info'!$E$172</definedName>
    <definedName name="HostFeats">[1]Feats!$AQ$837</definedName>
    <definedName name="HoWLvl">'[1]Class Info'!$E$116</definedName>
    <definedName name="HPAdjLvl1">[1]Classes!$BN$25</definedName>
    <definedName name="HPAdjLvl2to60">[1]Classes!$BN$26</definedName>
    <definedName name="HPaLvl">'[1]Class Info'!$E$444</definedName>
    <definedName name="HPLycanthrope">[1]Classes!$BN$27</definedName>
    <definedName name="HPMax">[1]Classes!$BN$24</definedName>
    <definedName name="HpMKnowledgeCell">[1]ExportSheet!$AI$27</definedName>
    <definedName name="HpMLvl">'[1]Class Info'!$E$482</definedName>
    <definedName name="HpMSkillCell">[1]ExportSheet!$AI$28</definedName>
    <definedName name="HpPBlessings">[1]ExportSheet!$AK$27:$AK$31</definedName>
    <definedName name="HpPLvl">'[1]Class Info'!$E$483</definedName>
    <definedName name="HPRoll">[1]Classes!$BN$23</definedName>
    <definedName name="HR2Thirds">[1]ExportSheet!$B$27</definedName>
    <definedName name="HR3Quarters">[1]ExportSheet!$A$27</definedName>
    <definedName name="HRAoM">[1]ExportSheet!$B$106</definedName>
    <definedName name="HRBoED">[1]ExportSheet!$B$51</definedName>
    <definedName name="HRBoK">[1]ExportSheet!$B$107</definedName>
    <definedName name="HRBoVD">[1]ExportSheet!$B$52</definedName>
    <definedName name="HRCA">[1]ExportSheet!$B$31</definedName>
    <definedName name="HRCampaigns">[1]ExportSheet!$B$77:$B$84,[1]ExportSheet!$B$87:$B$96,[1]ExportSheet!$B$99:$B$102,[1]ExportSheet!$B$105:$B$107,[1]ExportSheet!$B$110,[1]ExportSheet!$B$115:$B$117,[1]ExportSheet!$B$122:$B$122</definedName>
    <definedName name="HRCC">[1]ExportSheet!$B$37</definedName>
    <definedName name="HRCD">[1]ExportSheet!$B$32</definedName>
    <definedName name="HRChR">[1]ExportSheet!$B$82</definedName>
    <definedName name="HRChV">[1]ExportSheet!$B$83</definedName>
    <definedName name="HRCi">[1]ExportSheet!$B$46</definedName>
    <definedName name="HRCM">[1]ExportSheet!$B$35</definedName>
    <definedName name="HRCOD">[1]ExportSheet!$B$101</definedName>
    <definedName name="HRCoS">[1]ExportSheet!$B$84</definedName>
    <definedName name="HRCPs">[1]ExportSheet!$B$33</definedName>
    <definedName name="HRCS">[1]ExportSheet!$B$36</definedName>
    <definedName name="HRCV">[1]ExportSheet!$B$30</definedName>
    <definedName name="HRCW">[1]ExportSheet!$B$34</definedName>
    <definedName name="HRDC">[1]ExportSheet!$B$122</definedName>
    <definedName name="HRDLCS">[1]ExportSheet!$B$105</definedName>
    <definedName name="HRDMag">[1]ExportSheet!$B$111</definedName>
    <definedName name="HRDR">[1]ExportSheet!$B$70</definedName>
    <definedName name="HRDrM">[1]ExportSheet!$B$71</definedName>
    <definedName name="HRDs">[1]ExportSheet!$B$45</definedName>
    <definedName name="HREBCS">[1]ExportSheet!$B$88</definedName>
    <definedName name="HRECS">[1]ExportSheet!$B$87</definedName>
    <definedName name="HREH">[1]ExportSheet!$B$92</definedName>
    <definedName name="HRELH">[1]ExportSheet!$B$59</definedName>
    <definedName name="HRfBAB">[1]ExportSheet!$B$10</definedName>
    <definedName name="HRFCII">[1]ExportSheet!$B$74</definedName>
    <definedName name="HRFF">[1]ExportSheet!$B$69</definedName>
    <definedName name="HRFlaws">[1]ExportSheet!$B$13</definedName>
    <definedName name="HRFN">[1]ExportSheet!$B$89</definedName>
    <definedName name="HRFRCS">[1]ExportSheet!$B$77</definedName>
    <definedName name="HRFrost">[1]ExportSheet!$B$42</definedName>
    <definedName name="HRfSave">[1]ExportSheet!$B$11</definedName>
    <definedName name="HRGestalt">[1]ExportSheet!$B$9</definedName>
    <definedName name="HRHalfPlus1">[1]ExportSheet!$B$26</definedName>
    <definedName name="HRHB">[1]ExportSheet!$B$47</definedName>
    <definedName name="HRHH">[1]ExportSheet!$B$48</definedName>
    <definedName name="HRHideTrained">[1]ExportSheet!$B$8</definedName>
    <definedName name="HrHLvl">'[1]Class Info'!$E$469</definedName>
    <definedName name="HRHOL">[1]ExportSheet!$B$100</definedName>
    <definedName name="HRLI">[1]ExportSheet!$B$72</definedName>
    <definedName name="HRLivingGreyhawk">[1]ExportSheet!$B$110</definedName>
    <definedName name="HRLivingGreyhawkFt">[1]Feats!$AQ$2</definedName>
    <definedName name="HRLM">[1]ExportSheet!$B$73</definedName>
    <definedName name="HRMH">[1]ExportSheet!$B$54</definedName>
    <definedName name="HRMM">[1]ExportSheet!$B$62</definedName>
    <definedName name="HRMM2">[1]ExportSheet!$B$63</definedName>
    <definedName name="HRMM3">[1]ExportSheet!$B$64</definedName>
    <definedName name="HRMM4">[1]ExportSheet!$B$65</definedName>
    <definedName name="HRMoE">[1]ExportSheet!$B$95</definedName>
    <definedName name="HRMoF">[1]ExportSheet!$B$79</definedName>
    <definedName name="HRMoI">[1]ExportSheet!$B$58</definedName>
    <definedName name="HROA">[1]ExportSheet!$B$121</definedName>
    <definedName name="HRPC">[1]ExportSheet!$B$114</definedName>
    <definedName name="HRPGtA">[1]ExportSheet!$B$115</definedName>
    <definedName name="HRPGtE">[1]ExportSheet!$B$94</definedName>
    <definedName name="HRPGtF">[1]ExportSheet!$B$78</definedName>
    <definedName name="HRPHB2">[1]ExportSheet!$B$55</definedName>
    <definedName name="HRPlH">[1]ExportSheet!$B$57</definedName>
    <definedName name="HrpLvl">'[1]Class Info'!$E$443</definedName>
    <definedName name="HRRE">[1]ExportSheet!$B$90</definedName>
    <definedName name="HRRoD">[1]ExportSheet!$B$38</definedName>
    <definedName name="HRRoF">[1]ExportSheet!$B$80</definedName>
    <definedName name="HRRoS">[1]ExportSheet!$B$40</definedName>
    <definedName name="HRRotD">[1]ExportSheet!$B$39</definedName>
    <definedName name="HRRotW">[1]ExportSheet!$B$41</definedName>
    <definedName name="HRRVL">[1]ExportSheet!$B$99</definedName>
    <definedName name="HRSand">[1]ExportSheet!$B$43</definedName>
    <definedName name="HRSC">[1]ExportSheet!$B$53</definedName>
    <definedName name="HRSF">[1]ExportSheet!$B$123</definedName>
    <definedName name="HRShowAllInBook">[1]Tables!$I$233</definedName>
    <definedName name="HRSN">[1]ExportSheet!$B$91</definedName>
    <definedName name="HRSoS">[1]ExportSheet!$B$96</definedName>
    <definedName name="HRSources">[1]ExportSheet!$B$30:$B$58,[1]ExportSheet!$B$62:$B$65,[1]ExportSheet!$B$67:$B$74,[1]ExportSheet!$B$114,[1]ExportSheet!$B$111,[1]ExportSheet!$B$121:$B$123</definedName>
    <definedName name="HRSoX">[1]ExportSheet!$B$93</definedName>
    <definedName name="HRSS">[1]ExportSheet!$B$67</definedName>
    <definedName name="HRSto">[1]ExportSheet!$B$44</definedName>
    <definedName name="HRSVMC">[1]ExportSheet!$B$68</definedName>
    <definedName name="HRToB">[1]ExportSheet!$B$49</definedName>
    <definedName name="HRToM">[1]ExportSheet!$B$50</definedName>
    <definedName name="HRTraits">[1]ExportSheet!$B$12</definedName>
    <definedName name="HRUD">[1]ExportSheet!$B$81</definedName>
    <definedName name="HrvLvl">'[1]Class Info'!$E$671</definedName>
    <definedName name="HRVRA1">[1]ExportSheet!$B$102</definedName>
    <definedName name="HRXPH">[1]ExportSheet!$B$56</definedName>
    <definedName name="HSbLvl">'[1]Class Info'!$E$541</definedName>
    <definedName name="HSCLvl">'[1]Class Info'!$E$253</definedName>
    <definedName name="HStLvl">'[1]Class Info'!$E$648</definedName>
    <definedName name="HthLvl">'[1]Class Info'!$E$445</definedName>
    <definedName name="HtWLvl">'[1]Class Info'!$E$468</definedName>
    <definedName name="Hulk1">[1]ExportSheet!$AH$15</definedName>
    <definedName name="Hulk2">[1]ExportSheet!$AH$16</definedName>
    <definedName name="HuntCircSkBonus">[1]SoulmeldAbilities!$G$95</definedName>
    <definedName name="HuPg1">[1]ExportSheet!$X$71</definedName>
    <definedName name="HuPg10">[1]ExportSheet!$X$80</definedName>
    <definedName name="HuPg2">[1]ExportSheet!$X$72</definedName>
    <definedName name="HuPg3">[1]ExportSheet!$X$73</definedName>
    <definedName name="HuPg4">[1]ExportSheet!$X$74</definedName>
    <definedName name="HuPg5">[1]ExportSheet!$X$75</definedName>
    <definedName name="HuPg6">[1]ExportSheet!$X$76</definedName>
    <definedName name="HuPg7">[1]ExportSheet!$X$77</definedName>
    <definedName name="HuPg8">[1]ExportSheet!$X$78</definedName>
    <definedName name="HuPg9">[1]ExportSheet!$X$79</definedName>
    <definedName name="HuPgClassSkill">[1]Classes!$BN$3</definedName>
    <definedName name="HuPgClassSkillCell">[1]ExportSheet!$W$75</definedName>
    <definedName name="HuPgLvl">'[1]Class Info'!$E$79</definedName>
    <definedName name="HuPgMartialWeapon">[1]Classes!$BN$4</definedName>
    <definedName name="HuPgMartialWeaponCell">[1]ExportSheet!$W$74</definedName>
    <definedName name="HuPgStatBump">[1]ExportSheet!$W$76</definedName>
    <definedName name="HurlTricks">[1]Tables!$N$310:$N$315</definedName>
    <definedName name="HvMLvl">'[1]Class Info'!$E$402</definedName>
    <definedName name="HvyArmorProf">'[1]Class Info'!$EI$13</definedName>
    <definedName name="HWhLvl">'[1]Class Info'!$E$794</definedName>
    <definedName name="HwiLvl">'[1]Class Info'!$E$779</definedName>
    <definedName name="HWlLvl">'[1]Class Info'!$E$670</definedName>
    <definedName name="HWMLvl">'[1]Class Info'!$E$664</definedName>
    <definedName name="HWMSpecialAttack1">[1]ExportSheet!$AB$52</definedName>
    <definedName name="HWMSpecialAttack2">[1]ExportSheet!$AB$53</definedName>
    <definedName name="HWMSpecialAttack3">[1]ExportSheet!$AB$54</definedName>
    <definedName name="HwrLvl">'[1]Class Info'!$E$755</definedName>
    <definedName name="HxBLvl">'[1]Class Info'!$E$22</definedName>
    <definedName name="IaiLvl">'[1]Class Info'!$E$627</definedName>
    <definedName name="IBTLvl">'[1]Class Info'!$E$504</definedName>
    <definedName name="IDGLvl">'[1]Class Info'!$E$506</definedName>
    <definedName name="IDMLvl">'[1]Class Info'!$E$649</definedName>
    <definedName name="Ignan">[1]Languages!$H$21</definedName>
    <definedName name="IgnoreTempConForHP">[1]Classes!$BN$29</definedName>
    <definedName name="IllithidFeats">[1]Feats!$AQ$847</definedName>
    <definedName name="IllithidSkinAC">[1]Feats!$AQ$859</definedName>
    <definedName name="IllVeilSkBonus">[1]SoulmeldAbilities!$G$99</definedName>
    <definedName name="IlSlLvl">'[1]Class Info'!$E$244</definedName>
    <definedName name="IlSLvl">'[1]Class Info'!$E$411</definedName>
    <definedName name="ImpBootsRefBonus">[1]SoulmeldAbilities!$G$100</definedName>
    <definedName name="ImprovedArrowOfDeath">[1]Feats!$AQ$3331</definedName>
    <definedName name="ImprovedDamageReduction">[1]Feats!$AQ$2525</definedName>
    <definedName name="ImprovedDarkvisionMod">[1]Feats!$AQ$3337</definedName>
    <definedName name="ImprovedNaturalArmor">[1]Feats!$AQ$3120</definedName>
    <definedName name="ImprovedSneakAttack">[1]Feats!$AQ$3475</definedName>
    <definedName name="ImprovedSpellResistance">[1]Feats!$AQ$3349</definedName>
    <definedName name="InBlLvl">'[1]Class Info'!$E$389</definedName>
    <definedName name="IncAlignment">[1]SoulmeldAbilities!$G$1</definedName>
    <definedName name="IncandescentStrikeBonus">'[1]Incarnum Abilities'!$Z$30</definedName>
    <definedName name="IncarnumDefenseBonus">'[1]Incarnum Abilities'!$Z$52</definedName>
    <definedName name="IncarnumResetRange">'[1]Incarnum Abilities'!$F$2,'[1]Incarnum Abilities'!$L$2,'[1]Incarnum Abilities'!$R$2,'[1]Incarnum Abilities'!$R$8,'[1]Incarnum Abilities'!$L$8,'[1]Incarnum Abilities'!$F$8,'[1]Incarnum Abilities'!$F$14,'[1]Incarnum Abilities'!$L$14,'[1]Incarnum Abilities'!$R$14,'[1]Incarnum Abilities'!$R$20,'[1]Incarnum Abilities'!$L$20,'[1]Incarnum Abilities'!$F$20</definedName>
    <definedName name="IncarnumSelected">[1]Feats!$AL$6</definedName>
    <definedName name="IncarnumSpeedInitBonus">'[1]Incarnum Abilities'!$Z$51</definedName>
    <definedName name="IncarnumSpeedMoveBonus">'[1]Incarnum Abilities'!$AA$51</definedName>
    <definedName name="IncAvACBonus">[1]SoulmeldAbilities!$G$106</definedName>
    <definedName name="IncAvDmgBonus">[1]SoulmeldAbilities!$G$104</definedName>
    <definedName name="IncAvMeleeBonus">[1]SoulmeldAbilities!$G$108</definedName>
    <definedName name="IncAvRangedBonus">[1]SoulmeldAbilities!$G$102</definedName>
    <definedName name="IncAvSpd">[1]SoulmeldAbilities!$G$103</definedName>
    <definedName name="IncBinds">[1]Soulmelds!$BS$11</definedName>
    <definedName name="InChLvl">'[1]Class Info'!$E$388</definedName>
    <definedName name="IncLvl">'[1]Class Info'!$E$55</definedName>
    <definedName name="IncMelds">[1]Soulmelds!$BS$3</definedName>
    <definedName name="IncorporealSubtype">'Race Info'!$BK$81</definedName>
    <definedName name="IndexRaceAttacks">'Race Info'!$N$5</definedName>
    <definedName name="InertialArmor">[1]Buffs!$M$60</definedName>
    <definedName name="InertialArmorMod">[1]Buffs!$Q$60</definedName>
    <definedName name="InertialBarrier">[1]Buffs!$M$61</definedName>
    <definedName name="InertialBarrierDR">[1]Buffs!$Q$61</definedName>
    <definedName name="Infernal">[1]Languages!$H$22</definedName>
    <definedName name="InheritedTemplateIntBonus">'[1]Template Info'!$AF$3</definedName>
    <definedName name="InitialCon">'[1]Stats &amp; Character Details'!$B$5</definedName>
    <definedName name="InitialDex">'[1]Stats &amp; Character Details'!$B$4</definedName>
    <definedName name="InitialInt">'[1]Stats &amp; Character Details'!$B$6</definedName>
    <definedName name="InitialStr">'[1]Stats &amp; Character Details'!$B$3</definedName>
    <definedName name="InitiateOfSharLevel">[1]ExportSheet!$BT$17</definedName>
    <definedName name="InitSheet">[1]ExportSheet!$B$14</definedName>
    <definedName name="InitTotal">'[1]CS Calc.'!$F$22</definedName>
    <definedName name="InMLvl">'[1]Class Info'!$E$295</definedName>
    <definedName name="InqLvl">'[1]Class Info'!$E$597</definedName>
    <definedName name="InsectileSelected">'[1]Race &amp; Templates'!$AG$40</definedName>
    <definedName name="InspireCompetenceAbility">'[1]Class Abilities'!$B$25</definedName>
    <definedName name="InspireCourageAbility">'[1]Class Abilities'!$B$24</definedName>
    <definedName name="InspireCourageBonus">[1]Buffs!$M$7</definedName>
    <definedName name="Int">'[1]Stats &amp; Character Details'!$BN$6</definedName>
    <definedName name="InteractionSkillTricks">'[1]Skill Tricks'!$O$6</definedName>
    <definedName name="IntMagicMod">'[1]Stats &amp; Character Details'!$BM$6</definedName>
    <definedName name="IntMod">'[1]Stats &amp; Character Details'!$BO$6</definedName>
    <definedName name="IntTempMod">'[1]CS Calc.'!$G$5</definedName>
    <definedName name="InvLvl">'[1]Class Info'!$E$137</definedName>
    <definedName name="IPrLvl">'[1]Class Info'!$E$580</definedName>
    <definedName name="IPSLvl">'[1]Class Info'!$E$721</definedName>
    <definedName name="IrFmLvl">'[1]Class Info'!$E$390</definedName>
    <definedName name="IronBody">[1]Buffs!$B$77</definedName>
    <definedName name="IronBodyACP">[1]Buffs!$J$77</definedName>
    <definedName name="IronBodyDexMod">[1]Buffs!$H$77</definedName>
    <definedName name="IronBodySpellFail">[1]Buffs!$I$77</definedName>
    <definedName name="IronBodyStrMod">[1]Buffs!$G$77</definedName>
    <definedName name="IronHeartManeuvers">'[1]Maneuvers &amp; Stances'!$X$88</definedName>
    <definedName name="IronHeartStrikes">'[1]Maneuvers &amp; Stances'!$AE$88</definedName>
    <definedName name="IsDSm">'[1]Class Abilities'!$F$1581</definedName>
    <definedName name="IsEberron">'[1]Option Info'!$H$17</definedName>
    <definedName name="IsGestalt">[1]Classes!$BN$28</definedName>
    <definedName name="IsLycanHumanoid">'[1]Creature Info'!$CN$62</definedName>
    <definedName name="IsLycanthrope">'[1]Creature Info'!$CN$59</definedName>
    <definedName name="IsLycanthropeAlternate">'[1]Creature Info'!$CN$63</definedName>
    <definedName name="IsPrimordial">'[1]Template Info'!$BI$31</definedName>
    <definedName name="IsShifter">'[1]Racial Abilities'!$G$681</definedName>
    <definedName name="IsShifting">[1]Buffs!$Q$43</definedName>
    <definedName name="ISVLvL">'[1]Class Info'!$E$196</definedName>
    <definedName name="ItemAccessSheet">[1]ExportSheet!$B$23</definedName>
    <definedName name="ItemCreationRowsCnt">[1]Feats!$BD$8</definedName>
    <definedName name="ItemCreationSelected">[1]Feats!$AD$6</definedName>
    <definedName name="ItrLvl">'[1]Class Info'!$E$96</definedName>
    <definedName name="ItxLvl">'[1]Class Info'!$E$446</definedName>
    <definedName name="IVTLvl">'[1]Class Info'!$E$505</definedName>
    <definedName name="JPMLvl">'[1]Class Info'!$E$377</definedName>
    <definedName name="JusLvl">'[1]Class Info'!$E$138</definedName>
    <definedName name="JWWLvl">'[1]Class Info'!$E$514</definedName>
    <definedName name="KBMLvl">'[1]Class Info'!$E$533</definedName>
    <definedName name="KChLvl">'[1]Class Info'!$E$429</definedName>
    <definedName name="KeenLensSkBonus">[1]SoulmeldAbilities!$G$118</definedName>
    <definedName name="KelanenFavoredWeapon">[1]Tables!$X$124</definedName>
    <definedName name="KelanenFavoredWeaponCell">[1]ExportSheet!$V$15</definedName>
    <definedName name="KenLvl">'[1]Class Info'!$E$139</definedName>
    <definedName name="KESLvl">'[1]Class Info'!$E$527</definedName>
    <definedName name="KiCLvl">'[1]Class Info'!$E$628</definedName>
    <definedName name="KIGLvl">'[1]Class Info'!$E$331</definedName>
    <definedName name="KiStrike">'[1]Class Abilities'!$D$76</definedName>
    <definedName name="KnELvl">'[1]Class Info'!$E$747</definedName>
    <definedName name="KniLvl">'[1]Class Info'!$E$20</definedName>
    <definedName name="KnoCInitiativeMod">'[1]Class Abilities'!$D$3652</definedName>
    <definedName name="KnoCLvl">'[1]Class Info'!$E$588</definedName>
    <definedName name="KnoLLvl">'[1]Class Info'!$E$591</definedName>
    <definedName name="KnoRLvl">'[1]Class Info'!$E$590</definedName>
    <definedName name="KnoSkLvl">'[1]Class Info'!$E$592</definedName>
    <definedName name="KnoSwLvl">'[1]Class Info'!$E$589</definedName>
    <definedName name="KnoTLvl">'[1]Class Info'!$E$593</definedName>
    <definedName name="KnPLvl">'[1]Class Info'!$E$141</definedName>
    <definedName name="KoCLvl">'[1]Class Info'!$E$140</definedName>
    <definedName name="KoCSLvl">'[1]Class Info'!$E$690</definedName>
    <definedName name="KoFHLvl">'[1]Class Info'!$E$520</definedName>
    <definedName name="KoSSAlignedStrikeSel">[1]ExportSheet!$AF$187</definedName>
    <definedName name="KoSSLvl">'[1]Class Info'!$E$383</definedName>
    <definedName name="KoSSVestigePatron">[1]ExportSheet!$AF$188</definedName>
    <definedName name="KotPLvl">'[1]Class Info'!$E$344</definedName>
    <definedName name="KoWLvl">'[1]Class Info'!$E$521</definedName>
    <definedName name="KPhLvl">'[1]Class Info'!$E$546</definedName>
    <definedName name="KrakenMantGrappleMod">[1]SoulmeldAbilities!$G$122</definedName>
    <definedName name="KrakenMantSkBonus">[1]SoulmeldAbilities!$G$121</definedName>
    <definedName name="KrensharMaskSkBonus">[1]SoulmeldAbilities!$G$124</definedName>
    <definedName name="KruthClawSkBonus">[1]SoulmeldAbilities!$G$126</definedName>
    <definedName name="KshLvl">'[1]Class Info'!$E$780</definedName>
    <definedName name="LABuyOff">'[1]Stats &amp; Character Details'!$BS$22</definedName>
    <definedName name="LamiaBeltSkBonus">[1]SoulmeldAbilities!$G$130</definedName>
    <definedName name="LamiaBeltSpd">[1]SoulmeldAbilities!$G$131</definedName>
    <definedName name="LandsharkBootsSkBonus">[1]SoulmeldAbilities!$G$137</definedName>
    <definedName name="LanguagesKnown">[1]Languages!$O$3</definedName>
    <definedName name="LayOnHands">'[1]Class Abilities'!$D$64</definedName>
    <definedName name="LdCLvl">'[1]Class Info'!$E$345</definedName>
    <definedName name="LdlLvl">'[1]Class Info'!$E$304</definedName>
    <definedName name="LegendaryWrestlerMod">[1]Feats!$AQ$3363</definedName>
    <definedName name="Level12StatBump">[1]ExportSheet!$L$11</definedName>
    <definedName name="Level16StatBump">[1]ExportSheet!$L$12</definedName>
    <definedName name="Level20StatBump">[1]ExportSheet!$L$13</definedName>
    <definedName name="Level24StatBump">[1]ExportSheet!$M$9</definedName>
    <definedName name="Level28StatBump">[1]ExportSheet!$M$10</definedName>
    <definedName name="Level32StatBump">[1]ExportSheet!$M$11</definedName>
    <definedName name="Level36StatBump">[1]ExportSheet!$M$12</definedName>
    <definedName name="Level40StatBump">[1]ExportSheet!$M$13</definedName>
    <definedName name="Level44StatBump">[1]ExportSheet!$N$9</definedName>
    <definedName name="Level48StatBump">[1]ExportSheet!$N$10</definedName>
    <definedName name="Level4StatBump">[1]ExportSheet!$L$9</definedName>
    <definedName name="Level52StatBump">[1]ExportSheet!$N$11</definedName>
    <definedName name="Level56StatBump">[1]ExportSheet!$N$12</definedName>
    <definedName name="Level60StatBump">[1]ExportSheet!$N$13</definedName>
    <definedName name="Level8StatBump">[1]ExportSheet!$L$10</definedName>
    <definedName name="LfdLvl">'[1]Class Info'!$E$702</definedName>
    <definedName name="LFWLvl">'[1]Class Info'!$E$569</definedName>
    <definedName name="LFWTerrain">[1]ExportSheet!$AF$66</definedName>
    <definedName name="LGNonCoreAvailable">'[1]Spell Info'!$L$102</definedName>
    <definedName name="LGNonCoreAvailableFt">[1]Feats!$AQ$3</definedName>
    <definedName name="LgTaLvl">'[1]Class Info'!$E$598</definedName>
    <definedName name="LightArmorProf">'[1]Class Info'!$EI$11</definedName>
    <definedName name="ListenTotal">[1]Skills!$HI$55</definedName>
    <definedName name="ListSpecialization">[1]Feats!$AQ$134</definedName>
    <definedName name="Literate">[1]Languages!$N$27</definedName>
    <definedName name="LivingConstructSubtype">'Race Info'!$BK$79</definedName>
    <definedName name="LkSLvl">'[1]Class Info'!$E$313</definedName>
    <definedName name="LkTLvl">'[1]Class Info'!$E$683</definedName>
    <definedName name="LLdLvl">'[1]Class Info'!$E$354</definedName>
    <definedName name="LMyLvl">'[1]Class Info'!$E$609</definedName>
    <definedName name="LoadACP">[1]Armor!$R$14</definedName>
    <definedName name="LoadLight">'[1]CS Calc.'!$B$83</definedName>
    <definedName name="LoadMaxDex">[1]Armor!$R$12</definedName>
    <definedName name="LoadMedium">'[1]CS Calc.'!$B$84</definedName>
    <definedName name="LorAbilBonus1">[1]ExportSheet!$AB$17</definedName>
    <definedName name="LorAbilBonus2">[1]ExportSheet!$AB$18</definedName>
    <definedName name="LorAbilDodge">[1]ExportSheet!$AB$15</definedName>
    <definedName name="LorAbilFort">[1]ExportSheet!$AB$12</definedName>
    <definedName name="LorAbilHealth">[1]ExportSheet!$AB$10</definedName>
    <definedName name="LorAbilKnow">[1]ExportSheet!$AB$16</definedName>
    <definedName name="LorAbilMast">[1]ExportSheet!$AB$9</definedName>
    <definedName name="LorAbilMasterLvl">[1]ExportSheet!$AC$9</definedName>
    <definedName name="LorAbilRef">[1]ExportSheet!$AB$13</definedName>
    <definedName name="LorAbilWeap">[1]ExportSheet!$AB$14</definedName>
    <definedName name="LorAbilWill">[1]ExportSheet!$AB$11</definedName>
    <definedName name="LorLvl">'[1]Class Info'!$E$117</definedName>
    <definedName name="LoTLvl">'[1]Class Info'!$E$722</definedName>
    <definedName name="LrkLvl">'[1]Class Info'!$E$40</definedName>
    <definedName name="LrkLvlAbilities">'[1]Psionic Info'!$Q$90:$S$110</definedName>
    <definedName name="LScLvl">'[1]Class Info'!$E$610</definedName>
    <definedName name="LScRegion1">[1]ExportSheet!$AI$67</definedName>
    <definedName name="LScRegion2">[1]ExportSheet!$AI$68</definedName>
    <definedName name="LScRegion3">[1]ExportSheet!$AI$69</definedName>
    <definedName name="LshLvl">'[1]Class Info'!$E$798</definedName>
    <definedName name="LSoLvl">'[1]Class Info'!$E$611</definedName>
    <definedName name="LTiLvl">'[1]Class Info'!$E$338</definedName>
    <definedName name="LuckFeatsSelected">[1]Feats!$AH$6</definedName>
    <definedName name="LuminousArmor">[1]Buffs!$B$29</definedName>
    <definedName name="LuminousArmorMod">[1]Buffs!$G$29</definedName>
    <definedName name="LurkAugment">'[1]Class Abilities'!$D$3200</definedName>
    <definedName name="LvHLvl">'[1]Class Info'!$E$346</definedName>
    <definedName name="Lvl1to20List">[1]Classes!$A$2:$A$21</definedName>
    <definedName name="Lvl1to60List">[1]Classes!$A$2:$A$61</definedName>
    <definedName name="LvlCS">[1]Classes!$BN$14</definedName>
    <definedName name="LvlMax">[1]Classes!$BN$15</definedName>
    <definedName name="LycanthropeAffliction">'[1]Race &amp; Templates'!$X$18</definedName>
    <definedName name="LycanthropeAnimal">'[1]Race &amp; Templates'!$X$17</definedName>
    <definedName name="LycanthropeBaseIdx">'[1]Creature Info'!$CN$70</definedName>
    <definedName name="LycanthropeCell">'[1]Class Info'!$A$803</definedName>
    <definedName name="LycanthropeForm">'[1]Race &amp; Templates'!$X$19</definedName>
    <definedName name="LycanthropeHPAdjustment">'[1]Creature Info'!$CN$64</definedName>
    <definedName name="LycanthropeList">'[1]Creature Info'!$BT$7:INDEX('[1]Creature Info'!$BT$7:$BT$225,LycanthropeListRowsCnt)</definedName>
    <definedName name="LycanthropeListRowsCnt">'[1]Creature Info'!$CN$8</definedName>
    <definedName name="LycanthropeName">'[1]Creature Info'!$CN$65</definedName>
    <definedName name="LycanthropeRacialSkill">'[1]Creature Info'!$CN$69</definedName>
    <definedName name="LycanthropeSelected">'[1]Class Info'!$EE$4</definedName>
    <definedName name="LyTLvl">'[1]Class Info'!$E$254</definedName>
    <definedName name="MaeLvl">'[1]Class Info'!$E$224</definedName>
    <definedName name="MageArmor">[1]Buffs!$B$10</definedName>
    <definedName name="MageArmorBonus">[1]Buffs!$G$10</definedName>
    <definedName name="MageKillerSaveCell">[1]ExportSheet!$AK$33</definedName>
    <definedName name="MageKillerSchoolCell">[1]ExportSheet!$AK$34</definedName>
    <definedName name="MageSpecSkBonus">[1]SoulmeldAbilities!$G$147</definedName>
    <definedName name="MagicalDefenseMod">'[1]Class Abilities'!$D$3323</definedName>
    <definedName name="MagicalTraining">[1]Feats!$AQ$2126</definedName>
    <definedName name="MagicArmor">[1]Enhancements!$C$3</definedName>
    <definedName name="MagicEquipArmBonus">[1]ExportSheet!$K$54</definedName>
    <definedName name="MagicEquipArmType">[1]ExportSheet!$K$53</definedName>
    <definedName name="MagicEquipBodyBonus">[1]ExportSheet!$M$45</definedName>
    <definedName name="MagicEquipBodyType">[1]ExportSheet!$M$44</definedName>
    <definedName name="MagicEquipFaceType">[1]ExportSheet!$L$47</definedName>
    <definedName name="MagicEquipFeetType">[1]ExportSheet!$M$53</definedName>
    <definedName name="MagicEquipHandBonus">[1]ExportSheet!$K$51</definedName>
    <definedName name="MagicEquipHandType">[1]ExportSheet!$K$50</definedName>
    <definedName name="MagicEquipHeadBonus">[1]ExportSheet!$L$45</definedName>
    <definedName name="MagicEquipHeadType">[1]ExportSheet!$L$44</definedName>
    <definedName name="MagicEquipNeckBonus">[1]ExportSheet!$L$51</definedName>
    <definedName name="MagicEquipNeckType">[1]ExportSheet!$L$50</definedName>
    <definedName name="MagicEquipReset">[1]ExportSheet!$K$44:$M$45,[1]ExportSheet!$K$47:$M$48,[1]ExportSheet!$K$50:$M$51,[1]ExportSheet!$K$53:$M$54</definedName>
    <definedName name="MagicEquipRingBonus1">[1]ExportSheet!$K$45</definedName>
    <definedName name="MagicEquipRingBonus2">[1]ExportSheet!$K$48</definedName>
    <definedName name="MagicEquipRingType1">[1]ExportSheet!$K$44</definedName>
    <definedName name="MagicEquipRingType2">[1]ExportSheet!$K$47</definedName>
    <definedName name="MagicEquipShoulderBonus">[1]ExportSheet!$L$54</definedName>
    <definedName name="MagicEquipShoulderType">[1]ExportSheet!$L$53</definedName>
    <definedName name="MagicEquipTorsoBonus">[1]ExportSheet!$M$48</definedName>
    <definedName name="MagicEquipTorsoType">[1]ExportSheet!$M$47</definedName>
    <definedName name="MagicEquipWaistBonus">[1]ExportSheet!$M$51</definedName>
    <definedName name="MagicEquipWaistType">[1]ExportSheet!$M$50</definedName>
    <definedName name="MagicFeats">[1]Feats!$AC$5</definedName>
    <definedName name="MagicFort">[1]Enhancements!$C$9</definedName>
    <definedName name="MagicInit">[1]Enhancements!$C$8</definedName>
    <definedName name="MagicRef">[1]Enhancements!$C$10</definedName>
    <definedName name="MagicShield">[1]Enhancements!$C$4</definedName>
    <definedName name="MagicTurn">[1]Enhancements!$C$12</definedName>
    <definedName name="MagicWill">[1]Enhancements!$C$11</definedName>
    <definedName name="MagnificoBonusClassSkill">[1]ExportSheet!$W$54</definedName>
    <definedName name="MagTLvl">'[1]Class Info'!$E$267</definedName>
    <definedName name="MajorAuras">[1]Tables!$P$337</definedName>
    <definedName name="MalLvl">'[1]Class Info'!$E$268</definedName>
    <definedName name="MAmLvl">'[1]Class Info'!$E$612</definedName>
    <definedName name="ManeuverList">'[1]Maneuvers &amp; Stances'!$BB$6</definedName>
    <definedName name="Maneuvers">'[1]Maneuvers &amp; Stances'!$BC$6</definedName>
    <definedName name="Manifester1">[1]ExportSheet!$AF$14</definedName>
    <definedName name="Manifester10">[1]ExportSheet!$AF$23</definedName>
    <definedName name="Manifester11">[1]ExportSheet!$AF$24</definedName>
    <definedName name="Manifester12">[1]ExportSheet!$AF$25</definedName>
    <definedName name="Manifester13">[1]ExportSheet!$AF$26</definedName>
    <definedName name="Manifester14">[1]ExportSheet!$AF$27</definedName>
    <definedName name="Manifester15">[1]ExportSheet!$AF$28</definedName>
    <definedName name="Manifester16">[1]ExportSheet!$AF$29</definedName>
    <definedName name="Manifester17">[1]ExportSheet!$AF$30</definedName>
    <definedName name="Manifester18">[1]ExportSheet!$AF$31</definedName>
    <definedName name="Manifester19">[1]ExportSheet!$AF$32</definedName>
    <definedName name="Manifester2">[1]ExportSheet!$AF$15</definedName>
    <definedName name="Manifester20">[1]ExportSheet!$AF$33</definedName>
    <definedName name="Manifester21">[1]ExportSheet!$AF$34</definedName>
    <definedName name="Manifester22">[1]ExportSheet!$AF$35</definedName>
    <definedName name="Manifester23">[1]ExportSheet!$AF$36</definedName>
    <definedName name="Manifester24">[1]ExportSheet!$AF$37</definedName>
    <definedName name="Manifester25">[1]ExportSheet!$AF$38</definedName>
    <definedName name="Manifester3">[1]ExportSheet!$AF$16</definedName>
    <definedName name="Manifester4">[1]ExportSheet!$AF$17</definedName>
    <definedName name="Manifester5">[1]ExportSheet!$AF$18</definedName>
    <definedName name="Manifester6">[1]ExportSheet!$AF$19</definedName>
    <definedName name="Manifester7">[1]ExportSheet!$AF$20</definedName>
    <definedName name="Manifester8">[1]ExportSheet!$AF$21</definedName>
    <definedName name="Manifester9">[1]ExportSheet!$AF$22</definedName>
    <definedName name="ManifesterCell">[1]ExportSheet!$AE$13</definedName>
    <definedName name="ManifesterNames">[1]ExportSheet!$AE$14:$AE$38</definedName>
    <definedName name="ManipulationSkillTricks">'[1]Skill Tricks'!$O$14</definedName>
    <definedName name="ManKnownClass">'[1]Maneuvers &amp; Stances'!$Z$7:$Z$230</definedName>
    <definedName name="ManReadiedClass">'[1]Maneuvers &amp; Stances'!$AD$7:$AD$230</definedName>
    <definedName name="MantBeltFlySpeed">[1]SoulmeldAbilities!$G$150</definedName>
    <definedName name="MantBeltSkBonus">[1]SoulmeldAbilities!$G$149</definedName>
    <definedName name="MarLvl">'[1]Class Info'!$E$92</definedName>
    <definedName name="MarshalDraconicAuras">[1]ExportSheet!$W$31:$W$40</definedName>
    <definedName name="MartialClass">'[1]Maneuvers &amp; Stances'!$Y$1</definedName>
    <definedName name="MartialProf">'[1]Class Info'!$EI$17</definedName>
    <definedName name="MartialStudy1">[1]Feats!$AO$1538</definedName>
    <definedName name="MartialStudy2">[1]Feats!$AO$1539</definedName>
    <definedName name="MartialStudy3">[1]Feats!$AO$1540</definedName>
    <definedName name="MartialWeapon1">[1]Feats!$AO$65</definedName>
    <definedName name="MartialWeapon2">[1]Feats!$AO$66</definedName>
    <definedName name="MartialWeapon3">[1]Feats!$AO$67</definedName>
    <definedName name="MasNLvl">'[1]Class Info'!$E$378</definedName>
    <definedName name="MasterLevel">'[1]Creature Info'!$CN$56</definedName>
    <definedName name="MasterLinguistLevel">[1]ExportSheet!$BT$16</definedName>
    <definedName name="MasterThrowerCells">[1]ExportSheet!$AG$13:$AG$15</definedName>
    <definedName name="MasterThrowerTricks">[1]Tables!$N$218:$N$227</definedName>
    <definedName name="MaTLvl">'[1]Class Info'!$E$142</definedName>
    <definedName name="MaTTrick1">[1]ExportSheet!$AG$13</definedName>
    <definedName name="MaTTrick2">[1]ExportSheet!$AG$14</definedName>
    <definedName name="MaTTrick3">[1]ExportSheet!$AG$15</definedName>
    <definedName name="MaulGauntUnarmedBonus">[1]SoulmeldAbilities!$G$156</definedName>
    <definedName name="MaxArcaneLevel">'[1]Spell Info'!$E$80</definedName>
    <definedName name="MaxArcaneSpellLevel">'[1]Spell Info'!$L$80</definedName>
    <definedName name="MaxArcaneSpellLikeLevel">'[1]Spell Info'!$E$82</definedName>
    <definedName name="MaxArtificerLevel">'[1]Spell Info'!$F$7</definedName>
    <definedName name="MaxCasterLevel">'[1]Spell Info'!$E$83</definedName>
    <definedName name="MaxCasterLevelFt">[1]Feats!$AQ$4</definedName>
    <definedName name="MaxCasterMod">'[1]Spell Info'!$F$75</definedName>
    <definedName name="MaxDexBonus">[1]Armor!$N$80</definedName>
    <definedName name="MaxDivineLevel">'[1]Spell Info'!$E$81</definedName>
    <definedName name="MaxDivineSpellLevel">'[1]Spell Info'!$L$81</definedName>
    <definedName name="MaxManifesterLevel">'[1]Psionic Info'!$F$18</definedName>
    <definedName name="MaxPowerLevel">'[1]Psionic Info'!$K$18</definedName>
    <definedName name="MaxSpellLevel">'[1]Spell Info'!$L$82</definedName>
    <definedName name="MaxSpontaneousLevel">'[1]Spell Info'!$L$83</definedName>
    <definedName name="MbLvl">'[1]Class Info'!$E$759</definedName>
    <definedName name="MBrLvl">'[1]Class Info'!$E$305</definedName>
    <definedName name="MCCell">'[1]Race &amp; Templates'!$P$17</definedName>
    <definedName name="MChBonus1">[1]ExportSheet!$AI$30</definedName>
    <definedName name="MChBonus2">[1]ExportSheet!$AI$31</definedName>
    <definedName name="MChBonus3">[1]ExportSheet!$AI$32</definedName>
    <definedName name="MChBonus4">[1]ExportSheet!$AI$33</definedName>
    <definedName name="MChBonus5">[1]ExportSheet!$AI$34</definedName>
    <definedName name="MChLvl">'[1]Class Info'!$E$449</definedName>
    <definedName name="McuLvl">'[1]Class Info'!$E$757</definedName>
    <definedName name="MedArmorProf">'[1]Class Info'!$EI$12</definedName>
    <definedName name="MeldArms">[1]ExportSheet!$BE$51</definedName>
    <definedName name="MeldArmsClass">[1]ExportSheet!$BE$52</definedName>
    <definedName name="MeldBrow">[1]ExportSheet!$BD$59</definedName>
    <definedName name="MeldBrowClass">[1]ExportSheet!$BD$60</definedName>
    <definedName name="MeldCrown">[1]ExportSheet!$BF$55</definedName>
    <definedName name="MeldCrownClass">[1]ExportSheet!$BF$56</definedName>
    <definedName name="MeldDouble1">[1]ExportSheet!$BD$63</definedName>
    <definedName name="MeldDouble1Class">[1]ExportSheet!$BD$64</definedName>
    <definedName name="MeldDouble2">[1]ExportSheet!$BE$63</definedName>
    <definedName name="MeldDouble2Class">[1]ExportSheet!$BE$64</definedName>
    <definedName name="MeldDouble3">[1]ExportSheet!$BF$63</definedName>
    <definedName name="MeldDouble3Class">[1]ExportSheet!$BF$64</definedName>
    <definedName name="MeldFeet">[1]ExportSheet!$BE$55</definedName>
    <definedName name="MeldFeetClass">[1]ExportSheet!$BE$56</definedName>
    <definedName name="MeldHands">[1]ExportSheet!$BF$51</definedName>
    <definedName name="MeldHandsClass">[1]ExportSheet!$BF$52</definedName>
    <definedName name="MeldHeart">[1]ExportSheet!$BF$59</definedName>
    <definedName name="MeldHeartClass">[1]ExportSheet!$BF$60</definedName>
    <definedName name="MeldLvlInc">[1]Soulmelds!$AA$4</definedName>
    <definedName name="MeldLvlMax">[1]Soulmelds!$AA$8</definedName>
    <definedName name="MeldLvlSbn">[1]Soulmelds!$AA$5</definedName>
    <definedName name="MeldLvlSpW">[1]Soulmelds!$AA$7</definedName>
    <definedName name="MeldLvlTotm">[1]Soulmelds!$AA$6</definedName>
    <definedName name="Meldshaper1">[1]ExportSheet!$AL$37</definedName>
    <definedName name="Meldshaper10">[1]ExportSheet!$AL$46</definedName>
    <definedName name="Meldshaper11">[1]ExportSheet!$AL$47</definedName>
    <definedName name="Meldshaper12">[1]ExportSheet!$AL$48</definedName>
    <definedName name="Meldshaper13">[1]ExportSheet!$AL$49</definedName>
    <definedName name="Meldshaper14">[1]ExportSheet!$AL$50</definedName>
    <definedName name="Meldshaper15">[1]ExportSheet!$AL$51</definedName>
    <definedName name="Meldshaper16">[1]ExportSheet!$AL$52</definedName>
    <definedName name="Meldshaper17">[1]ExportSheet!$AL$53</definedName>
    <definedName name="Meldshaper18">[1]ExportSheet!$AL$54</definedName>
    <definedName name="Meldshaper19">[1]ExportSheet!$AL$55</definedName>
    <definedName name="Meldshaper2">[1]ExportSheet!$AL$38</definedName>
    <definedName name="Meldshaper20">[1]ExportSheet!$AL$56</definedName>
    <definedName name="Meldshaper21">[1]ExportSheet!$AL$57</definedName>
    <definedName name="Meldshaper22">[1]ExportSheet!$AL$58</definedName>
    <definedName name="Meldshaper23">[1]ExportSheet!$AL$59</definedName>
    <definedName name="Meldshaper24">[1]ExportSheet!$AL$60</definedName>
    <definedName name="Meldshaper25">[1]ExportSheet!$AL$61</definedName>
    <definedName name="Meldshaper3">[1]ExportSheet!$AL$39</definedName>
    <definedName name="Meldshaper4">[1]ExportSheet!$AL$40</definedName>
    <definedName name="Meldshaper5">[1]ExportSheet!$AL$41</definedName>
    <definedName name="Meldshaper6">[1]ExportSheet!$AL$42</definedName>
    <definedName name="Meldshaper7">[1]ExportSheet!$AL$43</definedName>
    <definedName name="Meldshaper8">[1]ExportSheet!$AL$44</definedName>
    <definedName name="Meldshaper9">[1]ExportSheet!$AL$45</definedName>
    <definedName name="MeldShoulders">[1]ExportSheet!$BD$51</definedName>
    <definedName name="MeldShouldersClass">[1]ExportSheet!$BD$52</definedName>
    <definedName name="MeldSlots">[1]Soulmelds!$Y$42</definedName>
    <definedName name="MeldSoul">[1]ExportSheet!$BD$55</definedName>
    <definedName name="MeldSoulClass">[1]ExportSheet!$BD$56</definedName>
    <definedName name="MeldsShaped">[1]Soulmelds!$AN$28</definedName>
    <definedName name="MeldThroat">[1]ExportSheet!$BE$59</definedName>
    <definedName name="MeldThroatClass">[1]ExportSheet!$BE$60</definedName>
    <definedName name="MeldWaist">[1]ExportSheet!$BG$51</definedName>
    <definedName name="MeldWaistClass">[1]ExportSheet!$BG$52</definedName>
    <definedName name="MeleeBonus">[1]Classes!$BJ$2</definedName>
    <definedName name="MeleeTempMod">'[1]CS Calc.'!$I$23</definedName>
    <definedName name="MeleeWeaponMasteryCell1">[1]Feats!$AP$215</definedName>
    <definedName name="MeleeWeaponMasteryCell2">[1]Feats!$AP$216</definedName>
    <definedName name="MeleeWeaponMasteryCell3">[1]Feats!$AP$217</definedName>
    <definedName name="MentalBarrier">[1]Buffs!$M$63</definedName>
    <definedName name="MentalBarrierACMod">[1]Buffs!$Q$63</definedName>
    <definedName name="MentalSkillTricks">'[1]Skill Tricks'!$O$28</definedName>
    <definedName name="MercenaryBackgroundLevel">[1]ExportSheet!$BT$6</definedName>
    <definedName name="MetaBreathFeats">[1]Feats!$AQ$2921</definedName>
    <definedName name="MetamagicRowsCnt">[1]Feats!$AY$8</definedName>
    <definedName name="MetamagicSelected">[1]Feats!$AC$6</definedName>
    <definedName name="MetapsionicFeatSelected">[1]Feats!$AF$6</definedName>
    <definedName name="MgKLvl">'[1]Class Info'!$E$484</definedName>
    <definedName name="MhrLvl">'[1]Class Info'!$E$766</definedName>
    <definedName name="MightyRage">[1]Buffs!$M$5</definedName>
    <definedName name="MightyRageConMod">[1]Buffs!$R$5</definedName>
    <definedName name="MightyRageStrMod">[1]Buffs!$Q$5</definedName>
    <definedName name="MightyRageWillMod">[1]Buffs!$S$5</definedName>
    <definedName name="MILSheet">[1]ExportSheet!$B$15</definedName>
    <definedName name="MindBlade">'[1]Class Abilities'!$D$1607</definedName>
    <definedName name="MindOverBodyFeat">[1]Feats!$AQ$2130</definedName>
    <definedName name="MineralWarriorSelected">'[1]Race &amp; Templates'!$AG$42</definedName>
    <definedName name="MInLvl">'[1]Class Info'!$E$542</definedName>
    <definedName name="MinorAuras">[1]Tables!$P$320</definedName>
    <definedName name="Misc.FortMod">'[1]CS Calc.'!$B$24</definedName>
    <definedName name="Misc.InitiativeMod">'[1]CS Calc.'!$F$24</definedName>
    <definedName name="Misc.ReflexMod">'[1]CS Calc.'!$C$24</definedName>
    <definedName name="Misc.WillMod">'[1]CS Calc.'!$D$24</definedName>
    <definedName name="MiscACBonus">[1]Enhancements!$C$7</definedName>
    <definedName name="MiscAttack">[1]Enhancements!$C$15</definedName>
    <definedName name="MiscMelee">[1]Enhancements!$C$16</definedName>
    <definedName name="MiscNatArmor">[1]Armor!$T$29</definedName>
    <definedName name="MiscRanged">[1]Enhancements!$C$17</definedName>
    <definedName name="MiscSpeed">[1]Enhancements!$C$2</definedName>
    <definedName name="MithralFluidity">[1]Feats!$AQ$2529</definedName>
    <definedName name="MLDLvl">'[1]Class Info'!$E$450</definedName>
    <definedName name="MMcLvl">'[1]Class Info'!$E$629</definedName>
    <definedName name="MMFLvl">'[1]Class Info'!$E$225</definedName>
    <definedName name="MnbLvl">'[1]Class Info'!$E$199</definedName>
    <definedName name="MnfLvl">'[1]Class Info'!$E$97</definedName>
    <definedName name="MnkLvl">'[1]Class Info'!$E$10</definedName>
    <definedName name="MNMLvl">'[1]Class Info'!$E$630</definedName>
    <definedName name="MnsALvl">'[1]Class Info'!$E$534</definedName>
    <definedName name="MnSpLvl">'[1]Class Info'!$E$554</definedName>
    <definedName name="MoALvl">'[1]Class Info'!$E$197</definedName>
    <definedName name="ModCodes">'[1]LG Game Log'!$B$30:$B$250</definedName>
    <definedName name="ModivateArdorMod">[1]Buffs!$M$28</definedName>
    <definedName name="MoJLvl">'[1]Class Info'!$E$430</definedName>
    <definedName name="MoLLvl">'[1]Class Info'!$E$451</definedName>
    <definedName name="MoMLvl">'[1]Class Info'!$E$269</definedName>
    <definedName name="MonCell">'[1]Class Info'!$A$805</definedName>
    <definedName name="MonkACBonus">'[1]Class Abilities'!$D$71</definedName>
    <definedName name="MonkFeat1">[1]ExportSheet!$T$23</definedName>
    <definedName name="MonkFeat2">[1]ExportSheet!$T$24</definedName>
    <definedName name="MonkFeat3">[1]ExportSheet!$T$25</definedName>
    <definedName name="MonkFlurryLevel">'[1]Class Abilities'!$D$72</definedName>
    <definedName name="MonkTattoo1">[1]ExportSheet!$AH$10</definedName>
    <definedName name="MonkTattoo2">[1]ExportSheet!$AH$11</definedName>
    <definedName name="MonkTattoo3">[1]ExportSheet!$AH$12</definedName>
    <definedName name="MonkTattoo4">[1]ExportSheet!$AH$13</definedName>
    <definedName name="MonkTattoo5">[1]ExportSheet!$AH$14</definedName>
    <definedName name="MonkTattoos">[1]Tables!$N$271:$N$301</definedName>
    <definedName name="MonLvl">'[1]Class Info'!$E$805</definedName>
    <definedName name="MonSelected">'[1]Class Info'!$EE$5</definedName>
    <definedName name="MonsterClassRace">'Race Info'!$BK$17</definedName>
    <definedName name="MonType">'Race Info'!$BL$54</definedName>
    <definedName name="MoonSpkEnergyResist1">[1]ExportSheet!$AE$52</definedName>
    <definedName name="MoonSpkEnergyResist2">[1]ExportSheet!$AE$53</definedName>
    <definedName name="MoonSpkResist1">[1]Tables!$Q$68</definedName>
    <definedName name="MoonSpkResist2">[1]Tables!$Q$76</definedName>
    <definedName name="MoPLvl">'[1]Class Info'!$E$448</definedName>
    <definedName name="MoRLvl">'[1]Class Info'!$E$676</definedName>
    <definedName name="MoSLvl">'[1]Class Info'!$E$677</definedName>
    <definedName name="MotivateAttackMod">[1]Buffs!$M$29</definedName>
    <definedName name="MotivateCareMod">[1]Buffs!$M$30</definedName>
    <definedName name="MotivateChaMod">[1]Buffs!$M$19</definedName>
    <definedName name="MotivateConMod">[1]Buffs!$M$20</definedName>
    <definedName name="MotivateDexterityMod">[1]Buffs!$M$21</definedName>
    <definedName name="MotivateIntMod">[1]Buffs!$M$22</definedName>
    <definedName name="MotivateStrMod">[1]Buffs!$M$23</definedName>
    <definedName name="MotivateUrgencyMod">[1]Buffs!$M$31</definedName>
    <definedName name="MotivateWisMod">[1]Buffs!$M$24</definedName>
    <definedName name="MotLvl">'[1]Class Info'!$E$631</definedName>
    <definedName name="MouLvl">'[1]Class Info'!$E$270</definedName>
    <definedName name="MountCell">[1]ExportSheet!$T$21</definedName>
    <definedName name="MovementSkillTricks">'[1]Skill Tricks'!$O$37</definedName>
    <definedName name="MplLvl">'[1]Class Info'!$E$756</definedName>
    <definedName name="MpsLvl">'[1]Class Info'!$E$748</definedName>
    <definedName name="MrsLvl">'[1]Class Info'!$E$60</definedName>
    <definedName name="MsALvl">'[1]Class Info'!$E$485</definedName>
    <definedName name="MsEPsiChangeShape">[1]ExportSheet!$F$184</definedName>
    <definedName name="MsEPsiEnergySnap">[1]ExportSheet!$F$192</definedName>
    <definedName name="MsEPsiFatePoints">[1]ExportSheet!$F$187</definedName>
    <definedName name="MsEPsiGreaterAnimator">[1]ExportSheet!$F$193</definedName>
    <definedName name="MsEPsiHarbinger">[1]ExportSheet!$F$191</definedName>
    <definedName name="MsEPsiPersonalConstruct">[1]ExportSheet!$F$189</definedName>
    <definedName name="MsEPsiPersonalSpace">[1]ExportSheet!$F$194</definedName>
    <definedName name="MsEPsiPsionicKnowledge">[1]ExportSheet!$F$186</definedName>
    <definedName name="MsEPsiTelepathicCommunication">[1]ExportSheet!$F$190</definedName>
    <definedName name="MsEPsiTemporalGrace">[1]ExportSheet!$F$195</definedName>
    <definedName name="MsEPsiTrinkets">[1]ExportSheet!$F$188</definedName>
    <definedName name="MsEPsiTrueHealer">[1]ExportSheet!$F$185</definedName>
    <definedName name="MsmLvl">'[1]Class Info'!$E$758</definedName>
    <definedName name="MSpLvl">'[1]Class Info'!$E$144</definedName>
    <definedName name="MsSkLvl">'[1]Class Info'!$E$522</definedName>
    <definedName name="MsSkShieldMod">'[1]Class Abilities'!$D$3324</definedName>
    <definedName name="MsSkSpellTurnMod">'[1]Class Abilities'!$D$3325</definedName>
    <definedName name="MstSLvl">'[1]Class Info'!$E$255</definedName>
    <definedName name="MtaLvl">'[1]Class Info'!$E$412</definedName>
    <definedName name="MtHLvl">'[1]Class Info'!$E$703</definedName>
    <definedName name="MTrLvl">'[1]Class Info'!$E$198</definedName>
    <definedName name="MUHLvl">'[1]Class Info'!$E$143</definedName>
    <definedName name="MVpLvl">'[1]Class Info'!$E$684</definedName>
    <definedName name="MyELvl">'[1]Class Info'!$E$278</definedName>
    <definedName name="MyESaveBonus">'[1]Class Abilities'!$D$3864</definedName>
    <definedName name="MySize">[1]Attacks!$L$36</definedName>
    <definedName name="MysLvl">'[1]Class Info'!$E$89</definedName>
    <definedName name="MysticTheurge1">[1]ExportSheet!$AD$39</definedName>
    <definedName name="MysticTheurge10">[1]ExportSheet!$AD$48</definedName>
    <definedName name="MysticTheurge11">[1]ExportSheet!$AD$49</definedName>
    <definedName name="MysticTheurge12">[1]ExportSheet!$AD$50</definedName>
    <definedName name="MysticTheurge13">[1]ExportSheet!$AD$51</definedName>
    <definedName name="MysticTheurge14">[1]ExportSheet!$AD$52</definedName>
    <definedName name="MysticTheurge15">[1]ExportSheet!$AD$53</definedName>
    <definedName name="MysticTheurge16">[1]ExportSheet!$AD$54</definedName>
    <definedName name="MysticTheurge17">[1]ExportSheet!$AD$55</definedName>
    <definedName name="MysticTheurge18">[1]ExportSheet!$AD$56</definedName>
    <definedName name="MysticTheurge19">[1]ExportSheet!$AD$57</definedName>
    <definedName name="MysticTheurge2">[1]ExportSheet!$AD$40</definedName>
    <definedName name="MysticTheurge20">[1]ExportSheet!$AD$58</definedName>
    <definedName name="MysticTheurge21">[1]ExportSheet!$AD$59</definedName>
    <definedName name="MysticTheurge22">[1]ExportSheet!$AD$60</definedName>
    <definedName name="MysticTheurge23">[1]ExportSheet!$AD$61</definedName>
    <definedName name="MysticTheurge24">[1]ExportSheet!$AD$62</definedName>
    <definedName name="MysticTheurge25">[1]ExportSheet!$AD$63</definedName>
    <definedName name="MysticTheurge3">[1]ExportSheet!$AD$41</definedName>
    <definedName name="MysticTheurge4">[1]ExportSheet!$AD$42</definedName>
    <definedName name="MysticTheurge5">[1]ExportSheet!$AD$43</definedName>
    <definedName name="MysticTheurge6">[1]ExportSheet!$AD$44</definedName>
    <definedName name="MysticTheurge7">[1]ExportSheet!$AD$45</definedName>
    <definedName name="MysticTheurge8">[1]ExportSheet!$AD$46</definedName>
    <definedName name="MysticTheurge9">[1]ExportSheet!$AD$47</definedName>
    <definedName name="MyTLvl">'[1]Class Info'!$E$118</definedName>
    <definedName name="MyWLvl">'[1]Class Info'!$E$486</definedName>
    <definedName name="NatArmor">[1]Enhancements!$C$5</definedName>
    <definedName name="NativeTies">[1]ExportSheet!$AF$60:$AF$62</definedName>
    <definedName name="NativeTies1">[1]ExportSheet!$AF$60</definedName>
    <definedName name="NativeTies2">[1]ExportSheet!$AF$61</definedName>
    <definedName name="NativeTies3">[1]ExportSheet!$AF$62</definedName>
    <definedName name="NaturalArmor">'[1]CS Calc.'!$E$43</definedName>
    <definedName name="NaturalAttacks">'[1]Class Weapons &amp; Armor'!$AQ$2</definedName>
    <definedName name="NaturesArmaments">[1]Tables!$N$234:$N$244</definedName>
    <definedName name="NaturesWarriorCells">[1]ExportSheet!$AG$16:$AG$18</definedName>
    <definedName name="NcrLvl">'[1]Class Info'!$E$391</definedName>
    <definedName name="NeckSlot">'[1]Magic Equipment'!$P$12</definedName>
    <definedName name="NeckSlotConMod">'[1]Magic Equipment'!$AQ$16</definedName>
    <definedName name="NeckSlotMightFistBonus">'[1]Magic Equipment'!$AQ$19</definedName>
    <definedName name="NeckSlotNatArmorMod">'[1]Magic Equipment'!$AQ$17</definedName>
    <definedName name="NeckSlotValue">'[1]Magic Equipment'!$AR$111</definedName>
    <definedName name="NeckSlotWeight">'[1]Magic Equipment'!$AP$111</definedName>
    <definedName name="NeckSlotWisMod">'[1]Magic Equipment'!$AQ$18</definedName>
    <definedName name="NecrocarnateBinds">[1]Soulmelds!$BH$17</definedName>
    <definedName name="NecrocarnateMelds">[1]Soulmelds!$BG$17</definedName>
    <definedName name="NecroTouchSkBonus">[1]SoulmeldAbilities!$G$163</definedName>
    <definedName name="NegativeLevels">[1]Buffs!$W$11</definedName>
    <definedName name="NegativeLevelsHP">[1]Buffs!$Y$11</definedName>
    <definedName name="NextLevelExperience">'[1]Stats &amp; Character Details'!$E$39</definedName>
    <definedName name="Nightshield">[1]Buffs!$B$11</definedName>
    <definedName name="NightShieldMod">[1]Buffs!$G$11</definedName>
    <definedName name="NightstalkersTransformation">[1]Buffs!$B$57</definedName>
    <definedName name="NightstalkersTransformationACMod">[1]Buffs!$H$57</definedName>
    <definedName name="NightstalkersTransformationDexMod">[1]Buffs!$G$57</definedName>
    <definedName name="NightstalkersTransformationRefMod">[1]Buffs!$I$57</definedName>
    <definedName name="NightstalkersTransformationSkillMod">[1]Buffs!$J$57</definedName>
    <definedName name="NinjaSpyWpn1">[1]ExportSheet!$AH$46</definedName>
    <definedName name="NinjaSpyWpn3">[1]ExportSheet!$AH$47</definedName>
    <definedName name="NinjaSpyWpn6">[1]ExportSheet!$AH$48</definedName>
    <definedName name="NinjaSpyWpn9">[1]ExportSheet!$AH$49</definedName>
    <definedName name="NjaLvl">'[1]Class Info'!$E$34</definedName>
    <definedName name="NjSLvl">'[1]Class Info'!$E$632</definedName>
    <definedName name="NldLvl">'[1]Class Info'!$E$760</definedName>
    <definedName name="NMDLvl">'[1]Class Info'!$E$515</definedName>
    <definedName name="NobleBonusClassSkillCell">[1]ExportSheet!$W$52</definedName>
    <definedName name="NobLvl">'[1]Class Info'!$E$90</definedName>
    <definedName name="NoElementalScionGraft">'[1]Prestige Classes III'!$I$40</definedName>
    <definedName name="NomadShamanRegionCell">[1]ExportSheet!$AJ$61</definedName>
    <definedName name="NonProfACP">[1]Armor!$N$82</definedName>
    <definedName name="NoShLvl">'[1]Class Info'!$E$613</definedName>
    <definedName name="NsELvl">'[1]Class Info'!$E$226</definedName>
    <definedName name="NsILvl">'[1]Class Info'!$E$227</definedName>
    <definedName name="NSpLvl">'[1]Class Info'!$E$256</definedName>
    <definedName name="NstLvl">'[1]Class Info'!$E$608</definedName>
    <definedName name="NtCLvl">'[1]Class Info'!$E$470</definedName>
    <definedName name="NumDomainsOfChoice">[1]Classes!$BN$51</definedName>
    <definedName name="NWrLvl">'[1]Class Info'!$E$145</definedName>
    <definedName name="NymphsKissLevel">[1]ExportSheet!$BT$4</definedName>
    <definedName name="OASLvl">'[1]Class Info'!$E$67</definedName>
    <definedName name="OcALvl">'[1]Class Info'!$E$471</definedName>
    <definedName name="OccLvl">'[1]Class Info'!$E$146</definedName>
    <definedName name="OChLvl">'[1]Class Info'!$E$306</definedName>
    <definedName name="OcWLvl">'[1]Class Info'!$E$495</definedName>
    <definedName name="OffensivePrecognition">[1]Buffs!$M$65</definedName>
    <definedName name="OffensivePrecognitionMod">[1]Buffs!$Q$65</definedName>
    <definedName name="OffensivePrescience">[1]Buffs!$M$66</definedName>
    <definedName name="OffensivePrescienceMod">[1]Buffs!$Q$66</definedName>
    <definedName name="OghmasInsightCell">[1]ExportSheet!$AK$32</definedName>
    <definedName name="OllLvl">'[1]Class Info'!$E$228</definedName>
    <definedName name="OoBLvL">'[1]Class Info'!$E$147</definedName>
    <definedName name="OpenBinds">[1]Soulmelds!$BS$15</definedName>
    <definedName name="OpenMelds">[1]Soulmelds!$BS$7</definedName>
    <definedName name="OpenMinded1Level">[1]ExportSheet!$BT$9</definedName>
    <definedName name="OpenMinded2Level">[1]ExportSheet!$BT$10</definedName>
    <definedName name="OpenMinded3Level">[1]ExportSheet!$BT$11</definedName>
    <definedName name="OPgLvl">'[1]Class Info'!$E$80</definedName>
    <definedName name="OrdCLvl">'[1]Class Info'!$E$279</definedName>
    <definedName name="OrSLvl">'[1]Class Info'!$E$528</definedName>
    <definedName name="OstLvl">'[1]Class Info'!$E$791</definedName>
    <definedName name="OtherGP">'[1]Stats &amp; Character Details'!$B$31</definedName>
    <definedName name="OtherILLvl">'[1]Maneuvers &amp; Stances'!$BJ$10</definedName>
    <definedName name="OtherManKnow">'[1]Maneuvers &amp; Stances'!$BJ$16</definedName>
    <definedName name="OtherManKnowList">'[1]Maneuvers &amp; Stances'!$AS$6</definedName>
    <definedName name="OtherManReady">'[1]Maneuvers &amp; Stances'!$BJ$22</definedName>
    <definedName name="OtherStanKnow">'[1]Maneuvers &amp; Stances'!$BJ$28</definedName>
    <definedName name="OtherStanKnowList">'[1]Maneuvers &amp; Stances'!$BA$6</definedName>
    <definedName name="OwlsInsight">[1]Buffs!$B$56</definedName>
    <definedName name="OwlsInsightMod">[1]Buffs!$G$56</definedName>
    <definedName name="OwlsWisdom">[1]Buffs!$B$25</definedName>
    <definedName name="OwlsWisdomMod">[1]Buffs!$G$25</definedName>
    <definedName name="PactAugCount">'[1]Class Abilities'!$E$4541</definedName>
    <definedName name="PactAugmentCount">'[1]Binder Vestiges'!$S$61:$S$72</definedName>
    <definedName name="PactAugmentList1">IF(BinLvl&gt;=2,'[1]Binder Vestiges'!$Q$61:$Q$72,"")</definedName>
    <definedName name="PactAugmentList2">IF(BinLvl&gt;=5,'[1]Binder Vestiges'!$Q$61:$Q$72,"")</definedName>
    <definedName name="PactAugmentList3">IF(BinLvl&gt;=10,'[1]Binder Vestiges'!$Q$61:$Q$72,"")</definedName>
    <definedName name="PactAugmentList4">IF(BinLvl&gt;=16,'[1]Binder Vestiges'!$Q$61:$Q$72,"")</definedName>
    <definedName name="PactAugmentList5">IF(BinLvl&gt;=20,'[1]Binder Vestiges'!$Q$61:$Q$72,"")</definedName>
    <definedName name="PalLvl">'[1]Class Info'!$E$11</definedName>
    <definedName name="Panicked">[1]Buffs!$W$12</definedName>
    <definedName name="PanickedMod">[1]Buffs!$Y$12</definedName>
    <definedName name="ParagonsPathCell">[1]ExportSheet!$AG$38</definedName>
    <definedName name="PauldHealthFortBonus">[1]SoulmeldAbilities!$G$170</definedName>
    <definedName name="PbALvl">'[1]Class Info'!$E$665</definedName>
    <definedName name="PDKLvl">'[1]Class Info'!$E$148</definedName>
    <definedName name="PeALvl">'[1]Class Info'!$E$529</definedName>
    <definedName name="PegCloakFlySpeed">[1]SoulmeldAbilities!$G$173</definedName>
    <definedName name="PegCloakSkBonus">[1]SoulmeldAbilities!$G$172</definedName>
    <definedName name="PenaltyCasterLevels">'[1]Spell Info'!$L$89</definedName>
    <definedName name="PenaltyManifesterLevels">'[1]Psionic Info'!$K$16</definedName>
    <definedName name="PhaseCloakSkBonus">[1]SoulmeldAbilities!$G$175</definedName>
    <definedName name="PHB2BbnBerserkerStrength">[1]ExportSheet!$E$75</definedName>
    <definedName name="PHB2BrdBardicKnack">[1]ExportSheet!$F$75</definedName>
    <definedName name="PHB2ClrSpontaneousDomainCast">[1]ExportSheet!$G$75</definedName>
    <definedName name="PHB2DrdShapeshift">[1]ExportSheet!$H$76</definedName>
    <definedName name="PHB2DrdSpontaneousRejuvenation">[1]ExportSheet!$H$75</definedName>
    <definedName name="PHB2FtrCounterattack">[1]ExportSheet!$J$76</definedName>
    <definedName name="PHB2FtrElusiveAttack">[1]ExportSheet!$J$75</definedName>
    <definedName name="PHB2FtrOverpoweringAttack">[1]ExportSheet!$J$77</definedName>
    <definedName name="PHB2FvSDeitysFavor">[1]ExportSheet!$I$75</definedName>
    <definedName name="PHB2HxBDarkCompanion">[1]ExportSheet!$K$75</definedName>
    <definedName name="PHB2MnkDecisiveStrike">[1]ExportSheet!$M$75</definedName>
    <definedName name="PHB2MrsAdrenalineBoost">[1]ExportSheet!$L$75</definedName>
    <definedName name="PHB2PalChargingSmite">[1]ExportSheet!$N$75</definedName>
    <definedName name="PHB2RgrDistractingAttack">[1]ExportSheet!$O$75</definedName>
    <definedName name="PHB2RogDisruptiveAttack">[1]ExportSheet!$P$75</definedName>
    <definedName name="PHB2SctDungeonSpecialist">[1]ExportSheet!$Q$75</definedName>
    <definedName name="PHB2SorMetamagicSpecialist">[1]ExportSheet!$R$75</definedName>
    <definedName name="PHB2SwsShieldofBlades">[1]ExportSheet!$S$75</definedName>
    <definedName name="PHB2WizImmediateMagic">[1]ExportSheet!$V$75</definedName>
    <definedName name="PHB2WrlFiendishFlamewreath">[1]ExportSheet!$T$75</definedName>
    <definedName name="PHB2WrmEclecticLearning">[1]ExportSheet!$U$75</definedName>
    <definedName name="PHDLvl">'[1]Class Info'!$E$361</definedName>
    <definedName name="PICha">'[1]Psionic Info'!$D$16</definedName>
    <definedName name="PIChaMod">'[1]Psionic Info'!$E$16</definedName>
    <definedName name="PIInt">'[1]Psionic Info'!$D$14</definedName>
    <definedName name="PIIntMod">'[1]Psionic Info'!$E$14</definedName>
    <definedName name="PiousTemplarCell">[1]ExportSheet!$AH$20</definedName>
    <definedName name="PirLvl">'[1]Class Info'!$E$218</definedName>
    <definedName name="PisLvl">'[1]Class Info'!$E$781</definedName>
    <definedName name="PIWis">'[1]Psionic Info'!$D$15</definedName>
    <definedName name="PIWisMod">'[1]Psionic Info'!$E$15</definedName>
    <definedName name="Planetouched">'Race Info'!$BK$15</definedName>
    <definedName name="Player">'[1]Stats &amp; Character Details'!$B$33</definedName>
    <definedName name="PlayerName">'[1]CS Calc.'!$B$16</definedName>
    <definedName name="PlCLvl">'[1]Class Info'!$E$737</definedName>
    <definedName name="PlKLvl">'[1]Class Info'!$E$650</definedName>
    <definedName name="PlSLvl">'[1]Class Info'!$E$738</definedName>
    <definedName name="PMsLvl">'[1]Class Info'!$E$678</definedName>
    <definedName name="PoELvl">'[1]Class Info'!$E$723</definedName>
    <definedName name="PoisonUse">'[1]Class Abilities'!$D$124</definedName>
    <definedName name="PowerAttackAmount">[1]Buffs!$M$50</definedName>
    <definedName name="PowerAuraMod">[1]Buffs!$M$9</definedName>
    <definedName name="PowerBuild">[1]Attacks!$L$35</definedName>
    <definedName name="PowerPointReserve">'[1]Psionic Info'!$K$19</definedName>
    <definedName name="PP">'[1]Stats &amp; Character Details'!$B$25</definedName>
    <definedName name="PracticedManifester1Cell">[1]ExportSheet!$BU$19</definedName>
    <definedName name="PracticedManifester1Class">[1]ExportSheet!$BT$19</definedName>
    <definedName name="PracticedManifester2Cell">[1]ExportSheet!$BU$20</definedName>
    <definedName name="PracticedManifester2Class">[1]ExportSheet!$BT$20</definedName>
    <definedName name="PracticedManifester3Cell">[1]ExportSheet!$BU$21</definedName>
    <definedName name="PracticedManifester3Class">[1]ExportSheet!$BT$21</definedName>
    <definedName name="PracticedSpellcaster1Cell">[1]ExportSheet!$BW$11</definedName>
    <definedName name="PracticedSpellcaster1Class">[1]ExportSheet!$BV$11</definedName>
    <definedName name="PracticedSpellcaster2Cell">[1]ExportSheet!$BW$12</definedName>
    <definedName name="PracticedSpellcaster2Class">[1]ExportSheet!$BV$12</definedName>
    <definedName name="PracticedSpellcaster3Cell">[1]ExportSheet!$BW$13</definedName>
    <definedName name="PracticedSpellcaster3Class">[1]ExportSheet!$BV$13</definedName>
    <definedName name="Prayer">[1]Buffs!$B$41</definedName>
    <definedName name="PrayerBonus">[1]Buffs!$G$41</definedName>
    <definedName name="PRCReset">[1]ExportSheet!$T$9:$T$68,[1]ExportSheet!$U$9:$U$14,[1]ExportSheet!$V$9:$V$15,[1]ExportSheet!$U$19:$U$20,[1]ExportSheet!$U$22,[1]ExportSheet!$U$27:$U$49,[1]ExportSheet!$V$24:$V$31,[1]ExportSheet!$X$31,[1]ExportSheet!$X$35,[1]ExportSheet!$W$43:$W$52</definedName>
    <definedName name="PresenceAuraMod">[1]Buffs!$M$10</definedName>
    <definedName name="PrestigeCell">[1]ExportSheet!$Z$9</definedName>
    <definedName name="PrestigeQual">'[1]Class Info'!$EL$6</definedName>
    <definedName name="PrestigeReqs">'[1]Class Info'!$EL$7</definedName>
    <definedName name="PrgALvl">'[1]Class Info'!$E$280</definedName>
    <definedName name="PrgILvl">'[1]Class Info'!$E$281</definedName>
    <definedName name="PrimalScream">[1]Buffs!$M$39</definedName>
    <definedName name="PrimalScreamDexMod">[1]Buffs!$R$39</definedName>
    <definedName name="PrimalScreamStrMod">[1]Buffs!$Q$39</definedName>
    <definedName name="PrimevalWildShape">[1]Buffs!$M$15</definedName>
    <definedName name="PrimordialKnowledge">'[1]Race &amp; Templates'!$X$21</definedName>
    <definedName name="PrimordialSp">'[1]Race &amp; Templates'!$X$20</definedName>
    <definedName name="PrmLvl">'[1]Class Info'!$E$332</definedName>
    <definedName name="ProfEntry">'[1]Class Weapons &amp; Armor'!$A$15</definedName>
    <definedName name="ProLvl">'[1]Class Info'!$E$104</definedName>
    <definedName name="Prophecy1">'[1]Prestige Classes III'!$E$19</definedName>
    <definedName name="Prophecy2">'[1]Prestige Classes III'!$E$20</definedName>
    <definedName name="Prophecy3">'[1]Prestige Classes III'!$E$21</definedName>
    <definedName name="PrpLvl">'[1]Class Info'!$E$761</definedName>
    <definedName name="PrRLvl">'[1]Class Info'!$E$296</definedName>
    <definedName name="PrSASecret1">[1]ExportSheet!$AG$66</definedName>
    <definedName name="PrSASecret2">[1]ExportSheet!$AG$67</definedName>
    <definedName name="PrSASecret3">[1]ExportSheet!$AG$68</definedName>
    <definedName name="PrSASecret4">[1]ExportSheet!$AG$69</definedName>
    <definedName name="PrSLvl">'[1]Class Info'!$E$570</definedName>
    <definedName name="PsALvl">'[1]Class Info'!$E$271</definedName>
    <definedName name="PsiLvl">'[1]Class Info'!$E$62</definedName>
    <definedName name="PsiLvlAbilities">'[1]Psionic Info'!$Q$18:$S$38</definedName>
    <definedName name="PsionDiscipline">'[1]Class Abilities'!$F$1608</definedName>
    <definedName name="PsionDisciplineCell">[1]ExportSheet!$U$14</definedName>
    <definedName name="PsionDisciplineName">'[1]Class Abilities'!$E$1608</definedName>
    <definedName name="PsionEyesSkBonus">[1]SoulmeldAbilities!$G$186</definedName>
    <definedName name="PsionicAbility">'[1]Psionic Info'!$K$20</definedName>
    <definedName name="PsionicAugmentedExpansion">[1]Buffs!$M$57</definedName>
    <definedName name="PsionicExpansion">[1]Buffs!$M$56</definedName>
    <definedName name="PsionicSelected">[1]Feats!$AE$6</definedName>
    <definedName name="PsionicSneakAttack">'[1]Class Abilities'!$D$3201</definedName>
    <definedName name="PsionicVigor">[1]Buffs!$M$68</definedName>
    <definedName name="PsionicVigorMod">[1]Buffs!$Q$68</definedName>
    <definedName name="PsULvl">'[1]Class Info'!$E$413</definedName>
    <definedName name="PswLvl">'[1]Class Info'!$E$63</definedName>
    <definedName name="PswLvlAbilities">'[1]Psionic Info'!$U$18:$W$38</definedName>
    <definedName name="PsychicAura">'[1]Class Abilities'!$D$3195</definedName>
    <definedName name="PsychicEnervation">'[1]Class Abilities'!$D$1617</definedName>
    <definedName name="PsychicStrike">'[1]Class Abilities'!$D$1609</definedName>
    <definedName name="PUGLvl">'[1]Class Info'!$E$507</definedName>
    <definedName name="PyrLvl">'[1]Class Info'!$E$414</definedName>
    <definedName name="QMhLvl">'[1]Class Info'!$E$581</definedName>
    <definedName name="QrNLvl">'[1]Class Info'!$E$555</definedName>
    <definedName name="Quadruped">[1]Tables!$E$67</definedName>
    <definedName name="Race">'Race Info'!$BK$9</definedName>
    <definedName name="RaceAbilitiesAdj">'Race Info'!$AD$1:$AI$1</definedName>
    <definedName name="RaceAbilitiesAdjTxt">'Race Info'!$BK$21</definedName>
    <definedName name="RaceAge">'Race Info'!$AR$1</definedName>
    <definedName name="RaceAttacks">'Race Info'!$N$1</definedName>
    <definedName name="RaceAutoLanguages">'Race Info'!$AL$1</definedName>
    <definedName name="RaceBAB">'Race Info'!$BM$20</definedName>
    <definedName name="RaceBase">'Race Info'!$A$1</definedName>
    <definedName name="RaceBaseHD">'Race Info'!$BL$20</definedName>
    <definedName name="RaceBonusLanguages">'Race Info'!$AM$1</definedName>
    <definedName name="RaceBurrowSpeed">'Race Info'!$H$1</definedName>
    <definedName name="RaceCaster">'[1]Spell Info'!$L$78</definedName>
    <definedName name="RaceChaModReal">'Race Info'!$AI$1</definedName>
    <definedName name="RaceChk">'Race Info'!$BK$13</definedName>
    <definedName name="RaceCi">'[1]Class Info'!$EL$4</definedName>
    <definedName name="RaceClimbSpeed">'Race Info'!$I$1</definedName>
    <definedName name="RaceConModReal">'Race Info'!$AF$1</definedName>
    <definedName name="RaceCR">'Race Info'!$AN$1</definedName>
    <definedName name="RaceDarkvision">'Race Info'!$T$1</definedName>
    <definedName name="RaceDefault">'Race Info'!$BK$7</definedName>
    <definedName name="RaceDeity">[1]Deities!$G$1</definedName>
    <definedName name="RaceDexModReal">'Race Info'!$AE$1</definedName>
    <definedName name="RaceDR">'Race Info'!$Z$1</definedName>
    <definedName name="RaceEssentia">'Race Info'!$AB$1</definedName>
    <definedName name="RaceEthnicity">'Race Info'!$BK$10</definedName>
    <definedName name="RaceEthnicityTxt">'[1]Race &amp; Templates'!$P$15</definedName>
    <definedName name="RaceFeats">'Race Info'!$AK$1</definedName>
    <definedName name="RaceFlySpeed">'Race Info'!$J$1</definedName>
    <definedName name="RaceFort">'Race Info'!$BN$20</definedName>
    <definedName name="RaceFt">[1]Feats!$BK$4</definedName>
    <definedName name="RaceHD">'Race Info'!$F$1</definedName>
    <definedName name="RaceHdr">'Race Info'!$A$3:$BG$3</definedName>
    <definedName name="RaceHDType">'Race Info'!$BK$20</definedName>
    <definedName name="RaceHeader">'Race Info'!$A$3:$BD$3</definedName>
    <definedName name="RaceHeight">'Race Info'!$AS$1</definedName>
    <definedName name="RaceIdx">'Race Info'!$AW$1</definedName>
    <definedName name="RaceIgnoreSrc">[1]ExportSheet!$AN$68</definedName>
    <definedName name="RaceImmunities">'Race Info'!$V$1</definedName>
    <definedName name="RaceIndexList">'Race Info'!$BF$4:$BF$332</definedName>
    <definedName name="RaceInfoAvailableCol">'Race Info'!$BF$1</definedName>
    <definedName name="RaceInfoRowsCnt">'Race Info'!$BK$5</definedName>
    <definedName name="RaceInfoSkillsCol">'Race Info'!$BM$7</definedName>
    <definedName name="RaceIntModReal">'Race Info'!$AG$1</definedName>
    <definedName name="RaceList">'Race Info'!$BG$4:INDEX('Race Info'!$BG$5:$BG$332,RaceListRowsCnt)</definedName>
    <definedName name="RaceListBase">'Race Info'!$BE$3</definedName>
    <definedName name="RaceListRowsCnt">'Race Info'!$BK$6</definedName>
    <definedName name="RaceLowlight">'Race Info'!$S$1</definedName>
    <definedName name="RaceLvlAdj">'Race Info'!$AP$1</definedName>
    <definedName name="RaceManeuverability">'Race Info'!$K$1</definedName>
    <definedName name="RaceNA">'Race Info'!$M$1</definedName>
    <definedName name="RaceName">'Race Info'!$A$3:INDEX('Race Info'!$A$3:$A$332,RaceInfoRowsCnt)</definedName>
    <definedName name="RacePsion">'[1]Psionic Info'!$F$23</definedName>
    <definedName name="RaceRa">'[1]Racial Abilities'!$F$1</definedName>
    <definedName name="RaceRef">'Race Info'!$BO$20</definedName>
    <definedName name="RaceResistances">'Race Info'!$X$1</definedName>
    <definedName name="RaceSize">'Race Info'!$C$1</definedName>
    <definedName name="RaceSk">[1]Skills!$HP$3</definedName>
    <definedName name="RaceSkillMod">'Race Info'!$AJ$1</definedName>
    <definedName name="RaceSkillPoints">'Race Info'!$BQ$20</definedName>
    <definedName name="RaceSpellLike">'Race Info'!$P$1</definedName>
    <definedName name="RaceSR">'Race Info'!$Y$1</definedName>
    <definedName name="RaceStrModReal">'Race Info'!$AD$1</definedName>
    <definedName name="RaceSwimSpeed">'Race Info'!$L$1</definedName>
    <definedName name="RaceTxt">'[1]Race &amp; Templates'!$D$6</definedName>
    <definedName name="RaceType">'Race Info'!$D$1</definedName>
    <definedName name="RaceVulnerabilities">'Race Info'!$W$1</definedName>
    <definedName name="RaceWeight">'Race Info'!$AT$1</definedName>
    <definedName name="RaceWill">'Race Info'!$BP$20</definedName>
    <definedName name="RaceWisModReal">'Race Info'!$AH$1</definedName>
    <definedName name="RacialAbilities">'[1]Racial Abilities'!$D$1</definedName>
    <definedName name="RacialSubtype">'Race Info'!$E$1</definedName>
    <definedName name="Rage">[1]Buffs!$M$3</definedName>
    <definedName name="RageACMod">[1]Buffs!$T$3</definedName>
    <definedName name="RageAmount">'[1]Class Abilities'!$F$1</definedName>
    <definedName name="RageConMod">[1]Buffs!$R$3</definedName>
    <definedName name="RageSpell">[1]Buffs!$B$42</definedName>
    <definedName name="RageSpellACMod">[1]Buffs!$J$42</definedName>
    <definedName name="RageSpellConMod">[1]Buffs!$H$42</definedName>
    <definedName name="RageSpellStrMod">[1]Buffs!$G$42</definedName>
    <definedName name="RageSpellWillMod">[1]Buffs!$I$42</definedName>
    <definedName name="RageStrMod">[1]Buffs!$Q$3</definedName>
    <definedName name="RageWillMod">[1]Buffs!$S$3</definedName>
    <definedName name="RaMLvl">'[1]Class Info'!$E$149</definedName>
    <definedName name="RamsMight">[1]Buffs!$B$12</definedName>
    <definedName name="RamsMightMod">[1]Buffs!$G$12</definedName>
    <definedName name="RandomAge">'[1]Stats &amp; Character Details'!$CH$24</definedName>
    <definedName name="RandomHeight">'[1]Stats &amp; Character Details'!$CK$24</definedName>
    <definedName name="RandomWeight">'[1]Stats &amp; Character Details'!$CN$24</definedName>
    <definedName name="RangeBonus">[1]Classes!$BK$2</definedName>
    <definedName name="RangedSneakAttack">'[1]Class Abilities'!$D$3360</definedName>
    <definedName name="RangedWeaponMasteryCell1">[1]Feats!$AP$226</definedName>
    <definedName name="RangedWeaponMasteryCell2">[1]Feats!$AP$227</definedName>
    <definedName name="RangedWeaponMasteryCell3">[1]Feats!$AP$228</definedName>
    <definedName name="RangerCombatStyle">[1]ExportSheet!$T$39</definedName>
    <definedName name="RangeTempMod">'[1]CS Calc.'!$J$23</definedName>
    <definedName name="RapidRecovery1">[1]Feats!$AR$1600</definedName>
    <definedName name="RapidRecovery2">[1]Feats!$AR$1601</definedName>
    <definedName name="RapidRecovery3">[1]Feats!$AR$1602</definedName>
    <definedName name="RavLvl">'[1]Class Info'!$E$150</definedName>
    <definedName name="RBlLvl">'[1]Class Info'!$E$574</definedName>
    <definedName name="RcstLvl">'[1]Class Info'!$E$557</definedName>
    <definedName name="RdrLvl">'[1]Class Info'!$E$181</definedName>
    <definedName name="RebukedTurned">[1]Classes!$BJ$17</definedName>
    <definedName name="RebukeTurn">[1]Classes!$BJ$15</definedName>
    <definedName name="RebukingTurning">[1]Classes!$BJ$16</definedName>
    <definedName name="RecasterSuddenMetamagic1">[1]ExportSheet!$AF$51</definedName>
    <definedName name="RecasterSuddenMetamagic2">[1]ExportSheet!$AF$52</definedName>
    <definedName name="RecasterSuddenmetamagicFeat1">[1]Tables!$Q$84</definedName>
    <definedName name="RecasterSuddenMetamagicFeat2">[1]Tables!$Q$85</definedName>
    <definedName name="Recitation">[1]Buffs!$B$50</definedName>
    <definedName name="RecitationTotal">[1]Buffs!$I$50</definedName>
    <definedName name="ReduceDexMod">[1]Buffs!$H$13</definedName>
    <definedName name="ReducePerson">[1]Buffs!$B$13</definedName>
    <definedName name="ReduceStrMod">[1]Buffs!$G$13</definedName>
    <definedName name="ReflexAbilityMod">'[1]CS Calc.'!$C$21</definedName>
    <definedName name="ReforgedWisdomCheckMod">'[1]Class Abilities'!$D$2887</definedName>
    <definedName name="RefSave">[1]Classes!$BN$38</definedName>
    <definedName name="RefTotal">'[1]CS Calc.'!$C$19</definedName>
    <definedName name="Regeneration">'[1]Racial Abilities'!$F$15</definedName>
    <definedName name="Region">'[1]Race &amp; Templates'!$AG$4</definedName>
    <definedName name="RegionChk">'[1]Race &amp; Templates'!$AG$5</definedName>
    <definedName name="RegionList">'Race Info'!$BM$128:INDEX('Race Info'!$BM$128:$BM$347,RegionListRowsCnt)</definedName>
    <definedName name="RegionListRowsCnt">'Race Info'!$BK$125</definedName>
    <definedName name="RegionOverride">'[1]Race &amp; Templates'!$D$12</definedName>
    <definedName name="RegionTxt">'[1]Race &amp; Templates'!$D$11</definedName>
    <definedName name="ReMLvl">'[1]Class Info'!$E$151</definedName>
    <definedName name="ResilientTroopsMod">[1]Buffs!$M$32</definedName>
    <definedName name="Resistance">[1]Buffs!$B$3</definedName>
    <definedName name="ResistanceAuraEnergyType">[1]ExportSheet!$X$35</definedName>
    <definedName name="ResistanceMod">[1]Buffs!$G$3</definedName>
    <definedName name="RfgLvl">'[1]Class Info'!$E$558</definedName>
    <definedName name="RgrLvl">'[1]Class Info'!$E$12</definedName>
    <definedName name="RideBracerSkBonus">[1]SoulmeldAbilities!$G$196</definedName>
    <definedName name="RighteousMight">[1]Buffs!$B$58</definedName>
    <definedName name="RighteousMightConMod">[1]Buffs!$H$58</definedName>
    <definedName name="RighteousMightDR">[1]Buffs!$J$58</definedName>
    <definedName name="RighteousMightNatArmor">[1]Buffs!$I$58</definedName>
    <definedName name="RighteousMightStrMod">[1]Buffs!$G$58</definedName>
    <definedName name="RighteousWrath">[1]Buffs!$B$59</definedName>
    <definedName name="RighteousWrathMod">[1]Buffs!$G$59</definedName>
    <definedName name="RilkanSkBonus">'[1]Racial Abilities'!$E$733</definedName>
    <definedName name="RingArmorBonus">'[1]Magic Equipment'!$V$16</definedName>
    <definedName name="RingLHValue">'[1]Magic Equipment'!$X$103</definedName>
    <definedName name="RingOfProtectionBonus">'[1]Magic Equipment'!$V$15</definedName>
    <definedName name="RingRHValue">'[1]Magic Equipment'!$X$102</definedName>
    <definedName name="RingShieldBonus">'[1]Magic Equipment'!$V$17</definedName>
    <definedName name="RingSlotLH">'[1]Magic Equipment'!$J$7</definedName>
    <definedName name="RingSlotRH">'[1]Magic Equipment'!$J$2</definedName>
    <definedName name="RisenMartyr">[1]ExportSheet!$U$18</definedName>
    <definedName name="RiZeLvl">'[1]Class Info'!$E$599</definedName>
    <definedName name="RKnLvl">'[1]Class Info'!$E$614</definedName>
    <definedName name="RKVLvl">'[1]Class Info'!$E$379</definedName>
    <definedName name="RMmLvl">'[1]Class Info'!$E$582</definedName>
    <definedName name="RmWLvl">'[1]Class Info'!$E$333</definedName>
    <definedName name="RncLvl">'[1]Class Info'!$E$452</definedName>
    <definedName name="rndClassIndex">'[1]Stats &amp; Character Details'!$CH$12</definedName>
    <definedName name="RnSLvl">'[1]Class Info'!$E$175</definedName>
    <definedName name="RogAbil1">[1]ExportSheet!$T$40</definedName>
    <definedName name="RogAbil10">[1]ExportSheet!$T$49</definedName>
    <definedName name="RogAbil11">[1]ExportSheet!$T$50</definedName>
    <definedName name="RogAbil12">[1]ExportSheet!$T$51</definedName>
    <definedName name="RogAbil13">[1]ExportSheet!$T$52</definedName>
    <definedName name="RogAbil14">[1]ExportSheet!$T$53</definedName>
    <definedName name="RogAbil2">[1]ExportSheet!$T$41</definedName>
    <definedName name="RogAbil3">[1]ExportSheet!$T$42</definedName>
    <definedName name="RogAbil4">[1]ExportSheet!$T$43</definedName>
    <definedName name="RogAbil5">[1]ExportSheet!$T$44</definedName>
    <definedName name="RogAbil6">[1]ExportSheet!$T$45</definedName>
    <definedName name="RogAbil7">[1]ExportSheet!$T$46</definedName>
    <definedName name="RogAbil8">[1]ExportSheet!$T$47</definedName>
    <definedName name="RogAbil9">[1]ExportSheet!$T$48</definedName>
    <definedName name="RogAbilBonusFts">[1]Tables!$O$26</definedName>
    <definedName name="RogAbilBreathstealer">[1]Tables!$O$2</definedName>
    <definedName name="RogAbilCritStrike">[1]Tables!$O$3</definedName>
    <definedName name="RogAbilDefRoll">[1]Tables!$O$4</definedName>
    <definedName name="RogAbilEvasion">[1]Tables!$O$10</definedName>
    <definedName name="RogAbilFortReflexes">[1]Tables!$O$11</definedName>
    <definedName name="RogAbilImpEvasion">[1]Tables!$O$5</definedName>
    <definedName name="RogAbilOpportun">[1]Tables!$O$6</definedName>
    <definedName name="RogAbilSkillMaster">[1]Tables!$O$7</definedName>
    <definedName name="RogAbilSlipMind">[1]Tables!$O$8</definedName>
    <definedName name="RogAbilSnipingMastery">[1]Tables!$O$1</definedName>
    <definedName name="RogLvl">'[1]Class Info'!$E$13</definedName>
    <definedName name="RonLvl">'[1]Class Info'!$E$152</definedName>
    <definedName name="RRnLvl">'[1]Class Info'!$E$556</definedName>
    <definedName name="RSL_List">[1]Classes!$BX$4:$BX$161</definedName>
    <definedName name="RSL_Table">[1]Classes!$BX$4:$CB$161</definedName>
    <definedName name="RslAaInc1">[1]ExportSheet!$BU$50</definedName>
    <definedName name="RslAaInc3">[1]ExportSheet!$BU$51</definedName>
    <definedName name="RslAaInc7">[1]ExportSheet!$BU$52</definedName>
    <definedName name="RslAzClr1">[1]ExportSheet!$BU$53</definedName>
    <definedName name="RslAzClr4">[1]ExportSheet!$BU$54</definedName>
    <definedName name="RslAzClr9">[1]ExportSheet!$BU$55</definedName>
    <definedName name="RslChEgo1">[1]ExportSheet!$BU$56</definedName>
    <definedName name="RslChEgo3">[1]ExportSheet!$BU$57</definedName>
    <definedName name="RslChEgo5">[1]ExportSheet!$BU$58</definedName>
    <definedName name="RslChRog1">[1]ExportSheet!$BU$59</definedName>
    <definedName name="RslChRog3">[1]ExportSheet!$BU$60</definedName>
    <definedName name="RslChRog8">[1]ExportSheet!$BU$61</definedName>
    <definedName name="RslChRogSkillName">[1]Variants!$P$185</definedName>
    <definedName name="RslChRogSkillSelected">[1]ExportSheet!$BV$57</definedName>
    <definedName name="RslChWiz1">[1]ExportSheet!$BU$62</definedName>
    <definedName name="RslChWiz10">[1]ExportSheet!$BU$64</definedName>
    <definedName name="RslChWiz5">[1]ExportSheet!$BU$63</definedName>
    <definedName name="RslDbClr1">[1]ExportSheet!$BU$201</definedName>
    <definedName name="RslDbClr5">[1]ExportSheet!$BU$202</definedName>
    <definedName name="RslDbClr9">[1]ExportSheet!$BU$203</definedName>
    <definedName name="RslDBClrEnergyTypeSelected">[1]Variants!$P$442</definedName>
    <definedName name="RslDBEnergyType">[1]ExportSheet!$BV$199</definedName>
    <definedName name="RslDbPal1">[1]ExportSheet!$BU$207</definedName>
    <definedName name="RslDbPal4">[1]ExportSheet!$BU$208</definedName>
    <definedName name="RslDbPal5">[1]ExportSheet!$BU$209</definedName>
    <definedName name="RslDbSor1">[1]ExportSheet!$BU$204</definedName>
    <definedName name="RslDbSor4">[1]ExportSheet!$BU$205</definedName>
    <definedName name="RslDbSor7">[1]ExportSheet!$BU$206</definedName>
    <definedName name="RslDkBbn1">[1]ExportSheet!$BU$65</definedName>
    <definedName name="RslDkBbn11">[1]ExportSheet!$BU$67</definedName>
    <definedName name="RslDkBbn7">[1]ExportSheet!$BU$66</definedName>
    <definedName name="RslDwClr1">[1]ExportSheet!$BU$68</definedName>
    <definedName name="RslDwClr4">[1]ExportSheet!$BU$69</definedName>
    <definedName name="RslDwClr8">[1]ExportSheet!$BU$70</definedName>
    <definedName name="RslDwFtr1">[1]ExportSheet!$BU$71</definedName>
    <definedName name="RslDwFtr2">[1]ExportSheet!$BU$72</definedName>
    <definedName name="RslDwFtr8">[1]ExportSheet!$BU$73</definedName>
    <definedName name="RslDwSbn1">[1]ExportSheet!$BU$77</definedName>
    <definedName name="RslDwSbn3">[1]ExportSheet!$BU$78</definedName>
    <definedName name="RslDwSbn9">[1]ExportSheet!$BU$79</definedName>
    <definedName name="RslDwSor1">[1]ExportSheet!$BU$74</definedName>
    <definedName name="RslDwSor5">[1]ExportSheet!$BU$75</definedName>
    <definedName name="RslDwSor9">[1]ExportSheet!$BU$76</definedName>
    <definedName name="RslElPal1">[1]ExportSheet!$BU$80</definedName>
    <definedName name="RslElPal3">[1]ExportSheet!$BU$81</definedName>
    <definedName name="RslElPal5">[1]ExportSheet!$BU$82</definedName>
    <definedName name="RslElRgr1">[1]ExportSheet!$BU$83</definedName>
    <definedName name="RslElRgr10">[1]ExportSheet!$BU$85</definedName>
    <definedName name="RslElRgr4">[1]ExportSheet!$BU$84</definedName>
    <definedName name="RslElSbn1">[1]ExportSheet!$BU$86</definedName>
    <definedName name="RslElSbn2">[1]ExportSheet!$BU$87</definedName>
    <definedName name="RslElSbn7">[1]ExportSheet!$BU$88</definedName>
    <definedName name="RslElWiz1">[1]ExportSheet!$BU$89</definedName>
    <definedName name="RslElWiz3">[1]ExportSheet!$BU$90</definedName>
    <definedName name="RslElWiz5">[1]ExportSheet!$BU$91</definedName>
    <definedName name="RslGnBrd1">[1]ExportSheet!$BU$92</definedName>
    <definedName name="RslGnBrd11">[1]ExportSheet!$BU$95</definedName>
    <definedName name="RslGnBrd3">[1]ExportSheet!$BU$93</definedName>
    <definedName name="RslGnBrd6">[1]ExportSheet!$BU$94</definedName>
    <definedName name="RslGnIll1">[1]ExportSheet!$BU$96</definedName>
    <definedName name="RslGnIll10">[1]ExportSheet!$BU$98</definedName>
    <definedName name="RslGnIll1School">'[1]Class Abilities'!$Q$113:$Q$121</definedName>
    <definedName name="RslGnIll1SchoolName">'[1]Class Abilities'!$Q$111</definedName>
    <definedName name="RslGnIll1SchoolSelected">[1]ExportSheet!$BV$96</definedName>
    <definedName name="RslGnIll5">[1]ExportSheet!$BU$97</definedName>
    <definedName name="RslGnInc1">[1]ExportSheet!$BU$99</definedName>
    <definedName name="RslGnInc2">[1]ExportSheet!$BU$100</definedName>
    <definedName name="RslGnInc7">[1]ExportSheet!$BU$101</definedName>
    <definedName name="RslGnRgr1">[1]ExportSheet!$BU$102</definedName>
    <definedName name="RslGnRgr4">[1]ExportSheet!$BU$103</definedName>
    <definedName name="RslGnRgr8">[1]ExportSheet!$BU$104</definedName>
    <definedName name="RslGoBbn1">[1]ExportSheet!$BU$105</definedName>
    <definedName name="RslGoBbn5">[1]ExportSheet!$BU$106</definedName>
    <definedName name="RslGoBbn7">[1]ExportSheet!$BU$107</definedName>
    <definedName name="RslGoDrd1">[1]ExportSheet!$BU$108</definedName>
    <definedName name="RslGoDrd12">[1]ExportSheet!$BU$110</definedName>
    <definedName name="RslGoDrd6">[1]ExportSheet!$BU$109</definedName>
    <definedName name="RslGoRog2">[1]ExportSheet!$BU$111</definedName>
    <definedName name="RslGoRog3">[1]ExportSheet!$BU$112</definedName>
    <definedName name="RslGoRog8">[1]ExportSheet!$BU$113</definedName>
    <definedName name="RslHaDrd1">[1]ExportSheet!$BU$132</definedName>
    <definedName name="RslHaDrd13">[1]ExportSheet!$BU$134</definedName>
    <definedName name="RslHaDrd5">[1]ExportSheet!$BU$133</definedName>
    <definedName name="RslHaMnk1">[1]ExportSheet!$BU$135</definedName>
    <definedName name="RslHaMnk2">[1]ExportSheet!$BU$136</definedName>
    <definedName name="RslHaMnk7">[1]ExportSheet!$BU$137</definedName>
    <definedName name="RslHaRog1">[1]ExportSheet!$BU$138</definedName>
    <definedName name="RslHaRog10">[1]ExportSheet!$BU$140</definedName>
    <definedName name="RslHaRog3">[1]ExportSheet!$BU$139</definedName>
    <definedName name="RslHaTotm1">[1]ExportSheet!$BU$141</definedName>
    <definedName name="RslHaTotm3">[1]ExportSheet!$BU$142</definedName>
    <definedName name="RslHaTotm8">[1]ExportSheet!$BU$143</definedName>
    <definedName name="RslHeBrd1">[1]ExportSheet!$BU$114</definedName>
    <definedName name="RslHeBrd6">[1]ExportSheet!$BU$115</definedName>
    <definedName name="RslHeBrd8">[1]ExportSheet!$BU$116</definedName>
    <definedName name="RslHeFtr1">[1]ExportSheet!$BU$117</definedName>
    <definedName name="RslHeFtr2">[1]ExportSheet!$BU$118</definedName>
    <definedName name="RslHeFtr6">[1]ExportSheet!$BU$119</definedName>
    <definedName name="RslHeRgr1">[1]ExportSheet!$BU$120</definedName>
    <definedName name="RslHeRgr13">[1]ExportSheet!$BU$122</definedName>
    <definedName name="RslHeRgr4">[1]ExportSheet!$BU$121</definedName>
    <definedName name="RslHoBbn2">[1]ExportSheet!$BU$123</definedName>
    <definedName name="RslHoBbn5">[1]ExportSheet!$BU$124</definedName>
    <definedName name="RslHoBbn7">[1]ExportSheet!$BU$125</definedName>
    <definedName name="RslHoDrd1">[1]ExportSheet!$BU$126</definedName>
    <definedName name="RslHoDrd4">[1]ExportSheet!$BU$127</definedName>
    <definedName name="RslHoDrd6">[1]ExportSheet!$BU$128</definedName>
    <definedName name="RslHoPal1">[1]ExportSheet!$BU$129</definedName>
    <definedName name="RslHoPal3">[1]ExportSheet!$BU$130</definedName>
    <definedName name="RslHoPal6">[1]ExportSheet!$BU$131</definedName>
    <definedName name="RslKaMnk1">[1]ExportSheet!$BU$144</definedName>
    <definedName name="RslKaMnk2">[1]ExportSheet!$BU$145</definedName>
    <definedName name="RslKaMnk7">[1]ExportSheet!$BU$146</definedName>
    <definedName name="RslKaSou1">[1]ExportSheet!$BU$147</definedName>
    <definedName name="RslKaSou3">[1]ExportSheet!$BU$148</definedName>
    <definedName name="RslKaSou6">[1]ExportSheet!$BU$149</definedName>
    <definedName name="RslKaTel1">[1]ExportSheet!$BU$150</definedName>
    <definedName name="RslKaTel3">[1]ExportSheet!$BU$151</definedName>
    <definedName name="RslKaTel5">[1]ExportSheet!$BU$152</definedName>
    <definedName name="RslKoFtr1">[1]ExportSheet!$BU$153</definedName>
    <definedName name="RslKoFtr2">[1]ExportSheet!$BU$154</definedName>
    <definedName name="RslKoFtr4">[1]ExportSheet!$BU$155</definedName>
    <definedName name="RslKoRgr1">[1]ExportSheet!$BU$156</definedName>
    <definedName name="RslKoRgr4">[1]ExportSheet!$BU$157</definedName>
    <definedName name="RslKoRgr7">[1]ExportSheet!$BU$158</definedName>
    <definedName name="RslKoRog1">[1]ExportSheet!$BU$159</definedName>
    <definedName name="RslKoRog3">[1]ExportSheet!$BU$160</definedName>
    <definedName name="RslKoRog8">[1]ExportSheet!$BU$161</definedName>
    <definedName name="RslRaClr1">[1]ExportSheet!$BU$162</definedName>
    <definedName name="RslRaClr3">[1]ExportSheet!$BU$163</definedName>
    <definedName name="RslRaClr7">[1]ExportSheet!$BU$164</definedName>
    <definedName name="RslRaFtr1">[1]ExportSheet!$BU$165</definedName>
    <definedName name="RslRaFtr4">[1]ExportSheet!$BU$166</definedName>
    <definedName name="RslRaFtr8">[1]ExportSheet!$BU$167</definedName>
    <definedName name="RslRaSor1">[1]ExportSheet!$BU$168</definedName>
    <definedName name="RslRaSor11">[1]ExportSheet!$BU$170</definedName>
    <definedName name="RslRaSor5">[1]ExportSheet!$BU$169</definedName>
    <definedName name="RslRiRog1">[1]ExportSheet!$BU$171</definedName>
    <definedName name="RslRiRog10">[1]ExportSheet!$BU$173</definedName>
    <definedName name="RslRiRog3">[1]ExportSheet!$BU$172</definedName>
    <definedName name="RslShDrd1">[1]ExportSheet!$BU$174</definedName>
    <definedName name="RslShDrd1AbilitySelected">[1]ExportSheet!$BV$174</definedName>
    <definedName name="RslShDrd1TraitSelected">[1]ExportSheet!$BV$175</definedName>
    <definedName name="RslShDrd4">[1]ExportSheet!$BU$175</definedName>
    <definedName name="RslShDrd5">[1]ExportSheet!$BU$176</definedName>
    <definedName name="RslShRgr1">[1]ExportSheet!$BU$177</definedName>
    <definedName name="RslShRgr4">[1]ExportSheet!$BU$178</definedName>
    <definedName name="RslShRgr9">[1]ExportSheet!$BU$179</definedName>
    <definedName name="RslShWil1">[1]ExportSheet!$BU$180</definedName>
    <definedName name="RslShWil2">[1]ExportSheet!$BU$181</definedName>
    <definedName name="RslShWil6">[1]ExportSheet!$BU$182</definedName>
    <definedName name="RslSkMnk1">[1]ExportSheet!$BU$183</definedName>
    <definedName name="RslSkMnk10">[1]ExportSheet!$BU$185</definedName>
    <definedName name="RslSkMnk5">[1]ExportSheet!$BU$184</definedName>
    <definedName name="RslSsBrd1">[1]ExportSheet!$BU$186</definedName>
    <definedName name="RslSsBrd3">[1]ExportSheet!$BU$187</definedName>
    <definedName name="RslSsBrd6">[1]ExportSheet!$BU$188</definedName>
    <definedName name="RslTiInc1">[1]ExportSheet!$BU$189</definedName>
    <definedName name="RslTiInc3">[1]ExportSheet!$BU$190</definedName>
    <definedName name="RslTiInc7">[1]ExportSheet!$BU$191</definedName>
    <definedName name="RslWaArt1">[1]ExportSheet!$BU$192</definedName>
    <definedName name="RslWaArt4">[1]ExportSheet!$BU$193</definedName>
    <definedName name="RslWaArt5">[1]ExportSheet!$BU$194</definedName>
    <definedName name="RslWaFtr1">[1]ExportSheet!$BU$195</definedName>
    <definedName name="RslWaFtr2">[1]ExportSheet!$BU$196</definedName>
    <definedName name="RslWaFtr4">[1]ExportSheet!$BU$197</definedName>
    <definedName name="RslWaPal1">[1]ExportSheet!$BU$198</definedName>
    <definedName name="RslWaPal2">[1]ExportSheet!$BU$199</definedName>
    <definedName name="RslWaPal3">[1]ExportSheet!$BU$200</definedName>
    <definedName name="RsMLvl">'[1]Class Info'!$E$724</definedName>
    <definedName name="RSPLvl">'[1]Class Info'!$E$174</definedName>
    <definedName name="RuaLvl">'[1]Class Info'!$E$314</definedName>
    <definedName name="RuatharMartialWeaponCell">[1]ExportSheet!$AA$12</definedName>
    <definedName name="RuSLvl">'[1]Class Info'!$E$297</definedName>
    <definedName name="RWzLvl">'[1]Class Info'!$E$119</definedName>
    <definedName name="SAdLvl">'[1]Class Info'!$E$454</definedName>
    <definedName name="SaELvl">'[1]Class Info'!$E$176</definedName>
    <definedName name="SaFLvl">'[1]Class Info'!$E$177</definedName>
    <definedName name="SaHLvl">'[1]Class Info'!$E$516</definedName>
    <definedName name="SaHSpecialAbility">[1]ExportSheet!$AJ$25</definedName>
    <definedName name="SailBraceSkBonus">[1]SoulmeldAbilities!$G$199</definedName>
    <definedName name="SAMaLvl">'[1]Class Info'!$E$615</definedName>
    <definedName name="SameDeity">[1]Buffs!$E$50</definedName>
    <definedName name="SamLvl">'[1]Class Info'!$E$23</definedName>
    <definedName name="SAMoSSpells">'[1]Prestige Classes III'!$E$42:$E$46</definedName>
    <definedName name="SAMoSSpellType">[1]ExportSheet!$AI$39:$AI$43</definedName>
    <definedName name="SAMoSSpellType1">[1]ExportSheet!$AI$39</definedName>
    <definedName name="SAMoSSpellType2">[1]ExportSheet!$AI$40</definedName>
    <definedName name="SAMoSSpellType3">[1]ExportSheet!$AI$41</definedName>
    <definedName name="SAMoSSpellType4">[1]ExportSheet!$AI$42</definedName>
    <definedName name="SAMoSSpellType5">[1]ExportSheet!$AI$43</definedName>
    <definedName name="SamType">[1]Feats!$BK$77</definedName>
    <definedName name="SanctifiedOneAbility1">[1]ExportSheet!$AG$40</definedName>
    <definedName name="SanctifiedOneAbility2">[1]ExportSheet!$AG$41</definedName>
    <definedName name="SanctifiedOneAbility3">[1]ExportSheet!$AG$42</definedName>
    <definedName name="SanctifiedOneDeityCell">[1]ExportSheet!$AG$39</definedName>
    <definedName name="SaOLvl">'[1]Class Info'!$E$282</definedName>
    <definedName name="SapphireSmiteBonus">'[1]Incarnum Abilities'!$Z$26</definedName>
    <definedName name="SavesTxt">'[1]CS Calc.'!$E$19</definedName>
    <definedName name="SBHLvl">'[1]Class Info'!$E$179</definedName>
    <definedName name="SbnBinds">[1]Soulmelds!$BS$12</definedName>
    <definedName name="SbnLvl">'[1]Class Info'!$E$56</definedName>
    <definedName name="SbnMelds">[1]Soulmelds!$BS$4</definedName>
    <definedName name="SbSLvl">'[1]Class Info'!$E$230</definedName>
    <definedName name="ScChLvl">'[1]Class Info'!$E$604</definedName>
    <definedName name="ScCLvl">'[1]Class Info'!$E$347</definedName>
    <definedName name="ScDLvl">'[1]Class Info'!$E$384</definedName>
    <definedName name="ScELvl">'[1]Class Info'!$E$307</definedName>
    <definedName name="ScgLvl">'[1]Class Info'!$E$762</definedName>
    <definedName name="ScHLvl">'[1]Class Info'!$E$341</definedName>
    <definedName name="ScionCell">[1]Feats!$AP$1942</definedName>
    <definedName name="ScionHouse">[1]Tables!$J$53:$J$59</definedName>
    <definedName name="SclLvl">'[1]Class Info'!$E$749</definedName>
    <definedName name="ScMLvl">'[1]Class Info'!$E$298</definedName>
    <definedName name="ScrLvl">'[1]Class Info'!$E$393</definedName>
    <definedName name="ScSLvl">'[1]Class Info'!$E$559</definedName>
    <definedName name="SctLvl">'[1]Class Info'!$E$35</definedName>
    <definedName name="ScWLvl">'[1]Class Info'!$E$571</definedName>
    <definedName name="SdALvl">'[1]Class Info'!$E$300</definedName>
    <definedName name="SDCLvl">'[1]Class Info'!$E$509</definedName>
    <definedName name="SearchTotal">[1]Skills!$HI$73</definedName>
    <definedName name="SecretAboleth">'[1]Class Abilities'!$D$2722</definedName>
    <definedName name="SecretBeholder">'[1]Class Abilities'!$D$2723</definedName>
    <definedName name="SecretChoker">'[1]Class Abilities'!$D$2724</definedName>
    <definedName name="SecretDestrachan">'[1]Class Abilities'!$D$2725</definedName>
    <definedName name="SecretEttercap">'[1]Class Abilities'!$D$2726</definedName>
    <definedName name="SecretGibberingMouther">'[1]Class Abilities'!$D$2727</definedName>
    <definedName name="SecretMindFlayer">'[1]Class Abilities'!$D$2728</definedName>
    <definedName name="SecretOtyugh">'[1]Class Abilities'!$D$2729</definedName>
    <definedName name="SecretUmberhulk">'[1]Class Abilities'!$D$2730</definedName>
    <definedName name="SeeLvl">'[1]Class Info'!$E$200</definedName>
    <definedName name="SelectedCasterReal">'[1]Spell Info'!$L$96</definedName>
    <definedName name="SensesAuraMod">[1]Buffs!$M$11</definedName>
    <definedName name="Setting">'[1]Option Info'!$H$12</definedName>
    <definedName name="SettingIdx">'[1]Option Info'!$H$15</definedName>
    <definedName name="SettingsAbrList">INDEX(TblSettings,2,1):INDEX(TblSettings,SettingsRowsCnt,1)</definedName>
    <definedName name="SettingsBase">'[1]Option Info'!$H$14</definedName>
    <definedName name="SettingsList">INDEX(TblSettings,2,5):INDEX(TblSettings,SettingsRowsCnt,5)</definedName>
    <definedName name="SettingsRowsCnt">'[1]Option Info'!$H$11</definedName>
    <definedName name="SettingSunManeuvers">'[1]Maneuvers &amp; Stances'!$X$111</definedName>
    <definedName name="SettingSunStrikes">'[1]Maneuvers &amp; Stances'!$AE$111</definedName>
    <definedName name="SfCLvl">'[1]Class Info'!$E$488</definedName>
    <definedName name="SfiLvl">'[1]Class Info'!$E$616</definedName>
    <definedName name="SfLLvl">'[1]Class Info'!$E$473</definedName>
    <definedName name="SftLvl">'[1]Class Info'!$E$789</definedName>
    <definedName name="SgdLvl">'[1]Class Info'!$E$672</definedName>
    <definedName name="SghLvl">'[1]Class Info'!$E$637</definedName>
    <definedName name="ShadowAbilities">'[1]Race &amp; Templates'!$X$22:$X$28</definedName>
    <definedName name="ShadowAbilitiesList">'[1]Race &amp; Templates'!$AP$11:INDEX('[1]Race &amp; Templates'!$AP$11:$AP$17,ShadowAbilitiesListRowsCnt)</definedName>
    <definedName name="ShadowAbilitiesListRowsCnt">'[1]Race &amp; Templates'!$AJ$8</definedName>
    <definedName name="ShadowCFear">'[1]Race &amp; Templates'!$AN$12</definedName>
    <definedName name="ShadowEvasion">'[1]Race &amp; Templates'!$AN$14</definedName>
    <definedName name="ShadowHandManeuvers">'[1]Maneuvers &amp; Stances'!$X$133</definedName>
    <definedName name="ShadowHandStances">'[1]Maneuvers &amp; Stances'!$AE$133</definedName>
    <definedName name="ShadowLuck">'[1]Race &amp; Templates'!$AN$11</definedName>
    <definedName name="ShadowMantleSkBonus">[1]SoulmeldAbilities!$G$201</definedName>
    <definedName name="ShadowMImage">'[1]Race &amp; Templates'!$AN$16</definedName>
    <definedName name="ShadowPShift">'[1]Race &amp; Templates'!$AN$17</definedName>
    <definedName name="Shaken">[1]Buffs!$W$13</definedName>
    <definedName name="ShakenMod">[1]Buffs!$Y$13</definedName>
    <definedName name="ShaLvl">'[1]Class Info'!$E$68</definedName>
    <definedName name="ShapeMindBlade">'[1]Class Abilities'!$D$1611</definedName>
    <definedName name="ShapeSoulmeld1Choice">[1]ExportSheet!$BD$70</definedName>
    <definedName name="ShapeSoulmeld2Choice">[1]ExportSheet!$BE$70</definedName>
    <definedName name="ShapeSoulmeld3Choice">[1]ExportSheet!$BF$70</definedName>
    <definedName name="ShapeSoulmeldClass1">[1]ExportSheet!$BD$71</definedName>
    <definedName name="ShapeSoulmeldClass2">[1]ExportSheet!$BE$71</definedName>
    <definedName name="ShapeSoulmeldClass3">[1]ExportSheet!$BF$71</definedName>
    <definedName name="ShaSLvl">'[1]Class Info'!$E$283</definedName>
    <definedName name="SHBWeapon">'[1]Class Abilities'!$D$633</definedName>
    <definedName name="ShdLvl">'[1]Class Info'!$E$120</definedName>
    <definedName name="ShHLvl">'[1]Class Info'!$E$453</definedName>
    <definedName name="ShieldBonus">[1]Armor!$M$62</definedName>
    <definedName name="ShieldCell">[1]ExportSheet!$F$46</definedName>
    <definedName name="ShieldCP">[1]Armor!$O$62</definedName>
    <definedName name="ShieldMat">[1]ExportSheet!$F$48</definedName>
    <definedName name="ShieldMaterial">[1]Armor!$J$62</definedName>
    <definedName name="ShieldMaterialName">[1]Armor!$M$90</definedName>
    <definedName name="ShieldMaxDex">[1]Armor!$N$62</definedName>
    <definedName name="ShieldName">[1]Armor!$M$88</definedName>
    <definedName name="ShieldOfFaith">[1]Buffs!$B$15</definedName>
    <definedName name="ShieldOfFaithAC">[1]Buffs!$G$15</definedName>
    <definedName name="ShieldOfLaw">[1]Buffs!$B$78</definedName>
    <definedName name="ShieldOfLawMod">[1]Buffs!$G$78</definedName>
    <definedName name="ShieldOfWarding">[1]Buffs!$B$43</definedName>
    <definedName name="ShieldOfWardingMod">[1]Buffs!$G$43</definedName>
    <definedName name="ShieldProf">'[1]Class Info'!$EI$14</definedName>
    <definedName name="ShieldProficient">[1]Armor!$L$62</definedName>
    <definedName name="ShieldProps">[1]Armor!$A$22</definedName>
    <definedName name="ShieldQual">[1]ExportSheet!$F$47</definedName>
    <definedName name="ShieldSel">[1]Armor!$I$90</definedName>
    <definedName name="ShieldSpecial1">[1]Feats!$AO$231</definedName>
    <definedName name="ShieldSpecial2">[1]Feats!$AO$232</definedName>
    <definedName name="ShieldSpecial3">[1]Feats!$AO$233</definedName>
    <definedName name="ShieldSpell">[1]Buffs!$B$14</definedName>
    <definedName name="ShieldSpellBonus">[1]Buffs!$G$14</definedName>
    <definedName name="ShieldSpellFail">[1]Armor!$P$62</definedName>
    <definedName name="ShieldType">[1]Armor!$J$90</definedName>
    <definedName name="ShieldWgt">[1]Armor!$Q$62</definedName>
    <definedName name="ShifterAbility">'[1]Racial Abilities'!$H$681</definedName>
    <definedName name="ShifterAgilityMod">[1]Buffs!$R$43</definedName>
    <definedName name="ShifterAttackBite">'[1]Racial Abilities'!$J$691</definedName>
    <definedName name="ShifterAttackClaw">'[1]Racial Abilities'!$J$692</definedName>
    <definedName name="ShifterAttackGore">'[1]Racial Abilities'!$J$689</definedName>
    <definedName name="ShifterAttacks">'[1]Racial Abilities'!$K$683</definedName>
    <definedName name="ShifterCell2">[1]Feats!$AP$2572</definedName>
    <definedName name="ShifterCell3">[1]ExportSheet!$AE$54</definedName>
    <definedName name="ShifterClimbSpeed">'[1]Racial Abilities'!$J$687</definedName>
    <definedName name="ShifterCnt">'[1]Racial Abilities'!$J$683</definedName>
    <definedName name="ShifterDmgBonus">'[1]Racial Abilities'!$K$681</definedName>
    <definedName name="ShifterFlySpeed">'[1]Racial Abilities'!$J$693</definedName>
    <definedName name="ShifterHandleAnimalBonus">'[1]Racial Abilities'!$J$688</definedName>
    <definedName name="ShifterLandSpeedBonus">'[1]Racial Abilities'!$J$690</definedName>
    <definedName name="ShifterNaturalArmor">'[1]Racial Abilities'!$J$686</definedName>
    <definedName name="ShifterSelected">[1]Feats!$AN$6</definedName>
    <definedName name="ShifterSurvivalBonus">'[1]Racial Abilities'!$J$695</definedName>
    <definedName name="ShifterSwimSpeed">'[1]Racial Abilities'!$J$694</definedName>
    <definedName name="ShifterTrait1Idx">'[1]Racial Abilities'!$G$683</definedName>
    <definedName name="ShifterTrait1Txt">'[1]Race &amp; Templates'!$P$18</definedName>
    <definedName name="ShifterTrait2Idx">'[1]Racial Abilities'!$H$683</definedName>
    <definedName name="ShifterTrait2Txt">[1]Feats!$AQ$2572</definedName>
    <definedName name="ShifterTrait3Idx">'[1]Racial Abilities'!$I$683</definedName>
    <definedName name="ShifterTrait3Txt">'[1]Racial Abilities'!$J$681</definedName>
    <definedName name="ShifterTrait4Idx">'[1]Racial Abilities'!$L$681</definedName>
    <definedName name="ShifterTrait4Txt">'[1]Racial Abilities'!$M$681</definedName>
    <definedName name="ShifterTraitList">'[1]Racial Abilities'!$G$686:$G$695</definedName>
    <definedName name="ShifterTraitTxt">'[1]Racial Abilities'!$I$681</definedName>
    <definedName name="ShiftingMod">[1]Feats!$AN$5</definedName>
    <definedName name="ShILvl">'[1]Class Info'!$E$229</definedName>
    <definedName name="ShjLvl">'[1]Class Info'!$E$27</definedName>
    <definedName name="ShkLvl">'[1]Class Info'!$E$211</definedName>
    <definedName name="ShMkLvl">'[1]Class Info'!$E$636</definedName>
    <definedName name="ShmLvl">'[1]Class Info'!$E$231</definedName>
    <definedName name="ShortClass">'[1]Class Info'!$EE$11</definedName>
    <definedName name="ShoulderSlot">'[1]Magic Equipment'!$P$17</definedName>
    <definedName name="ShoulderSlotChaMod">'[1]Magic Equipment'!$AV$17</definedName>
    <definedName name="ShoulderSlotSavesMod">'[1]Magic Equipment'!$AV$18</definedName>
    <definedName name="ShoulderSlotSpellResist">'[1]Magic Equipment'!$AV$19</definedName>
    <definedName name="ShoulderSlotValue">'[1]Magic Equipment'!$AW$56</definedName>
    <definedName name="ShoulderSlotWeight">'[1]Magic Equipment'!$AU$56</definedName>
    <definedName name="ShowCanNotCast">'[1]Spell Info'!$L$87</definedName>
    <definedName name="ShpLvl">'[1]Class Info'!$E$634</definedName>
    <definedName name="SHrLvl">'[1]Class Info'!$E$392</definedName>
    <definedName name="ShSLvl">'[1]Class Info'!$E$308</definedName>
    <definedName name="ShtSLvl">'[1]Class Info'!$E$284</definedName>
    <definedName name="ShugenjaElement">[1]Tables!$L$322</definedName>
    <definedName name="ShugenjaElementCell">[1]ExportSheet!$U$19</definedName>
    <definedName name="ShugenjaOrderCell">[1]ExportSheet!$U$20</definedName>
    <definedName name="Sickened">[1]Buffs!$W$14</definedName>
    <definedName name="SickenedMod">[1]Buffs!$Y$14</definedName>
    <definedName name="SiftWingSurge1">[1]ExportSheet!$AB$56</definedName>
    <definedName name="SiftWingSurge2">[1]ExportSheet!$AB$57</definedName>
    <definedName name="SightGlovesDmgBonus">[1]SoulmeldAbilities!$G$208</definedName>
    <definedName name="SIIntMod">'[1]Spell Info'!$D$75</definedName>
    <definedName name="SilverMaskSkBonus">[1]SoulmeldAbilities!$G$210</definedName>
    <definedName name="SimpleProf">'[1]Class Info'!$EI$16</definedName>
    <definedName name="SiOLvl">'[1]Class Info'!$E$431</definedName>
    <definedName name="Size">'Race Info'!$BK$31</definedName>
    <definedName name="SizeArmorWgt">'Race Info'!$BK$47</definedName>
    <definedName name="SizeBase">'Race Info'!$BK$33</definedName>
    <definedName name="SizeBaseIdx">'Race Info'!$BL$33</definedName>
    <definedName name="SizeChanged">'Race Info'!$BK$30</definedName>
    <definedName name="SizeFace">'Race Info'!$BQ$47</definedName>
    <definedName name="SizeList">'Race Info'!$BS$5:$BS$18</definedName>
    <definedName name="SizeLong">'Race Info'!$BK$32</definedName>
    <definedName name="SizeMod">'Race Info'!$BM$47</definedName>
    <definedName name="SizeNumber">'Race Info'!$BJ$47</definedName>
    <definedName name="SizeReach">'Race Info'!$BR$47</definedName>
    <definedName name="SizeReachLong">'Race Info'!$BS$47</definedName>
    <definedName name="SizeSkillMod">'Race Info'!$BN$47</definedName>
    <definedName name="SizeWgtMod">'Race Info'!$BL$47</definedName>
    <definedName name="SkACP">[1]Skills!$GR$1</definedName>
    <definedName name="SkAppraiseRanks">[1]Skills!$HH$6</definedName>
    <definedName name="SkAutohypnosisRanks">[1]Skills!$HH$7</definedName>
    <definedName name="SkBalanceRanks">[1]Skills!$HH$8</definedName>
    <definedName name="SkBluffRanks">[1]Skills!$HH$9</definedName>
    <definedName name="SkClimbRanks">[1]Skills!$HH$10</definedName>
    <definedName name="SkConcentrationRanks">[1]Skills!$HH$12</definedName>
    <definedName name="SkControlShapeRanks">[1]Skills!$HH$11</definedName>
    <definedName name="SkCraft1Ranks">[1]Skills!$HH$14</definedName>
    <definedName name="SkCraft2Ranks">[1]Skills!$HH$15</definedName>
    <definedName name="SkCraft3Ranks">[1]Skills!$HH$16</definedName>
    <definedName name="SkCraft4Ranks">[1]Skills!$HH$17</definedName>
    <definedName name="SkCraft5Ranks">[1]Skills!$HH$18</definedName>
    <definedName name="SkCraft6Ranks">[1]Skills!$HH$19</definedName>
    <definedName name="SkCraftRanks">[1]Skills!$HM$13</definedName>
    <definedName name="SkDecipherScriptRanks">[1]Skills!$HH$20</definedName>
    <definedName name="SkDiplomacyRanks">[1]Skills!$HH$21</definedName>
    <definedName name="SkDisableDeviceRanks">[1]Skills!$HH$22</definedName>
    <definedName name="SkDisguiseRanks">[1]Skills!$HH$23</definedName>
    <definedName name="SkEscapeArtistRanks">[1]Skills!$HH$24</definedName>
    <definedName name="SkForgeryRanks">[1]Skills!$HH$25</definedName>
    <definedName name="SkGatherInformationRanks">[1]Skills!$HH$26</definedName>
    <definedName name="SkHandleAnimalRanks">[1]Skills!$HH$27</definedName>
    <definedName name="SkHealRanks">[1]Skills!$HH$28</definedName>
    <definedName name="SkHideRanks">[1]Skills!$HH$29</definedName>
    <definedName name="SkIaijutsuRanks">[1]Skills!$HH$31</definedName>
    <definedName name="SkillArtistry1">[1]ExportSheet!$AG$24</definedName>
    <definedName name="SkillArtistry2">[1]ExportSheet!$AG$25</definedName>
    <definedName name="SkillArtistry3">[1]ExportSheet!$AG$26</definedName>
    <definedName name="SkillArtistry4">[1]ExportSheet!$AG$27</definedName>
    <definedName name="SkillFocusList">[1]Feats!$AQ$102</definedName>
    <definedName name="SkillList">[1]Skills!$HW$6</definedName>
    <definedName name="SkillName">[1]Skills!$IA$5:$IA$85</definedName>
    <definedName name="SkillTrickList">'[1]Skill Tricks'!$R$5</definedName>
    <definedName name="SkillTrickRanks">[1]Skills!$F$75</definedName>
    <definedName name="SkillTricks">'[1]Skill Tricks'!$S$5</definedName>
    <definedName name="SkillTricksSelected">'[1]Skill Tricks'!$G$3</definedName>
    <definedName name="SkIntimidateRanks">[1]Skills!$HH$32</definedName>
    <definedName name="SkirmishACAmount">'[1]Class Abilities'!$E$848</definedName>
    <definedName name="SkirmishDamageAmount">'[1]Class Abilities'!$D$848</definedName>
    <definedName name="SkJumpRanks">[1]Skills!$HH$33</definedName>
    <definedName name="SkKnowledgeArcanaRanks">[1]Skills!$HH$34</definedName>
    <definedName name="SkKnowledgeArchitectureRanks">[1]Skills!$HH$35</definedName>
    <definedName name="SkKnowledgeDungeoneeringRanks">[1]Skills!$HH$36</definedName>
    <definedName name="SkKnowledgeGeographyRanks">[1]Skills!$HH$37</definedName>
    <definedName name="SkKnowledgeHistoryRanks">[1]Skills!$HH$38</definedName>
    <definedName name="SkKnowledgeList">[1]Skills!$IJ$33:INDEX([1]Skills!$IJ$33:$IJ$53,SkKnowledgeListRowsCnt)</definedName>
    <definedName name="SkKnowledgeListRowsCnt">[1]Skills!$II$2</definedName>
    <definedName name="SkKnowledgeLocalRanks">[1]Skills!$HH$39</definedName>
    <definedName name="SkKnowledgeNatureRanks">[1]Skills!$HH$41</definedName>
    <definedName name="SkKnowledgeNobilityRanks">[1]Skills!$HH$42</definedName>
    <definedName name="SkKnowledgePlanesRanks">[1]Skills!$HH$46</definedName>
    <definedName name="SkKnowledgePsionicsRanks">[1]Skills!$HH$43</definedName>
    <definedName name="SkKnowledgeRanks">[1]Skills!$HM$47</definedName>
    <definedName name="SkKnowledgeRavenloftRanks">[1]Skills!$HH$44</definedName>
    <definedName name="SkKnowledgeReligionRanks">[1]Skills!$HH$45</definedName>
    <definedName name="SkListenRanks">[1]Skills!$HH$55</definedName>
    <definedName name="SklLvl">'[1]Class Info'!$E$403</definedName>
    <definedName name="SkMoveSilentlyRanks">[1]Skills!$HH$57</definedName>
    <definedName name="SkNonProfACP">[1]Skills!$GR$2</definedName>
    <definedName name="SkOpenLockRanks">[1]Skills!$HH$58</definedName>
    <definedName name="SkPerform1Ranks">[1]Skills!$HH$60</definedName>
    <definedName name="SkPerform2Ranks">[1]Skills!$HH$61</definedName>
    <definedName name="SkPerformRanks">[1]Skills!$HM$59</definedName>
    <definedName name="SkPLvl">'[1]Class Info'!$E$315</definedName>
    <definedName name="SkProfessionRanks">[1]Skills!$HM$65</definedName>
    <definedName name="SkPsicraftRanks">[1]Skills!$HH$71</definedName>
    <definedName name="SkRacialModMisc">[1]Skills!$IN$6</definedName>
    <definedName name="SkRanks">[1]Skills!$F$6:$F$85</definedName>
    <definedName name="SkRideRanks">[1]Skills!$HH$72</definedName>
    <definedName name="SkrLvl">'[1]Class Info'!$E$439</definedName>
    <definedName name="SkSearchRanks">[1]Skills!$HH$73</definedName>
    <definedName name="SkSenseMotiveRanks">[1]Skills!$HH$74</definedName>
    <definedName name="SkSleightOfHandRanks">[1]Skills!$HH$76</definedName>
    <definedName name="SkSpeakLanguageRanks">[1]Skills!$HH$77</definedName>
    <definedName name="SkSpellcraftRanks">[1]Skills!$HH$78</definedName>
    <definedName name="SkSpotRanks">[1]Skills!$HH$79</definedName>
    <definedName name="SkSurvivalRanks">[1]Skills!$HH$80</definedName>
    <definedName name="SkSwimRanks">[1]Skills!$HH$81</definedName>
    <definedName name="SkTumbleRanks">[1]Skills!$HH$82</definedName>
    <definedName name="SkUseMagicDeviceRanks">[1]Skills!$HH$83</definedName>
    <definedName name="SkUseRopeRanks">[1]Skills!$HH$85</definedName>
    <definedName name="SkyLvl">'[1]Class Info'!$E$726</definedName>
    <definedName name="SlBwLvl">'[1]Class Info'!$E$245</definedName>
    <definedName name="SlELvl">'[1]Class Info'!$E$704</definedName>
    <definedName name="SLoLvl">'[1]Class Info'!$E$456</definedName>
    <definedName name="Slow">[1]Buffs!$W$15</definedName>
    <definedName name="SlowMod">[1]Buffs!$Y$15</definedName>
    <definedName name="SMaLvl">'[1]Class Info'!$E$394</definedName>
    <definedName name="SMdLvl">'[1]Class Info'!$E$691</definedName>
    <definedName name="SMILvl">'[1]Class Info'!$E$178</definedName>
    <definedName name="SmiteEvil">'[1]Class Abilities'!$D$62</definedName>
    <definedName name="SmiteGood">'[1]Class Abilities'!$D$130</definedName>
    <definedName name="SmnLvl">'[1]Class Info'!$E$28</definedName>
    <definedName name="SMWLvl">'[1]Class Info'!$E$508</definedName>
    <definedName name="SneakAttack">'[1]Class Abilities'!$D$106</definedName>
    <definedName name="SnkLvl">'[1]Class Info'!$E$212</definedName>
    <definedName name="SoBLvl">'[1]Class Info'!$E$725</definedName>
    <definedName name="SoCLvl">'[1]Class Info'!$E$324</definedName>
    <definedName name="SoDLvl">'[1]Class Info'!$E$727</definedName>
    <definedName name="SohLvl">'[1]Class Info'!$E$69</definedName>
    <definedName name="SoKLvl">'[1]Class Info'!$E$728</definedName>
    <definedName name="SoLLvl">'[1]Class Info'!$E$285</definedName>
    <definedName name="SoLSaveBonus">'[1]Class Abilities'!$D$3958</definedName>
    <definedName name="SonicShield">[1]Buffs!$B$60</definedName>
    <definedName name="SonicShieldMod">[1]Buffs!$G$60</definedName>
    <definedName name="SorLvl">'[1]Class Info'!$E$14</definedName>
    <definedName name="SoSLvl">'[1]Class Info'!$E$457</definedName>
    <definedName name="SoulmeldAbilities">[1]SoulmeldAbilities!$F$3</definedName>
    <definedName name="SoulmeldsReset">[1]ExportSheet!$BD$51:$BG$53,[1]ExportSheet!$BD$55:$BF$57,[1]ExportSheet!$BG$57,[1]ExportSheet!$BD$59:$BF$61,[1]ExportSheet!$BG$61,[1]ExportSheet!$BD$63:$BF$65,[1]ExportSheet!$BD$68:$BF$68,[1]ExportSheet!$BD$70:$BF$71</definedName>
    <definedName name="SoulmeldWeaponFinesse">[1]SoulmeldAbilities!$G$5</definedName>
    <definedName name="SouLvl">'[1]Class Info'!$E$64</definedName>
    <definedName name="SourcebooksCategoryList">'[1]Option Info'!$A$30:$A$35</definedName>
    <definedName name="SourcebooksFeatsList">'[1]Option Info'!$R$2:INDEX('[1]Option Info'!$R$2:$R$150,SourcebooksFeatsSrcCnt,1)</definedName>
    <definedName name="SourcebooksFeatsSrcCnt">'[1]Option Info'!$Q$1</definedName>
    <definedName name="SourcebooksRowsCnt">'[1]Option Info'!$H$22</definedName>
    <definedName name="SourcebooksStatusList">'[1]Option Info'!$A$22:$A$27</definedName>
    <definedName name="SP">'[1]Stats &amp; Character Details'!$B$27</definedName>
    <definedName name="SpDLvl">'[1]Class Info'!$E$487</definedName>
    <definedName name="SpecForbid">[1]ExportSheet!$U$10</definedName>
    <definedName name="SpecForbid2">[1]ExportSheet!$U$11</definedName>
    <definedName name="SpecForbid3">[1]ExportSheet!$U$12</definedName>
    <definedName name="SpecForbid4">[1]ExportSheet!$U$13</definedName>
    <definedName name="SpecialistName">'[1]Class Abilities'!$D$111</definedName>
    <definedName name="SpecificDomains">[1]Classes!$BN$52</definedName>
    <definedName name="SpecWiz">[1]ExportSheet!$U$9</definedName>
    <definedName name="SpecWizForbid">'[1]Class Abilities'!$D$109</definedName>
    <definedName name="SpecWizName">'[1]Class Abilities'!$D$111</definedName>
    <definedName name="SpecWizNumProhibit">'[1]Class Abilities'!$D$108</definedName>
    <definedName name="SpecWizSchool">'[1]Class Abilities'!$E$111</definedName>
    <definedName name="SpeedWithRun">[1]Armor!$S$1</definedName>
    <definedName name="Spellcaster1">[1]ExportSheet!$AD$14</definedName>
    <definedName name="Spellcaster10">[1]ExportSheet!$AD$23</definedName>
    <definedName name="Spellcaster11">[1]ExportSheet!$AD$24</definedName>
    <definedName name="Spellcaster12">[1]ExportSheet!$AD$25</definedName>
    <definedName name="Spellcaster13">[1]ExportSheet!$AD$26</definedName>
    <definedName name="Spellcaster14">[1]ExportSheet!$AD$27</definedName>
    <definedName name="Spellcaster15">[1]ExportSheet!$AD$28</definedName>
    <definedName name="Spellcaster16">[1]ExportSheet!$AD$29</definedName>
    <definedName name="Spellcaster17">[1]ExportSheet!$AD$30</definedName>
    <definedName name="Spellcaster18">[1]ExportSheet!$AD$31</definedName>
    <definedName name="Spellcaster19">[1]ExportSheet!$AD$32</definedName>
    <definedName name="Spellcaster2">[1]ExportSheet!$AD$15</definedName>
    <definedName name="Spellcaster20">[1]ExportSheet!$AD$33</definedName>
    <definedName name="Spellcaster21">[1]ExportSheet!$AD$34</definedName>
    <definedName name="Spellcaster22">[1]ExportSheet!$AD$35</definedName>
    <definedName name="Spellcaster23">[1]ExportSheet!$AD$36</definedName>
    <definedName name="Spellcaster24">[1]ExportSheet!$AD$37</definedName>
    <definedName name="Spellcaster25">[1]ExportSheet!$AD$38</definedName>
    <definedName name="Spellcaster3">[1]ExportSheet!$AD$16</definedName>
    <definedName name="Spellcaster4">[1]ExportSheet!$AD$17</definedName>
    <definedName name="Spellcaster5">[1]ExportSheet!$AD$18</definedName>
    <definedName name="Spellcaster6">[1]ExportSheet!$AD$19</definedName>
    <definedName name="Spellcaster7">[1]ExportSheet!$AD$20</definedName>
    <definedName name="Spellcaster8">[1]ExportSheet!$AD$21</definedName>
    <definedName name="Spellcaster9">[1]ExportSheet!$AD$22</definedName>
    <definedName name="SpellResistBuff">[1]Buffs!$B$61</definedName>
    <definedName name="SpellResistBuffMod">[1]Buffs!$G$61</definedName>
    <definedName name="SpellSense">'[1]Class Abilities'!$AM$7</definedName>
    <definedName name="SPfLvl">'[1]Class Info'!$E$679</definedName>
    <definedName name="SphinxClawSkBonus">[1]SoulmeldAbilities!$G$222</definedName>
    <definedName name="SpiderServant">[1]ExportSheet!$AK$25</definedName>
    <definedName name="Spiderskin">[1]Buffs!$B$44</definedName>
    <definedName name="SpiderskinMod">[1]Buffs!$G$44</definedName>
    <definedName name="SpiritArmor">'[1]Class Abilities'!$D$3422</definedName>
    <definedName name="SpiritGuideCell">[1]ExportSheet!$U$43</definedName>
    <definedName name="SplitChakra1Choice">[1]Feats!$AP$1687</definedName>
    <definedName name="SplitChakra2Choice">[1]Feats!$AP$1688</definedName>
    <definedName name="SplitChakra3Choice">[1]Feats!$AP$1689</definedName>
    <definedName name="SplSLvl">'[1]Class Info'!$E$496</definedName>
    <definedName name="SpotTotal">[1]Skills!$HI$79</definedName>
    <definedName name="SPrLvl">'[1]Class Info'!$E$635</definedName>
    <definedName name="SpsLvl">'[1]Class Info'!$E$153</definedName>
    <definedName name="SpTLvl">'[1]Class Info'!$E$36</definedName>
    <definedName name="SpWBinds">[1]Soulmelds!$BS$14</definedName>
    <definedName name="SpWLvl">'[1]Class Info'!$E$395</definedName>
    <definedName name="SpwMelds">[1]Soulmelds!$BS$6</definedName>
    <definedName name="SpwSLvl">'[1]Class Info'!$E$272</definedName>
    <definedName name="SpyLvl">'[1]Class Info'!$E$232</definedName>
    <definedName name="SpyrLvl">'[1]Class Info'!$E$550</definedName>
    <definedName name="Squeezing">[1]Buffs!$W$16</definedName>
    <definedName name="SqueezingMod">[1]Buffs!$Y$16</definedName>
    <definedName name="SR">'[1]CS Calc.'!$D$12</definedName>
    <definedName name="SROverride">[1]Enhancements!$C$23</definedName>
    <definedName name="SSBbnBonusFeat">[1]ExportSheet!$E$80</definedName>
    <definedName name="SSBbnWastelandDamageReduction">[1]ExportSheet!$E$81</definedName>
    <definedName name="SSBbnWastelandTrapSense">[1]ExportSheet!$E$79</definedName>
    <definedName name="SScLvl">'[1]Class Info'!$E$633</definedName>
    <definedName name="SSDrdHeatEndurance">[1]ExportSheet!$H$80</definedName>
    <definedName name="SSDrdSandskimmer">[1]ExportSheet!$H$79</definedName>
    <definedName name="SSDrdWildShape">[1]ExportSheet!$H$81</definedName>
    <definedName name="SsGLvl">'[1]Class Info'!$E$301</definedName>
    <definedName name="SShLvl">'[1]Class Info'!$E$339</definedName>
    <definedName name="SSMLvl">'[1]Class Info'!$E$563</definedName>
    <definedName name="SSNLvl">'[1]Class Info'!$E$380</definedName>
    <definedName name="SSRgrHeatEndurance">[1]ExportSheet!$O$79</definedName>
    <definedName name="SSRgrSandskimmer">[1]ExportSheet!$O$80</definedName>
    <definedName name="SSRgrWasteHunter">[1]ExportSheet!$O$81</definedName>
    <definedName name="STALvl">'[1]Class Info'!$E$455</definedName>
    <definedName name="StalwartPact">[1]Buffs!$B$62</definedName>
    <definedName name="StalwartPactHP">[1]Buffs!$H$62</definedName>
    <definedName name="StalwartPactMod">[1]Buffs!$G$62</definedName>
    <definedName name="StanKnownClass">'[1]Maneuvers &amp; Stances'!$AA$7:$AA$230</definedName>
    <definedName name="StartingGold">'[1]LG Game Log'!$A$1:$C$21</definedName>
    <definedName name="StatMods">[1]Tables!$A$143:$L$169</definedName>
    <definedName name="StbLvl">'[1]Class Info'!$E$299</definedName>
    <definedName name="StCLvl">'[1]Class Info'!$E$349</definedName>
    <definedName name="StDsLvl">'[1]Class Info'!$E$246</definedName>
    <definedName name="SteadyHandMod">[1]Buffs!$M$33</definedName>
    <definedName name="SteelLegionnaireFavEnemyCell1">[1]ExportSheet!$AI$46</definedName>
    <definedName name="SteelLegionnaireFavEnemyCell2">[1]ExportSheet!$AI$47</definedName>
    <definedName name="StepoftheBodilessBonus">'[1]Incarnum Abilities'!$Z$39</definedName>
    <definedName name="StfLvl">'[1]Class Info'!$E$233</definedName>
    <definedName name="StillMind">'[1]Class Abilities'!$D$78</definedName>
    <definedName name="StLgLvl">'[1]Class Info'!$E$594</definedName>
    <definedName name="StLLvl">'[1]Class Info'!$E$180</definedName>
    <definedName name="STNLvl">'[1]Class Info'!$E$340</definedName>
    <definedName name="StoLvl">'[1]Class Info'!$E$154</definedName>
    <definedName name="StoneBody">[1]Buffs!$B$63</definedName>
    <definedName name="StoneBodyDexMod">[1]Buffs!$H$63</definedName>
    <definedName name="StoneBodyStrMod">[1]Buffs!$G$63</definedName>
    <definedName name="StoneDragonManeuvers">'[1]Maneuvers &amp; Stances'!$X$160</definedName>
    <definedName name="StoneLordCells">[1]ExportSheet!$AG$19:$AG$23</definedName>
    <definedName name="StonePower1">[1]ExportSheet!$AG$19</definedName>
    <definedName name="StonePower2">[1]ExportSheet!$AG$20</definedName>
    <definedName name="StonePower3">[1]ExportSheet!$AG$21</definedName>
    <definedName name="StonePower4">[1]ExportSheet!$AG$22</definedName>
    <definedName name="StonePower5">[1]ExportSheet!$AG$23</definedName>
    <definedName name="StonePowers">[1]Tables!$N$253:$N$262</definedName>
    <definedName name="Str">'[1]Stats &amp; Character Details'!$BN$3</definedName>
    <definedName name="StrCarry">'[1]CS Calc.'!$B$82</definedName>
    <definedName name="StrMagicMod">'[1]Stats &amp; Character Details'!$BM$3</definedName>
    <definedName name="StrMod">'[1]Stats &amp; Character Details'!$BO$3</definedName>
    <definedName name="StrongarmBracers">[1]Attacks!$L$34</definedName>
    <definedName name="StrTemp">'[1]CS Calc.'!$F$2</definedName>
    <definedName name="StrTempMod">'[1]CS Calc.'!$G$2</definedName>
    <definedName name="StSLvl">'[1]Class Info'!$E$334</definedName>
    <definedName name="StTLvl">'[1]Class Info'!$E$316</definedName>
    <definedName name="Stunned">[1]Buffs!$W$18</definedName>
    <definedName name="StunnedACMod">[1]Buffs!$Y$18</definedName>
    <definedName name="StyLvl">'[1]Class Info'!$E$782</definedName>
    <definedName name="SuALvl">'[1]Class Info'!$E$202</definedName>
    <definedName name="SublimeBuddyClass">[1]ExportSheet!$Z$19</definedName>
    <definedName name="SublimeBuddyClassCell">[1]ExportSheet!$AA$19</definedName>
    <definedName name="SubLvl">'[1]Class Info'!$E$201</definedName>
    <definedName name="Subrace">'Race Info'!$BK$11</definedName>
    <definedName name="Subtype">'Race Info'!$BK$78</definedName>
    <definedName name="SuddenStrike">'[1]Class Abilities'!$D$838</definedName>
    <definedName name="SuperiorResistance">[1]Buffs!$B$68</definedName>
    <definedName name="SuperiorResistanceMod">[1]Buffs!$G$68</definedName>
    <definedName name="SurgeOfFortune">[1]Buffs!$B$64</definedName>
    <definedName name="SurgeOfFortuneMod">[1]Buffs!$G$64</definedName>
    <definedName name="SurgingEuphoria">'[1]Class Abilities'!$D$1619</definedName>
    <definedName name="SuSMLvl">'[1]Class Info'!$E$535</definedName>
    <definedName name="SvSLvl">'[1]Class Info'!$E$472</definedName>
    <definedName name="SwaLvl">'[1]Class Info'!$E$729</definedName>
    <definedName name="SwarmShifter2Selected">'[1]Race &amp; Templates'!$AC$30</definedName>
    <definedName name="SwarmShifterCnt">'[1]Template Info'!$BI$29</definedName>
    <definedName name="SwarmShifterTypes">'[1]Race &amp; Templates'!$X$29:$X$31</definedName>
    <definedName name="SwarmTypeList">'[1]Race &amp; Templates'!$AV$3:INDEX('[1]Race &amp; Templates'!$AV$3:$AV$14,SwarmTypesListRowsCnt)</definedName>
    <definedName name="SwarmTypesListRowsCnt">'[1]Race &amp; Templates'!$AJ$9</definedName>
    <definedName name="SWBLvl">'[1]Class Info'!$E$658</definedName>
    <definedName name="SwDLvl">'[1]Class Info'!$E$474</definedName>
    <definedName name="SwfLvl">'[1]Class Info'!$E$795</definedName>
    <definedName name="SwhLvl">'[1]Class Info'!$E$348</definedName>
    <definedName name="SWiDraconicSurgeMent">[1]Tables!$I$205:$I$208</definedName>
    <definedName name="SWiDraconicSurgePhys">[1]Tables!$I$199:$I$202</definedName>
    <definedName name="SWiEnergyResistance">[1]ExportSheet!$AB$55</definedName>
    <definedName name="SWiLvl">'[1]Class Info'!$E$666</definedName>
    <definedName name="SwimSpeed">[1]Armor!$U$6</definedName>
    <definedName name="SWMnkWaterStep">[1]ExportSheet!$M$78</definedName>
    <definedName name="SwordwraithSelected">'[1]Race &amp; Templates'!$AG$32</definedName>
    <definedName name="SwRLvl">'[1]Class Info'!$E$730</definedName>
    <definedName name="SwSaDisciplineFocus">[1]Classes!$BN$8</definedName>
    <definedName name="SwSaILLvl">'[1]Maneuvers &amp; Stances'!$BJ$8</definedName>
    <definedName name="SwSaLvl">'[1]Class Info'!$E$48</definedName>
    <definedName name="SwsaManKnow">'[1]Maneuvers &amp; Stances'!$BJ$14</definedName>
    <definedName name="SwSaManKnowList">'[1]Maneuvers &amp; Stances'!$AQ$6</definedName>
    <definedName name="SwSaManReady">'[1]Maneuvers &amp; Stances'!$BJ$20</definedName>
    <definedName name="SwSaStanKnow">'[1]Maneuvers &amp; Stances'!$BJ$26</definedName>
    <definedName name="SwsaStanKnowList">'[1]Maneuvers &amp; Stances'!$AY$6</definedName>
    <definedName name="SwsLvl">'[1]Class Info'!$E$24</definedName>
    <definedName name="SyoLvl">'[1]Class Info'!$E$763</definedName>
    <definedName name="TableTent">[1]ExportSheet!$B$24</definedName>
    <definedName name="TaintedOneSelected">'[1]Race &amp; Templates'!$AG$29</definedName>
    <definedName name="TashalatoraCell">[1]ExportSheet!$BW$18</definedName>
    <definedName name="TashalatoraClass">[1]ExportSheet!$BV$18</definedName>
    <definedName name="Tbl1to60">[1]Tables!$L$3:$L$63</definedName>
    <definedName name="TblAberrantFeature">[1]Tables!$E$274:$E$281</definedName>
    <definedName name="TblAberrantFeatureFeat">[1]Feats!$AO$3092:$AO$3094</definedName>
    <definedName name="TblAberrantmarks">[1]Tables!$E$259:$E$272</definedName>
    <definedName name="TblAbilities">'[1]CS Calc.'!$S$2</definedName>
    <definedName name="TblAbilitiesMirror">'[1]CS Calc.'!$S$6</definedName>
    <definedName name="TblAbilitiesMirror2">'[1]CS Calc.'!$S$7</definedName>
    <definedName name="TblActiveMelds">[1]Soulmelds!$Y$14:$AC$26</definedName>
    <definedName name="TblAdpSpsDay">'[1]Spells per Day'!$A$26:$G$46</definedName>
    <definedName name="TblAereniFocus">[1]Feats!$AO$2653</definedName>
    <definedName name="TblAfcSpsDay">'[1]Spells per Day'!$A$141:$H$161</definedName>
    <definedName name="TblAlignedAttack">[1]Tables!$H$53:$H$57</definedName>
    <definedName name="TblAlignment">'[1]Stats &amp; Character Details'!$CD$34:$CI$43</definedName>
    <definedName name="TblAlignmentComponents">[1]Tables!$A$2:$A$5</definedName>
    <definedName name="TblAmbientSecrets">[1]Tables!$Q$121:$Q$125</definedName>
    <definedName name="TblAncientSecrets">[1]Tables!$R$117:$R$125</definedName>
    <definedName name="TblAnimalCompanionBonuses">'[1]Creature Info'!$CP$10:$CT$29</definedName>
    <definedName name="TblAnointSelf">[1]ExportSheet!$AI$10:$AI$13</definedName>
    <definedName name="TblAnointSelfStatBump">[1]Tables!$H$172:$H$175</definedName>
    <definedName name="TblAoPSpsDay">'[1]Spells per Day'!$I$95:$S$105</definedName>
    <definedName name="TblArcaneDivine">[1]Tables!$C$53:$C$55</definedName>
    <definedName name="TblArcaneThesis">[1]Tables!$Q$127:$Q$138</definedName>
    <definedName name="TblArmorSpecializationList">[1]Tables!$P$101:$P$104</definedName>
    <definedName name="TblArvSpsDay">'[1]Spells per Day'!$I$285:$S$305</definedName>
    <definedName name="TblAsnSpellKn">'[1]Spells Known'!$T$3:$Y$13</definedName>
    <definedName name="TblAtavistPersonality">[1]Tables!$Q$62:$Q$66</definedName>
    <definedName name="TblAtkStrengthBonus">[1]Tables!$G$30:$G$34</definedName>
    <definedName name="TblAttackFeat">[1]Attacks!$J$45:$J$56</definedName>
    <definedName name="TblBeastTotem">[1]Tables!$H$243:$H$251</definedName>
    <definedName name="TblBegSpsDay">'[1]Spells per Day'!$I$331:$S$351</definedName>
    <definedName name="TblBindableChakras">[1]Soulmelds!$AF$28:$AF$39</definedName>
    <definedName name="TblBindsArms">[1]Soulmelds!$BF$31:$BF$32</definedName>
    <definedName name="TblBindsBrow">[1]Soulmelds!$BI$31:$BI$32</definedName>
    <definedName name="TblBindsCrown">[1]Soulmelds!$AW$31:$AW$32</definedName>
    <definedName name="TblBindsDouble1">[1]Soulmelds!$AW$41:$AW$42</definedName>
    <definedName name="TblBindsDouble2">[1]Soulmelds!$AZ$41:$AZ$42</definedName>
    <definedName name="TblBindsDouble3">[1]Soulmelds!$BC$41:$BC$42</definedName>
    <definedName name="TblBindsFeet">[1]Soulmelds!$BC$31:$BC$32</definedName>
    <definedName name="TblBindsHands">[1]Soulmelds!$AZ$31:$AZ$32</definedName>
    <definedName name="TblBindsHeart">[1]Soulmelds!$BU$31:$BU$32</definedName>
    <definedName name="TblBindsShoulders">[1]Soulmelds!$BL$31:$BL$32</definedName>
    <definedName name="TblBindsSoul">[1]Soulmelds!$BX$31:$BX$32</definedName>
    <definedName name="TblBindsThroat">[1]Soulmelds!$BO$31:$BO$32</definedName>
    <definedName name="TblBindsTotem">[1]Soulmelds!$AG$13:$AG$26</definedName>
    <definedName name="TblBindsTotem2">[1]Soulmelds!$AJ$13:$AJ$26</definedName>
    <definedName name="TblBindsWaist">[1]Soulmelds!$BR$31:$BR$32</definedName>
    <definedName name="TblBlackMagicElixir">[1]ExportSheet!$AJ$14:$AJ$16</definedName>
    <definedName name="TblBlackMagicElixirStatBump">[1]Tables!$J$172:$J$175</definedName>
    <definedName name="TblBlackMagicOil">[1]ExportSheet!$AJ$10:$AJ$13</definedName>
    <definedName name="TblBlackMagicOilStatBump">[1]Tables!$I$172:$I$175</definedName>
    <definedName name="TblBliSpsDay">'[1]Spells per Day'!$A$72:$H$92</definedName>
    <definedName name="TblBondRace">'[1]Class Abilities'!$D$1133:$D$1136</definedName>
    <definedName name="TblBonusClassAbrev">[1]Feats!$BK$8:$BK$107</definedName>
    <definedName name="TblBonusDamageType">[1]Tables!$U$61:$U$64</definedName>
    <definedName name="TblBonusFeatClasses">[1]Feats!$BJ$8:$BJ$107</definedName>
    <definedName name="TblBonusFeats">[1]ExportSheet!$BX$21:$BX$120</definedName>
    <definedName name="TblBonusMeldshapers">[1]ExportSheet!$AK$37:$AL$61</definedName>
    <definedName name="TblBonusSpellcasters">[1]ExportSheet!$AC$14:$AD$63</definedName>
    <definedName name="TblBonusSpellorFeat">[1]Tables!$P$84:$P$86</definedName>
    <definedName name="TblBrainmateKnowledgeBonus">[1]Tables!$R$87:$R$92</definedName>
    <definedName name="TblBrandof9Hells">[1]Tables!$O$140:$O$149</definedName>
    <definedName name="TblBrandof9HellsBenefits">[1]Tables!$P$140:$P$149</definedName>
    <definedName name="TblBrdSpellKn">'[1]Spells Known'!$A$3:$H$23</definedName>
    <definedName name="TblBrdSpsDay">'[1]Spells per Day'!$A$3:$H$23</definedName>
    <definedName name="TblBuBSpsDay">'[1]Spells per Day'!$A$164:$G$184</definedName>
    <definedName name="TblBullets">'[1]Option Info'!$A$45:$E$65</definedName>
    <definedName name="TblCarryInfo">[1]Tables!$A$70:$K$119</definedName>
    <definedName name="TblCasterIndex">'[1]Spell Info'!$A$4:$B$73</definedName>
    <definedName name="TblCasterLevel">'[1]Spell Info'!$F$4:$F$73</definedName>
    <definedName name="TblCasterMod">'[1]Spell Info'!$J$4:$J$73</definedName>
    <definedName name="TblCasterStat">'[1]Spell Info'!$I$4:$I$73</definedName>
    <definedName name="TblCelestialCompanions">'[1]Creature Info'!$CQ$64:$CQ$72</definedName>
    <definedName name="TblChakras">[1]Soulmelds!$X$13:$X$23</definedName>
    <definedName name="TblCharSheetSk">[1]Skills!$HN$6:$HT$85</definedName>
    <definedName name="TblClass1">[1]Classes!$AN$2:INDEX([1]Classes!$AN$2:$AN$61,LvlCS,1)</definedName>
    <definedName name="TblClass2">[1]Classes!$AO$2:INDEX([1]Classes!$AO$2:$AO$61,LvlCS,1)</definedName>
    <definedName name="TblClass3">[1]Classes!$AP$2:INDEX([1]Classes!$AP$2:$AP$61,LvlCS,1)</definedName>
    <definedName name="TblClassAbilitiesAdj">'[1]Class Info'!$ED$19:INDEX('[1]Class Info'!$ED$19:$EN$134,ClassAbilitiesAdjRowsCnt,11)</definedName>
    <definedName name="TblClassAbilitiesTxt">'[1]Class Abilities'!$B$1:$B$5262</definedName>
    <definedName name="TblClassAlignmentMod">'[1]Class Info'!$ED$282:INDEX('[1]Class Info'!$ED$282:$ER$293,ClassALModRowsCnt,15)</definedName>
    <definedName name="TblClassBinds">[1]Soulmelds!$AX$1:$BA$22</definedName>
    <definedName name="TblClassDR">'[1]Class Info'!$ED$301:INDEX('[1]Class Info'!$ED$301:$EN$359,ClassDRRowsCnt,11)</definedName>
    <definedName name="TblClasses">'[1]Class Info'!$A$4:$X$805</definedName>
    <definedName name="TblClassesAtLvlCS">[1]Classes!$C$2:INDEX([1]Classes!$C$2:$C$61,LvlCS,1)</definedName>
    <definedName name="TblClassEssentia">[1]Soulmelds!$AN$1:$AS$22</definedName>
    <definedName name="TblClassList">'[1]Class Info'!$B$4:$B$805</definedName>
    <definedName name="TblClassListLGStatus">'[1]Class Info'!$DK$4:$DK$805</definedName>
    <definedName name="TblClassListRef">'[1]Class Info'!$DJ$4:$DJ$805</definedName>
    <definedName name="TblClassLvls">[1]Classes!$C$2:$C$61</definedName>
    <definedName name="TblClassMelds">[1]Soulmelds!$AT$1:$AW$22</definedName>
    <definedName name="TblClassN">[1]Classes!$AH$2:INDEX([1]Classes!$AH$2:$AH$61,LvlCS,1)</definedName>
    <definedName name="TblClassSubtypeMod">'[1]Class Info'!$ED$227:INDEX('[1]Class Info'!$ED$227:$EN$257,ClassSubtypeModRowsCnt,11)</definedName>
    <definedName name="TblClassTypeMod">'[1]Class Info'!$ED$188:$EN$219</definedName>
    <definedName name="TblClassVirtual">'[1]Class Info'!$ED$264:INDEX('[1]Class Info'!$ED$264:$EN$275,ClassVirtualRowsCnt,11)</definedName>
    <definedName name="TblClassVirtualAtLvl">'[1]Class Info'!$EM$264:INDEX('[1]Class Info'!$EM$264:$EM$275,ClassVirtualRowsCnt,1)</definedName>
    <definedName name="TblClassVirtualIndex">'[1]Class Info'!$EN$264:INDEX('[1]Class Info'!$EN$264:$EN$275,ClassVirtualRowsCnt,1)</definedName>
    <definedName name="TblClrSpsDay">'[1]Spells per Day'!$I$3:$S$23</definedName>
    <definedName name="TblCoHSpsDay">'[1]Spells per Day'!$A$49:$G$69</definedName>
    <definedName name="TblCombatStyles">[1]Tables!$P$60:$P$62</definedName>
    <definedName name="TblConstellationPower">[1]Tables!$U$125:$U$136</definedName>
    <definedName name="TblCraftRanks">[1]Skills!$HH$14:$HH$19</definedName>
    <definedName name="TblCraftSkills">[1]Skills!$A$14:$A$19</definedName>
    <definedName name="TblCreatureInfo">'[1]Creature Info'!$A$6:INDEX('[1]Creature Info'!$A$6:$CG$225,CreatureInfoRowsCnt,64)</definedName>
    <definedName name="TblCreatureType">[1]Tables!$N$72:$N$96</definedName>
    <definedName name="TblCriticalFocus">[1]Feats!$AO$3476:$AO$3480</definedName>
    <definedName name="TblCrossbowType">[1]Tables!$I$53:$I$56</definedName>
    <definedName name="TblCrSWeaponProf">[1]Tables!$N$358:$N$361</definedName>
    <definedName name="TblCShSpellKn">'[1]Spells Known'!$AS$25:$AX$35</definedName>
    <definedName name="TblDeities">[1]Deities!$H$4:$H$532</definedName>
    <definedName name="TblDeityList">[1]Deities!$A$4:$A$532</definedName>
    <definedName name="TblDemSpsDay">'[1]Spells per Day'!$AE$49:$AJ$69</definedName>
    <definedName name="TblDfABreathEffectsAvailList">[1]Tables!$F$347:$F$362</definedName>
    <definedName name="TblDfABreathWeaponEffects">[1]Tables!$E$347:$E$362</definedName>
    <definedName name="TblDgdBonuses">[1]Tables!$H$216:$J$222</definedName>
    <definedName name="TblDiDrAugmentation">[1]Tables!$I$193:$I$196</definedName>
    <definedName name="TblDomain">[1]Deities!$F$555:$F$739</definedName>
    <definedName name="TblDomainInfo">[1]Domains!$A$1:$K$175</definedName>
    <definedName name="TblDomainList">[1]Domains!$A$1:$A$175</definedName>
    <definedName name="TblDomainSpellList">[1]Deities!$P$535:$P$595</definedName>
    <definedName name="TblDomainSpells">[1]Deities!$C$536:$K$541</definedName>
    <definedName name="TblDonMantleFeat">[1]Feats!$AO$770:$AO$772</definedName>
    <definedName name="TblDoomLordStat">'[1]Prestige Classes II'!$M$2:$M$4</definedName>
    <definedName name="TblDoTSpsDay">'[1]Spells per Day'!$AE$98:$AK$108</definedName>
    <definedName name="TblDR">'[1]CS Calc.'!$A$96:$O$113</definedName>
    <definedName name="TblDraconicAuras">[1]Classes!$BR$16:$BR$28</definedName>
    <definedName name="TblDraconicHeritage">[1]Tables!$G$275:$G$317</definedName>
    <definedName name="TblDragonInfo">'[1]Creature Info'!$A$55:$BS$102</definedName>
    <definedName name="TblDragonmark">'[1]Race &amp; Templates'!$AR$15:$AS$28</definedName>
    <definedName name="TblDrdSpsDay">'[1]Spells per Day'!$I$26:$S$46</definedName>
    <definedName name="TblDrNSpsDay">'[1]Spells per Day'!$I$308:$S$328</definedName>
    <definedName name="TblDvCSpsDay">'[1]Spells per Day'!$I$236:$S$246</definedName>
    <definedName name="TblEctopicForms">[1]Tables!$S$60:$S$68</definedName>
    <definedName name="TblEducationFeats">[1]Feats!$AO$2462:$AO$2463</definedName>
    <definedName name="TblEldeenRangerSect">[1]Tables!$P$64:$P$69</definedName>
    <definedName name="TblEldritchDiscipleGifts">[1]Tables!$T$61:$T$69</definedName>
    <definedName name="TblElement">[1]Tables!$G$43:$G$48</definedName>
    <definedName name="TblElement4">[1]Tables!$G$53:$G$57</definedName>
    <definedName name="TblElementalInfo">'[1]Creature Info'!$A$107:$BS$126</definedName>
    <definedName name="TblElementalRebuke">[1]Tables!$R$114:$R$116</definedName>
    <definedName name="TblElfSubraces">[1]Tables!$U$67:$U$84</definedName>
    <definedName name="TblEnergy">[1]Tables!$E$38:$E$43</definedName>
    <definedName name="TblEnergy4">[1]Tables!$E$53:$E$57</definedName>
    <definedName name="TblEnergySub">[1]Feats!$AO$590:$AO$592</definedName>
    <definedName name="TblEoBSpellKn">'[1]Spells Known'!$AM$3:$AR$13</definedName>
    <definedName name="TblEPgWeaponFocus">[1]Tables!$X$135:$X$142</definedName>
    <definedName name="TblEpicSkillFocus">[1]Skills!$HZ$6:$HZ$85</definedName>
    <definedName name="TblEpicSkillFocusList">[1]Feats!$AO$710:$AO$712</definedName>
    <definedName name="TblEpicWeaponFocusFeat">[1]Feats!$AO$423:$AO$425</definedName>
    <definedName name="TblEpicWeaponSpecialization">[1]Feats!$AO$3297:$AO$3299</definedName>
    <definedName name="TblEternalKnowledge">'[1]Prestige Classes III'!$S$23:$S$27</definedName>
    <definedName name="TblExoticArmorList">[1]Armor!$H$124:$H$134</definedName>
    <definedName name="TblExoticArmorProficiency">[1]Feats!$AO$1146:$AO$1148</definedName>
    <definedName name="TblExoticFeats">[1]Feats!$AO$37:$AO$40</definedName>
    <definedName name="TblExoticList">'[1]Class Weapons &amp; Armor'!$AJ$33:$AJ$310</definedName>
    <definedName name="TblExoticShieldList">[1]Armor!$H$136:$H$140</definedName>
    <definedName name="TblExoticShieldProficiency">[1]Feats!$AO$1150:$AO$1152</definedName>
    <definedName name="TblExoticWeaponTricks">[1]ExportSheet!$AG$10:$AG$12</definedName>
    <definedName name="TblExp">[1]Tables!$U$180:$W$240</definedName>
    <definedName name="TblExpandedKnowledge">[1]ExportSheet!$BV$15:$BX$17</definedName>
    <definedName name="TblExpandedSoulmelds">[1]Soulmelds!$BC$15:$BC$17</definedName>
    <definedName name="TblExpertSkills">[1]ExportSheet!$T$9:$T$18</definedName>
    <definedName name="TblExpSoulmeldCap1">[1]Soulmelds!$BJ$2:$BJ$12</definedName>
    <definedName name="TblExpSoulmeldCap2">[1]Soulmelds!$BK$2:$BK$12</definedName>
    <definedName name="TblExpSoulmeldCap3">[1]Soulmelds!$BL$2:$BL$12</definedName>
    <definedName name="TblExtraInvocations">[1]Tables!$H$230:$J$232</definedName>
    <definedName name="TblExtraSlots">[1]ExportSheet!$BV$3:$BX$5</definedName>
    <definedName name="TblExtraSpells">[1]ExportSheet!$BV$7:$BX$9</definedName>
    <definedName name="TblExtraTurning">[1]Feats!$AR$41:$AR$44</definedName>
    <definedName name="TblFamiliarSkills">'[1]Creature Info'!$AG$1:$AW$1</definedName>
    <definedName name="TblFamiliarStrengthDamage">[1]Familiar!$DH$7:$DH$11</definedName>
    <definedName name="TblFavEnemies">[1]Classes!$BH$22:$BH$36</definedName>
    <definedName name="TblFavEnemy">[1]Tables!$V$247:INDEX([1]Tables!$V$247:$V$287,FavEnemyRows)</definedName>
    <definedName name="TblFavEnemy1st">OFFSET([1]Tables!$R$247,0,0,MATCH("*",[1]Tables!$R$247:$R$281,-1),1)</definedName>
    <definedName name="TblFavoredEnemies1">[1]Tables!$A$377:$A$395</definedName>
    <definedName name="TblFavoredEnemies10">[1]Tables!$J$377:$J$395</definedName>
    <definedName name="TblFavoredEnemies11">[1]Tables!$K$377:$K$395</definedName>
    <definedName name="TblFavoredEnemies12">[1]Tables!$L$377:$L$395</definedName>
    <definedName name="TblFavoredEnemies13">[1]Tables!$M$377:$M$395</definedName>
    <definedName name="TblFavoredEnemies14">[1]Tables!$N$377:$N$395</definedName>
    <definedName name="TblFavoredEnemies15">[1]Tables!$O$377:$O$395</definedName>
    <definedName name="TblFavoredEnemies16">[1]Tables!$P$377:$P$395</definedName>
    <definedName name="TblFavoredEnemies2">[1]Tables!$B$377:$B$395</definedName>
    <definedName name="TblFavoredEnemies3">[1]Tables!$C$377:$C$395</definedName>
    <definedName name="TblFavoredEnemies4">[1]Tables!$D$377:$D$395</definedName>
    <definedName name="TblFavoredEnemies5">[1]Tables!$E$377:$E$395</definedName>
    <definedName name="TblFavoredEnemies6">[1]Tables!$F$377:$F$395</definedName>
    <definedName name="TblFavoredEnemies7">[1]Tables!$G$377:$G$395</definedName>
    <definedName name="TblFavoredEnemies8">[1]Tables!$H$377:$H$395</definedName>
    <definedName name="TblFavoredEnemies9">[1]Tables!$I$377:$I$395</definedName>
    <definedName name="TblFBlSpsDay">'[1]Spells per Day'!$A$211:$G$217</definedName>
    <definedName name="TblFeatAbilitiesAdj">'[1]Class Info'!$ED$149:INDEX('[1]Class Info'!$ED$149:$EN$178,FeatAbilitiesAdjRowsCnt,11)</definedName>
    <definedName name="TblFiends">'[1]Creature Info'!$CQ$55:$CQ$62</definedName>
    <definedName name="TblFlawsSelected">[1]Flaws!$E$5:$E$22</definedName>
    <definedName name="TblFleshwarperSecret">[1]Tables!$H$258:$H$267</definedName>
    <definedName name="TblFleshwarperTaint">[1]Tables!$G$258:$G$263</definedName>
    <definedName name="TblFMkSpellKn">'[1]Spells Known'!$T$62:$Y$72</definedName>
    <definedName name="TblForbidList">'[1]Class Abilities'!$G$113:$G$121</definedName>
    <definedName name="TblForbidList2">'[1]Class Abilities'!$I$113:$I$121</definedName>
    <definedName name="TblForbidList3">'[1]Class Abilities'!$K$113:$K$121</definedName>
    <definedName name="TblForbidList4">'[1]Class Abilities'!$M$113:$M$121</definedName>
    <definedName name="TblFtDraconicAuras">[1]Tables!$R$170:$R$182</definedName>
    <definedName name="TblFvSSpellKn">'[1]Spells Known'!$I$26:$S$46</definedName>
    <definedName name="TblFvSSpsDay">'[1]Spells per Day'!$I$108:$S$128</definedName>
    <definedName name="TblGazingEyeAbilities">[1]Tables!$K$352:$K$356</definedName>
    <definedName name="TblGClassesAtLvlCS">[1]Classes!$E$2:INDEX([1]Classes!$E$2:$E$61,LvlCS,1)</definedName>
    <definedName name="TblGClassN">[1]Classes!$AI$2:INDEX([1]Classes!$AI$2:$AI$61,LvlCS,1)</definedName>
    <definedName name="TblGeomancerDriftCells">[1]ExportSheet!$AA$24:$AA$33</definedName>
    <definedName name="TblGestaltClassList">'[1]Class Info'!$B$4:$B$805</definedName>
    <definedName name="TblGestaltClassLvls">[1]Classes!$E$2:$E$61</definedName>
    <definedName name="TblGnASpellKn">'[1]Spells Known'!$AM$16:$AR$26</definedName>
    <definedName name="TblGRAboleth">[1]ExportSheet!$Y$77:$Y$84</definedName>
    <definedName name="TblGraftTypes">[1]Tables!$R$80:$R$86</definedName>
    <definedName name="TblGRBeholder">[1]ExportSheet!$Z$77:$Z$82</definedName>
    <definedName name="TblGRDeathless">[1]ExportSheet!$AG$77:$AG$81</definedName>
    <definedName name="TblGRDraconic">[1]ExportSheet!$AF$77:$AF$86</definedName>
    <definedName name="TblGreaterSpellFocus">[1]Feats!$AO$110:$AO$112</definedName>
    <definedName name="TblGreaterWeaponFocusFeat">[1]Feats!$AO$137:$AO$140</definedName>
    <definedName name="TblGreaterWeaponSpecializationFeat">[1]Feats!$AO$142:$AO$144</definedName>
    <definedName name="TblGRElementAir">[1]ExportSheet!$AH$79:$AH$81</definedName>
    <definedName name="TblGRElemental">[1]ExportSheet!$AH$78:$AH$90</definedName>
    <definedName name="TblGRElementEarth">[1]ExportSheet!$AH$82:$AH$84</definedName>
    <definedName name="TblGRElementFire">[1]ExportSheet!$AH$85:$AH$87</definedName>
    <definedName name="TblGRElementWater">[1]ExportSheet!$AH$88:$AH$90</definedName>
    <definedName name="TblGRFiendish">[1]ExportSheet!$AA$77:$AA$93</definedName>
    <definedName name="TblGRIllithid">[1]ExportSheet!$AB$77:$AB$91</definedName>
    <definedName name="TblGRMaug">[1]ExportSheet!$X$85:$X$90</definedName>
    <definedName name="TblGRPlant">[1]ExportSheet!$AI$77:$AI$83</definedName>
    <definedName name="TblGRSilthilar">[1]ExportSheet!$AE$77:$AE$85</definedName>
    <definedName name="TblGRUndead">[1]ExportSheet!$AC$77:$AC$90</definedName>
    <definedName name="TblGRYuanTi">[1]ExportSheet!$AD$77:$AD$81</definedName>
    <definedName name="TblHasMagicEquip">'[1]Magic Equipment'!$BX$2:$BX$5</definedName>
    <definedName name="TblHengeyokaiForms">[1]Tables!$C$243:$F$255</definedName>
    <definedName name="TblHierophantAbilities">[1]Tables!$N$109:$N$118</definedName>
    <definedName name="TblHighArcana">[1]Tables!$N$99:$N$106</definedName>
    <definedName name="TblHlrSpsDay">'[1]Spells per Day'!$I$131:$S$151</definedName>
    <definedName name="TblHordeEnemies">[1]Tables!$S$323:$S$329</definedName>
    <definedName name="TblHPaFavEnemy">[1]Tables!$U$98:$U$104</definedName>
    <definedName name="TblHpMKnowledge">[1]Tables!$A$196:$A$213</definedName>
    <definedName name="TblHpMSkillFocus">[1]Tables!$B$196:$B$198</definedName>
    <definedName name="TblHpPKnowledge">[1]Tables!$C$196:$C$213</definedName>
    <definedName name="TblHuPgSkills">[1]ExportSheet!$X$71:$X$80</definedName>
    <definedName name="TblHxBSpellKn">'[1]Spells Known'!$A$26:$F$46</definedName>
    <definedName name="TblHxBSpsDay">'[1]Spells per Day'!$T$49:$Y$69</definedName>
    <definedName name="TblImprovedCritical">[1]Feats!$AO$47:$AO$50</definedName>
    <definedName name="TblImprovedNaturalAttacks">[1]Feats!$AO$3124:$AO$3126</definedName>
    <definedName name="TblItemCreationFeats">[1]Feats!$BH$10:INDEX([1]Feats!$BH$10:$BH$3634,ItemCreationRowsCnt)</definedName>
    <definedName name="TblJWWSpellKn">'[1]Spells Known'!$AM$75:$AR$85</definedName>
    <definedName name="TblKelanenFavoredWeapon">[1]Tables!$X$125:$X$132</definedName>
    <definedName name="TblKnowledgeRanks">[1]Skills!$HH$34:$HH$54</definedName>
    <definedName name="TblKnowledgeSkills">[1]Skills!$A$34:$A$54</definedName>
    <definedName name="TblKnowSkills">[1]Skills!$A$48:$A$54</definedName>
    <definedName name="TblKoWSpellKn">'[1]Spells Known'!$AB$25:$AI$36</definedName>
    <definedName name="TblKoWSpsDay">'[1]Spells per Day'!$AE$111:$AL$121</definedName>
    <definedName name="TblLangKnown">[1]Languages!$R$5:$R$183</definedName>
    <definedName name="TblLevel12StatBump">[1]Tables!$C$172:$C$178</definedName>
    <definedName name="TblLevel16StatBump">[1]Tables!$D$172:$D$178</definedName>
    <definedName name="TblLevel20StatBump">[1]Tables!$E$172:$E$178</definedName>
    <definedName name="TblLevel24StatBump">[1]Tables!$A$180:$A$186</definedName>
    <definedName name="TblLevel28StatBump">[1]Tables!$B$180:$B$186</definedName>
    <definedName name="TblLevel32StatBump">[1]Tables!$C$180:$C$186</definedName>
    <definedName name="TblLevel36StatBump">[1]Tables!$D$180:$D$186</definedName>
    <definedName name="TblLevel40StatBump">[1]Tables!$E$180:$E$186</definedName>
    <definedName name="TblLevel44StatBump">[1]Tables!$A$188:$A$194</definedName>
    <definedName name="TblLevel48StatBump">[1]Tables!$B$188:$B$194</definedName>
    <definedName name="TblLevel4StatBump">[1]Tables!$A$172:$A$178</definedName>
    <definedName name="TblLevel52StatBump">[1]Tables!$C$188:$C$194</definedName>
    <definedName name="TblLevel56StatBump">[1]Tables!$D$188:$D$194</definedName>
    <definedName name="TblLevel60StatBump">[1]Tables!$E$188:$E$194</definedName>
    <definedName name="TblLevel8StatBump">[1]Tables!$B$172:$B$178</definedName>
    <definedName name="TblLGMetaRegions">[1]Tables!$J$45:$J$50</definedName>
    <definedName name="TblLScRegionFamiliarity">[1]Tables!$S$125:$S$152</definedName>
    <definedName name="TblLycanthropeHeritage">'[1]Class Abilities'!$E$2477:$E$2483</definedName>
    <definedName name="TblMageKillerSaves">[1]Tables!$D$196:$D$198</definedName>
    <definedName name="TblMageKillerSchools">[1]Tables!$E$196:$E$200</definedName>
    <definedName name="TblMagicEquipArmBonus">'[1]Magic Equipment'!$BA$3:$BA$22</definedName>
    <definedName name="TblMagicEquipArms">'[1]Magic Equipment'!$AY$2:$AY$49</definedName>
    <definedName name="TblMagicEquipArmValue">'[1]Magic Equipment'!$BB$2:$BB$49</definedName>
    <definedName name="TblMAgicEquipArmWeight">'[1]Magic Equipment'!$AZ$2:$AZ$49</definedName>
    <definedName name="TblMagicEquipBody">'[1]Magic Equipment'!$BD$2:$BD$22</definedName>
    <definedName name="TblMagicEquipBodyBonus">'[1]Magic Equipment'!$BF$3:$BF$7</definedName>
    <definedName name="TblMagicEquipBodyValue">'[1]Magic Equipment'!$BG$2:$BG$22</definedName>
    <definedName name="TblMagicEquipBodyWeight">'[1]Magic Equipment'!$BE$2:$BE$22</definedName>
    <definedName name="TblMagicEquipFace">'[1]Magic Equipment'!$AJ$2:$AJ$79</definedName>
    <definedName name="TblMagicEquipFaceValue">'[1]Magic Equipment'!$AM$2:$AM$79</definedName>
    <definedName name="TblMagicEquipFaceWeight">'[1]Magic Equipment'!$AK$2:$AK$79</definedName>
    <definedName name="TblMagicEquipFeet">'[1]Magic Equipment'!$BS$2:$BS$51</definedName>
    <definedName name="TblMagicEquipFeetValue">'[1]Magic Equipment'!$BV$2:$BV$51</definedName>
    <definedName name="TblMagicEquipFeetWeight">'[1]Magic Equipment'!$BT$2:$BT$51</definedName>
    <definedName name="TblMagicEquipHandBonus">'[1]Magic Equipment'!$AB$3:$AB$12</definedName>
    <definedName name="TblMagicEquipHands">'[1]Magic Equipment'!$Z$2:$Z$72</definedName>
    <definedName name="TblMagicEquipHandsValue">'[1]Magic Equipment'!$AC$2:$AC$72</definedName>
    <definedName name="TblMagicEquipHandWeight">'[1]Magic Equipment'!$AA$2:$AA$72</definedName>
    <definedName name="TblMagicEquipHead">'[1]Magic Equipment'!$AE$2:$AE$52</definedName>
    <definedName name="TblMagicEquipHeadBonus">'[1]Magic Equipment'!$AG$3:$AG$12</definedName>
    <definedName name="TblMagicEquipHeadValue">'[1]Magic Equipment'!$AH$2:$AH$52</definedName>
    <definedName name="TblMagicEquipHeadWeight">'[1]Magic Equipment'!$AF$2:$AF$52</definedName>
    <definedName name="TblMagicEquipNeck">'[1]Magic Equipment'!$AO$2:$AO$110</definedName>
    <definedName name="TblMagicEquipNeckBonus">'[1]Magic Equipment'!$AQ$3:$AQ$12</definedName>
    <definedName name="TblMagicEquipNeckValue">'[1]Magic Equipment'!$AR$2:$AR$110</definedName>
    <definedName name="TblMagicEquipNeckWeight">'[1]Magic Equipment'!$AP$2:$AP$110</definedName>
    <definedName name="TblMagicEquipRings">'[1]Magic Equipment'!$U$2:$U$101</definedName>
    <definedName name="TblMagicEquipRingValue">'[1]Magic Equipment'!$X$2:$X$101</definedName>
    <definedName name="TblMagicEquipShoulders">'[1]Magic Equipment'!$AT$2:$AT$54</definedName>
    <definedName name="TblMagicEquipShouldersBonus">'[1]Magic Equipment'!$AV$3:$AV$12</definedName>
    <definedName name="TblMagicEquipShouldersValue">'[1]Magic Equipment'!$AW$2:$AW$54</definedName>
    <definedName name="TblMagicEquipShouldersWeight">'[1]Magic Equipment'!$AU$2:$AU$54</definedName>
    <definedName name="TblMagicEquipTorso">'[1]Magic Equipment'!$BI$2:$BI$47</definedName>
    <definedName name="TblMagicEquipTorsoBonus">'[1]Magic Equipment'!$BK$3:$BK$12</definedName>
    <definedName name="TblMagicEquipTorsoValue">'[1]Magic Equipment'!$BL$2:$BL$47</definedName>
    <definedName name="TblMagicEquipTorsoWeight">'[1]Magic Equipment'!$BJ$2:$BJ$47</definedName>
    <definedName name="TblMagicEquipWaist">'[1]Magic Equipment'!$BN$2:$BN$28</definedName>
    <definedName name="TblMagicEquipWaistBonus">'[1]Magic Equipment'!$BP$3:$BP$11</definedName>
    <definedName name="TblMagicEquipWaistValue">'[1]Magic Equipment'!$BQ$2:$BQ$28</definedName>
    <definedName name="TblMagicEquipWaistWeight">'[1]Magic Equipment'!$BO$2:$BO$28</definedName>
    <definedName name="TblMagicItemSlots">[1]Tables!$R$62:$R$73</definedName>
    <definedName name="TblMagnificoClassSkill">[1]Tables!$R$137:$R$166</definedName>
    <definedName name="TblManifester">[1]ExportSheet!$AE$14:$AE$28</definedName>
    <definedName name="TblManifesterClass">'[1]Psionic Info'!$L$3:$L$12</definedName>
    <definedName name="TblManifesterRef">'[1]Psionic Info'!$A$4:$J$12</definedName>
    <definedName name="TblManSel">'[1]Maneuvers &amp; Stances'!$BO$7:$BO$11</definedName>
    <definedName name="TblManSelIndx">'[1]Maneuvers &amp; Stances'!$BN$7:$BO$11</definedName>
    <definedName name="TblMantles">[1]Tables!$S$70:$S$100</definedName>
    <definedName name="TblMarshallAurasKnown">'[1]Marshal Auras'!$H$1:$J$21</definedName>
    <definedName name="TblMartialDisciplines">[1]Tables!$V$132:$V$141</definedName>
    <definedName name="TblMartialFeats">[1]Feats!$AO$62:$AO$67</definedName>
    <definedName name="TblMartialList">'[1]Class Weapons &amp; Armor'!$AG$33:$AG$310</definedName>
    <definedName name="TblMeldArmsClasses">[1]Soulmelds!$BF$27:$BF$30</definedName>
    <definedName name="TblMeldBrowClasses">[1]Soulmelds!$BI$27:$BI$30</definedName>
    <definedName name="TblMeldCrownClasses">[1]Soulmelds!$AW$27:$AW$30</definedName>
    <definedName name="TblMeldDouble1Classes">[1]Soulmelds!$AW$37:$AW$40</definedName>
    <definedName name="TblMeldDouble2Classes">[1]Soulmelds!$AZ$37:$AZ$40</definedName>
    <definedName name="TblMeldDouble3Classes">[1]Soulmelds!$BC$37:$BC$40</definedName>
    <definedName name="TblMeldFeetClasses">[1]Soulmelds!$BC$27:$BC$30</definedName>
    <definedName name="TblMeldHandsClasses">[1]Soulmelds!$AZ$27:$AZ$30</definedName>
    <definedName name="TblMeldHeartClasses">[1]Soulmelds!$BU$27:$BU$30</definedName>
    <definedName name="TblMeldsAll">[1]SoulmeldsInfo!$X$4:$X$112</definedName>
    <definedName name="TblMeldsArms">[1]SoulmeldsInfo!$AM$4:$AM$112</definedName>
    <definedName name="TblMeldSaves">[1]SoulmeldAbilities!$L$1:$M$5</definedName>
    <definedName name="TblMeldsBrow">[1]SoulmeldsInfo!$AD$4:$AD$112</definedName>
    <definedName name="TblMeldsCrown">[1]SoulmeldsInfo!$AA$4:$AA$112</definedName>
    <definedName name="TblMeldsDouble1">[1]SoulmeldsInfo!$BE$4:$BE$112</definedName>
    <definedName name="TblMeldsDouble2">[1]SoulmeldsInfo!$BH$4:$BH$112</definedName>
    <definedName name="TblMeldsDouble3">[1]SoulmeldsInfo!$BK$4:$BK$112</definedName>
    <definedName name="TblMeldsFeet">[1]SoulmeldsInfo!$AY$4:$AY$112</definedName>
    <definedName name="TblMeldsHands">[1]SoulmeldsInfo!$AP$4:$AP$112</definedName>
    <definedName name="TblMeldshaper">[1]Soulmelds!$AK$1:$AK$25</definedName>
    <definedName name="TblMeldshaperClass">[1]Soulmelds!$AE$3:$AE$7</definedName>
    <definedName name="TblMeldsHeart">[1]SoulmeldsInfo!$AS$4:$AS$112</definedName>
    <definedName name="TblMeldShouldersClasses">[1]Soulmelds!$BL$27:$BL$30</definedName>
    <definedName name="TblMeldSoulClasses">[1]Soulmelds!$BX$27:$BX$30</definedName>
    <definedName name="TblMeldsShoulders">[1]SoulmeldsInfo!$AJ$4:$AJ$112</definedName>
    <definedName name="TblMeldsSoul">[1]SoulmeldsInfo!$BB$4:$BB$112</definedName>
    <definedName name="TblMeldsThroat">[1]SoulmeldsInfo!$AG$4:$AG$112</definedName>
    <definedName name="TblMeldsWaist">[1]SoulmeldsInfo!$AV$4:$AV$112</definedName>
    <definedName name="TblMeldThroatClasses">[1]Soulmelds!$BO$27:$BO$30</definedName>
    <definedName name="TblMeldWaistClasses">[1]Soulmelds!$BR$27:$BR$30</definedName>
    <definedName name="TblMetamagicFeats">[1]Feats!$BC$10:INDEX([1]Feats!$BC$10:$BC$3634,MetamagicRowsCnt)</definedName>
    <definedName name="TblMhrSpsDay">'[1]Spells per Day'!$A$187:$G$192</definedName>
    <definedName name="TblMighty">'[1]Class Weapons &amp; Armor'!$H$2:$H$27</definedName>
    <definedName name="TblMMDragonColors">[1]Tables!$T$94:$T$104</definedName>
    <definedName name="TblMonkFeats1">[1]Tables!$P$27:$P$30</definedName>
    <definedName name="TblMonkFeats2">[1]Tables!$P$32:$P$38</definedName>
    <definedName name="TblMonkFeats3">[1]Tables!$P$41:$P$48</definedName>
    <definedName name="TblMonkTattoos">[1]ExportSheet!$AH$10:$AH$14</definedName>
    <definedName name="TblMoonSpkEnergyResist1">[1]Tables!$Q$69:$Q$74</definedName>
    <definedName name="TblMoonSpkEnergyResist2">[1]Tables!$Q$77:$Q$82</definedName>
    <definedName name="TblMounts">'[1]Creature Info'!$CQ$51:$CQ$53</definedName>
    <definedName name="TblMplSpellKn">'[1]Spells Known'!$T$16:$Y$22</definedName>
    <definedName name="TblMplSpsDay">'[1]Spells per Day'!$A$195:$G$200</definedName>
    <definedName name="TblMysSpellKn">'[1]Spells Known'!$I$62:$S$82</definedName>
    <definedName name="TblMysSpsDay">'[1]Spells per Day'!$I$354:$S$374</definedName>
    <definedName name="TblNativeTies">[1]Tables!$R$106:$R$113</definedName>
    <definedName name="TblNaturalAttackDamageType">'[1]Class Weapons &amp; Armor'!$U$1:$V$25</definedName>
    <definedName name="TblNaturalAttacks">'[1]Class Weapons &amp; Armor'!$B$290:$B$311</definedName>
    <definedName name="TblNaturalAttacksCon">'[1]Class Weapons &amp; Armor'!$AV$290:$AV$311</definedName>
    <definedName name="TblNinjaSpyWeapons">[1]Tables!$A$33:$A$45</definedName>
    <definedName name="TblNinjaSpyWpnChoices">[1]Tables!$B$33:$B$36</definedName>
    <definedName name="TblNobleBonusClassSkill">[1]Tables!$V$66:$V$95</definedName>
    <definedName name="TblNodeTypes">[1]Tables!$Q$93:$Q$96</definedName>
    <definedName name="TblNomadShamanRegion">[1]Tables!$T$118:$T$123</definedName>
    <definedName name="TblNstSpellKn">'[1]Spells Known'!$AM$101:$AR$111</definedName>
    <definedName name="TblNstSpsDay">'[1]Spells per Day'!$AE$137:$AJ$147</definedName>
    <definedName name="TblOcASpsDay">'[1]Spells per Day'!$A$95:$H$115</definedName>
    <definedName name="TblOpenChakras">[1]Soulmelds!$Y$29:$AC$39</definedName>
    <definedName name="TblOrcusDeformity">[1]Tables!$N$148:$N$150</definedName>
    <definedName name="TblOverwhelmingCrit">[1]Feats!$AO$3484:$AO$3486</definedName>
    <definedName name="TblPalSpsDay">'[1]Spells per Day'!$T$3:$Y$23</definedName>
    <definedName name="TblParagonPaths">[1]Tables!$U$27:$W$32</definedName>
    <definedName name="TblParagonsPath">[1]Tables!$U$28:$U$33</definedName>
    <definedName name="TblPerformRanks">[1]Skills!$HH$60:$HH$64</definedName>
    <definedName name="TblPerformSkills">[1]Skills!$A$60:$A$64</definedName>
    <definedName name="TblPlanarTerrains">[1]Tables!$P$2:$P$18</definedName>
    <definedName name="TblPointBuy">[1]Tables!$A$50:$B$67</definedName>
    <definedName name="TblPoisons">[1]Tables!$C$259:$C$319</definedName>
    <definedName name="TblPoisonTypes">[1]Tables!$D$259:$D$263</definedName>
    <definedName name="TblPracticedManifester">[1]Feats!$AO$757:$AO$759</definedName>
    <definedName name="TblPracticedSpellcaster">[1]Feats!$AO$559:$AO$561</definedName>
    <definedName name="TblPrestige">'[1]Class Info'!$B$105:$B$801</definedName>
    <definedName name="TblPrestigeReq">'[1]Class Info'!$EA$105:$EB$801</definedName>
    <definedName name="TblPrivilegedEnergy">[1]Feats!$AO$761:$AO$763</definedName>
    <definedName name="TblProfessionRanks">[1]Skills!$HH$66:$HH$70</definedName>
    <definedName name="TblProfessionSkills">[1]Skills!$A$66:$A$70</definedName>
    <definedName name="TblProfList">'[1]Class Weapons &amp; Armor'!$AM$33:$AM$310</definedName>
    <definedName name="TblPrSSelected">[1]ExportSheet!$AG$66:$AG$69</definedName>
    <definedName name="TblPsicrystalAffinityFeat">[1]Feats!$AO$1845:$AO$1848</definedName>
    <definedName name="TblPsicrystalPersonalities">[1]Tables!$N$54:$N$69</definedName>
    <definedName name="TblPsionDiscipline">'[1]Class Abilities'!$F$1609:$F$1617</definedName>
    <definedName name="TblPsionicEnergy">[1]Tables!$C$43:$C$47</definedName>
    <definedName name="TblPUGSpsDay">'[1]Spells per Day'!$AE$124:$AJ$134</definedName>
    <definedName name="TblQuality">'[1]Class Weapons &amp; Armor'!$F$2:$F$25</definedName>
    <definedName name="TblRaceInfo">'Race Info'!$A$3:$BD$332</definedName>
    <definedName name="TblRaceList">'Race Info'!$BG$4:$BG$332</definedName>
    <definedName name="TblRaces">'Race Info'!$BG$6:INDEX('Race Info'!$BG$6:$BG$332,RaceListRowsCnt-1,1)</definedName>
    <definedName name="TblRapidReload">[1]Feats!$AO$92:$AO$94</definedName>
    <definedName name="TblRecasterSuddenMetamagic">[1]Tables!$Q$86:$Q$91</definedName>
    <definedName name="TblRgrSpsDay">'[1]Spells per Day'!$T$26:$Y$46</definedName>
    <definedName name="TblRingBonusType1">'[1]Magic Equipment'!$V$2:$V$11</definedName>
    <definedName name="TblRingBonusType2">'[1]Magic Equipment'!$W$2:$W$11</definedName>
    <definedName name="TblRogAbility">[1]Tables!$N$2:$N$12</definedName>
    <definedName name="TblRuatharWeapon">[1]Tables!$G$222:$G$226</definedName>
    <definedName name="TblSaHSpecialAbilities">[1]Tables!$Q$98:$Q$101</definedName>
    <definedName name="TblSaHSpellKn">'[1]Spells Known'!$AM$88:$AR$98</definedName>
    <definedName name="TblSanctifiedOneAbilities">[1]Tables!$T$87:$T$91</definedName>
    <definedName name="TblSanctifiedOneDeity">[1]Tables!$T$80:$T$84</definedName>
    <definedName name="TblSaveThrow">[1]Tables!$B$1:$B$4</definedName>
    <definedName name="TblScgSpellKn">'[1]Spells Known'!$T$40:$Z$45</definedName>
    <definedName name="TblSettings">'[1]Option Info'!$A$10:$E$17</definedName>
    <definedName name="TblShapeSoulmeld">[1]SoulmeldsInfo!$BN$4:$BN$112</definedName>
    <definedName name="TblShapeSoulmeldChoices">[1]Soulmelds!$BC$20:$BD$22</definedName>
    <definedName name="TblShapeSoulmeldClass1">[1]Soulmelds!$BG$37:$BG$39</definedName>
    <definedName name="TblShapeSoulmeldClass2">[1]Soulmelds!$BJ$37:$BJ$39</definedName>
    <definedName name="TblShapeSoulmeldClass3">[1]Soulmelds!$BM$37:$BM$39</definedName>
    <definedName name="TblShaSpsDay">'[1]Spells per Day'!$I$377:$S$397</definedName>
    <definedName name="TblShieldSpecialization">[1]Tables!$P$107:$P$110</definedName>
    <definedName name="TblShifterTrait">'[1]Racial Abilities'!$G$685:$K$695</definedName>
    <definedName name="TblShjSpellKn">'[1]Spells Known'!$AB$3:$AL$23</definedName>
    <definedName name="TblShjSpsDay">'[1]Spells per Day'!$I$190:$S$210</definedName>
    <definedName name="TblShugenjaElements">[1]Tables!$L$323:$L$327</definedName>
    <definedName name="TblShugenjaOrders">[1]Tables!$A$335:$A$343</definedName>
    <definedName name="TblSimpleList">'[1]Class Weapons &amp; Armor'!$AF$33:$AF$310</definedName>
    <definedName name="TblSize">'Race Info'!$BJ$37:$BS$45</definedName>
    <definedName name="TblSizes">'Race Info'!$BJ$37:$BJ$45</definedName>
    <definedName name="TblSkillArtistry">'[1]Prestige Classes II'!$M$16:$M$19</definedName>
    <definedName name="TblSkillBin">[1]Skills!$HE$6:$HL$85</definedName>
    <definedName name="TblSkillFocus">[1]Feats!$AO$97:$AO$104</definedName>
    <definedName name="TblSkillInfo">[1]Skills!$IA$5:$IF$85</definedName>
    <definedName name="TblSkillList">[1]Skills!$A$6:$A$85</definedName>
    <definedName name="TblSkillListFocus">[1]Skills!$HK$6:$HK$85</definedName>
    <definedName name="TblSkillPoints">[1]Classes!$F$2:$F$61</definedName>
    <definedName name="TblSkillPointsByClass">'[1]Class Info'!$K$4:$K$805</definedName>
    <definedName name="TblSkills">'[1]Class Info'!$AH$4:$DI$805</definedName>
    <definedName name="TblSkKnowRanks">[1]Skills!$F$34:$F$54</definedName>
    <definedName name="TblSmnSpellKn">'[1]Spells Known'!$AS$3:$BC$23</definedName>
    <definedName name="TblSmnSpsDay">'[1]Spells per Day'!$I$213:$S$233</definedName>
    <definedName name="TblSorSpellKn">'[1]Spells Known'!$I$3:$S$23</definedName>
    <definedName name="TblSorSpsDay">'[1]Spells per Day'!$I$49:$S$69</definedName>
    <definedName name="TblSoulmelds">[1]SoulmeldsInfo!$A$3:$U$112</definedName>
    <definedName name="TblSourcebooks">'[1]Option Info'!$J$1:INDEX('[1]Option Info'!$J$1:$R$150,SourcebooksRowsCnt,9)</definedName>
    <definedName name="TblSpecialMaterials">[1]Tables!$R$75:$R$78</definedName>
    <definedName name="TblSpecWiz">'[1]Class Abilities'!$E$113:$E$121</definedName>
    <definedName name="TblSpellcaster">'[1]Spell Info'!$AX$84:$AX$122</definedName>
    <definedName name="TblSpellClass">'[1]Spell Info'!$N$3:$N$73</definedName>
    <definedName name="TblSpellFoci">[1]Tables!$I$25:$I$37</definedName>
    <definedName name="TblSpellFocus">[1]Feats!$AO$105:$AO$108</definedName>
    <definedName name="TblSpellLevels">'[1]Spell Info'!$BB$84:$BB$93</definedName>
    <definedName name="TblSpiderServant">'[1]Creature Info'!$CP$75:$CP$79</definedName>
    <definedName name="TblSpiritGuides">[1]Tables!$A$345:$A$367</definedName>
    <definedName name="TblSpiritualTotem">[1]Tables!$J$243:$J$248</definedName>
    <definedName name="TblSpTSpellKn">'[1]Spells Known'!$AM$29:$AR$49</definedName>
    <definedName name="TblSpTSpsDay">'[1]Spells per Day'!$A$118:$H$138</definedName>
    <definedName name="TblStage1Drift">[1]Tables!$Q$2:$R$12</definedName>
    <definedName name="TblStage2Drift">[1]Tables!$Q$2:$R$23</definedName>
    <definedName name="TblStage3Drift">[1]Tables!$Q$2:$R$34</definedName>
    <definedName name="TblStage4Drift">[1]Tables!$Q$2:$R$45</definedName>
    <definedName name="TblStage5Drift">[1]Tables!$Q$2:$R$56</definedName>
    <definedName name="TblStats">'[1]Stats &amp; Character Details'!$A$2:$A$8</definedName>
    <definedName name="TblStdGSpsDay">'[1]Spells per Day'!$AE$3:$AJ$23</definedName>
    <definedName name="TblStdPSpsDay">'[1]Spells per Day'!$AE$26:$AJ$46</definedName>
    <definedName name="TblSteelLegionnaireFavEnemy">[1]Tables!$V$98:$V$105</definedName>
    <definedName name="TblStrengthBonusToDamage">[1]Tables!$G$37:$G$41</definedName>
    <definedName name="TblSuASpellKn">'[1]Spells Known'!$T$49:$Z$59</definedName>
    <definedName name="TblSuASpsDay">'[1]Spells per Day'!$AE$85:$AK$95</definedName>
    <definedName name="TblSubSpellKn">'[1]Spells Known'!$I$49:$S$59</definedName>
    <definedName name="TblSubSpsDay">'[1]Spells per Day'!$I$272:$S$282</definedName>
    <definedName name="TblSwarmType">'[1]Race &amp; Templates'!$AR$2:$AS$14</definedName>
    <definedName name="TblSwSaDisciplines">[1]Tables!$W$135:$W$141</definedName>
    <definedName name="TblSwSaDisciplineWeapons">[1]Tables!$T$146:$Y$151</definedName>
    <definedName name="TblSymbiontMastery">[1]Feats!$D$2726</definedName>
    <definedName name="TblTemplateInfo">'[1]Template Info'!$A$14:INDEX('[1]Template Info'!$A$14:$BD$79,TemplateInfoRowsCnt,55)</definedName>
    <definedName name="TblTemplateSelInfo">'[1]Template Info'!$A$5:$BE$12</definedName>
    <definedName name="TblTerrainTypes">[1]Tables!$P$2:$P$10</definedName>
    <definedName name="TblTerrainTypes2">[1]Tables!$P$2:$P$10</definedName>
    <definedName name="TblThGImbue1">[1]Tables!$Q$103:$Q$108</definedName>
    <definedName name="TblThGImbue2">[1]Tables!$Q$110:$Q$118</definedName>
    <definedName name="TblThunderLore">[1]Tables!$R$93:$R$105</definedName>
    <definedName name="TblTLAList">'[1]Class Info'!$D$4:$D$805</definedName>
    <definedName name="TblTotemicInsight">[1]Tables!$T$125:$T$135</definedName>
    <definedName name="TblTPgResist">[1]Tables!$T$107:$T$110</definedName>
    <definedName name="TblTraitsSelected">[1]Traits!$E$4:$E$49</definedName>
    <definedName name="TblTrIlliterate">[1]Traits!$G$19</definedName>
    <definedName name="TblTypesPyramid">'Race Info'!$BJ$57:$BQ$75</definedName>
    <definedName name="TblUmbragenFeats">[1]Feats!$AR$2628:$AR$2637</definedName>
    <definedName name="TblUnarmedDamage">[1]Tables!$Q$184:$S$244</definedName>
    <definedName name="TblUrPSpsDay">'[1]Spells per Day'!$I$177:$S$187</definedName>
    <definedName name="TblVClassesAtLvlCS">[1]Classes!$AK$2:INDEX([1]Classes!$AK$2:$AK$61,LvlCS,1)</definedName>
    <definedName name="TblVice">[1]Tables!$R$129:$R$136</definedName>
    <definedName name="TblVicesSelected">[1]ExportSheet!$W$55:$W$60</definedName>
    <definedName name="TblVigSpellKn">'[1]Spells Known'!$T$26:$Y$36</definedName>
    <definedName name="TblVoBSpsDay">'[1]Spells per Day'!$AE$72:$AJ$82</definedName>
    <definedName name="TblWeaponDamage">'[1]Class Weapons &amp; Armor'!$K$4:$S$20</definedName>
    <definedName name="TblWeaponEquiv">'[1]Class Weapons &amp; Armor'!$AC$2:$AD$17</definedName>
    <definedName name="TblWeaponEquiv2">'[1]Class Weapons &amp; Armor'!$AG$2:$AH$3</definedName>
    <definedName name="TblWeaponFocusFeat">[1]Feats!$BM$128:$BM$148</definedName>
    <definedName name="TblWeaponInfo">'[1]Class Weapons &amp; Armor'!$B$32:$AS$310</definedName>
    <definedName name="TblWeaponMasteryList">[1]Tables!$P$113:$P$116</definedName>
    <definedName name="TblWeaponMaterial">[1]Attacks!$M$45:$M$63</definedName>
    <definedName name="TblWeaponMaterialInfo">[1]Attacks!$M$45:$O$63</definedName>
    <definedName name="TblWeapons">'[1]Class Weapons &amp; Armor'!$B$32:$B$310</definedName>
    <definedName name="TblWeaponSelect">'[1]Class Weapons &amp; Armor'!$A$32:$A$310</definedName>
    <definedName name="TblWeaponSizeLookup">'[1]Class Weapons &amp; Armor'!$K$3:$S$3</definedName>
    <definedName name="TblWeaponSpecAndGreaterWeaponFocus">[1]Feats!$AO$146:$AO$149</definedName>
    <definedName name="TblWeaponSpecializationFeat">[1]Feats!$AO$132:$AO$136</definedName>
    <definedName name="TblWeights1">'[1]Character Sheet II'!$Z$28:$AC$62</definedName>
    <definedName name="TblWeights2">'[1]Character Sheet II'!$BA$28:$BD$37</definedName>
    <definedName name="TblWield">'[1]Class Weapons &amp; Armor'!$Y$2:$Y$12</definedName>
    <definedName name="TblWildPlainsMountType">[1]Tables!$P$23:$P$25</definedName>
    <definedName name="TblWildshapeForms">'[1]Class Abilities'!$M$33:$N$46</definedName>
    <definedName name="TblWildshapeSizes">'[1]Class Abilities'!$H$33:$J$41</definedName>
    <definedName name="TblWizSpsDay">'[1]Spells per Day'!$I$72:$S$92</definedName>
    <definedName name="TblWoHsForbidSchool">[1]Tables!$V$114:$V$121</definedName>
    <definedName name="TblWoHsOrders">[1]Tables!$V$108:$V$111</definedName>
    <definedName name="TblWoHsOrderSecrets">[1]Tables!$V$124:$V$129</definedName>
    <definedName name="TblWonderWorkerSlots">[1]Tables!$H$223:$J$229</definedName>
    <definedName name="TblWrlSpellKn">'[1]Spells Known'!$AM$52:$AR$72</definedName>
    <definedName name="TblWrmSpsDay">'[1]Spells per Day'!$I$154:$S$174</definedName>
    <definedName name="TblWujFeat">[1]Tables!$I$46:$I$50</definedName>
    <definedName name="TblWuJSpsDay">'[1]Spells per Day'!$I$249:$S$269</definedName>
    <definedName name="TctLvl">'[1]Class Info'!$E$404</definedName>
    <definedName name="TecLvl">'[1]Class Info'!$E$475</definedName>
    <definedName name="TemLvl">'[1]Class Info'!$E$173</definedName>
    <definedName name="TemplateAbilities">'[1]Racial Abilities'!$F$870</definedName>
    <definedName name="TemplateAcquiredAbilitiesAdj">'[1]Template Info'!$AC$2:$AH$2</definedName>
    <definedName name="TemplateAcquiredInt">'[1]Template Info'!$AF$3:$AF$8</definedName>
    <definedName name="TemplateAddedHD">'[1]Template Info'!$F$1</definedName>
    <definedName name="TemplateAddedHP">'[1]Template Info'!$BI$23</definedName>
    <definedName name="TemplateALMod">'[1]Template Info'!$BI$19:$BJ$22</definedName>
    <definedName name="TemplateAttacks">'[1]Template Info'!$N$1</definedName>
    <definedName name="TemplateCha">'[1]Template Info'!$AH$1</definedName>
    <definedName name="TemplateCon">'[1]Template Info'!$AE$1</definedName>
    <definedName name="TemplateCR">'[1]Template Info'!$AM$1</definedName>
    <definedName name="TemplateDarkvision">'[1]Template Info'!$T$1</definedName>
    <definedName name="TemplateDex">'[1]Template Info'!$AD$1</definedName>
    <definedName name="TemplateDR">'[1]Template Info'!$Z$1</definedName>
    <definedName name="TemplateEnergyResistance">'[1]Template Info'!$X$1</definedName>
    <definedName name="TemplateFastHealing">'[1]Template Info'!$AA$1</definedName>
    <definedName name="TemplateFeats">'[1]Template Info'!$AJ$1</definedName>
    <definedName name="TemplateFlySpeed">'[1]Template Info'!$J$1</definedName>
    <definedName name="TemplateHDChange">'[1]Template Info'!$AR$1</definedName>
    <definedName name="TemplateHeader">'[1]Template Info'!$A$14:$BD$14</definedName>
    <definedName name="TemplateIgnorePrereq">[1]ExportSheet!$AN$70</definedName>
    <definedName name="TemplateIgnoreSrc">[1]ExportSheet!$AN$69</definedName>
    <definedName name="TemplateImmunities">'[1]Template Info'!$V$1</definedName>
    <definedName name="TemplateInfoRowsCnt">'[1]Template Info'!$BI$15</definedName>
    <definedName name="TemplateInheritedAbilitiesAdj">'[1]Template Info'!$AC$3:$AH$3</definedName>
    <definedName name="TemplateInt">'[1]Template Info'!$AF$1</definedName>
    <definedName name="TemplateLA">'[1]Template Info'!$AO$1</definedName>
    <definedName name="TemplateLandSpeed">'[1]Template Info'!$G$1</definedName>
    <definedName name="TemplateList">'[1]Template Info'!$BF$15:INDEX('[1]Template Info'!$BF$15:$BF$79,TemplateListRowsCnt)</definedName>
    <definedName name="TemplateListRowsCnt">'[1]Template Info'!$BI$16</definedName>
    <definedName name="TemplateLowLight">'[1]Template Info'!$S$1</definedName>
    <definedName name="TemplateManeuverability">'[1]Template Info'!$K$1</definedName>
    <definedName name="TemplateNA">'[1]Template Info'!$M$1</definedName>
    <definedName name="TemplateName">'[1]Template Info'!$A$14:INDEX(TblTemplateInfo,TemplateInfoRowsCnt,1)</definedName>
    <definedName name="TemplateRaceChk">'[1]Template Info'!$BI$27</definedName>
    <definedName name="TemplateRaceHDChanged">'[1]Template Info'!$AQ$1</definedName>
    <definedName name="TemplateRacialSkillMod">'[1]Template Info'!$AI$1</definedName>
    <definedName name="Templates">'[1]Template Info'!$BI$24</definedName>
    <definedName name="TemplateSelectedLvl">'[1]Template Info'!$AU$5:$AU$12</definedName>
    <definedName name="TemplateSelectedName">'[1]Template Info'!$A$5:$A$12</definedName>
    <definedName name="TemplateSelection">'[1]Race &amp; Templates'!$D$19:$D$26</definedName>
    <definedName name="TemplateSelectionCnt">'[1]Template Info'!$BC$1</definedName>
    <definedName name="TemplateSelectionLvl">'[1]Race &amp; Templates'!$H$19:$H$26</definedName>
    <definedName name="TemplateSizeMod">'[1]Template Info'!$AZ$1</definedName>
    <definedName name="TemplateSp">'[1]Template Info'!$P$1</definedName>
    <definedName name="TemplateSpellResistance">'[1]Template Info'!$Y$1</definedName>
    <definedName name="TemplateStr">'[1]Template Info'!$AC$1</definedName>
    <definedName name="TemplateSubtype">'[1]Template Info'!$E$1</definedName>
    <definedName name="TemplateSubtypeChk">'[1]Template Info'!$BI$26</definedName>
    <definedName name="TemplateSwimSpeed">'[1]Template Info'!$L$1</definedName>
    <definedName name="TemplateType">'[1]Template Info'!$D$1</definedName>
    <definedName name="TemplateTypeChk">'[1]Template Info'!$BI$25</definedName>
    <definedName name="TemplateTypeValue">'[1]Template Info'!$AT$1</definedName>
    <definedName name="TemplateVulnerabilities">'[1]Template Info'!$W$1</definedName>
    <definedName name="TemplateWis">'[1]Template Info'!$AG$1</definedName>
    <definedName name="TenALvl">'[1]Class Info'!$E$385</definedName>
    <definedName name="TensersTransformation">[1]Buffs!$B$70</definedName>
    <definedName name="TensersTransformationFortMod">[1]Buffs!$H$70</definedName>
    <definedName name="TensersTransformationMod">[1]Buffs!$G$70</definedName>
    <definedName name="tEpicWeaponFocus2">[1]Feats!$AR$424</definedName>
    <definedName name="Terran">[1]Languages!$H$25</definedName>
    <definedName name="TGULvl">'[1]Class Info'!$E$566</definedName>
    <definedName name="ThayanGladiatorNatWeapon">'[1]Prestige Classes III'!$R$28</definedName>
    <definedName name="TheftGloveSkBonus">[1]SoulmeldAbilities!$G$228</definedName>
    <definedName name="ThGImbue1">[1]ExportSheet!$AJ$27</definedName>
    <definedName name="ThGImbue2">[1]ExportSheet!$AJ$28</definedName>
    <definedName name="ThGLvl">'[1]Class Info'!$E$517</definedName>
    <definedName name="ThGNatArmor">'[1]Class Abilities'!$D$3296</definedName>
    <definedName name="ThGNatWeaponCell">[1]ExportSheet!$AJ$26</definedName>
    <definedName name="ThGWeaponSpec1">'[1]Prestige Classes III'!$R$30</definedName>
    <definedName name="ThGWeaponSpec2">'[1]Prestige Classes III'!$R$31</definedName>
    <definedName name="ThickenSkin">[1]Buffs!$M$67</definedName>
    <definedName name="ThickenSkinMod">[1]Buffs!$Q$67</definedName>
    <definedName name="ThmLvl">'[1]Class Info'!$E$121</definedName>
    <definedName name="ThreefoldMaskSkBonus">[1]SoulmeldAbilities!$G$232</definedName>
    <definedName name="ThrLvl">'[1]Class Info'!$E$415</definedName>
    <definedName name="ThunderLore">[1]ExportSheet!$AE$60:$AE$64</definedName>
    <definedName name="ThunderLore1">[1]ExportSheet!$AE$60</definedName>
    <definedName name="ThunderLore2">[1]ExportSheet!$AE$61</definedName>
    <definedName name="ThunderLore3">[1]ExportSheet!$AE$62</definedName>
    <definedName name="ThunderLore4">[1]ExportSheet!$AE$63</definedName>
    <definedName name="ThunderLore5">[1]ExportSheet!$AE$64</definedName>
    <definedName name="ThyLvl">'[1]Class Info'!$E$156</definedName>
    <definedName name="TigerClawManeuvers">'[1]Maneuvers &amp; Stances'!$X$186</definedName>
    <definedName name="TinkerGnomeGuild">'[1]Race &amp; Templates'!$P$14</definedName>
    <definedName name="TmpLvl">'[1]Class Info'!$E$234</definedName>
    <definedName name="TNcLvl">'[1]Class Info'!$E$680</definedName>
    <definedName name="ToDBonus1">[1]ExportSheet!$AK$13</definedName>
    <definedName name="ToDBonus2">[1]ExportSheet!$AK$14</definedName>
    <definedName name="ToDBonus3">[1]ExportSheet!$AK$15</definedName>
    <definedName name="ToDBonus4">[1]ExportSheet!$AK$16</definedName>
    <definedName name="ToDLvl">'[1]Class Info'!$E$705</definedName>
    <definedName name="ToGLvl">'[1]Class Info'!$E$706</definedName>
    <definedName name="ToJLvl">'[1]Class Info'!$E$707</definedName>
    <definedName name="ToOBonus1">[1]ExportSheet!$AK$17</definedName>
    <definedName name="ToOBonus2">[1]ExportSheet!$AK$18</definedName>
    <definedName name="ToOBonus3">[1]ExportSheet!$AK$19</definedName>
    <definedName name="ToOBonus4">[1]ExportSheet!$AK$20</definedName>
    <definedName name="ToOLvl">'[1]Class Info'!$E$708</definedName>
    <definedName name="TorsoSlot">'[1]Magic Equipment'!$R$7</definedName>
    <definedName name="TorsoSlotResistSaveBonus">'[1]Magic Equipment'!$BK$16</definedName>
    <definedName name="TorsoSlotValue">'[1]Magic Equipment'!$BL$49</definedName>
    <definedName name="TorsoSlotWeight">'[1]Magic Equipment'!$BJ$49</definedName>
    <definedName name="TortoiseShell">[1]Buffs!$B$71</definedName>
    <definedName name="TortoiseShellMod">[1]Buffs!$G$71</definedName>
    <definedName name="ToSLvl">'[1]Class Info'!$E$731</definedName>
    <definedName name="TotalArcaneCasterLevel">'[1]Spell Info'!$C$80</definedName>
    <definedName name="TotalArcaneSpellLikeLevel">'[1]Spell Info'!$C$82</definedName>
    <definedName name="TotalDefense">[1]Buffs!$M$47</definedName>
    <definedName name="TotalDefenseACMod">[1]Buffs!$Q$47</definedName>
    <definedName name="TotalDefenseACModCalc">'[1]CS Calc.'!$D$90</definedName>
    <definedName name="TotalDivineCasterLevel">'[1]Spell Info'!$C$81</definedName>
    <definedName name="TotalManeuvers">'[1]Maneuvers &amp; Stances'!$X$6</definedName>
    <definedName name="TotalWeightCarried">'[1]Character Sheet II'!$BA$63</definedName>
    <definedName name="TotemAvACBonus">[1]SoulmeldAbilities!$G$238</definedName>
    <definedName name="TotemAvDR">[1]SoulmeldAbilities!$G$241</definedName>
    <definedName name="TotemicInsight">[1]ExportSheet!$AJ$62:$AJ$66</definedName>
    <definedName name="TotemicInsight1">[1]ExportSheet!$AJ$62</definedName>
    <definedName name="TotemicInsight2">[1]ExportSheet!$AJ$63</definedName>
    <definedName name="TotemicInsight3">[1]ExportSheet!$AJ$64</definedName>
    <definedName name="TotemicInsight4">[1]ExportSheet!$AJ$65</definedName>
    <definedName name="TotemicInsight5">[1]ExportSheet!$AJ$66</definedName>
    <definedName name="ToTLvl">'[1]Class Info'!$E$651</definedName>
    <definedName name="TotmBinds">[1]Soulmelds!$BS$13</definedName>
    <definedName name="TotmLvl">'[1]Class Info'!$E$57</definedName>
    <definedName name="TotmMelds">[1]Soulmelds!$BS$5</definedName>
    <definedName name="TouchAC">'[1]CS Calc.'!$C$41</definedName>
    <definedName name="ToughnessAuraMod">[1]Buffs!$M$12</definedName>
    <definedName name="ToughnessHPs">[1]Feats!$AQ$120</definedName>
    <definedName name="TowerProf">'[1]Class Info'!$EI$15</definedName>
    <definedName name="TPgLvl">'[1]Class Info'!$E$81</definedName>
    <definedName name="TPgResistCell">[1]ExportSheet!$W$77</definedName>
    <definedName name="TrAbrasive">[1]Traits!$F$4</definedName>
    <definedName name="TrAbsentMinded">[1]Traits!$F$5</definedName>
    <definedName name="TrAggressive">[1]Traits!$F$6</definedName>
    <definedName name="Traits">[1]Traits!$N$3</definedName>
    <definedName name="TraitsList">[1]Traits!$O$3</definedName>
    <definedName name="TraitsSelected">[1]Traits!$E$2</definedName>
    <definedName name="TrapSense">'[1]Class Abilities'!$AL$7</definedName>
    <definedName name="TrBrawler">[1]Traits!$F$7</definedName>
    <definedName name="TrCautious">[1]Traits!$F$8</definedName>
    <definedName name="TrDetached">[1]Traits!$F$9</definedName>
    <definedName name="TrDishonest">[1]Traits!$F$10</definedName>
    <definedName name="TrDistinctive">[1]Traits!$F$11</definedName>
    <definedName name="TrEasygoing">[1]Traits!$F$12</definedName>
    <definedName name="TrFarsighted">[1]Traits!$F$13</definedName>
    <definedName name="TrFocused">[1]Traits!$F$14</definedName>
    <definedName name="TRgLvl">'[1]Class Info'!$E$396</definedName>
    <definedName name="TrHardOfHearing">[1]Traits!$F$15</definedName>
    <definedName name="TrHardy">[1]Traits!$F$16</definedName>
    <definedName name="TrHonest">[1]Traits!$F$17</definedName>
    <definedName name="Trick1">[1]ExportSheet!$AG$10</definedName>
    <definedName name="Trick2">[1]ExportSheet!$AG$11</definedName>
    <definedName name="Trick3">[1]ExportSheet!$AG$12</definedName>
    <definedName name="TriKLvl">'[1]Class Info'!$E$523</definedName>
    <definedName name="TrIlliterate">[1]Traits!$F$18</definedName>
    <definedName name="TrILvl">'[1]Class Info'!$E$750</definedName>
    <definedName name="TrInattentive1">[1]Traits!$F$21</definedName>
    <definedName name="TrInattentive2">[1]Traits!$F$22</definedName>
    <definedName name="TrInattentive3">[1]Traits!$F$23</definedName>
    <definedName name="TrMusclebound">[1]Traits!$F$24</definedName>
    <definedName name="TrNearsighted">[1]Traits!$F$25</definedName>
    <definedName name="TrNightsighted">[1]Traits!$F$26</definedName>
    <definedName name="TrPassionate">[1]Traits!$F$27</definedName>
    <definedName name="TrPlucky">[1]Traits!$F$28</definedName>
    <definedName name="TrPolite">[1]Traits!$F$29</definedName>
    <definedName name="TrQuick">[1]Traits!$F$30</definedName>
    <definedName name="TrReckless">[1]Traits!$F$31</definedName>
    <definedName name="TrSaddleborn">[1]Traits!$F$33</definedName>
    <definedName name="TrSkinny">[1]Traits!$F$34</definedName>
    <definedName name="TrSlow">[1]Traits!$F$36</definedName>
    <definedName name="TrsmLvl">'[1]Class Info'!$E$365</definedName>
    <definedName name="TrSpecialized">[1]Traits!$F$37</definedName>
    <definedName name="TrSpellgifted">[1]Traits!$F$39</definedName>
    <definedName name="TrStout">[1]Traits!$F$41</definedName>
    <definedName name="TrSuspicious">[1]Traits!$F$42</definedName>
    <definedName name="TrTorpid">[1]Traits!$F$43</definedName>
    <definedName name="TrueDragonList">'[1]Creature Info'!$CJ$6:INDEX('[1]Creature Info'!$CJ$6:$CJ$226,DragonListRowsCnt+1)</definedName>
    <definedName name="TrUncivilized">[1]Traits!$F$44</definedName>
    <definedName name="TruthGogglesSkBonus">[1]SoulmeldAbilities!$G$244</definedName>
    <definedName name="TSLAbilClarity">[1]ExportSheet!$Z$24</definedName>
    <definedName name="TSLAbilForb1">[1]ExportSheet!$Z$29</definedName>
    <definedName name="TSLAbilForb2">[1]ExportSheet!$Z$30</definedName>
    <definedName name="TSLAbilKnell">[1]ExportSheet!$Z$23</definedName>
    <definedName name="TSLAbilMeta">[1]ExportSheet!$Z$21</definedName>
    <definedName name="TSLAbilSeeking">[1]ExportSheet!$Z$26</definedName>
    <definedName name="TSLAbilStanch">[1]ExportSheet!$Z$22</definedName>
    <definedName name="TSLAbilTainted">[1]ExportSheet!$Z$28</definedName>
    <definedName name="TSLAbilThicker">[1]ExportSheet!$Z$27</definedName>
    <definedName name="TSLAbilWholesome">[1]ExportSheet!$Z$25</definedName>
    <definedName name="TSlLvl">'[1]Class Info'!$E$362</definedName>
    <definedName name="TtMLvl">'[1]Class Info'!$E$155</definedName>
    <definedName name="TurnAttempts">'[1]Class Info'!$EI$9</definedName>
    <definedName name="TurnAttemptsBase">'[1]Class Info'!$EJ$8</definedName>
    <definedName name="TurnCheckModifier">'[1]Class Info'!$EI$10</definedName>
    <definedName name="TurnedRebuked">[1]Classes!$BI$17</definedName>
    <definedName name="TurningRebuking">[1]Classes!$BI$16</definedName>
    <definedName name="TurnLvl">'[1]Class Info'!$EI$8</definedName>
    <definedName name="TurnRebuke">[1]Classes!$BI$15</definedName>
    <definedName name="TWdLvl">'[1]Class Info'!$E$685</definedName>
    <definedName name="TwoWeaponDefense">[1]Buffs!$M$48</definedName>
    <definedName name="TwoWeaponDefenseShieldBonus">[1]Buffs!$Q$48</definedName>
    <definedName name="TwoWeaponDefenseShieldBonusCalc">'[1]CS Calc.'!$B$90</definedName>
    <definedName name="TypeBase">'Race Info'!$BK$50</definedName>
    <definedName name="TypeBaseIdx">'Race Info'!$BK$55</definedName>
    <definedName name="TypeInfo">'Race Info'!$BK$54</definedName>
    <definedName name="TypeList">'Race Info'!$BS$59:$BS$74</definedName>
    <definedName name="TypeLiving">'Race Info'!$BO$50</definedName>
    <definedName name="TypePyramidList">'Race Info'!$BJ$57:$BJ$75</definedName>
    <definedName name="TyrLvl">'[1]Class Info'!$E$447</definedName>
    <definedName name="TzGLvl">'[1]Class Info'!$E$692</definedName>
    <definedName name="UABbnCraftyHunter">[1]ExportSheet!$E$89</definedName>
    <definedName name="UABrdFeyLink">[1]ExportSheet!$F$88</definedName>
    <definedName name="UAClrChampionOfFaith">[1]ExportSheet!$G$72</definedName>
    <definedName name="UADrdHunter">[1]ExportSheet!$H$72</definedName>
    <definedName name="UAFtrStealthCunning">[1]ExportSheet!$J$72</definedName>
    <definedName name="UAMnkDR">[1]ExportSheet!$M$72</definedName>
    <definedName name="UAPalFavEn">[1]ExportSheet!$N$76</definedName>
    <definedName name="UARngWildShape">[1]ExportSheet!$O$76</definedName>
    <definedName name="UARogMartialTrain">[1]ExportSheet!$P$72</definedName>
    <definedName name="UlMLvl">'[1]Class Info'!$E$257</definedName>
    <definedName name="UmDLvl">'[1]Class Info'!$E$397</definedName>
    <definedName name="UncannyDodge">'[1]Class Abilities'!$AL$5</definedName>
    <definedName name="UndeadType">[1]Classes!$BN$44</definedName>
    <definedName name="UnholyAura">[1]Buffs!$B$79</definedName>
    <definedName name="UnholyAuraMod">[1]Buffs!$G$79</definedName>
    <definedName name="UnicornHornSkBonus">[1]SoulmeldAbilities!$G$246</definedName>
    <definedName name="UnSLvl">'[1]Class Info'!$E$258</definedName>
    <definedName name="UnTBonusLevelCell1">[1]ExportSheet!$AG$43</definedName>
    <definedName name="UnTBonusLevelCell2">[1]ExportSheet!$AG$44</definedName>
    <definedName name="UnTLvl">'[1]Class Info'!$E$273</definedName>
    <definedName name="UrPLvl">'[1]Class Info'!$E$182</definedName>
    <definedName name="UrSLvl">'[1]Class Info'!$E$309</definedName>
    <definedName name="UrSvLvl">'[1]Class Info'!$E$371</definedName>
    <definedName name="URTLvl">'[1]Class Info'!$E$659</definedName>
    <definedName name="UseDragonlanceDeities">[1]ExportSheet!$B$20</definedName>
    <definedName name="UseEberronDeities">[1]ExportSheet!$B$18</definedName>
    <definedName name="UseFRDeities">[1]ExportSheet!$B$17</definedName>
    <definedName name="UseLGDeities">[1]ExportSheet!$B$16</definedName>
    <definedName name="UseRavenloftBeliefs">[1]ExportSheet!$B$19</definedName>
    <definedName name="usrColorCode">[1]ExportSheet!$N$15</definedName>
    <definedName name="ValidateDeity">[1]ExportSheet!$H$11</definedName>
    <definedName name="VampireSelected">'[1]Race &amp; Templates'!$AJ$11</definedName>
    <definedName name="VariantsSelected">[1]ExportSheet!$E$72:$V$97</definedName>
    <definedName name="VdDLvl">'[1]Class Info'!$E$183</definedName>
    <definedName name="VekACP">[1]Armor!$N$85</definedName>
    <definedName name="VekLvl">'[1]Class Info'!$E$518</definedName>
    <definedName name="Version">'[1]Option Info'!$H$2</definedName>
    <definedName name="VestigeCount">'[1]Class Abilities'!$E$4540</definedName>
    <definedName name="VestigeFavList">'[1]Binder Vestiges'!$AN$7:INDEX('[1]Binder Vestiges'!$AN$7:$AN$50,FavVestigeListRowCnt+1)</definedName>
    <definedName name="VestigeList1">'[1]Binder Vestiges'!$AB$7:INDEX('[1]Binder Vestiges'!$AB$7:$AB$51,VestigeList1RowCnt+1)</definedName>
    <definedName name="VestigeList1RowCnt">'[1]Binder Vestiges'!$AB$1</definedName>
    <definedName name="VestigeList2">'[1]Binder Vestiges'!$AE$7:INDEX('[1]Binder Vestiges'!$AE$7:$AE$51,VestigeList2RowCnt+1)</definedName>
    <definedName name="VestigeList2RowCnt">'[1]Binder Vestiges'!$AE$1</definedName>
    <definedName name="VestigeList3">'[1]Binder Vestiges'!$AH$7:INDEX('[1]Binder Vestiges'!$AH$7:$AH$51,VestigeList3RowCnt+1)</definedName>
    <definedName name="VestigeList3RowCnt">'[1]Binder Vestiges'!$AH$1</definedName>
    <definedName name="VestigeList4">'[1]Binder Vestiges'!$AK$7:INDEX('[1]Binder Vestiges'!$AK$7:$AK$51,VestigeList4RowCnt+1)</definedName>
    <definedName name="VestigeList4RowCnt">'[1]Binder Vestiges'!$AK$1</definedName>
    <definedName name="VestigeMaxLevel">'[1]Class Abilities'!$E$4539</definedName>
    <definedName name="VestigesSelected">'[1]Binder Vestiges'!$B$6:$B$9</definedName>
    <definedName name="VhrLvl">'[1]Class Info'!$E$770</definedName>
    <definedName name="Vice1">[1]ExportSheet!$W$55</definedName>
    <definedName name="Vice2">[1]ExportSheet!$W$56</definedName>
    <definedName name="Vice3">[1]ExportSheet!$W$57</definedName>
    <definedName name="Vice4">[1]ExportSheet!$W$58</definedName>
    <definedName name="Vice5">[1]ExportSheet!$W$59</definedName>
    <definedName name="Vice6">[1]ExportSheet!$W$60</definedName>
    <definedName name="VigLvl">'[1]Class Info'!$E$236</definedName>
    <definedName name="VirLvl">'[1]Class Info'!$E$237</definedName>
    <definedName name="VitBeltSkBonus">[1]SoulmeldAbilities!$G$252</definedName>
    <definedName name="VivaciousSelected">'[1]Race &amp; Templates'!$AG$36</definedName>
    <definedName name="VKPLvl">'[1]Class Info'!$E$510</definedName>
    <definedName name="VmLLvl">'[1]Class Info'!$E$709</definedName>
    <definedName name="VoBLvl">'[1]Class Info'!$E$732</definedName>
    <definedName name="VoidmindSelected">'[1]Race &amp; Templates'!$AG$35</definedName>
    <definedName name="VolatileMind">'[1]Class Abilities'!$D$1620</definedName>
    <definedName name="VowPovertyLevel">[1]ExportSheet!$BT$5</definedName>
    <definedName name="VSALvl">'[1]Class Info'!$E$583</definedName>
    <definedName name="VSkLvl">'[1]Class Info'!$E$421</definedName>
    <definedName name="VthLvl">'[1]Class Info'!$E$432</definedName>
    <definedName name="WaistSlot">'[1]Magic Equipment'!$R$12</definedName>
    <definedName name="WaistSlotStrMod">'[1]Magic Equipment'!$BP$14</definedName>
    <definedName name="WaistSlotValue">'[1]Magic Equipment'!$BQ$30</definedName>
    <definedName name="WaistSlotWeight">'[1]Magic Equipment'!$BO$30</definedName>
    <definedName name="WalkerTerrain1">[1]ExportSheet!$AA$34</definedName>
    <definedName name="WalkerTerrain10">[1]ExportSheet!$AA$43</definedName>
    <definedName name="WalkerTerrain2">[1]ExportSheet!$AA$35</definedName>
    <definedName name="WalkerTerrain3">[1]ExportSheet!$AA$36</definedName>
    <definedName name="WalkerTerrain4">[1]ExportSheet!$AA$37</definedName>
    <definedName name="WalkerTerrain5">[1]ExportSheet!$AA$38</definedName>
    <definedName name="WalkerTerrain6">[1]ExportSheet!$AA$39</definedName>
    <definedName name="WalkerTerrain7">[1]ExportSheet!$AA$40</definedName>
    <definedName name="WalkerTerrain8">[1]ExportSheet!$AA$41</definedName>
    <definedName name="WalkerTerrain9">[1]ExportSheet!$AA$42</definedName>
    <definedName name="WalkerTerrains">[1]ExportSheet!$AA$34:$AA$43</definedName>
    <definedName name="WaPLvl">'[1]Class Info'!$E$184</definedName>
    <definedName name="WarforgedArmorType">[1]Armor!$H$61</definedName>
    <definedName name="WarmageEdge">'[1]Spell Info'!$L$88</definedName>
    <definedName name="WarWizardMartial">'[1]Class Weapons &amp; Armor'!$A$21</definedName>
    <definedName name="WarWizardMartialCell">[1]ExportSheet!$AI$29</definedName>
    <definedName name="WatchfulEyeMod">[1]Buffs!$M$25</definedName>
    <definedName name="WayLvl">'[1]Class Info'!$E$203</definedName>
    <definedName name="WblILLvl">'[1]Maneuvers &amp; Stances'!$BJ$9</definedName>
    <definedName name="WblLvl">'[1]Class Info'!$E$49</definedName>
    <definedName name="WblManKnow">'[1]Maneuvers &amp; Stances'!$BJ$15</definedName>
    <definedName name="WblManKnowList">'[1]Maneuvers &amp; Stances'!$AR$6</definedName>
    <definedName name="WblManReady">'[1]Maneuvers &amp; Stances'!$BJ$21</definedName>
    <definedName name="WblStanKnow">'[1]Maneuvers &amp; Stances'!$BJ$27</definedName>
    <definedName name="WblStanKnowList">'[1]Maneuvers &amp; Stances'!$AZ$6</definedName>
    <definedName name="WBrLvl">'[1]Class Info'!$E$398</definedName>
    <definedName name="WcfLvl">'[1]Class Info'!$E$406</definedName>
    <definedName name="WdSLvl">'[1]Class Info'!$E$530</definedName>
    <definedName name="WdWLvl">'[1]Class Info'!$E$478</definedName>
    <definedName name="WeaponBondBonus">'[1]Incarnum Abilities'!$Z$37</definedName>
    <definedName name="WeaponFocus1">[1]Feats!$BL$140</definedName>
    <definedName name="WeaponFocus2">[1]Feats!$BL$141</definedName>
    <definedName name="WeaponFocus3">[1]Feats!$BL$142</definedName>
    <definedName name="WeaponFocusFree1">[1]Feats!$BL$137</definedName>
    <definedName name="WeaponFocusFree2">[1]Feats!$BL$138</definedName>
    <definedName name="WeaponFocusList">[1]Feats!$AQ$128</definedName>
    <definedName name="WeaponMasterKiCritical">[1]ExportSheet!$AH$52</definedName>
    <definedName name="WeaponMasterWoC">[1]ExportSheet!$AH$51</definedName>
    <definedName name="WeaponMasterWoCText">'[1]Class Abilities'!$C$5181</definedName>
    <definedName name="WeaponProf">'[1]Class Weapons &amp; Armor'!$A$12</definedName>
    <definedName name="WearerOfPurpleCell">[1]ExportSheet!$AI$26</definedName>
    <definedName name="WellReadLevel">[1]ExportSheet!$BT$7</definedName>
    <definedName name="WendigoSelected">'[1]Race &amp; Templates'!$AG$33</definedName>
    <definedName name="WerebearSelected">'[1]Race &amp; Templates'!$AG$23</definedName>
    <definedName name="WereboarSelected">'[1]Race &amp; Templates'!$AG$24</definedName>
    <definedName name="WereratSelected">'[1]Race &amp; Templates'!$AG$25</definedName>
    <definedName name="WeretigerSelected">'[1]Race &amp; Templates'!$AG$26</definedName>
    <definedName name="WeretouchedMasterForm">[1]ExportSheet!$AE$49</definedName>
    <definedName name="WerewolfSelected">'[1]Race &amp; Templates'!$AG$27</definedName>
    <definedName name="WfJLvl">'[1]Class Info'!$E$543</definedName>
    <definedName name="WhALvl">'[1]Class Info'!$E$751</definedName>
    <definedName name="WhiteRavenManeuvers">'[1]Maneuvers &amp; Stances'!$X$211</definedName>
    <definedName name="WHkLvl">'[1]Class Info'!$E$405</definedName>
    <definedName name="WHnLvl">'[1]Class Info'!$E$639</definedName>
    <definedName name="WhrLvl">'[1]Class Info'!$E$771</definedName>
    <definedName name="WichtlinSelected">'[1]Race &amp; Templates'!$AG$44</definedName>
    <definedName name="WiCLvl">'[1]Class Info'!$E$567</definedName>
    <definedName name="WildFeats">[1]Feats!$AG$6</definedName>
    <definedName name="WildLevel">'[1]Class Abilities'!$E$32</definedName>
    <definedName name="WildPlainsMountCell">[1]ExportSheet!$AD$9</definedName>
    <definedName name="WildShape">[1]Buffs!$M$14</definedName>
    <definedName name="WildShapeAmount">'[1]Class Abilities'!$E$36</definedName>
    <definedName name="WildShapeAttacks">'[1]Creature Info'!$N$2</definedName>
    <definedName name="WildShapeBurrow">'[1]Creature Info'!$H$2</definedName>
    <definedName name="WildshapeCell">[1]ExportSheet!$AU$31</definedName>
    <definedName name="WildShapeClimb">'[1]Creature Info'!$I$2</definedName>
    <definedName name="WildShapeCon">'[1]Creature Info'!$AC$2</definedName>
    <definedName name="WildShapeDex">'[1]Creature Info'!$AB$2</definedName>
    <definedName name="WildShapeDuration">'[1]Class Abilities'!$F$33</definedName>
    <definedName name="WildShapeFly">'[1]Creature Info'!$J$2</definedName>
    <definedName name="WildShapeForms">'[1]Class Abilities'!$T$33</definedName>
    <definedName name="WildShapeHDLimit">'[1]Class Abilities'!$F$36</definedName>
    <definedName name="WildShapeIDx">'[1]Creature Info'!$CN$103</definedName>
    <definedName name="WildShapeLevel">'[1]Class Abilities'!$E$34</definedName>
    <definedName name="WildShapeList">'[1]Creature Info'!$CF$6:INDEX('[1]Creature Info'!$CF$6:$CF$225,WildShapeListRowsCnt+1)</definedName>
    <definedName name="WildShapeListRowsCnt">'[1]Creature Info'!$CN$11</definedName>
    <definedName name="WildShapeManeuver">'[1]Creature Info'!$K$2</definedName>
    <definedName name="WildShapeMaxSize">'[1]Class Abilities'!$G$37</definedName>
    <definedName name="WildShapeMinSize">'[1]Class Abilities'!$G$36</definedName>
    <definedName name="WildShapeNaturalArmor">'[1]Creature Info'!$M$2</definedName>
    <definedName name="WildShapeSpeed">'[1]Creature Info'!$G$2</definedName>
    <definedName name="WildShapeStr">'[1]Creature Info'!$AA$2</definedName>
    <definedName name="WildShapeSwim">'[1]Creature Info'!$L$2</definedName>
    <definedName name="WildSurge">'[1]Class Abilities'!$D$1616</definedName>
    <definedName name="WillAbilityMod">'[1]CS Calc.'!$D$21</definedName>
    <definedName name="WillSave">[1]Classes!$BN$39</definedName>
    <definedName name="WillTotal">'[1]CS Calc.'!$D$19</definedName>
    <definedName name="WiMLvl">'[1]Class Info'!$E$204</definedName>
    <definedName name="WiRLvl">'[1]Class Info'!$E$318</definedName>
    <definedName name="Wis">'[1]Stats &amp; Character Details'!$BN$7</definedName>
    <definedName name="WiSLvl">'[1]Class Info'!$E$386</definedName>
    <definedName name="WisMagicMod">'[1]Stats &amp; Character Details'!$BM$7</definedName>
    <definedName name="WisMod">'[1]Stats &amp; Character Details'!$BO$7</definedName>
    <definedName name="WisTempMod">'[1]CS Calc.'!$G$6</definedName>
    <definedName name="WiWLvl">'[1]Class Info'!$E$342</definedName>
    <definedName name="WizLvl">'[1]Class Info'!$E$15</definedName>
    <definedName name="WldLvl">'[1]Class Info'!$E$65</definedName>
    <definedName name="WldLvlAbilities">'[1]Psionic Info'!$Q$42:$S$62</definedName>
    <definedName name="WlfLvl">'[1]Class Info'!$E$213</definedName>
    <definedName name="WlRLvl">'[1]Class Info'!$E$311</definedName>
    <definedName name="WMaLvl">'[1]Class Info'!$E$617</definedName>
    <definedName name="WMdLvl">'[1]Class Info'!$E$416</definedName>
    <definedName name="WMdLvlAbilities">'[1]Psionic Info'!$U$56:$W$66</definedName>
    <definedName name="WoDLvl">'[1]Class Info'!$E$710</definedName>
    <definedName name="WoHsArcaneResearchBonus">'[1]Class Abilities'!$D$3692</definedName>
    <definedName name="WoHsForbidSchoolCell">[1]ExportSheet!$AI$50</definedName>
    <definedName name="WoHSLvl">'[1]Class Info'!$E$595</definedName>
    <definedName name="WoHsOrderCell">[1]ExportSheet!$AI$49</definedName>
    <definedName name="WoHsOrderSecret1">[1]ExportSheet!$AI$51</definedName>
    <definedName name="WoHsOrderSecret2">[1]ExportSheet!$AI$52</definedName>
    <definedName name="WoHsOrderSecret3">[1]ExportSheet!$AI$53</definedName>
    <definedName name="WoHsOrderSecret4">[1]ExportSheet!$AI$54</definedName>
    <definedName name="WoHsOrderSecret5">[1]ExportSheet!$AI$55</definedName>
    <definedName name="WoILvl">'[1]Class Info'!$E$335</definedName>
    <definedName name="WonLvl">'[1]Class Info'!$E$733</definedName>
    <definedName name="WoPLvl">'[1]Class Info'!$E$477</definedName>
    <definedName name="WorgPeltSkBonus">[1]SoulmeldAbilities!$G$259</definedName>
    <definedName name="WorgPeltSpd">[1]SoulmeldAbilities!$G$260</definedName>
    <definedName name="WormBeltACBonus">[1]SoulmeldAbilities!$G$263</definedName>
    <definedName name="Wounds">'[1]Character Sheet I'!$AQ$15</definedName>
    <definedName name="WpMLvl">'[1]Class Info'!$E$638</definedName>
    <definedName name="WPOLvl">'[1]Class Info'!$E$238</definedName>
    <definedName name="WrbLvl">'[1]Class Info'!$E$764</definedName>
    <definedName name="WrCLvl">'[1]Class Info'!$E$157</definedName>
    <definedName name="WrlEnergy1">[1]ExportSheet!$V$30</definedName>
    <definedName name="WrlEnergy2">[1]ExportSheet!$V$31</definedName>
    <definedName name="WrlLvl">'[1]Class Info'!$E$30</definedName>
    <definedName name="WrmLvl">'[1]Class Info'!$E$31</definedName>
    <definedName name="WrpLvl">'[1]Class Info'!$E$158</definedName>
    <definedName name="WrSLvl">'[1]Class Info'!$E$497</definedName>
    <definedName name="WsKLvl">'[1]Class Info'!$E$317</definedName>
    <definedName name="WSlLvl">'[1]Class Info'!$E$259</definedName>
    <definedName name="WsSLvl">'[1]Class Info'!$E$498</definedName>
    <definedName name="WtMLvl">'[1]Class Info'!$E$544</definedName>
    <definedName name="WuJElem">[1]ExportSheet!$V$29</definedName>
    <definedName name="WuJFt1">[1]ExportSheet!$V$24</definedName>
    <definedName name="WuJFt2">[1]ExportSheet!$V$25</definedName>
    <definedName name="WuJFt3">[1]ExportSheet!$V$26</definedName>
    <definedName name="WuJFt4">[1]ExportSheet!$V$27</definedName>
    <definedName name="WuJFt5">[1]ExportSheet!$V$28</definedName>
    <definedName name="WuJLvl">'[1]Class Info'!$E$32</definedName>
    <definedName name="WvkLvl">'[1]Class Info'!$E$350</definedName>
    <definedName name="WvSLvl">'[1]Class Info'!$E$476</definedName>
    <definedName name="WWCLvl">'[1]Class Info'!$E$489</definedName>
    <definedName name="WWiLvl">'[1]Class Info'!$E$667</definedName>
    <definedName name="WWvLvl">'[1]Class Info'!$E$355</definedName>
    <definedName name="YakLvl">'[1]Class Info'!$E$640</definedName>
    <definedName name="YatLvl">'[1]Class Info'!$E$458</definedName>
    <definedName name="YrthakMaskSkBonus">[1]SoulmeldAbilities!$G$266</definedName>
    <definedName name="YrthakMaskSkPenalty">[1]SoulmeldAbilities!$G$267</definedName>
    <definedName name="YWRLvl">'[1]Class Info'!$E$511</definedName>
    <definedName name="ZSpLvl">'[1]Class Info'!$E$459</definedName>
    <definedName name="ZtCbLvl">'[1]Class Info'!$E$247</definedName>
    <definedName name="ZtCbLvlAbilities">'[1]Psionic Info'!$U$70:$W$80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H332" i="2" l="1"/>
  <c r="BH331" i="2"/>
  <c r="BH330" i="2"/>
  <c r="BH329" i="2"/>
  <c r="BH328" i="2"/>
  <c r="BH327" i="2"/>
  <c r="BH326" i="2"/>
  <c r="BB326" i="2"/>
  <c r="AV326" i="2"/>
  <c r="BD326" i="2" s="1"/>
  <c r="BH325" i="2"/>
  <c r="BB325" i="2"/>
  <c r="AV325" i="2"/>
  <c r="BD325" i="2" s="1"/>
  <c r="BH324" i="2"/>
  <c r="BB324" i="2"/>
  <c r="AV324" i="2"/>
  <c r="BD324" i="2" s="1"/>
  <c r="AP324" i="2"/>
  <c r="BH323" i="2"/>
  <c r="BB323" i="2"/>
  <c r="AV323" i="2"/>
  <c r="BD323" i="2" s="1"/>
  <c r="Y323" i="2"/>
  <c r="BH322" i="2"/>
  <c r="BD322" i="2"/>
  <c r="BB322" i="2"/>
  <c r="AV322" i="2"/>
  <c r="Y322" i="2"/>
  <c r="BH321" i="2"/>
  <c r="BB321" i="2"/>
  <c r="AV321" i="2"/>
  <c r="BD321" i="2" s="1"/>
  <c r="BH320" i="2"/>
  <c r="BB320" i="2"/>
  <c r="AV320" i="2"/>
  <c r="BD320" i="2" s="1"/>
  <c r="BH319" i="2"/>
  <c r="BB319" i="2"/>
  <c r="AV319" i="2"/>
  <c r="BD319" i="2" s="1"/>
  <c r="BH318" i="2"/>
  <c r="BB318" i="2"/>
  <c r="AV318" i="2"/>
  <c r="BD318" i="2" s="1"/>
  <c r="BH317" i="2"/>
  <c r="BB317" i="2"/>
  <c r="AV317" i="2"/>
  <c r="BD317" i="2" s="1"/>
  <c r="BH316" i="2"/>
  <c r="BB316" i="2"/>
  <c r="AV316" i="2"/>
  <c r="BD316" i="2" s="1"/>
  <c r="Y316" i="2"/>
  <c r="K316" i="2"/>
  <c r="BH315" i="2"/>
  <c r="BD315" i="2"/>
  <c r="BB315" i="2"/>
  <c r="AV315" i="2"/>
  <c r="K315" i="2"/>
  <c r="BH314" i="2"/>
  <c r="BB314" i="2"/>
  <c r="AV314" i="2"/>
  <c r="BD314" i="2" s="1"/>
  <c r="K314" i="2"/>
  <c r="BH313" i="2"/>
  <c r="BB313" i="2"/>
  <c r="BD313" i="2" s="1"/>
  <c r="AV313" i="2"/>
  <c r="BH312" i="2"/>
  <c r="BB312" i="2"/>
  <c r="BD312" i="2" s="1"/>
  <c r="AV312" i="2"/>
  <c r="BH311" i="2"/>
  <c r="BB311" i="2"/>
  <c r="BD311" i="2" s="1"/>
  <c r="AV311" i="2"/>
  <c r="BH310" i="2"/>
  <c r="BB310" i="2"/>
  <c r="AV310" i="2"/>
  <c r="BD310" i="2" s="1"/>
  <c r="BH309" i="2"/>
  <c r="BB309" i="2"/>
  <c r="AV309" i="2"/>
  <c r="BD309" i="2" s="1"/>
  <c r="BH308" i="2"/>
  <c r="BB308" i="2"/>
  <c r="BD308" i="2" s="1"/>
  <c r="AV308" i="2"/>
  <c r="AP308" i="2"/>
  <c r="AN308" i="2"/>
  <c r="AK308" i="2"/>
  <c r="AF308" i="2"/>
  <c r="AE308" i="2"/>
  <c r="AD308" i="2"/>
  <c r="M308" i="2"/>
  <c r="F308" i="2"/>
  <c r="BH307" i="2"/>
  <c r="BB307" i="2"/>
  <c r="AV307" i="2"/>
  <c r="BD307" i="2" s="1"/>
  <c r="BH306" i="2"/>
  <c r="BB306" i="2"/>
  <c r="AV306" i="2"/>
  <c r="BD306" i="2" s="1"/>
  <c r="BH305" i="2"/>
  <c r="BB305" i="2"/>
  <c r="AV305" i="2"/>
  <c r="BD305" i="2" s="1"/>
  <c r="BH304" i="2"/>
  <c r="BB304" i="2"/>
  <c r="AV304" i="2"/>
  <c r="BD304" i="2" s="1"/>
  <c r="K304" i="2"/>
  <c r="BH303" i="2"/>
  <c r="BB303" i="2"/>
  <c r="AV303" i="2"/>
  <c r="BD303" i="2" s="1"/>
  <c r="BH302" i="2"/>
  <c r="BB302" i="2"/>
  <c r="BD302" i="2" s="1"/>
  <c r="AV302" i="2"/>
  <c r="BH301" i="2"/>
  <c r="BB301" i="2"/>
  <c r="AV301" i="2"/>
  <c r="BD301" i="2" s="1"/>
  <c r="BH300" i="2"/>
  <c r="BB300" i="2"/>
  <c r="BD300" i="2" s="1"/>
  <c r="AV300" i="2"/>
  <c r="BH299" i="2"/>
  <c r="BB299" i="2"/>
  <c r="AV299" i="2"/>
  <c r="BD299" i="2" s="1"/>
  <c r="X299" i="2"/>
  <c r="J299" i="2"/>
  <c r="BH298" i="2"/>
  <c r="BB298" i="2"/>
  <c r="AV298" i="2"/>
  <c r="BD298" i="2" s="1"/>
  <c r="BH297" i="2"/>
  <c r="BD297" i="2"/>
  <c r="BB297" i="2"/>
  <c r="AV297" i="2"/>
  <c r="BH296" i="2"/>
  <c r="BB296" i="2"/>
  <c r="AV296" i="2"/>
  <c r="BD296" i="2" s="1"/>
  <c r="AN296" i="2"/>
  <c r="Y296" i="2"/>
  <c r="BH295" i="2"/>
  <c r="BD295" i="2"/>
  <c r="BB295" i="2"/>
  <c r="AV295" i="2"/>
  <c r="BH294" i="2"/>
  <c r="BD294" i="2"/>
  <c r="BB294" i="2"/>
  <c r="AV294" i="2"/>
  <c r="BH293" i="2"/>
  <c r="BB293" i="2"/>
  <c r="AV293" i="2"/>
  <c r="BD293" i="2" s="1"/>
  <c r="Y293" i="2"/>
  <c r="BH292" i="2"/>
  <c r="BD292" i="2"/>
  <c r="BB292" i="2"/>
  <c r="AV292" i="2"/>
  <c r="BH291" i="2"/>
  <c r="BB291" i="2"/>
  <c r="AV291" i="2"/>
  <c r="BD291" i="2" s="1"/>
  <c r="AP291" i="2"/>
  <c r="AN291" i="2"/>
  <c r="AK291" i="2"/>
  <c r="AF291" i="2"/>
  <c r="AD291" i="2"/>
  <c r="M291" i="2"/>
  <c r="F291" i="2"/>
  <c r="BH290" i="2"/>
  <c r="BD290" i="2"/>
  <c r="AV290" i="2"/>
  <c r="BH289" i="2"/>
  <c r="BD289" i="2"/>
  <c r="AV289" i="2"/>
  <c r="BH288" i="2"/>
  <c r="BD288" i="2"/>
  <c r="BB288" i="2"/>
  <c r="AV288" i="2"/>
  <c r="BH287" i="2"/>
  <c r="BB287" i="2"/>
  <c r="AV287" i="2"/>
  <c r="BD287" i="2" s="1"/>
  <c r="BH286" i="2"/>
  <c r="BB286" i="2"/>
  <c r="AV286" i="2"/>
  <c r="BD286" i="2" s="1"/>
  <c r="BH285" i="2"/>
  <c r="BD285" i="2"/>
  <c r="BB285" i="2"/>
  <c r="AV285" i="2"/>
  <c r="BH284" i="2"/>
  <c r="BD284" i="2"/>
  <c r="BB284" i="2"/>
  <c r="AV284" i="2"/>
  <c r="BH283" i="2"/>
  <c r="BB283" i="2"/>
  <c r="AV283" i="2"/>
  <c r="BD283" i="2" s="1"/>
  <c r="BH282" i="2"/>
  <c r="BB282" i="2"/>
  <c r="AV282" i="2"/>
  <c r="BD282" i="2" s="1"/>
  <c r="BH281" i="2"/>
  <c r="BD281" i="2"/>
  <c r="BB281" i="2"/>
  <c r="AV281" i="2"/>
  <c r="BH280" i="2"/>
  <c r="BD280" i="2"/>
  <c r="BB280" i="2"/>
  <c r="AV280" i="2"/>
  <c r="BH279" i="2"/>
  <c r="BB279" i="2"/>
  <c r="AV279" i="2"/>
  <c r="BD279" i="2" s="1"/>
  <c r="AP279" i="2"/>
  <c r="AE279" i="2"/>
  <c r="F279" i="2"/>
  <c r="BD278" i="2"/>
  <c r="BB278" i="2"/>
  <c r="AV278" i="2"/>
  <c r="N278" i="2"/>
  <c r="BH277" i="2"/>
  <c r="BB277" i="2"/>
  <c r="AV277" i="2"/>
  <c r="BD277" i="2" s="1"/>
  <c r="M277" i="2"/>
  <c r="BH276" i="2"/>
  <c r="BB276" i="2"/>
  <c r="AV276" i="2"/>
  <c r="BD276" i="2" s="1"/>
  <c r="BH275" i="2"/>
  <c r="BB275" i="2"/>
  <c r="AV275" i="2"/>
  <c r="BD275" i="2" s="1"/>
  <c r="N275" i="2"/>
  <c r="L275" i="2"/>
  <c r="AJ275" i="2" s="1"/>
  <c r="K275" i="2"/>
  <c r="J275" i="2"/>
  <c r="I275" i="2"/>
  <c r="BH274" i="2"/>
  <c r="BB274" i="2"/>
  <c r="AV274" i="2"/>
  <c r="BD274" i="2" s="1"/>
  <c r="BH273" i="2"/>
  <c r="BB273" i="2"/>
  <c r="AV273" i="2"/>
  <c r="BD273" i="2" s="1"/>
  <c r="BH272" i="2"/>
  <c r="BB272" i="2"/>
  <c r="AV272" i="2"/>
  <c r="BD272" i="2" s="1"/>
  <c r="BH271" i="2"/>
  <c r="BD271" i="2"/>
  <c r="BB271" i="2"/>
  <c r="AV271" i="2"/>
  <c r="BH270" i="2"/>
  <c r="BB270" i="2"/>
  <c r="BD270" i="2" s="1"/>
  <c r="AV270" i="2"/>
  <c r="BH269" i="2"/>
  <c r="BB269" i="2"/>
  <c r="BD269" i="2" s="1"/>
  <c r="AV269" i="2"/>
  <c r="BH268" i="2"/>
  <c r="BB268" i="2"/>
  <c r="BD268" i="2" s="1"/>
  <c r="AV268" i="2"/>
  <c r="BH267" i="2"/>
  <c r="BB267" i="2"/>
  <c r="AV267" i="2"/>
  <c r="BD267" i="2" s="1"/>
  <c r="BH266" i="2"/>
  <c r="BB266" i="2"/>
  <c r="AV266" i="2"/>
  <c r="BD266" i="2" s="1"/>
  <c r="BH265" i="2"/>
  <c r="BB265" i="2"/>
  <c r="AV265" i="2"/>
  <c r="BD265" i="2" s="1"/>
  <c r="BD264" i="2"/>
  <c r="BB264" i="2"/>
  <c r="AV264" i="2"/>
  <c r="BH263" i="2"/>
  <c r="BD263" i="2"/>
  <c r="BB263" i="2"/>
  <c r="AV263" i="2"/>
  <c r="K263" i="2"/>
  <c r="J263" i="2"/>
  <c r="BH262" i="2"/>
  <c r="BB262" i="2"/>
  <c r="BD262" i="2" s="1"/>
  <c r="AV262" i="2"/>
  <c r="Y262" i="2"/>
  <c r="BH261" i="2"/>
  <c r="BD261" i="2"/>
  <c r="BB261" i="2"/>
  <c r="AV261" i="2"/>
  <c r="Y261" i="2"/>
  <c r="BH260" i="2"/>
  <c r="BB260" i="2"/>
  <c r="AV260" i="2"/>
  <c r="BH259" i="2"/>
  <c r="BB259" i="2"/>
  <c r="AV259" i="2"/>
  <c r="BD259" i="2" s="1"/>
  <c r="AP259" i="2"/>
  <c r="AN259" i="2"/>
  <c r="AK259" i="2"/>
  <c r="AI259" i="2"/>
  <c r="AH259" i="2"/>
  <c r="AG259" i="2"/>
  <c r="AE259" i="2"/>
  <c r="Y259" i="2"/>
  <c r="M259" i="2"/>
  <c r="K259" i="2"/>
  <c r="J259" i="2"/>
  <c r="F259" i="2"/>
  <c r="BH258" i="2"/>
  <c r="BB258" i="2"/>
  <c r="AV258" i="2"/>
  <c r="BD258" i="2" s="1"/>
  <c r="BH257" i="2"/>
  <c r="BB257" i="2"/>
  <c r="AV257" i="2"/>
  <c r="BD257" i="2" s="1"/>
  <c r="BH256" i="2"/>
  <c r="BB256" i="2"/>
  <c r="AV256" i="2"/>
  <c r="BH255" i="2"/>
  <c r="BB255" i="2"/>
  <c r="AV255" i="2"/>
  <c r="BD255" i="2" s="1"/>
  <c r="BH254" i="2"/>
  <c r="BB254" i="2"/>
  <c r="AV254" i="2"/>
  <c r="BD254" i="2" s="1"/>
  <c r="BH253" i="2"/>
  <c r="BB253" i="2"/>
  <c r="AV253" i="2"/>
  <c r="BD253" i="2" s="1"/>
  <c r="BH252" i="2"/>
  <c r="BB252" i="2"/>
  <c r="AV252" i="2"/>
  <c r="BH251" i="2"/>
  <c r="BB251" i="2"/>
  <c r="AV251" i="2"/>
  <c r="BD251" i="2" s="1"/>
  <c r="AP251" i="2"/>
  <c r="AN251" i="2"/>
  <c r="AI251" i="2"/>
  <c r="AH251" i="2"/>
  <c r="AG251" i="2"/>
  <c r="AF251" i="2"/>
  <c r="AD251" i="2"/>
  <c r="Y251" i="2"/>
  <c r="M251" i="2"/>
  <c r="K251" i="2"/>
  <c r="J251" i="2"/>
  <c r="F251" i="2"/>
  <c r="C251" i="2"/>
  <c r="BH250" i="2"/>
  <c r="BB250" i="2"/>
  <c r="AV250" i="2"/>
  <c r="AP250" i="2"/>
  <c r="AN250" i="2"/>
  <c r="AM250" i="2"/>
  <c r="AL250" i="2"/>
  <c r="AF250" i="2"/>
  <c r="AE250" i="2"/>
  <c r="AD250" i="2"/>
  <c r="M250" i="2"/>
  <c r="F250" i="2"/>
  <c r="C250" i="2"/>
  <c r="BH249" i="2"/>
  <c r="BD249" i="2"/>
  <c r="BB249" i="2"/>
  <c r="AV249" i="2"/>
  <c r="K249" i="2"/>
  <c r="BH248" i="2"/>
  <c r="BB248" i="2"/>
  <c r="AV248" i="2"/>
  <c r="Y248" i="2"/>
  <c r="BH247" i="2"/>
  <c r="BB247" i="2"/>
  <c r="BD247" i="2" s="1"/>
  <c r="AV247" i="2"/>
  <c r="BH246" i="2"/>
  <c r="BB246" i="2"/>
  <c r="AV246" i="2"/>
  <c r="BD246" i="2" s="1"/>
  <c r="BH245" i="2"/>
  <c r="BB245" i="2"/>
  <c r="AV245" i="2"/>
  <c r="BD245" i="2" s="1"/>
  <c r="BH244" i="2"/>
  <c r="BD244" i="2"/>
  <c r="BB244" i="2"/>
  <c r="AV244" i="2"/>
  <c r="BH243" i="2"/>
  <c r="BB243" i="2"/>
  <c r="BD243" i="2" s="1"/>
  <c r="AV243" i="2"/>
  <c r="BH242" i="2"/>
  <c r="BB242" i="2"/>
  <c r="AV242" i="2"/>
  <c r="BD242" i="2" s="1"/>
  <c r="BH241" i="2"/>
  <c r="BB241" i="2"/>
  <c r="AV241" i="2"/>
  <c r="BD241" i="2" s="1"/>
  <c r="BH240" i="2"/>
  <c r="BD240" i="2"/>
  <c r="BB240" i="2"/>
  <c r="AV240" i="2"/>
  <c r="BH239" i="2"/>
  <c r="BB239" i="2"/>
  <c r="BD239" i="2" s="1"/>
  <c r="AV239" i="2"/>
  <c r="AQ239" i="2"/>
  <c r="AP239" i="2"/>
  <c r="AN239" i="2"/>
  <c r="AM239" i="2"/>
  <c r="AL239" i="2"/>
  <c r="AG239" i="2"/>
  <c r="AF239" i="2"/>
  <c r="AE239" i="2"/>
  <c r="AD239" i="2"/>
  <c r="T239" i="2"/>
  <c r="M239" i="2"/>
  <c r="F239" i="2"/>
  <c r="C239" i="2"/>
  <c r="BH238" i="2"/>
  <c r="BD238" i="2"/>
  <c r="BB238" i="2"/>
  <c r="AV238" i="2"/>
  <c r="AP238" i="2"/>
  <c r="AN238" i="2"/>
  <c r="AI238" i="2"/>
  <c r="AH238" i="2"/>
  <c r="AG238" i="2"/>
  <c r="AF238" i="2"/>
  <c r="AE238" i="2"/>
  <c r="AD238" i="2"/>
  <c r="Y238" i="2"/>
  <c r="N238" i="2"/>
  <c r="M238" i="2"/>
  <c r="F238" i="2"/>
  <c r="BD237" i="2"/>
  <c r="BB237" i="2"/>
  <c r="AV237" i="2"/>
  <c r="BH236" i="2"/>
  <c r="BD236" i="2"/>
  <c r="BB236" i="2"/>
  <c r="AV236" i="2"/>
  <c r="BH235" i="2"/>
  <c r="BB235" i="2"/>
  <c r="BD235" i="2" s="1"/>
  <c r="AV235" i="2"/>
  <c r="BH234" i="2"/>
  <c r="BB234" i="2"/>
  <c r="AV234" i="2"/>
  <c r="BH233" i="2"/>
  <c r="BD233" i="2"/>
  <c r="BB233" i="2"/>
  <c r="AV233" i="2"/>
  <c r="BH232" i="2"/>
  <c r="BD232" i="2"/>
  <c r="BB232" i="2"/>
  <c r="AV232" i="2"/>
  <c r="BH231" i="2"/>
  <c r="BB231" i="2"/>
  <c r="BD231" i="2" s="1"/>
  <c r="AV231" i="2"/>
  <c r="BH230" i="2"/>
  <c r="BB230" i="2"/>
  <c r="AV230" i="2"/>
  <c r="BD230" i="2" s="1"/>
  <c r="Y230" i="2"/>
  <c r="BH229" i="2"/>
  <c r="BD229" i="2"/>
  <c r="BB229" i="2"/>
  <c r="AV229" i="2"/>
  <c r="K229" i="2"/>
  <c r="BH228" i="2"/>
  <c r="BB228" i="2"/>
  <c r="AV228" i="2"/>
  <c r="BD228" i="2" s="1"/>
  <c r="BH227" i="2"/>
  <c r="BB227" i="2"/>
  <c r="AV227" i="2"/>
  <c r="BD227" i="2" s="1"/>
  <c r="BH226" i="2"/>
  <c r="BB226" i="2"/>
  <c r="AV226" i="2"/>
  <c r="BD226" i="2" s="1"/>
  <c r="BH225" i="2"/>
  <c r="BB225" i="2"/>
  <c r="AV225" i="2"/>
  <c r="BD225" i="2" s="1"/>
  <c r="BH224" i="2"/>
  <c r="BB224" i="2"/>
  <c r="AV224" i="2"/>
  <c r="BD224" i="2" s="1"/>
  <c r="BH223" i="2"/>
  <c r="BB223" i="2"/>
  <c r="AV223" i="2"/>
  <c r="BD223" i="2" s="1"/>
  <c r="BH222" i="2"/>
  <c r="BB222" i="2"/>
  <c r="AV222" i="2"/>
  <c r="BD222" i="2" s="1"/>
  <c r="BH221" i="2"/>
  <c r="BB221" i="2"/>
  <c r="AV221" i="2"/>
  <c r="BD221" i="2" s="1"/>
  <c r="BH220" i="2"/>
  <c r="BB220" i="2"/>
  <c r="AV220" i="2"/>
  <c r="BD220" i="2" s="1"/>
  <c r="BH219" i="2"/>
  <c r="BB219" i="2"/>
  <c r="AV219" i="2"/>
  <c r="BD219" i="2" s="1"/>
  <c r="BH218" i="2"/>
  <c r="BB218" i="2"/>
  <c r="AV218" i="2"/>
  <c r="BD218" i="2" s="1"/>
  <c r="K218" i="2"/>
  <c r="BH217" i="2"/>
  <c r="BB217" i="2"/>
  <c r="AV217" i="2"/>
  <c r="BD217" i="2" s="1"/>
  <c r="BH216" i="2"/>
  <c r="BB216" i="2"/>
  <c r="BD216" i="2" s="1"/>
  <c r="AV216" i="2"/>
  <c r="BB215" i="2"/>
  <c r="AV215" i="2"/>
  <c r="BH214" i="2"/>
  <c r="BB214" i="2"/>
  <c r="AV214" i="2"/>
  <c r="BD214" i="2" s="1"/>
  <c r="AJ214" i="2"/>
  <c r="E214" i="2"/>
  <c r="D214" i="2"/>
  <c r="BH213" i="2"/>
  <c r="BB213" i="2"/>
  <c r="AV213" i="2"/>
  <c r="BD213" i="2" s="1"/>
  <c r="K213" i="2"/>
  <c r="BH212" i="2"/>
  <c r="BB212" i="2"/>
  <c r="AV212" i="2"/>
  <c r="BD212" i="2" s="1"/>
  <c r="BH211" i="2"/>
  <c r="BB211" i="2"/>
  <c r="BD211" i="2" s="1"/>
  <c r="AV211" i="2"/>
  <c r="BH210" i="2"/>
  <c r="BB210" i="2"/>
  <c r="BD210" i="2" s="1"/>
  <c r="AV210" i="2"/>
  <c r="BH209" i="2"/>
  <c r="BB209" i="2"/>
  <c r="AV209" i="2"/>
  <c r="BH208" i="2"/>
  <c r="BB208" i="2"/>
  <c r="AV208" i="2"/>
  <c r="BH207" i="2"/>
  <c r="BB207" i="2"/>
  <c r="BD207" i="2" s="1"/>
  <c r="AV207" i="2"/>
  <c r="BH206" i="2"/>
  <c r="BD206" i="2"/>
  <c r="BB206" i="2"/>
  <c r="AV206" i="2"/>
  <c r="Y206" i="2"/>
  <c r="BH205" i="2"/>
  <c r="BD205" i="2"/>
  <c r="BB205" i="2"/>
  <c r="AV205" i="2"/>
  <c r="BH204" i="2"/>
  <c r="BD204" i="2"/>
  <c r="BB204" i="2"/>
  <c r="AV204" i="2"/>
  <c r="BH203" i="2"/>
  <c r="BD203" i="2"/>
  <c r="BB203" i="2"/>
  <c r="AV203" i="2"/>
  <c r="AP203" i="2"/>
  <c r="AN203" i="2"/>
  <c r="AI203" i="2"/>
  <c r="AH203" i="2"/>
  <c r="AG203" i="2"/>
  <c r="AE203" i="2"/>
  <c r="AD203" i="2"/>
  <c r="X203" i="2"/>
  <c r="J203" i="2"/>
  <c r="F203" i="2"/>
  <c r="BH202" i="2"/>
  <c r="BB202" i="2"/>
  <c r="BD202" i="2" s="1"/>
  <c r="AV202" i="2"/>
  <c r="BH201" i="2"/>
  <c r="BB201" i="2"/>
  <c r="AV201" i="2"/>
  <c r="BD201" i="2" s="1"/>
  <c r="BH200" i="2"/>
  <c r="BB200" i="2"/>
  <c r="AV200" i="2"/>
  <c r="BD200" i="2" s="1"/>
  <c r="BH199" i="2"/>
  <c r="BB199" i="2"/>
  <c r="AV199" i="2"/>
  <c r="BD199" i="2" s="1"/>
  <c r="BH198" i="2"/>
  <c r="BB198" i="2"/>
  <c r="AV198" i="2"/>
  <c r="BD198" i="2" s="1"/>
  <c r="BH197" i="2"/>
  <c r="BB197" i="2"/>
  <c r="AV197" i="2"/>
  <c r="BD197" i="2" s="1"/>
  <c r="BH196" i="2"/>
  <c r="AV196" i="2"/>
  <c r="BD196" i="2" s="1"/>
  <c r="AQ196" i="2"/>
  <c r="BH195" i="2"/>
  <c r="BB195" i="2"/>
  <c r="AV195" i="2"/>
  <c r="BD195" i="2" s="1"/>
  <c r="BH194" i="2"/>
  <c r="BB194" i="2"/>
  <c r="BD194" i="2" s="1"/>
  <c r="AV194" i="2"/>
  <c r="BH193" i="2"/>
  <c r="BB193" i="2"/>
  <c r="AV193" i="2"/>
  <c r="AJ193" i="2"/>
  <c r="AF193" i="2"/>
  <c r="AE193" i="2"/>
  <c r="AD193" i="2"/>
  <c r="S193" i="2"/>
  <c r="N193" i="2"/>
  <c r="M193" i="2"/>
  <c r="L193" i="2"/>
  <c r="K193" i="2"/>
  <c r="J193" i="2"/>
  <c r="I193" i="2"/>
  <c r="H193" i="2"/>
  <c r="G193" i="2"/>
  <c r="C193" i="2"/>
  <c r="A193" i="2"/>
  <c r="BH192" i="2"/>
  <c r="BD192" i="2"/>
  <c r="BB192" i="2"/>
  <c r="AV192" i="2"/>
  <c r="AJ192" i="2"/>
  <c r="AI192" i="2"/>
  <c r="AG192" i="2"/>
  <c r="AF192" i="2"/>
  <c r="T192" i="2"/>
  <c r="BH191" i="2"/>
  <c r="BB191" i="2"/>
  <c r="AV191" i="2"/>
  <c r="BD191" i="2" s="1"/>
  <c r="Y191" i="2"/>
  <c r="BH190" i="2"/>
  <c r="BB190" i="2"/>
  <c r="BD190" i="2" s="1"/>
  <c r="AV190" i="2"/>
  <c r="BH189" i="2"/>
  <c r="BB189" i="2"/>
  <c r="AV189" i="2"/>
  <c r="BD189" i="2" s="1"/>
  <c r="BH188" i="2"/>
  <c r="BB188" i="2"/>
  <c r="AV188" i="2"/>
  <c r="BD188" i="2" s="1"/>
  <c r="BH187" i="2"/>
  <c r="BB187" i="2"/>
  <c r="BD187" i="2" s="1"/>
  <c r="AV187" i="2"/>
  <c r="BH186" i="2"/>
  <c r="BB186" i="2"/>
  <c r="BD186" i="2" s="1"/>
  <c r="AV186" i="2"/>
  <c r="BH185" i="2"/>
  <c r="BB185" i="2"/>
  <c r="AV185" i="2"/>
  <c r="BD185" i="2" s="1"/>
  <c r="BH184" i="2"/>
  <c r="BB184" i="2"/>
  <c r="BD184" i="2" s="1"/>
  <c r="AV184" i="2"/>
  <c r="BH183" i="2"/>
  <c r="BB183" i="2"/>
  <c r="BD183" i="2" s="1"/>
  <c r="AV183" i="2"/>
  <c r="BH182" i="2"/>
  <c r="BB182" i="2"/>
  <c r="AV182" i="2"/>
  <c r="BH181" i="2"/>
  <c r="AV181" i="2"/>
  <c r="BD181" i="2" s="1"/>
  <c r="BH180" i="2"/>
  <c r="BB180" i="2"/>
  <c r="AV180" i="2"/>
  <c r="BD180" i="2" s="1"/>
  <c r="AQ180" i="2"/>
  <c r="AP180" i="2"/>
  <c r="AM180" i="2"/>
  <c r="AL180" i="2"/>
  <c r="AE180" i="2"/>
  <c r="AD180" i="2"/>
  <c r="S180" i="2"/>
  <c r="M180" i="2"/>
  <c r="C180" i="2"/>
  <c r="BH179" i="2"/>
  <c r="BB179" i="2"/>
  <c r="AV179" i="2"/>
  <c r="BD179" i="2" s="1"/>
  <c r="BH178" i="2"/>
  <c r="BD178" i="2"/>
  <c r="BB178" i="2"/>
  <c r="AV178" i="2"/>
  <c r="BH177" i="2"/>
  <c r="BB177" i="2"/>
  <c r="AV177" i="2"/>
  <c r="BD177" i="2" s="1"/>
  <c r="BH176" i="2"/>
  <c r="BB176" i="2"/>
  <c r="AV176" i="2"/>
  <c r="BD176" i="2" s="1"/>
  <c r="BH175" i="2"/>
  <c r="BB175" i="2"/>
  <c r="AV175" i="2"/>
  <c r="BD175" i="2" s="1"/>
  <c r="BH174" i="2"/>
  <c r="BD174" i="2"/>
  <c r="AV174" i="2"/>
  <c r="BH173" i="2"/>
  <c r="BB173" i="2"/>
  <c r="AV173" i="2"/>
  <c r="BD173" i="2" s="1"/>
  <c r="BH172" i="2"/>
  <c r="BB172" i="2"/>
  <c r="AV172" i="2"/>
  <c r="BD172" i="2" s="1"/>
  <c r="BH171" i="2"/>
  <c r="BB171" i="2"/>
  <c r="AV171" i="2"/>
  <c r="BD171" i="2" s="1"/>
  <c r="BH170" i="2"/>
  <c r="BB170" i="2"/>
  <c r="BD170" i="2" s="1"/>
  <c r="AV170" i="2"/>
  <c r="BH169" i="2"/>
  <c r="BB169" i="2"/>
  <c r="AV169" i="2"/>
  <c r="BD169" i="2" s="1"/>
  <c r="BH168" i="2"/>
  <c r="BD168" i="2"/>
  <c r="BB168" i="2"/>
  <c r="AV168" i="2"/>
  <c r="BH167" i="2"/>
  <c r="BB167" i="2"/>
  <c r="AV167" i="2"/>
  <c r="BD167" i="2" s="1"/>
  <c r="BH166" i="2"/>
  <c r="BB166" i="2"/>
  <c r="AV166" i="2"/>
  <c r="BD166" i="2" s="1"/>
  <c r="BH165" i="2"/>
  <c r="BB165" i="2"/>
  <c r="BD165" i="2" s="1"/>
  <c r="AV165" i="2"/>
  <c r="L165" i="2"/>
  <c r="BH164" i="2"/>
  <c r="AV164" i="2"/>
  <c r="BD164" i="2" s="1"/>
  <c r="BH163" i="2"/>
  <c r="BB163" i="2"/>
  <c r="AV163" i="2"/>
  <c r="BD163" i="2" s="1"/>
  <c r="BH162" i="2"/>
  <c r="BB162" i="2"/>
  <c r="BD162" i="2" s="1"/>
  <c r="AV162" i="2"/>
  <c r="BH161" i="2"/>
  <c r="BD161" i="2"/>
  <c r="BB161" i="2"/>
  <c r="AV161" i="2"/>
  <c r="BH160" i="2"/>
  <c r="BB160" i="2"/>
  <c r="BD160" i="2" s="1"/>
  <c r="AV160" i="2"/>
  <c r="BH159" i="2"/>
  <c r="BB159" i="2"/>
  <c r="AV159" i="2"/>
  <c r="BD159" i="2" s="1"/>
  <c r="Y159" i="2"/>
  <c r="K159" i="2"/>
  <c r="BH158" i="2"/>
  <c r="BB158" i="2"/>
  <c r="BD158" i="2" s="1"/>
  <c r="AV158" i="2"/>
  <c r="BH157" i="2"/>
  <c r="BB157" i="2"/>
  <c r="AV157" i="2"/>
  <c r="BD157" i="2" s="1"/>
  <c r="BH156" i="2"/>
  <c r="BB156" i="2"/>
  <c r="AV156" i="2"/>
  <c r="BD156" i="2" s="1"/>
  <c r="BH155" i="2"/>
  <c r="BB155" i="2"/>
  <c r="AV155" i="2"/>
  <c r="BD155" i="2" s="1"/>
  <c r="BH154" i="2"/>
  <c r="BD154" i="2"/>
  <c r="BB154" i="2"/>
  <c r="AV154" i="2"/>
  <c r="BH153" i="2"/>
  <c r="BB153" i="2"/>
  <c r="AV153" i="2"/>
  <c r="BD153" i="2" s="1"/>
  <c r="BH152" i="2"/>
  <c r="BB152" i="2"/>
  <c r="AV152" i="2"/>
  <c r="BD152" i="2" s="1"/>
  <c r="BH151" i="2"/>
  <c r="BB151" i="2"/>
  <c r="BD151" i="2" s="1"/>
  <c r="AV151" i="2"/>
  <c r="BH150" i="2"/>
  <c r="BB150" i="2"/>
  <c r="AV150" i="2"/>
  <c r="BD150" i="2" s="1"/>
  <c r="P150" i="2"/>
  <c r="BH149" i="2"/>
  <c r="BB149" i="2"/>
  <c r="AV149" i="2"/>
  <c r="BD149" i="2" s="1"/>
  <c r="BH148" i="2"/>
  <c r="BB148" i="2"/>
  <c r="AV148" i="2"/>
  <c r="BD148" i="2" s="1"/>
  <c r="AJ148" i="2"/>
  <c r="BH147" i="2"/>
  <c r="BB147" i="2"/>
  <c r="AV147" i="2"/>
  <c r="BD147" i="2" s="1"/>
  <c r="BH146" i="2"/>
  <c r="BB146" i="2"/>
  <c r="BD146" i="2" s="1"/>
  <c r="AV146" i="2"/>
  <c r="Y146" i="2"/>
  <c r="BH145" i="2"/>
  <c r="BB145" i="2"/>
  <c r="BD145" i="2" s="1"/>
  <c r="AV145" i="2"/>
  <c r="BD144" i="2"/>
  <c r="AV144" i="2"/>
  <c r="P144" i="2"/>
  <c r="BH144" i="2" s="1"/>
  <c r="BH143" i="2"/>
  <c r="BB143" i="2"/>
  <c r="BD143" i="2" s="1"/>
  <c r="AV143" i="2"/>
  <c r="BH142" i="2"/>
  <c r="BB142" i="2"/>
  <c r="AV142" i="2"/>
  <c r="BD142" i="2" s="1"/>
  <c r="BH141" i="2"/>
  <c r="BB141" i="2"/>
  <c r="AV141" i="2"/>
  <c r="BD141" i="2" s="1"/>
  <c r="Y141" i="2"/>
  <c r="BH140" i="2"/>
  <c r="BB140" i="2"/>
  <c r="AV140" i="2"/>
  <c r="BD140" i="2" s="1"/>
  <c r="BH139" i="2"/>
  <c r="BB139" i="2"/>
  <c r="AV139" i="2"/>
  <c r="BD139" i="2" s="1"/>
  <c r="BH138" i="2"/>
  <c r="BD138" i="2"/>
  <c r="BB138" i="2"/>
  <c r="AV138" i="2"/>
  <c r="AP138" i="2"/>
  <c r="AF138" i="2"/>
  <c r="AD138" i="2"/>
  <c r="M138" i="2"/>
  <c r="F138" i="2"/>
  <c r="BH137" i="2"/>
  <c r="BB137" i="2"/>
  <c r="BD137" i="2" s="1"/>
  <c r="AV137" i="2"/>
  <c r="BH136" i="2"/>
  <c r="BB136" i="2"/>
  <c r="AV136" i="2"/>
  <c r="BD136" i="2" s="1"/>
  <c r="AM136" i="2"/>
  <c r="AL136" i="2"/>
  <c r="BH135" i="2"/>
  <c r="BB135" i="2"/>
  <c r="BD135" i="2" s="1"/>
  <c r="AV135" i="2"/>
  <c r="AM135" i="2"/>
  <c r="AL135" i="2"/>
  <c r="BH134" i="2"/>
  <c r="BB134" i="2"/>
  <c r="AV134" i="2"/>
  <c r="BD134" i="2" s="1"/>
  <c r="BH133" i="2"/>
  <c r="BB133" i="2"/>
  <c r="BD133" i="2" s="1"/>
  <c r="AV133" i="2"/>
  <c r="BH132" i="2"/>
  <c r="BB132" i="2"/>
  <c r="AV132" i="2"/>
  <c r="BD132" i="2" s="1"/>
  <c r="BH131" i="2"/>
  <c r="BB131" i="2"/>
  <c r="AV131" i="2"/>
  <c r="BD131" i="2" s="1"/>
  <c r="BH130" i="2"/>
  <c r="BB130" i="2"/>
  <c r="AV130" i="2"/>
  <c r="BD130" i="2" s="1"/>
  <c r="BH129" i="2"/>
  <c r="BD129" i="2"/>
  <c r="BB129" i="2"/>
  <c r="AV129" i="2"/>
  <c r="BH128" i="2"/>
  <c r="BB128" i="2"/>
  <c r="AV128" i="2"/>
  <c r="BD128" i="2" s="1"/>
  <c r="BQ127" i="2"/>
  <c r="BL127" i="2"/>
  <c r="BH127" i="2"/>
  <c r="BD127" i="2"/>
  <c r="BB127" i="2"/>
  <c r="AV127" i="2"/>
  <c r="BH126" i="2"/>
  <c r="BB126" i="2"/>
  <c r="AV126" i="2"/>
  <c r="BD126" i="2" s="1"/>
  <c r="BH125" i="2"/>
  <c r="BB125" i="2"/>
  <c r="AV125" i="2"/>
  <c r="BD125" i="2" s="1"/>
  <c r="BK124" i="2"/>
  <c r="BH124" i="2"/>
  <c r="BD124" i="2"/>
  <c r="BB124" i="2"/>
  <c r="AV124" i="2"/>
  <c r="BH123" i="2"/>
  <c r="BB123" i="2"/>
  <c r="AV123" i="2"/>
  <c r="BD123" i="2" s="1"/>
  <c r="BH122" i="2"/>
  <c r="BD122" i="2"/>
  <c r="BB122" i="2"/>
  <c r="AV122" i="2"/>
  <c r="K122" i="2"/>
  <c r="BH121" i="2"/>
  <c r="BB121" i="2"/>
  <c r="AV121" i="2"/>
  <c r="BD121" i="2" s="1"/>
  <c r="BH120" i="2"/>
  <c r="BB120" i="2"/>
  <c r="BD120" i="2" s="1"/>
  <c r="AV120" i="2"/>
  <c r="BH119" i="2"/>
  <c r="BD119" i="2"/>
  <c r="BB119" i="2"/>
  <c r="AV119" i="2"/>
  <c r="BH118" i="2"/>
  <c r="BB118" i="2"/>
  <c r="AV118" i="2"/>
  <c r="BD118" i="2" s="1"/>
  <c r="BH117" i="2"/>
  <c r="BD117" i="2"/>
  <c r="BB117" i="2"/>
  <c r="AV117" i="2"/>
  <c r="AP117" i="2"/>
  <c r="Z117" i="2"/>
  <c r="K117" i="2"/>
  <c r="BH116" i="2"/>
  <c r="BB116" i="2"/>
  <c r="BD116" i="2" s="1"/>
  <c r="AV116" i="2"/>
  <c r="AP116" i="2"/>
  <c r="AN116" i="2"/>
  <c r="AF116" i="2"/>
  <c r="AE116" i="2"/>
  <c r="AD116" i="2"/>
  <c r="N116" i="2"/>
  <c r="M116" i="2"/>
  <c r="F116" i="2"/>
  <c r="BH115" i="2"/>
  <c r="BB115" i="2"/>
  <c r="AV115" i="2"/>
  <c r="BD115" i="2" s="1"/>
  <c r="BH114" i="2"/>
  <c r="BB114" i="2"/>
  <c r="AV114" i="2"/>
  <c r="BD114" i="2" s="1"/>
  <c r="P114" i="2"/>
  <c r="BH113" i="2"/>
  <c r="BB113" i="2"/>
  <c r="AV113" i="2"/>
  <c r="BD113" i="2" s="1"/>
  <c r="BH112" i="2"/>
  <c r="BB112" i="2"/>
  <c r="AV112" i="2"/>
  <c r="BD112" i="2" s="1"/>
  <c r="BH111" i="2"/>
  <c r="BB111" i="2"/>
  <c r="AV111" i="2"/>
  <c r="BD111" i="2" s="1"/>
  <c r="BH110" i="2"/>
  <c r="BB110" i="2"/>
  <c r="AV110" i="2"/>
  <c r="BD110" i="2" s="1"/>
  <c r="BH109" i="2"/>
  <c r="BB109" i="2"/>
  <c r="AV109" i="2"/>
  <c r="BB108" i="2"/>
  <c r="BD108" i="2" s="1"/>
  <c r="AV108" i="2"/>
  <c r="P108" i="2"/>
  <c r="BH108" i="2" s="1"/>
  <c r="BH107" i="2"/>
  <c r="BD107" i="2"/>
  <c r="BB107" i="2"/>
  <c r="AV107" i="2"/>
  <c r="BH106" i="2"/>
  <c r="BD106" i="2"/>
  <c r="BB106" i="2"/>
  <c r="AV106" i="2"/>
  <c r="BH105" i="2"/>
  <c r="BB105" i="2"/>
  <c r="AV105" i="2"/>
  <c r="BD105" i="2" s="1"/>
  <c r="BM104" i="2"/>
  <c r="BH104" i="2"/>
  <c r="BB104" i="2"/>
  <c r="AV104" i="2"/>
  <c r="BD104" i="2" s="1"/>
  <c r="BH103" i="2"/>
  <c r="BD103" i="2"/>
  <c r="BB103" i="2"/>
  <c r="AV103" i="2"/>
  <c r="K103" i="2"/>
  <c r="BH102" i="2"/>
  <c r="BB102" i="2"/>
  <c r="AV102" i="2"/>
  <c r="BD102" i="2" s="1"/>
  <c r="BH101" i="2"/>
  <c r="BB101" i="2"/>
  <c r="AV101" i="2"/>
  <c r="BD101" i="2" s="1"/>
  <c r="AQ101" i="2"/>
  <c r="Y101" i="2"/>
  <c r="BH100" i="2"/>
  <c r="BB100" i="2"/>
  <c r="BD100" i="2" s="1"/>
  <c r="AV100" i="2"/>
  <c r="BM99" i="2"/>
  <c r="BH99" i="2"/>
  <c r="BB99" i="2"/>
  <c r="AV99" i="2"/>
  <c r="BD99" i="2" s="1"/>
  <c r="BL98" i="2"/>
  <c r="BH98" i="2"/>
  <c r="BB98" i="2"/>
  <c r="AV98" i="2"/>
  <c r="BD98" i="2" s="1"/>
  <c r="BH97" i="2"/>
  <c r="BB97" i="2"/>
  <c r="AV97" i="2"/>
  <c r="BD97" i="2" s="1"/>
  <c r="BH96" i="2"/>
  <c r="BB96" i="2"/>
  <c r="AV96" i="2"/>
  <c r="BD96" i="2" s="1"/>
  <c r="BH95" i="2"/>
  <c r="BB95" i="2"/>
  <c r="BD95" i="2" s="1"/>
  <c r="AV95" i="2"/>
  <c r="BH94" i="2"/>
  <c r="BB94" i="2"/>
  <c r="AV94" i="2"/>
  <c r="BD94" i="2" s="1"/>
  <c r="BH93" i="2"/>
  <c r="BB93" i="2"/>
  <c r="AV93" i="2"/>
  <c r="BD93" i="2" s="1"/>
  <c r="BH92" i="2"/>
  <c r="BB92" i="2"/>
  <c r="AV92" i="2"/>
  <c r="BD92" i="2" s="1"/>
  <c r="BH91" i="2"/>
  <c r="AV91" i="2"/>
  <c r="BD91" i="2" s="1"/>
  <c r="BH90" i="2"/>
  <c r="BD90" i="2"/>
  <c r="BB90" i="2"/>
  <c r="AV90" i="2"/>
  <c r="BH89" i="2"/>
  <c r="BD89" i="2"/>
  <c r="BB89" i="2"/>
  <c r="AV89" i="2"/>
  <c r="BH88" i="2"/>
  <c r="BB88" i="2"/>
  <c r="AV88" i="2"/>
  <c r="BD88" i="2" s="1"/>
  <c r="AQ88" i="2"/>
  <c r="AL88" i="2"/>
  <c r="Y88" i="2"/>
  <c r="BH87" i="2"/>
  <c r="BB87" i="2"/>
  <c r="AV87" i="2"/>
  <c r="BD87" i="2" s="1"/>
  <c r="AQ87" i="2"/>
  <c r="AL87" i="2"/>
  <c r="Y87" i="2"/>
  <c r="BH86" i="2"/>
  <c r="BB86" i="2"/>
  <c r="AV86" i="2"/>
  <c r="BD86" i="2" s="1"/>
  <c r="BH85" i="2"/>
  <c r="BB85" i="2"/>
  <c r="AV85" i="2"/>
  <c r="BD85" i="2" s="1"/>
  <c r="BH84" i="2"/>
  <c r="BB84" i="2"/>
  <c r="AV84" i="2"/>
  <c r="BD84" i="2" s="1"/>
  <c r="BH83" i="2"/>
  <c r="BD83" i="2"/>
  <c r="BB83" i="2"/>
  <c r="AV83" i="2"/>
  <c r="BH82" i="2"/>
  <c r="BB82" i="2"/>
  <c r="AV82" i="2"/>
  <c r="BD82" i="2" s="1"/>
  <c r="BH81" i="2"/>
  <c r="BD81" i="2"/>
  <c r="BB81" i="2"/>
  <c r="AV81" i="2"/>
  <c r="BH80" i="2"/>
  <c r="BD80" i="2"/>
  <c r="BB80" i="2"/>
  <c r="AV80" i="2"/>
  <c r="BH79" i="2"/>
  <c r="BB79" i="2"/>
  <c r="AV79" i="2"/>
  <c r="BD79" i="2" s="1"/>
  <c r="BM78" i="2"/>
  <c r="BN97" i="2" s="1"/>
  <c r="BK80" i="2" s="1"/>
  <c r="BK78" i="2"/>
  <c r="BH78" i="2"/>
  <c r="BB78" i="2"/>
  <c r="AV78" i="2"/>
  <c r="BD78" i="2" s="1"/>
  <c r="BH77" i="2"/>
  <c r="BD77" i="2"/>
  <c r="BB77" i="2"/>
  <c r="AV77" i="2"/>
  <c r="BH76" i="2"/>
  <c r="BD76" i="2"/>
  <c r="BB76" i="2"/>
  <c r="AV76" i="2"/>
  <c r="AM76" i="2"/>
  <c r="BH75" i="2"/>
  <c r="BD75" i="2"/>
  <c r="AV75" i="2"/>
  <c r="AM75" i="2"/>
  <c r="BH74" i="2"/>
  <c r="BB74" i="2"/>
  <c r="AV74" i="2"/>
  <c r="BD74" i="2" s="1"/>
  <c r="BH73" i="2"/>
  <c r="BB73" i="2"/>
  <c r="AV73" i="2"/>
  <c r="BD73" i="2" s="1"/>
  <c r="BH72" i="2"/>
  <c r="BD72" i="2"/>
  <c r="BB72" i="2"/>
  <c r="AV72" i="2"/>
  <c r="BH71" i="2"/>
  <c r="BD71" i="2"/>
  <c r="BB71" i="2"/>
  <c r="AV71" i="2"/>
  <c r="BH70" i="2"/>
  <c r="BB70" i="2"/>
  <c r="AV70" i="2"/>
  <c r="BD70" i="2" s="1"/>
  <c r="AM70" i="2"/>
  <c r="BH69" i="2"/>
  <c r="BB69" i="2"/>
  <c r="AV69" i="2"/>
  <c r="BD69" i="2" s="1"/>
  <c r="BH68" i="2"/>
  <c r="BB68" i="2"/>
  <c r="AV68" i="2"/>
  <c r="BD68" i="2" s="1"/>
  <c r="BH67" i="2"/>
  <c r="BD67" i="2"/>
  <c r="BB67" i="2"/>
  <c r="AV67" i="2"/>
  <c r="BH66" i="2"/>
  <c r="BD66" i="2"/>
  <c r="BB66" i="2"/>
  <c r="AV66" i="2"/>
  <c r="BH65" i="2"/>
  <c r="BB65" i="2"/>
  <c r="AV65" i="2"/>
  <c r="BD65" i="2" s="1"/>
  <c r="BO64" i="2"/>
  <c r="BN64" i="2"/>
  <c r="BH64" i="2"/>
  <c r="BB64" i="2"/>
  <c r="BD64" i="2" s="1"/>
  <c r="AV64" i="2"/>
  <c r="BH63" i="2"/>
  <c r="BB63" i="2"/>
  <c r="BD63" i="2" s="1"/>
  <c r="AV63" i="2"/>
  <c r="BD62" i="2"/>
  <c r="BB62" i="2"/>
  <c r="AV62" i="2"/>
  <c r="BH61" i="2"/>
  <c r="BD61" i="2"/>
  <c r="BB61" i="2"/>
  <c r="AV61" i="2"/>
  <c r="Y61" i="2"/>
  <c r="BH60" i="2"/>
  <c r="BD60" i="2"/>
  <c r="BB60" i="2"/>
  <c r="AV60" i="2"/>
  <c r="BH59" i="2"/>
  <c r="BB59" i="2"/>
  <c r="AV59" i="2"/>
  <c r="BD59" i="2" s="1"/>
  <c r="BH58" i="2"/>
  <c r="BB58" i="2"/>
  <c r="BD58" i="2" s="1"/>
  <c r="AV58" i="2"/>
  <c r="AP58" i="2"/>
  <c r="AN58" i="2"/>
  <c r="AG58" i="2"/>
  <c r="AF58" i="2"/>
  <c r="AE58" i="2"/>
  <c r="AD58" i="2"/>
  <c r="X58" i="2"/>
  <c r="V58" i="2"/>
  <c r="N58" i="2"/>
  <c r="M58" i="2"/>
  <c r="F58" i="2"/>
  <c r="C58" i="2"/>
  <c r="BH57" i="2"/>
  <c r="BB57" i="2"/>
  <c r="AV57" i="2"/>
  <c r="BD57" i="2" s="1"/>
  <c r="BH56" i="2"/>
  <c r="BB56" i="2"/>
  <c r="AV56" i="2"/>
  <c r="BD56" i="2" s="1"/>
  <c r="Y56" i="2"/>
  <c r="BH55" i="2"/>
  <c r="BB55" i="2"/>
  <c r="AV55" i="2"/>
  <c r="BD55" i="2" s="1"/>
  <c r="Y55" i="2"/>
  <c r="BH54" i="2"/>
  <c r="BD54" i="2"/>
  <c r="BB54" i="2"/>
  <c r="AV54" i="2"/>
  <c r="Y54" i="2"/>
  <c r="K54" i="2"/>
  <c r="BH53" i="2"/>
  <c r="BB53" i="2"/>
  <c r="AV53" i="2"/>
  <c r="BD53" i="2" s="1"/>
  <c r="Y53" i="2"/>
  <c r="BL52" i="2"/>
  <c r="BK52" i="2"/>
  <c r="BH52" i="2"/>
  <c r="BD52" i="2"/>
  <c r="BB52" i="2"/>
  <c r="AV52" i="2"/>
  <c r="Y52" i="2"/>
  <c r="BL51" i="2"/>
  <c r="BK51" i="2"/>
  <c r="BH51" i="2"/>
  <c r="BB51" i="2"/>
  <c r="AV51" i="2"/>
  <c r="BD51" i="2" s="1"/>
  <c r="Y51" i="2"/>
  <c r="K51" i="2"/>
  <c r="BH50" i="2"/>
  <c r="BB50" i="2"/>
  <c r="AV50" i="2"/>
  <c r="BD50" i="2" s="1"/>
  <c r="AJ50" i="2"/>
  <c r="Y50" i="2"/>
  <c r="BH49" i="2"/>
  <c r="BD49" i="2"/>
  <c r="BB49" i="2"/>
  <c r="AV49" i="2"/>
  <c r="AP49" i="2"/>
  <c r="AN49" i="2"/>
  <c r="AI49" i="2"/>
  <c r="AH49" i="2"/>
  <c r="AG49" i="2"/>
  <c r="AE49" i="2"/>
  <c r="AD49" i="2"/>
  <c r="M49" i="2"/>
  <c r="F49" i="2"/>
  <c r="BH48" i="2"/>
  <c r="BB48" i="2"/>
  <c r="BD48" i="2" s="1"/>
  <c r="AV48" i="2"/>
  <c r="BH47" i="2"/>
  <c r="BB47" i="2"/>
  <c r="BD47" i="2" s="1"/>
  <c r="AV47" i="2"/>
  <c r="BH46" i="2"/>
  <c r="BB46" i="2"/>
  <c r="BD46" i="2" s="1"/>
  <c r="AV46" i="2"/>
  <c r="BH45" i="2"/>
  <c r="BB45" i="2"/>
  <c r="AV45" i="2"/>
  <c r="BD45" i="2" s="1"/>
  <c r="BH44" i="2"/>
  <c r="BB44" i="2"/>
  <c r="AV44" i="2"/>
  <c r="BD44" i="2" s="1"/>
  <c r="BH43" i="2"/>
  <c r="BD43" i="2"/>
  <c r="BB43" i="2"/>
  <c r="AV43" i="2"/>
  <c r="BH42" i="2"/>
  <c r="BD42" i="2"/>
  <c r="BB42" i="2"/>
  <c r="AV42" i="2"/>
  <c r="BH41" i="2"/>
  <c r="BB41" i="2"/>
  <c r="AV41" i="2"/>
  <c r="BD41" i="2" s="1"/>
  <c r="BH40" i="2"/>
  <c r="BB40" i="2"/>
  <c r="AV40" i="2"/>
  <c r="BD40" i="2" s="1"/>
  <c r="BH39" i="2"/>
  <c r="BD39" i="2"/>
  <c r="BB39" i="2"/>
  <c r="AV39" i="2"/>
  <c r="BH38" i="2"/>
  <c r="BD38" i="2"/>
  <c r="BB38" i="2"/>
  <c r="AV38" i="2"/>
  <c r="BH37" i="2"/>
  <c r="BB37" i="2"/>
  <c r="AV37" i="2"/>
  <c r="BD37" i="2" s="1"/>
  <c r="BH36" i="2"/>
  <c r="BB36" i="2"/>
  <c r="AV36" i="2"/>
  <c r="BD36" i="2" s="1"/>
  <c r="BH35" i="2"/>
  <c r="BB35" i="2"/>
  <c r="BD35" i="2" s="1"/>
  <c r="AV35" i="2"/>
  <c r="BH34" i="2"/>
  <c r="BD34" i="2"/>
  <c r="BB34" i="2"/>
  <c r="AV34" i="2"/>
  <c r="AP34" i="2"/>
  <c r="AN34" i="2"/>
  <c r="AM34" i="2"/>
  <c r="AL34" i="2"/>
  <c r="AH34" i="2"/>
  <c r="AF34" i="2"/>
  <c r="AE34" i="2"/>
  <c r="AD34" i="2"/>
  <c r="M34" i="2"/>
  <c r="G34" i="2"/>
  <c r="F34" i="2"/>
  <c r="C34" i="2"/>
  <c r="BH33" i="2"/>
  <c r="BB33" i="2"/>
  <c r="AV33" i="2"/>
  <c r="BD33" i="2" s="1"/>
  <c r="BH32" i="2"/>
  <c r="BB32" i="2"/>
  <c r="AV32" i="2"/>
  <c r="BD32" i="2" s="1"/>
  <c r="BH31" i="2"/>
  <c r="BB31" i="2"/>
  <c r="AV31" i="2"/>
  <c r="BD31" i="2" s="1"/>
  <c r="BH30" i="2"/>
  <c r="BB30" i="2"/>
  <c r="AV30" i="2"/>
  <c r="BD30" i="2" s="1"/>
  <c r="BH29" i="2"/>
  <c r="BB29" i="2"/>
  <c r="AV29" i="2"/>
  <c r="BD29" i="2" s="1"/>
  <c r="BH28" i="2"/>
  <c r="BD28" i="2"/>
  <c r="BB28" i="2"/>
  <c r="AV28" i="2"/>
  <c r="BH27" i="2"/>
  <c r="BB27" i="2"/>
  <c r="AV27" i="2"/>
  <c r="BD27" i="2" s="1"/>
  <c r="BH26" i="2"/>
  <c r="BB26" i="2"/>
  <c r="AV26" i="2"/>
  <c r="BD26" i="2" s="1"/>
  <c r="BH25" i="2"/>
  <c r="BD25" i="2"/>
  <c r="BB25" i="2"/>
  <c r="AV25" i="2"/>
  <c r="BH24" i="2"/>
  <c r="BD24" i="2"/>
  <c r="BB24" i="2"/>
  <c r="AV24" i="2"/>
  <c r="BH23" i="2"/>
  <c r="BB23" i="2"/>
  <c r="AV23" i="2"/>
  <c r="BD23" i="2" s="1"/>
  <c r="BH22" i="2"/>
  <c r="BB22" i="2"/>
  <c r="AV22" i="2"/>
  <c r="BD22" i="2" s="1"/>
  <c r="BK21" i="2"/>
  <c r="BH21" i="2"/>
  <c r="BB21" i="2"/>
  <c r="AV21" i="2"/>
  <c r="BD21" i="2" s="1"/>
  <c r="BH20" i="2"/>
  <c r="BB20" i="2"/>
  <c r="BD20" i="2" s="1"/>
  <c r="AV20" i="2"/>
  <c r="Y20" i="2"/>
  <c r="BH19" i="2"/>
  <c r="BD19" i="2"/>
  <c r="BB19" i="2"/>
  <c r="AV19" i="2"/>
  <c r="BH18" i="2"/>
  <c r="BD18" i="2"/>
  <c r="BB18" i="2"/>
  <c r="AV18" i="2"/>
  <c r="BK17" i="2"/>
  <c r="BH17" i="2"/>
  <c r="BD17" i="2"/>
  <c r="BB17" i="2"/>
  <c r="AV17" i="2"/>
  <c r="BK16" i="2"/>
  <c r="BH16" i="2"/>
  <c r="BB16" i="2"/>
  <c r="BD16" i="2" s="1"/>
  <c r="AV16" i="2"/>
  <c r="AP16" i="2"/>
  <c r="AN16" i="2"/>
  <c r="AH16" i="2"/>
  <c r="AG16" i="2"/>
  <c r="AE16" i="2"/>
  <c r="AD16" i="2"/>
  <c r="Y16" i="2"/>
  <c r="M16" i="2"/>
  <c r="F16" i="2"/>
  <c r="BK15" i="2"/>
  <c r="BH15" i="2"/>
  <c r="BB15" i="2"/>
  <c r="BD15" i="2" s="1"/>
  <c r="AV15" i="2"/>
  <c r="BH14" i="2"/>
  <c r="BD14" i="2"/>
  <c r="BB14" i="2"/>
  <c r="AV14" i="2"/>
  <c r="AM14" i="2"/>
  <c r="BH13" i="2"/>
  <c r="BB13" i="2"/>
  <c r="AV13" i="2"/>
  <c r="BD13" i="2" s="1"/>
  <c r="BH12" i="2"/>
  <c r="BB12" i="2"/>
  <c r="AV12" i="2"/>
  <c r="BD12" i="2" s="1"/>
  <c r="Y12" i="2"/>
  <c r="K12" i="2"/>
  <c r="BH11" i="2"/>
  <c r="BD11" i="2"/>
  <c r="BB11" i="2"/>
  <c r="AV11" i="2"/>
  <c r="Y11" i="2"/>
  <c r="BH10" i="2"/>
  <c r="BD10" i="2"/>
  <c r="BB10" i="2"/>
  <c r="AV10" i="2"/>
  <c r="K10" i="2"/>
  <c r="BH9" i="2"/>
  <c r="BB9" i="2"/>
  <c r="AV9" i="2"/>
  <c r="BD9" i="2" s="1"/>
  <c r="K9" i="2"/>
  <c r="BH8" i="2"/>
  <c r="BB8" i="2"/>
  <c r="AV8" i="2"/>
  <c r="BD8" i="2" s="1"/>
  <c r="K8" i="2"/>
  <c r="BH7" i="2"/>
  <c r="BB7" i="2"/>
  <c r="BD7" i="2" s="1"/>
  <c r="AV7" i="2"/>
  <c r="K7" i="2"/>
  <c r="J7" i="2"/>
  <c r="BH6" i="2"/>
  <c r="BD6" i="2"/>
  <c r="BB6" i="2"/>
  <c r="AV6" i="2"/>
  <c r="K6" i="2"/>
  <c r="BB5" i="2"/>
  <c r="AV5" i="2"/>
  <c r="AS5" i="2" s="1"/>
  <c r="AT5" i="2"/>
  <c r="AI5" i="2"/>
  <c r="AH5" i="2"/>
  <c r="W5" i="2"/>
  <c r="V5" i="2"/>
  <c r="K5" i="2"/>
  <c r="J5" i="2"/>
  <c r="BE4" i="2"/>
  <c r="BE3" i="2"/>
  <c r="A1" i="2"/>
  <c r="BK8" i="2" s="1"/>
  <c r="BK9" i="2" s="1"/>
  <c r="BN93" i="2" l="1"/>
  <c r="BO93" i="2" s="1"/>
  <c r="BK13" i="2"/>
  <c r="BK14" i="2"/>
  <c r="BC59" i="2" s="1"/>
  <c r="BK12" i="2"/>
  <c r="BN105" i="2"/>
  <c r="BO105" i="2" s="1"/>
  <c r="BN106" i="2"/>
  <c r="BO106" i="2" s="1"/>
  <c r="BN100" i="2"/>
  <c r="BO100" i="2" s="1"/>
  <c r="BN89" i="2"/>
  <c r="BO89" i="2" s="1"/>
  <c r="BO97" i="2"/>
  <c r="L5" i="2"/>
  <c r="X5" i="2"/>
  <c r="AJ5" i="2"/>
  <c r="BD182" i="2"/>
  <c r="A5" i="2"/>
  <c r="BK5" i="2" s="1"/>
  <c r="AW1" i="2" s="1"/>
  <c r="M5" i="2"/>
  <c r="Y5" i="2"/>
  <c r="AK5" i="2"/>
  <c r="BD5" i="2"/>
  <c r="BE5" i="2" s="1"/>
  <c r="BE6" i="2" s="1"/>
  <c r="BE7" i="2" s="1"/>
  <c r="BE8" i="2" s="1"/>
  <c r="BE9" i="2" s="1"/>
  <c r="BE10" i="2" s="1"/>
  <c r="BE11" i="2" s="1"/>
  <c r="BE12" i="2" s="1"/>
  <c r="BE13" i="2" s="1"/>
  <c r="BE14" i="2" s="1"/>
  <c r="BE15" i="2" s="1"/>
  <c r="BE16" i="2" s="1"/>
  <c r="BE17" i="2" s="1"/>
  <c r="BE18" i="2" s="1"/>
  <c r="BE19" i="2" s="1"/>
  <c r="BE20" i="2" s="1"/>
  <c r="BE21" i="2" s="1"/>
  <c r="BE22" i="2" s="1"/>
  <c r="BE23" i="2" s="1"/>
  <c r="BE24" i="2" s="1"/>
  <c r="BE25" i="2" s="1"/>
  <c r="BE26" i="2" s="1"/>
  <c r="BE27" i="2" s="1"/>
  <c r="BE28" i="2" s="1"/>
  <c r="BE29" i="2" s="1"/>
  <c r="BE30" i="2" s="1"/>
  <c r="BE31" i="2" s="1"/>
  <c r="BE32" i="2" s="1"/>
  <c r="BE33" i="2" s="1"/>
  <c r="BE34" i="2" s="1"/>
  <c r="BE35" i="2" s="1"/>
  <c r="BE36" i="2" s="1"/>
  <c r="BE37" i="2" s="1"/>
  <c r="BE38" i="2" s="1"/>
  <c r="BE39" i="2" s="1"/>
  <c r="BE40" i="2" s="1"/>
  <c r="BE41" i="2" s="1"/>
  <c r="BE42" i="2" s="1"/>
  <c r="BE43" i="2" s="1"/>
  <c r="BE44" i="2" s="1"/>
  <c r="BE45" i="2" s="1"/>
  <c r="BE46" i="2" s="1"/>
  <c r="BE47" i="2" s="1"/>
  <c r="BE48" i="2" s="1"/>
  <c r="BE49" i="2" s="1"/>
  <c r="BE50" i="2" s="1"/>
  <c r="BE51" i="2" s="1"/>
  <c r="BE52" i="2" s="1"/>
  <c r="BE53" i="2" s="1"/>
  <c r="BE54" i="2" s="1"/>
  <c r="BE55" i="2" s="1"/>
  <c r="BE56" i="2" s="1"/>
  <c r="BE57" i="2" s="1"/>
  <c r="BE58" i="2" s="1"/>
  <c r="BE59" i="2" s="1"/>
  <c r="BE60" i="2" s="1"/>
  <c r="BE61" i="2" s="1"/>
  <c r="BE62" i="2" s="1"/>
  <c r="BE63" i="2" s="1"/>
  <c r="BE64" i="2" s="1"/>
  <c r="BE65" i="2" s="1"/>
  <c r="BE66" i="2" s="1"/>
  <c r="BE67" i="2" s="1"/>
  <c r="BE68" i="2" s="1"/>
  <c r="BE69" i="2" s="1"/>
  <c r="BE70" i="2" s="1"/>
  <c r="BE71" i="2" s="1"/>
  <c r="BE72" i="2" s="1"/>
  <c r="BE73" i="2" s="1"/>
  <c r="BE74" i="2" s="1"/>
  <c r="BE75" i="2" s="1"/>
  <c r="BE76" i="2" s="1"/>
  <c r="BE77" i="2" s="1"/>
  <c r="BE78" i="2" s="1"/>
  <c r="BE79" i="2" s="1"/>
  <c r="BE80" i="2" s="1"/>
  <c r="BE81" i="2" s="1"/>
  <c r="BE82" i="2" s="1"/>
  <c r="BE83" i="2" s="1"/>
  <c r="BE84" i="2" s="1"/>
  <c r="BE85" i="2" s="1"/>
  <c r="BE86" i="2" s="1"/>
  <c r="BE87" i="2" s="1"/>
  <c r="BE88" i="2" s="1"/>
  <c r="BE89" i="2" s="1"/>
  <c r="BE90" i="2" s="1"/>
  <c r="BE91" i="2" s="1"/>
  <c r="BE92" i="2" s="1"/>
  <c r="BE93" i="2" s="1"/>
  <c r="BE94" i="2" s="1"/>
  <c r="BE95" i="2" s="1"/>
  <c r="BE96" i="2" s="1"/>
  <c r="BE97" i="2" s="1"/>
  <c r="BE98" i="2" s="1"/>
  <c r="BE99" i="2" s="1"/>
  <c r="BE100" i="2" s="1"/>
  <c r="BE101" i="2" s="1"/>
  <c r="BE102" i="2" s="1"/>
  <c r="BE103" i="2" s="1"/>
  <c r="BE104" i="2" s="1"/>
  <c r="BE105" i="2" s="1"/>
  <c r="BE106" i="2" s="1"/>
  <c r="BE107" i="2" s="1"/>
  <c r="BE108" i="2" s="1"/>
  <c r="BN92" i="2"/>
  <c r="BO92" i="2" s="1"/>
  <c r="BN96" i="2"/>
  <c r="BO96" i="2" s="1"/>
  <c r="B5" i="2"/>
  <c r="N5" i="2"/>
  <c r="Z5" i="2"/>
  <c r="AL5" i="2"/>
  <c r="BN86" i="2"/>
  <c r="BO86" i="2" s="1"/>
  <c r="BN87" i="2"/>
  <c r="BO87" i="2" s="1"/>
  <c r="BN88" i="2"/>
  <c r="BO88" i="2" s="1"/>
  <c r="BN101" i="2"/>
  <c r="C5" i="2"/>
  <c r="O5" i="2"/>
  <c r="AA5" i="2"/>
  <c r="AM5" i="2"/>
  <c r="BK10" i="2"/>
  <c r="BK11" i="2" s="1"/>
  <c r="D5" i="2"/>
  <c r="P5" i="2"/>
  <c r="BH5" i="2" s="1"/>
  <c r="AB5" i="2"/>
  <c r="AN5" i="2"/>
  <c r="BN91" i="2"/>
  <c r="BO91" i="2" s="1"/>
  <c r="BN95" i="2"/>
  <c r="BO95" i="2" s="1"/>
  <c r="BN104" i="2"/>
  <c r="BO104" i="2" s="1"/>
  <c r="BN107" i="2"/>
  <c r="BO107" i="2" s="1"/>
  <c r="BD109" i="2"/>
  <c r="E5" i="2"/>
  <c r="Q5" i="2"/>
  <c r="AC5" i="2"/>
  <c r="AO5" i="2"/>
  <c r="BN85" i="2"/>
  <c r="BO85" i="2" s="1"/>
  <c r="F5" i="2"/>
  <c r="R5" i="2"/>
  <c r="AD5" i="2"/>
  <c r="AP5" i="2"/>
  <c r="BQ128" i="2"/>
  <c r="BL128" i="2"/>
  <c r="BL129" i="2"/>
  <c r="BL130" i="2"/>
  <c r="BL131" i="2"/>
  <c r="BL132" i="2" s="1"/>
  <c r="BL133" i="2" s="1"/>
  <c r="BL134" i="2" s="1"/>
  <c r="BL135" i="2" s="1"/>
  <c r="BL136" i="2" s="1"/>
  <c r="BL137" i="2" s="1"/>
  <c r="BL138" i="2" s="1"/>
  <c r="BL139" i="2" s="1"/>
  <c r="BL140" i="2" s="1"/>
  <c r="BL141" i="2" s="1"/>
  <c r="BL142" i="2" s="1"/>
  <c r="BL143" i="2" s="1"/>
  <c r="BL144" i="2" s="1"/>
  <c r="BL145" i="2" s="1"/>
  <c r="BL146" i="2" s="1"/>
  <c r="BL147" i="2" s="1"/>
  <c r="BL148" i="2" s="1"/>
  <c r="BL149" i="2" s="1"/>
  <c r="BL150" i="2" s="1"/>
  <c r="BL151" i="2" s="1"/>
  <c r="BL152" i="2" s="1"/>
  <c r="BL153" i="2" s="1"/>
  <c r="BL154" i="2" s="1"/>
  <c r="BL155" i="2" s="1"/>
  <c r="BL156" i="2" s="1"/>
  <c r="BL157" i="2" s="1"/>
  <c r="BL158" i="2" s="1"/>
  <c r="BL159" i="2" s="1"/>
  <c r="BL160" i="2" s="1"/>
  <c r="BL161" i="2" s="1"/>
  <c r="BL162" i="2" s="1"/>
  <c r="BL163" i="2" s="1"/>
  <c r="BL164" i="2" s="1"/>
  <c r="BL165" i="2" s="1"/>
  <c r="BL166" i="2" s="1"/>
  <c r="BL167" i="2" s="1"/>
  <c r="BL168" i="2" s="1"/>
  <c r="BL169" i="2" s="1"/>
  <c r="BL170" i="2" s="1"/>
  <c r="BL171" i="2" s="1"/>
  <c r="BL172" i="2" s="1"/>
  <c r="BL173" i="2" s="1"/>
  <c r="BL174" i="2" s="1"/>
  <c r="BL175" i="2" s="1"/>
  <c r="BL176" i="2" s="1"/>
  <c r="BL177" i="2" s="1"/>
  <c r="BL178" i="2" s="1"/>
  <c r="BL179" i="2" s="1"/>
  <c r="BL180" i="2" s="1"/>
  <c r="BL181" i="2" s="1"/>
  <c r="BL182" i="2" s="1"/>
  <c r="BL183" i="2" s="1"/>
  <c r="BL184" i="2" s="1"/>
  <c r="BL185" i="2" s="1"/>
  <c r="BL186" i="2" s="1"/>
  <c r="BL187" i="2" s="1"/>
  <c r="BL188" i="2" s="1"/>
  <c r="BL189" i="2" s="1"/>
  <c r="BL190" i="2" s="1"/>
  <c r="BL191" i="2" s="1"/>
  <c r="BL192" i="2" s="1"/>
  <c r="BL193" i="2" s="1"/>
  <c r="BL194" i="2" s="1"/>
  <c r="BL195" i="2" s="1"/>
  <c r="BL196" i="2" s="1"/>
  <c r="BL197" i="2" s="1"/>
  <c r="BL198" i="2" s="1"/>
  <c r="BL199" i="2" s="1"/>
  <c r="BL200" i="2" s="1"/>
  <c r="BL201" i="2" s="1"/>
  <c r="BL202" i="2" s="1"/>
  <c r="BL203" i="2" s="1"/>
  <c r="BL204" i="2" s="1"/>
  <c r="BL205" i="2" s="1"/>
  <c r="BL206" i="2" s="1"/>
  <c r="BL207" i="2" s="1"/>
  <c r="BL208" i="2" s="1"/>
  <c r="BL209" i="2" s="1"/>
  <c r="BL210" i="2" s="1"/>
  <c r="BL211" i="2" s="1"/>
  <c r="BL212" i="2" s="1"/>
  <c r="BL213" i="2" s="1"/>
  <c r="BL214" i="2" s="1"/>
  <c r="BL215" i="2" s="1"/>
  <c r="BL216" i="2" s="1"/>
  <c r="BL217" i="2" s="1"/>
  <c r="BL218" i="2" s="1"/>
  <c r="BL219" i="2" s="1"/>
  <c r="BL220" i="2" s="1"/>
  <c r="BL221" i="2" s="1"/>
  <c r="BL222" i="2" s="1"/>
  <c r="BL223" i="2" s="1"/>
  <c r="BL224" i="2" s="1"/>
  <c r="BL225" i="2" s="1"/>
  <c r="BL226" i="2" s="1"/>
  <c r="BL227" i="2" s="1"/>
  <c r="BL228" i="2" s="1"/>
  <c r="BL229" i="2" s="1"/>
  <c r="BL230" i="2" s="1"/>
  <c r="BL231" i="2" s="1"/>
  <c r="BL232" i="2" s="1"/>
  <c r="BL233" i="2" s="1"/>
  <c r="BL234" i="2" s="1"/>
  <c r="BL235" i="2" s="1"/>
  <c r="BL236" i="2" s="1"/>
  <c r="BL237" i="2" s="1"/>
  <c r="BL238" i="2" s="1"/>
  <c r="BL239" i="2" s="1"/>
  <c r="BL240" i="2" s="1"/>
  <c r="BL241" i="2" s="1"/>
  <c r="BL242" i="2" s="1"/>
  <c r="BL243" i="2" s="1"/>
  <c r="BL244" i="2" s="1"/>
  <c r="BL245" i="2" s="1"/>
  <c r="BL246" i="2" s="1"/>
  <c r="BL247" i="2" s="1"/>
  <c r="BL248" i="2" s="1"/>
  <c r="BL249" i="2" s="1"/>
  <c r="BL250" i="2" s="1"/>
  <c r="BL251" i="2" s="1"/>
  <c r="BL252" i="2" s="1"/>
  <c r="BL253" i="2" s="1"/>
  <c r="BL254" i="2" s="1"/>
  <c r="BL255" i="2" s="1"/>
  <c r="BL256" i="2" s="1"/>
  <c r="G5" i="2"/>
  <c r="S5" i="2"/>
  <c r="AE5" i="2"/>
  <c r="AQ5" i="2"/>
  <c r="BN94" i="2"/>
  <c r="BO94" i="2" s="1"/>
  <c r="H5" i="2"/>
  <c r="T5" i="2"/>
  <c r="AF5" i="2"/>
  <c r="AR5" i="2"/>
  <c r="AR336" i="2" s="1"/>
  <c r="BN90" i="2"/>
  <c r="BO90" i="2" s="1"/>
  <c r="I5" i="2"/>
  <c r="U5" i="2"/>
  <c r="AG5" i="2"/>
  <c r="BQ129" i="2"/>
  <c r="BQ130" i="2" s="1"/>
  <c r="BQ131" i="2" s="1"/>
  <c r="BQ132" i="2" s="1"/>
  <c r="BQ133" i="2" s="1"/>
  <c r="BQ134" i="2" s="1"/>
  <c r="BQ135" i="2" s="1"/>
  <c r="BQ136" i="2" s="1"/>
  <c r="BQ137" i="2" s="1"/>
  <c r="BQ138" i="2" s="1"/>
  <c r="BQ139" i="2" s="1"/>
  <c r="BQ140" i="2" s="1"/>
  <c r="BQ141" i="2" s="1"/>
  <c r="BQ142" i="2" s="1"/>
  <c r="BQ143" i="2" s="1"/>
  <c r="BQ144" i="2" s="1"/>
  <c r="BQ145" i="2" s="1"/>
  <c r="BQ146" i="2" s="1"/>
  <c r="BQ147" i="2" s="1"/>
  <c r="BQ148" i="2" s="1"/>
  <c r="BQ149" i="2" s="1"/>
  <c r="BQ150" i="2" s="1"/>
  <c r="BQ151" i="2" s="1"/>
  <c r="BQ152" i="2" s="1"/>
  <c r="BQ153" i="2" s="1"/>
  <c r="BQ154" i="2" s="1"/>
  <c r="BQ155" i="2" s="1"/>
  <c r="BQ156" i="2" s="1"/>
  <c r="BQ157" i="2" s="1"/>
  <c r="BQ158" i="2" s="1"/>
  <c r="BQ159" i="2" s="1"/>
  <c r="BQ160" i="2" s="1"/>
  <c r="BQ161" i="2" s="1"/>
  <c r="BQ162" i="2" s="1"/>
  <c r="BQ163" i="2" s="1"/>
  <c r="BQ164" i="2" s="1"/>
  <c r="BQ165" i="2" s="1"/>
  <c r="BQ166" i="2" s="1"/>
  <c r="BQ167" i="2" s="1"/>
  <c r="BQ168" i="2" s="1"/>
  <c r="BR127" i="2" s="1"/>
  <c r="BD208" i="2"/>
  <c r="BD260" i="2"/>
  <c r="BD252" i="2"/>
  <c r="BD193" i="2"/>
  <c r="BD209" i="2"/>
  <c r="BD234" i="2"/>
  <c r="BD250" i="2"/>
  <c r="BD248" i="2"/>
  <c r="BD215" i="2"/>
  <c r="BD256" i="2"/>
  <c r="BR165" i="2" l="1"/>
  <c r="BR164" i="2"/>
  <c r="BR151" i="2"/>
  <c r="BR166" i="2"/>
  <c r="BR152" i="2"/>
  <c r="BR167" i="2"/>
  <c r="BR153" i="2"/>
  <c r="BR128" i="2"/>
  <c r="BR168" i="2"/>
  <c r="BR154" i="2"/>
  <c r="BR138" i="2"/>
  <c r="BR129" i="2"/>
  <c r="BP124" i="2"/>
  <c r="BR155" i="2"/>
  <c r="BR139" i="2"/>
  <c r="BR156" i="2"/>
  <c r="BR141" i="2"/>
  <c r="BR140" i="2"/>
  <c r="BR131" i="2"/>
  <c r="BR159" i="2"/>
  <c r="BR157" i="2"/>
  <c r="BR142" i="2"/>
  <c r="BR136" i="2"/>
  <c r="BR132" i="2"/>
  <c r="BR160" i="2"/>
  <c r="BR158" i="2"/>
  <c r="BR143" i="2"/>
  <c r="BR137" i="2"/>
  <c r="BR135" i="2"/>
  <c r="BR133" i="2"/>
  <c r="BR161" i="2"/>
  <c r="BR144" i="2"/>
  <c r="BR134" i="2"/>
  <c r="BR162" i="2"/>
  <c r="BR146" i="2"/>
  <c r="BR145" i="2"/>
  <c r="BR163" i="2"/>
  <c r="BR148" i="2"/>
  <c r="BR147" i="2"/>
  <c r="BR149" i="2"/>
  <c r="BR130" i="2"/>
  <c r="BR150" i="2"/>
  <c r="BL258" i="2"/>
  <c r="BL259" i="2" s="1"/>
  <c r="BL260" i="2" s="1"/>
  <c r="BL261" i="2" s="1"/>
  <c r="BL262" i="2" s="1"/>
  <c r="BL263" i="2" s="1"/>
  <c r="BL264" i="2" s="1"/>
  <c r="BL265" i="2" s="1"/>
  <c r="BL266" i="2" s="1"/>
  <c r="BL267" i="2" s="1"/>
  <c r="BL268" i="2" s="1"/>
  <c r="BL269" i="2" s="1"/>
  <c r="BL270" i="2" s="1"/>
  <c r="BL271" i="2" s="1"/>
  <c r="BL272" i="2" s="1"/>
  <c r="BL273" i="2" s="1"/>
  <c r="BL274" i="2" s="1"/>
  <c r="BL275" i="2" s="1"/>
  <c r="BL276" i="2" s="1"/>
  <c r="BL277" i="2" s="1"/>
  <c r="BL278" i="2" s="1"/>
  <c r="BL279" i="2" s="1"/>
  <c r="BL280" i="2" s="1"/>
  <c r="BL281" i="2" s="1"/>
  <c r="BL282" i="2" s="1"/>
  <c r="BL283" i="2" s="1"/>
  <c r="BL284" i="2" s="1"/>
  <c r="BL285" i="2" s="1"/>
  <c r="BL286" i="2" s="1"/>
  <c r="BL287" i="2" s="1"/>
  <c r="BL288" i="2" s="1"/>
  <c r="BL289" i="2" s="1"/>
  <c r="BL290" i="2" s="1"/>
  <c r="BL291" i="2" s="1"/>
  <c r="BL292" i="2" s="1"/>
  <c r="BL293" i="2" s="1"/>
  <c r="BL294" i="2" s="1"/>
  <c r="BL295" i="2" s="1"/>
  <c r="BL296" i="2" s="1"/>
  <c r="BL297" i="2" s="1"/>
  <c r="BL298" i="2" s="1"/>
  <c r="BL299" i="2" s="1"/>
  <c r="BL300" i="2" s="1"/>
  <c r="BL301" i="2" s="1"/>
  <c r="BL302" i="2" s="1"/>
  <c r="BL303" i="2" s="1"/>
  <c r="BL304" i="2" s="1"/>
  <c r="BL305" i="2" s="1"/>
  <c r="BL306" i="2" s="1"/>
  <c r="BL307" i="2" s="1"/>
  <c r="BL308" i="2" s="1"/>
  <c r="BL309" i="2" s="1"/>
  <c r="BL310" i="2" s="1"/>
  <c r="BL311" i="2" s="1"/>
  <c r="BL312" i="2" s="1"/>
  <c r="BL313" i="2" s="1"/>
  <c r="BL314" i="2" s="1"/>
  <c r="BL315" i="2" s="1"/>
  <c r="BL316" i="2" s="1"/>
  <c r="BL317" i="2" s="1"/>
  <c r="BL318" i="2" s="1"/>
  <c r="BL319" i="2" s="1"/>
  <c r="BL320" i="2" s="1"/>
  <c r="BL321" i="2" s="1"/>
  <c r="BL322" i="2" s="1"/>
  <c r="BL323" i="2" s="1"/>
  <c r="BL324" i="2" s="1"/>
  <c r="BL325" i="2" s="1"/>
  <c r="BL326" i="2" s="1"/>
  <c r="BL327" i="2" s="1"/>
  <c r="BL328" i="2" s="1"/>
  <c r="BL329" i="2" s="1"/>
  <c r="BL330" i="2" s="1"/>
  <c r="BL331" i="2" s="1"/>
  <c r="BL332" i="2" s="1"/>
  <c r="BL333" i="2" s="1"/>
  <c r="BL334" i="2" s="1"/>
  <c r="BL335" i="2" s="1"/>
  <c r="BL336" i="2" s="1"/>
  <c r="BL337" i="2" s="1"/>
  <c r="BL338" i="2" s="1"/>
  <c r="BL339" i="2" s="1"/>
  <c r="BL340" i="2" s="1"/>
  <c r="BL341" i="2" s="1"/>
  <c r="BL342" i="2" s="1"/>
  <c r="BL343" i="2" s="1"/>
  <c r="BL344" i="2" s="1"/>
  <c r="BL345" i="2" s="1"/>
  <c r="BL346" i="2" s="1"/>
  <c r="BL347" i="2" s="1"/>
  <c r="BM127" i="2" s="1"/>
  <c r="BL257" i="2"/>
  <c r="AL1" i="2"/>
  <c r="Z1" i="2"/>
  <c r="L1" i="2"/>
  <c r="AK1" i="2"/>
  <c r="Y1" i="2"/>
  <c r="K1" i="2"/>
  <c r="AJ1" i="2"/>
  <c r="X1" i="2"/>
  <c r="J1" i="2"/>
  <c r="AI1" i="2"/>
  <c r="BK27" i="2" s="1"/>
  <c r="BL27" i="2" s="1"/>
  <c r="W1" i="2"/>
  <c r="I1" i="2"/>
  <c r="AT1" i="2"/>
  <c r="AH1" i="2"/>
  <c r="BK26" i="2" s="1"/>
  <c r="BL26" i="2" s="1"/>
  <c r="V1" i="2"/>
  <c r="H1" i="2"/>
  <c r="AS1" i="2"/>
  <c r="AG1" i="2"/>
  <c r="BK25" i="2" s="1"/>
  <c r="BL25" i="2" s="1"/>
  <c r="U1" i="2"/>
  <c r="G1" i="2"/>
  <c r="AR1" i="2"/>
  <c r="AF1" i="2"/>
  <c r="BK24" i="2" s="1"/>
  <c r="BL24" i="2" s="1"/>
  <c r="T1" i="2"/>
  <c r="F1" i="2"/>
  <c r="AQ1" i="2"/>
  <c r="AE1" i="2"/>
  <c r="BK23" i="2" s="1"/>
  <c r="BL23" i="2" s="1"/>
  <c r="S1" i="2"/>
  <c r="E1" i="2"/>
  <c r="AP1" i="2"/>
  <c r="AD1" i="2"/>
  <c r="BK22" i="2" s="1"/>
  <c r="BL22" i="2" s="1"/>
  <c r="R1" i="2"/>
  <c r="D1" i="2"/>
  <c r="AO1" i="2"/>
  <c r="AC1" i="2"/>
  <c r="P1" i="2"/>
  <c r="C1" i="2"/>
  <c r="BK32" i="2" s="1"/>
  <c r="BK33" i="2" s="1"/>
  <c r="BL33" i="2" s="1"/>
  <c r="AN1" i="2"/>
  <c r="AB1" i="2"/>
  <c r="N1" i="2"/>
  <c r="AM1" i="2"/>
  <c r="AA1" i="2"/>
  <c r="M1" i="2"/>
  <c r="AW59" i="2"/>
  <c r="AD59" i="2"/>
  <c r="C59" i="2"/>
  <c r="V59" i="2"/>
  <c r="AQ59" i="2"/>
  <c r="T59" i="2"/>
  <c r="AP59" i="2"/>
  <c r="S59" i="2"/>
  <c r="AN59" i="2"/>
  <c r="L59" i="2"/>
  <c r="AM59" i="2"/>
  <c r="K59" i="2"/>
  <c r="AL59" i="2"/>
  <c r="J59" i="2"/>
  <c r="AI59" i="2"/>
  <c r="I59" i="2"/>
  <c r="AH59" i="2"/>
  <c r="H59" i="2"/>
  <c r="AG59" i="2"/>
  <c r="G59" i="2"/>
  <c r="AF59" i="2"/>
  <c r="F59" i="2"/>
  <c r="AE59" i="2"/>
  <c r="E59" i="2"/>
  <c r="BO101" i="2"/>
  <c r="BK81" i="2"/>
  <c r="BK82" i="2" s="1"/>
  <c r="BE109" i="2"/>
  <c r="BE110" i="2" s="1"/>
  <c r="BE111" i="2" s="1"/>
  <c r="BE112" i="2" s="1"/>
  <c r="BE113" i="2" s="1"/>
  <c r="BE114" i="2" s="1"/>
  <c r="BE115" i="2" s="1"/>
  <c r="BE116" i="2" s="1"/>
  <c r="BE117" i="2" s="1"/>
  <c r="BE118" i="2" s="1"/>
  <c r="BE119" i="2" s="1"/>
  <c r="BE120" i="2" s="1"/>
  <c r="BE121" i="2" s="1"/>
  <c r="BE122" i="2" s="1"/>
  <c r="BE123" i="2" s="1"/>
  <c r="BE124" i="2" s="1"/>
  <c r="BE125" i="2" s="1"/>
  <c r="BE126" i="2" s="1"/>
  <c r="BE127" i="2" s="1"/>
  <c r="BE128" i="2" s="1"/>
  <c r="BE129" i="2" s="1"/>
  <c r="BE130" i="2" s="1"/>
  <c r="BE131" i="2" s="1"/>
  <c r="BE132" i="2" s="1"/>
  <c r="BE133" i="2" s="1"/>
  <c r="BE134" i="2" s="1"/>
  <c r="BE135" i="2" s="1"/>
  <c r="BE136" i="2" s="1"/>
  <c r="BE137" i="2" s="1"/>
  <c r="BE138" i="2" s="1"/>
  <c r="BE139" i="2" s="1"/>
  <c r="BE140" i="2" s="1"/>
  <c r="BE141" i="2" s="1"/>
  <c r="BE142" i="2" s="1"/>
  <c r="BE143" i="2" s="1"/>
  <c r="BE144" i="2" s="1"/>
  <c r="BE145" i="2" s="1"/>
  <c r="BE146" i="2" s="1"/>
  <c r="BE147" i="2" s="1"/>
  <c r="BE148" i="2" s="1"/>
  <c r="BE149" i="2" s="1"/>
  <c r="BE150" i="2" s="1"/>
  <c r="BE151" i="2" s="1"/>
  <c r="BE152" i="2" s="1"/>
  <c r="BE153" i="2" s="1"/>
  <c r="BE154" i="2" s="1"/>
  <c r="BE155" i="2" s="1"/>
  <c r="BE156" i="2" s="1"/>
  <c r="BE157" i="2" s="1"/>
  <c r="BE158" i="2" s="1"/>
  <c r="BE159" i="2" s="1"/>
  <c r="BE160" i="2" s="1"/>
  <c r="BE161" i="2" s="1"/>
  <c r="BE162" i="2" s="1"/>
  <c r="BE163" i="2" s="1"/>
  <c r="BE164" i="2" s="1"/>
  <c r="BE165" i="2" s="1"/>
  <c r="BE166" i="2" s="1"/>
  <c r="BE167" i="2" s="1"/>
  <c r="BE168" i="2" s="1"/>
  <c r="BE169" i="2" s="1"/>
  <c r="BE170" i="2" s="1"/>
  <c r="BE171" i="2" s="1"/>
  <c r="BE172" i="2" s="1"/>
  <c r="BE173" i="2" s="1"/>
  <c r="BE174" i="2" s="1"/>
  <c r="BE175" i="2" s="1"/>
  <c r="BE176" i="2" s="1"/>
  <c r="BE177" i="2" s="1"/>
  <c r="BE178" i="2" s="1"/>
  <c r="BE179" i="2" s="1"/>
  <c r="BE180" i="2" s="1"/>
  <c r="BE181" i="2" s="1"/>
  <c r="BE182" i="2" s="1"/>
  <c r="BE183" i="2" s="1"/>
  <c r="BE184" i="2" s="1"/>
  <c r="BE185" i="2" s="1"/>
  <c r="BE186" i="2" s="1"/>
  <c r="BE187" i="2" s="1"/>
  <c r="BE188" i="2" s="1"/>
  <c r="BE189" i="2" s="1"/>
  <c r="BE190" i="2" s="1"/>
  <c r="BE191" i="2" s="1"/>
  <c r="BE192" i="2" s="1"/>
  <c r="BE193" i="2" s="1"/>
  <c r="BE194" i="2" s="1"/>
  <c r="BE195" i="2" s="1"/>
  <c r="BE196" i="2" s="1"/>
  <c r="BE197" i="2" s="1"/>
  <c r="BE198" i="2" s="1"/>
  <c r="BE199" i="2" s="1"/>
  <c r="BE200" i="2" s="1"/>
  <c r="BE201" i="2" s="1"/>
  <c r="BE202" i="2" s="1"/>
  <c r="BE203" i="2" s="1"/>
  <c r="BE204" i="2" s="1"/>
  <c r="BE205" i="2" s="1"/>
  <c r="BE206" i="2" s="1"/>
  <c r="BE207" i="2" s="1"/>
  <c r="BE208" i="2" s="1"/>
  <c r="BE209" i="2" s="1"/>
  <c r="BE210" i="2" s="1"/>
  <c r="BE211" i="2" s="1"/>
  <c r="BE212" i="2" s="1"/>
  <c r="BE213" i="2" s="1"/>
  <c r="BE214" i="2" s="1"/>
  <c r="BE215" i="2" s="1"/>
  <c r="BE216" i="2" s="1"/>
  <c r="BE217" i="2" s="1"/>
  <c r="BE218" i="2" s="1"/>
  <c r="BE219" i="2" s="1"/>
  <c r="BE220" i="2" s="1"/>
  <c r="BE221" i="2" s="1"/>
  <c r="BE222" i="2" s="1"/>
  <c r="BE223" i="2" s="1"/>
  <c r="BE224" i="2" s="1"/>
  <c r="BE225" i="2" s="1"/>
  <c r="BE226" i="2" s="1"/>
  <c r="BE227" i="2" s="1"/>
  <c r="BE228" i="2" s="1"/>
  <c r="BE229" i="2" s="1"/>
  <c r="BE230" i="2" s="1"/>
  <c r="BE231" i="2" s="1"/>
  <c r="BE232" i="2" s="1"/>
  <c r="BE233" i="2" s="1"/>
  <c r="BE234" i="2" s="1"/>
  <c r="BE235" i="2" s="1"/>
  <c r="BE236" i="2" s="1"/>
  <c r="BE237" i="2" s="1"/>
  <c r="BE238" i="2" s="1"/>
  <c r="BE239" i="2" s="1"/>
  <c r="BE240" i="2" s="1"/>
  <c r="BE241" i="2" s="1"/>
  <c r="BE242" i="2" s="1"/>
  <c r="BE243" i="2" s="1"/>
  <c r="BE244" i="2" s="1"/>
  <c r="BE245" i="2" s="1"/>
  <c r="BE246" i="2" s="1"/>
  <c r="BE247" i="2" s="1"/>
  <c r="BE248" i="2" s="1"/>
  <c r="BE249" i="2" s="1"/>
  <c r="BE250" i="2" s="1"/>
  <c r="BE251" i="2" s="1"/>
  <c r="BE252" i="2" s="1"/>
  <c r="BE253" i="2" s="1"/>
  <c r="BE254" i="2" s="1"/>
  <c r="BE255" i="2" s="1"/>
  <c r="BE256" i="2" s="1"/>
  <c r="BE257" i="2" s="1"/>
  <c r="BE258" i="2" s="1"/>
  <c r="BE259" i="2" s="1"/>
  <c r="BE260" i="2" s="1"/>
  <c r="BE261" i="2" s="1"/>
  <c r="BE262" i="2" s="1"/>
  <c r="BE263" i="2" s="1"/>
  <c r="BE264" i="2" s="1"/>
  <c r="BE265" i="2" s="1"/>
  <c r="BE266" i="2" s="1"/>
  <c r="BE267" i="2" s="1"/>
  <c r="BE268" i="2" s="1"/>
  <c r="BE269" i="2" s="1"/>
  <c r="BE270" i="2" s="1"/>
  <c r="BE271" i="2" s="1"/>
  <c r="BE272" i="2" s="1"/>
  <c r="BE273" i="2" s="1"/>
  <c r="BE274" i="2" s="1"/>
  <c r="BE275" i="2" s="1"/>
  <c r="BE276" i="2" s="1"/>
  <c r="BE277" i="2" s="1"/>
  <c r="BE278" i="2" s="1"/>
  <c r="BE279" i="2" s="1"/>
  <c r="BE280" i="2" s="1"/>
  <c r="BE281" i="2" s="1"/>
  <c r="BE282" i="2" s="1"/>
  <c r="BE283" i="2" s="1"/>
  <c r="BE284" i="2" s="1"/>
  <c r="BE285" i="2" s="1"/>
  <c r="BE286" i="2" s="1"/>
  <c r="BE287" i="2" s="1"/>
  <c r="BE288" i="2" s="1"/>
  <c r="BE289" i="2" s="1"/>
  <c r="BE290" i="2" s="1"/>
  <c r="BE291" i="2" s="1"/>
  <c r="BE292" i="2" s="1"/>
  <c r="BE293" i="2" s="1"/>
  <c r="BE294" i="2" s="1"/>
  <c r="BE295" i="2" s="1"/>
  <c r="BE296" i="2" s="1"/>
  <c r="BE297" i="2" s="1"/>
  <c r="BE298" i="2" s="1"/>
  <c r="BE299" i="2" s="1"/>
  <c r="BE300" i="2" s="1"/>
  <c r="BE301" i="2" s="1"/>
  <c r="BE302" i="2" s="1"/>
  <c r="BE303" i="2" s="1"/>
  <c r="BE304" i="2" s="1"/>
  <c r="BE305" i="2" s="1"/>
  <c r="BE306" i="2" s="1"/>
  <c r="BE307" i="2" s="1"/>
  <c r="BE308" i="2" s="1"/>
  <c r="BE309" i="2" s="1"/>
  <c r="BE310" i="2" s="1"/>
  <c r="BE311" i="2" s="1"/>
  <c r="BE312" i="2" s="1"/>
  <c r="BE313" i="2" s="1"/>
  <c r="BE314" i="2" s="1"/>
  <c r="BE315" i="2" s="1"/>
  <c r="BE316" i="2" s="1"/>
  <c r="BE317" i="2" s="1"/>
  <c r="BE318" i="2" s="1"/>
  <c r="BE319" i="2" s="1"/>
  <c r="BE320" i="2" s="1"/>
  <c r="BE321" i="2" s="1"/>
  <c r="BE322" i="2" s="1"/>
  <c r="BE323" i="2" s="1"/>
  <c r="BE324" i="2" s="1"/>
  <c r="BE325" i="2" s="1"/>
  <c r="BE326" i="2" s="1"/>
  <c r="BE327" i="2" s="1"/>
  <c r="BE328" i="2" s="1"/>
  <c r="BE329" i="2" s="1"/>
  <c r="BE330" i="2" s="1"/>
  <c r="BE331" i="2" s="1"/>
  <c r="BE332" i="2" s="1"/>
  <c r="BF3" i="2" l="1"/>
  <c r="BE1" i="2"/>
  <c r="BM335" i="2"/>
  <c r="BM331" i="2"/>
  <c r="BM329" i="2"/>
  <c r="BM327" i="2"/>
  <c r="BM324" i="2"/>
  <c r="BM319" i="2"/>
  <c r="BM314" i="2"/>
  <c r="BM307" i="2"/>
  <c r="BM298" i="2"/>
  <c r="BM272" i="2"/>
  <c r="BM346" i="2"/>
  <c r="BM340" i="2"/>
  <c r="BM310" i="2"/>
  <c r="BM303" i="2"/>
  <c r="BM299" i="2"/>
  <c r="BM268" i="2"/>
  <c r="BM264" i="2"/>
  <c r="BM259" i="2"/>
  <c r="BM255" i="2"/>
  <c r="BM251" i="2"/>
  <c r="BM226" i="2"/>
  <c r="BM222" i="2"/>
  <c r="BM218" i="2"/>
  <c r="BM214" i="2"/>
  <c r="BM213" i="2"/>
  <c r="BM201" i="2"/>
  <c r="BM197" i="2"/>
  <c r="BM193" i="2"/>
  <c r="BM334" i="2"/>
  <c r="BM315" i="2"/>
  <c r="BM294" i="2"/>
  <c r="BM288" i="2"/>
  <c r="BM284" i="2"/>
  <c r="BM280" i="2"/>
  <c r="BM247" i="2"/>
  <c r="BM243" i="2"/>
  <c r="BM239" i="2"/>
  <c r="BM235" i="2"/>
  <c r="BM231" i="2"/>
  <c r="BM345" i="2"/>
  <c r="BM339" i="2"/>
  <c r="BM325" i="2"/>
  <c r="BM320" i="2"/>
  <c r="BM316" i="2"/>
  <c r="BM304" i="2"/>
  <c r="BM275" i="2"/>
  <c r="BM273" i="2"/>
  <c r="BM333" i="2"/>
  <c r="BM311" i="2"/>
  <c r="BM300" i="2"/>
  <c r="BM269" i="2"/>
  <c r="BM265" i="2"/>
  <c r="BM260" i="2"/>
  <c r="BM256" i="2"/>
  <c r="BM252" i="2"/>
  <c r="BM248" i="2"/>
  <c r="BM227" i="2"/>
  <c r="BM223" i="2"/>
  <c r="BM219" i="2"/>
  <c r="BM202" i="2"/>
  <c r="BM198" i="2"/>
  <c r="BM194" i="2"/>
  <c r="BM187" i="2"/>
  <c r="BM183" i="2"/>
  <c r="BM344" i="2"/>
  <c r="BM338" i="2"/>
  <c r="BM295" i="2"/>
  <c r="BM285" i="2"/>
  <c r="BM281" i="2"/>
  <c r="BM244" i="2"/>
  <c r="BM240" i="2"/>
  <c r="BM236" i="2"/>
  <c r="BM232" i="2"/>
  <c r="BM215" i="2"/>
  <c r="BM210" i="2"/>
  <c r="BM206" i="2"/>
  <c r="BM332" i="2"/>
  <c r="BM330" i="2"/>
  <c r="BM328" i="2"/>
  <c r="BM326" i="2"/>
  <c r="BM321" i="2"/>
  <c r="BM317" i="2"/>
  <c r="BM305" i="2"/>
  <c r="BM296" i="2"/>
  <c r="BM291" i="2"/>
  <c r="BM289" i="2"/>
  <c r="BM276" i="2"/>
  <c r="BM274" i="2"/>
  <c r="BM343" i="2"/>
  <c r="BM337" i="2"/>
  <c r="BM312" i="2"/>
  <c r="BM308" i="2"/>
  <c r="BM301" i="2"/>
  <c r="BM270" i="2"/>
  <c r="BM266" i="2"/>
  <c r="BM257" i="2"/>
  <c r="BM253" i="2"/>
  <c r="BM228" i="2"/>
  <c r="BM224" i="2"/>
  <c r="BM220" i="2"/>
  <c r="BM199" i="2"/>
  <c r="BM195" i="2"/>
  <c r="BM322" i="2"/>
  <c r="BM286" i="2"/>
  <c r="BM282" i="2"/>
  <c r="BM277" i="2"/>
  <c r="BM262" i="2"/>
  <c r="BM245" i="2"/>
  <c r="BM241" i="2"/>
  <c r="BM233" i="2"/>
  <c r="BM216" i="2"/>
  <c r="BM211" i="2"/>
  <c r="BM207" i="2"/>
  <c r="BM342" i="2"/>
  <c r="BM336" i="2"/>
  <c r="BM318" i="2"/>
  <c r="BM306" i="2"/>
  <c r="BM297" i="2"/>
  <c r="BM292" i="2"/>
  <c r="BM323" i="2"/>
  <c r="BM313" i="2"/>
  <c r="BM309" i="2"/>
  <c r="BM302" i="2"/>
  <c r="BM290" i="2"/>
  <c r="BM271" i="2"/>
  <c r="BM267" i="2"/>
  <c r="BM258" i="2"/>
  <c r="BM254" i="2"/>
  <c r="BM225" i="2"/>
  <c r="BM221" i="2"/>
  <c r="BM341" i="2"/>
  <c r="BM171" i="2"/>
  <c r="BM163" i="2"/>
  <c r="BM148" i="2"/>
  <c r="BM147" i="2"/>
  <c r="BM205" i="2"/>
  <c r="BM203" i="2"/>
  <c r="BM181" i="2"/>
  <c r="BM175" i="2"/>
  <c r="BM150" i="2"/>
  <c r="BM149" i="2"/>
  <c r="BM287" i="2"/>
  <c r="BM249" i="2"/>
  <c r="BM238" i="2"/>
  <c r="BM184" i="2"/>
  <c r="BM179" i="2"/>
  <c r="BM165" i="2"/>
  <c r="BM164" i="2"/>
  <c r="BM151" i="2"/>
  <c r="BM229" i="2"/>
  <c r="BM212" i="2"/>
  <c r="BM196" i="2"/>
  <c r="BM172" i="2"/>
  <c r="BM166" i="2"/>
  <c r="BM152" i="2"/>
  <c r="BM242" i="2"/>
  <c r="BM208" i="2"/>
  <c r="BM200" i="2"/>
  <c r="BM190" i="2"/>
  <c r="BM176" i="2"/>
  <c r="BM167" i="2"/>
  <c r="BM153" i="2"/>
  <c r="BM278" i="2"/>
  <c r="BM168" i="2"/>
  <c r="BM154" i="2"/>
  <c r="BM138" i="2"/>
  <c r="BM129" i="2"/>
  <c r="BM293" i="2"/>
  <c r="BM283" i="2"/>
  <c r="BM185" i="2"/>
  <c r="BM182" i="2"/>
  <c r="BM173" i="2"/>
  <c r="BM169" i="2"/>
  <c r="BM155" i="2"/>
  <c r="BM139" i="2"/>
  <c r="BM130" i="2"/>
  <c r="BM263" i="2"/>
  <c r="BM246" i="2"/>
  <c r="BM237" i="2"/>
  <c r="BM204" i="2"/>
  <c r="BM192" i="2"/>
  <c r="BM191" i="2"/>
  <c r="BM188" i="2"/>
  <c r="BM177" i="2"/>
  <c r="BM156" i="2"/>
  <c r="BM141" i="2"/>
  <c r="BM140" i="2"/>
  <c r="BM131" i="2"/>
  <c r="BK125" i="2"/>
  <c r="BM261" i="2"/>
  <c r="BM180" i="2"/>
  <c r="BM159" i="2"/>
  <c r="BM157" i="2"/>
  <c r="BM142" i="2"/>
  <c r="BM136" i="2"/>
  <c r="BM132" i="2"/>
  <c r="BM230" i="2"/>
  <c r="BM170" i="2"/>
  <c r="BM160" i="2"/>
  <c r="BM158" i="2"/>
  <c r="BM143" i="2"/>
  <c r="BM137" i="2"/>
  <c r="BM135" i="2"/>
  <c r="BM279" i="2"/>
  <c r="BM217" i="2"/>
  <c r="BM209" i="2"/>
  <c r="BM178" i="2"/>
  <c r="BM174" i="2"/>
  <c r="BM161" i="2"/>
  <c r="BM144" i="2"/>
  <c r="BM134" i="2"/>
  <c r="BM162" i="2"/>
  <c r="BM146" i="2"/>
  <c r="BM234" i="2"/>
  <c r="BM186" i="2"/>
  <c r="BM133" i="2"/>
  <c r="BM189" i="2"/>
  <c r="BM128" i="2"/>
  <c r="BM250" i="2"/>
  <c r="BM145" i="2"/>
  <c r="BK50" i="2"/>
  <c r="BL50" i="2" l="1"/>
  <c r="BL53" i="2" s="1"/>
  <c r="BK53" i="2" s="1"/>
  <c r="BL54" i="2" s="1"/>
  <c r="BK55" i="2"/>
  <c r="BF322" i="2"/>
  <c r="BG322" i="2" s="1"/>
  <c r="BF286" i="2"/>
  <c r="BG286" i="2" s="1"/>
  <c r="BF282" i="2"/>
  <c r="BG282" i="2" s="1"/>
  <c r="BF277" i="2"/>
  <c r="BG277" i="2" s="1"/>
  <c r="BF262" i="2"/>
  <c r="BG262" i="2" s="1"/>
  <c r="BF318" i="2"/>
  <c r="BG318" i="2" s="1"/>
  <c r="BF306" i="2"/>
  <c r="BG306" i="2" s="1"/>
  <c r="BF297" i="2"/>
  <c r="BG297" i="2" s="1"/>
  <c r="BF292" i="2"/>
  <c r="BG292" i="2" s="1"/>
  <c r="BF263" i="2"/>
  <c r="BG263" i="2" s="1"/>
  <c r="BF229" i="2"/>
  <c r="BG229" i="2" s="1"/>
  <c r="BF203" i="2"/>
  <c r="BG203" i="2" s="1"/>
  <c r="BF323" i="2"/>
  <c r="BG323" i="2" s="1"/>
  <c r="BF313" i="2"/>
  <c r="BG313" i="2" s="1"/>
  <c r="BF309" i="2"/>
  <c r="BG309" i="2" s="1"/>
  <c r="BF302" i="2"/>
  <c r="BG302" i="2" s="1"/>
  <c r="BF290" i="2"/>
  <c r="BG290" i="2" s="1"/>
  <c r="BF278" i="2"/>
  <c r="BG278" i="2" s="1"/>
  <c r="BF271" i="2"/>
  <c r="BG271" i="2" s="1"/>
  <c r="BF267" i="2"/>
  <c r="BG267" i="2" s="1"/>
  <c r="BF258" i="2"/>
  <c r="BG258" i="2" s="1"/>
  <c r="BF254" i="2"/>
  <c r="BG254" i="2" s="1"/>
  <c r="BF225" i="2"/>
  <c r="BG225" i="2" s="1"/>
  <c r="BF221" i="2"/>
  <c r="BG221" i="2" s="1"/>
  <c r="BF293" i="2"/>
  <c r="BG293" i="2" s="1"/>
  <c r="BF287" i="2"/>
  <c r="BG287" i="2" s="1"/>
  <c r="BF283" i="2"/>
  <c r="BG283" i="2" s="1"/>
  <c r="BF279" i="2"/>
  <c r="BG279" i="2" s="1"/>
  <c r="BF250" i="2"/>
  <c r="BG250" i="2" s="1"/>
  <c r="BF246" i="2"/>
  <c r="BG246" i="2" s="1"/>
  <c r="BF242" i="2"/>
  <c r="BG242" i="2" s="1"/>
  <c r="BF234" i="2"/>
  <c r="BG234" i="2" s="1"/>
  <c r="BF230" i="2"/>
  <c r="BG230" i="2" s="1"/>
  <c r="BF217" i="2"/>
  <c r="BG217" i="2" s="1"/>
  <c r="BF212" i="2"/>
  <c r="BG212" i="2" s="1"/>
  <c r="BF331" i="2"/>
  <c r="BG331" i="2" s="1"/>
  <c r="BF329" i="2"/>
  <c r="BG329" i="2" s="1"/>
  <c r="BF327" i="2"/>
  <c r="BG327" i="2" s="1"/>
  <c r="BF324" i="2"/>
  <c r="BG324" i="2" s="1"/>
  <c r="BF319" i="2"/>
  <c r="BG319" i="2" s="1"/>
  <c r="BF314" i="2"/>
  <c r="BG314" i="2" s="1"/>
  <c r="BF307" i="2"/>
  <c r="BG307" i="2" s="1"/>
  <c r="BF298" i="2"/>
  <c r="BG298" i="2" s="1"/>
  <c r="BF272" i="2"/>
  <c r="BG272" i="2" s="1"/>
  <c r="BF264" i="2"/>
  <c r="BG264" i="2" s="1"/>
  <c r="BF238" i="2"/>
  <c r="BG238" i="2" s="1"/>
  <c r="BF204" i="2"/>
  <c r="BG204" i="2" s="1"/>
  <c r="BF179" i="2"/>
  <c r="BG179" i="2" s="1"/>
  <c r="BF310" i="2"/>
  <c r="BG310" i="2" s="1"/>
  <c r="BF303" i="2"/>
  <c r="BG303" i="2" s="1"/>
  <c r="BF299" i="2"/>
  <c r="BG299" i="2" s="1"/>
  <c r="BF268" i="2"/>
  <c r="BG268" i="2" s="1"/>
  <c r="BF259" i="2"/>
  <c r="BG259" i="2" s="1"/>
  <c r="BF255" i="2"/>
  <c r="BG255" i="2" s="1"/>
  <c r="BF251" i="2"/>
  <c r="BG251" i="2" s="1"/>
  <c r="BF226" i="2"/>
  <c r="BG226" i="2" s="1"/>
  <c r="BF222" i="2"/>
  <c r="BG222" i="2" s="1"/>
  <c r="BF218" i="2"/>
  <c r="BG218" i="2" s="1"/>
  <c r="BF214" i="2"/>
  <c r="BG214" i="2" s="1"/>
  <c r="BF213" i="2"/>
  <c r="BG213" i="2" s="1"/>
  <c r="BF201" i="2"/>
  <c r="BG201" i="2" s="1"/>
  <c r="BF197" i="2"/>
  <c r="BG197" i="2" s="1"/>
  <c r="BF193" i="2"/>
  <c r="BG193" i="2" s="1"/>
  <c r="BF192" i="2"/>
  <c r="BG192" i="2" s="1"/>
  <c r="BF190" i="2"/>
  <c r="BG190" i="2" s="1"/>
  <c r="BF186" i="2"/>
  <c r="BG186" i="2" s="1"/>
  <c r="BF182" i="2"/>
  <c r="BG182" i="2" s="1"/>
  <c r="BF315" i="2"/>
  <c r="BG315" i="2" s="1"/>
  <c r="BF294" i="2"/>
  <c r="BG294" i="2" s="1"/>
  <c r="BF288" i="2"/>
  <c r="BG288" i="2" s="1"/>
  <c r="BF284" i="2"/>
  <c r="BG284" i="2" s="1"/>
  <c r="BF280" i="2"/>
  <c r="BG280" i="2" s="1"/>
  <c r="BF325" i="2"/>
  <c r="BG325" i="2" s="1"/>
  <c r="BF320" i="2"/>
  <c r="BG320" i="2" s="1"/>
  <c r="BF316" i="2"/>
  <c r="BG316" i="2" s="1"/>
  <c r="BF304" i="2"/>
  <c r="BG304" i="2" s="1"/>
  <c r="BF275" i="2"/>
  <c r="BG275" i="2" s="1"/>
  <c r="BF273" i="2"/>
  <c r="BG273" i="2" s="1"/>
  <c r="BF205" i="2"/>
  <c r="BG205" i="2" s="1"/>
  <c r="BF311" i="2"/>
  <c r="BG311" i="2" s="1"/>
  <c r="BF300" i="2"/>
  <c r="BG300" i="2" s="1"/>
  <c r="BF269" i="2"/>
  <c r="BG269" i="2" s="1"/>
  <c r="BF265" i="2"/>
  <c r="BG265" i="2" s="1"/>
  <c r="BF260" i="2"/>
  <c r="BG260" i="2" s="1"/>
  <c r="BF256" i="2"/>
  <c r="BG256" i="2" s="1"/>
  <c r="BF252" i="2"/>
  <c r="BG252" i="2" s="1"/>
  <c r="BF248" i="2"/>
  <c r="BG248" i="2" s="1"/>
  <c r="BF227" i="2"/>
  <c r="BG227" i="2" s="1"/>
  <c r="BF223" i="2"/>
  <c r="BG223" i="2" s="1"/>
  <c r="BF219" i="2"/>
  <c r="BG219" i="2" s="1"/>
  <c r="BF215" i="2"/>
  <c r="BG215" i="2" s="1"/>
  <c r="BF202" i="2"/>
  <c r="BG202" i="2" s="1"/>
  <c r="BF198" i="2"/>
  <c r="BG198" i="2" s="1"/>
  <c r="BF295" i="2"/>
  <c r="BG295" i="2" s="1"/>
  <c r="BF285" i="2"/>
  <c r="BG285" i="2" s="1"/>
  <c r="BF281" i="2"/>
  <c r="BG281" i="2" s="1"/>
  <c r="BF332" i="2"/>
  <c r="BG332" i="2" s="1"/>
  <c r="BF330" i="2"/>
  <c r="BG330" i="2" s="1"/>
  <c r="BF328" i="2"/>
  <c r="BG328" i="2" s="1"/>
  <c r="BF326" i="2"/>
  <c r="BG326" i="2" s="1"/>
  <c r="BF321" i="2"/>
  <c r="BG321" i="2" s="1"/>
  <c r="BF317" i="2"/>
  <c r="BG317" i="2" s="1"/>
  <c r="BF305" i="2"/>
  <c r="BG305" i="2" s="1"/>
  <c r="BF296" i="2"/>
  <c r="BG296" i="2" s="1"/>
  <c r="BF291" i="2"/>
  <c r="BG291" i="2" s="1"/>
  <c r="BF289" i="2"/>
  <c r="BG289" i="2" s="1"/>
  <c r="BF276" i="2"/>
  <c r="BG276" i="2" s="1"/>
  <c r="BF274" i="2"/>
  <c r="BG274" i="2" s="1"/>
  <c r="BF261" i="2"/>
  <c r="BG261" i="2" s="1"/>
  <c r="BF249" i="2"/>
  <c r="BG249" i="2" s="1"/>
  <c r="BF241" i="2"/>
  <c r="BG241" i="2" s="1"/>
  <c r="BF211" i="2"/>
  <c r="BG211" i="2" s="1"/>
  <c r="BF180" i="2"/>
  <c r="BG180" i="2" s="1"/>
  <c r="BF159" i="2"/>
  <c r="BG159" i="2" s="1"/>
  <c r="BF157" i="2"/>
  <c r="BG157" i="2" s="1"/>
  <c r="BF142" i="2"/>
  <c r="BG142" i="2" s="1"/>
  <c r="BF136" i="2"/>
  <c r="BG136" i="2" s="1"/>
  <c r="BF132" i="2"/>
  <c r="BG132" i="2" s="1"/>
  <c r="BF117" i="2"/>
  <c r="BG117" i="2" s="1"/>
  <c r="BF308" i="2"/>
  <c r="BG308" i="2" s="1"/>
  <c r="BF243" i="2"/>
  <c r="BG243" i="2" s="1"/>
  <c r="BF232" i="2"/>
  <c r="BG232" i="2" s="1"/>
  <c r="BF209" i="2"/>
  <c r="BG209" i="2" s="1"/>
  <c r="BF199" i="2"/>
  <c r="BG199" i="2" s="1"/>
  <c r="BF195" i="2"/>
  <c r="BG195" i="2" s="1"/>
  <c r="BF183" i="2"/>
  <c r="BG183" i="2" s="1"/>
  <c r="BF170" i="2"/>
  <c r="BG170" i="2" s="1"/>
  <c r="BF160" i="2"/>
  <c r="BG160" i="2" s="1"/>
  <c r="BF158" i="2"/>
  <c r="BG158" i="2" s="1"/>
  <c r="BF143" i="2"/>
  <c r="BG143" i="2" s="1"/>
  <c r="BF137" i="2"/>
  <c r="BG137" i="2" s="1"/>
  <c r="BF135" i="2"/>
  <c r="BG135" i="2" s="1"/>
  <c r="BF133" i="2"/>
  <c r="BG133" i="2" s="1"/>
  <c r="BF116" i="2"/>
  <c r="BG116" i="2" s="1"/>
  <c r="BF207" i="2"/>
  <c r="BG207" i="2" s="1"/>
  <c r="BF178" i="2"/>
  <c r="BG178" i="2" s="1"/>
  <c r="BF174" i="2"/>
  <c r="BG174" i="2" s="1"/>
  <c r="BF161" i="2"/>
  <c r="BG161" i="2" s="1"/>
  <c r="BF144" i="2"/>
  <c r="BG144" i="2" s="1"/>
  <c r="BF134" i="2"/>
  <c r="BG134" i="2" s="1"/>
  <c r="BF126" i="2"/>
  <c r="BG126" i="2" s="1"/>
  <c r="BF245" i="2"/>
  <c r="BG245" i="2" s="1"/>
  <c r="BF236" i="2"/>
  <c r="BG236" i="2" s="1"/>
  <c r="BF189" i="2"/>
  <c r="BG189" i="2" s="1"/>
  <c r="BF162" i="2"/>
  <c r="BG162" i="2" s="1"/>
  <c r="BF146" i="2"/>
  <c r="BG146" i="2" s="1"/>
  <c r="BF145" i="2"/>
  <c r="BG145" i="2" s="1"/>
  <c r="BF247" i="2"/>
  <c r="BG247" i="2" s="1"/>
  <c r="BF224" i="2"/>
  <c r="BG224" i="2" s="1"/>
  <c r="BF171" i="2"/>
  <c r="BG171" i="2" s="1"/>
  <c r="BF163" i="2"/>
  <c r="BG163" i="2" s="1"/>
  <c r="BF148" i="2"/>
  <c r="BG148" i="2" s="1"/>
  <c r="BF147" i="2"/>
  <c r="BG147" i="2" s="1"/>
  <c r="BF257" i="2"/>
  <c r="BG257" i="2" s="1"/>
  <c r="BF240" i="2"/>
  <c r="BG240" i="2" s="1"/>
  <c r="BF181" i="2"/>
  <c r="BG181" i="2" s="1"/>
  <c r="BF175" i="2"/>
  <c r="BG175" i="2" s="1"/>
  <c r="BF150" i="2"/>
  <c r="BG150" i="2" s="1"/>
  <c r="BF149" i="2"/>
  <c r="BG149" i="2" s="1"/>
  <c r="BF114" i="2"/>
  <c r="BG114" i="2" s="1"/>
  <c r="BF231" i="2"/>
  <c r="BG231" i="2" s="1"/>
  <c r="BF216" i="2"/>
  <c r="BG216" i="2" s="1"/>
  <c r="BF210" i="2"/>
  <c r="BG210" i="2" s="1"/>
  <c r="BF196" i="2"/>
  <c r="BG196" i="2" s="1"/>
  <c r="BF194" i="2"/>
  <c r="BG194" i="2" s="1"/>
  <c r="BF187" i="2"/>
  <c r="BG187" i="2" s="1"/>
  <c r="BF184" i="2"/>
  <c r="BG184" i="2" s="1"/>
  <c r="BF165" i="2"/>
  <c r="BG165" i="2" s="1"/>
  <c r="BF164" i="2"/>
  <c r="BG164" i="2" s="1"/>
  <c r="BF151" i="2"/>
  <c r="BG151" i="2" s="1"/>
  <c r="BF270" i="2"/>
  <c r="BG270" i="2" s="1"/>
  <c r="BF233" i="2"/>
  <c r="BG233" i="2" s="1"/>
  <c r="BF200" i="2"/>
  <c r="BG200" i="2" s="1"/>
  <c r="BF172" i="2"/>
  <c r="BG172" i="2" s="1"/>
  <c r="BF166" i="2"/>
  <c r="BG166" i="2" s="1"/>
  <c r="BF152" i="2"/>
  <c r="BG152" i="2" s="1"/>
  <c r="BF127" i="2"/>
  <c r="BG127" i="2" s="1"/>
  <c r="BF124" i="2"/>
  <c r="BG124" i="2" s="1"/>
  <c r="BF115" i="2"/>
  <c r="BG115" i="2" s="1"/>
  <c r="BF244" i="2"/>
  <c r="BG244" i="2" s="1"/>
  <c r="BF235" i="2"/>
  <c r="BG235" i="2" s="1"/>
  <c r="BF208" i="2"/>
  <c r="BG208" i="2" s="1"/>
  <c r="BF206" i="2"/>
  <c r="BG206" i="2" s="1"/>
  <c r="BF176" i="2"/>
  <c r="BG176" i="2" s="1"/>
  <c r="BF167" i="2"/>
  <c r="BG167" i="2" s="1"/>
  <c r="BF153" i="2"/>
  <c r="BG153" i="2" s="1"/>
  <c r="BF128" i="2"/>
  <c r="BG128" i="2" s="1"/>
  <c r="BF121" i="2"/>
  <c r="BG121" i="2" s="1"/>
  <c r="BF266" i="2"/>
  <c r="BG266" i="2" s="1"/>
  <c r="BF237" i="2"/>
  <c r="BG237" i="2" s="1"/>
  <c r="BF220" i="2"/>
  <c r="BG220" i="2" s="1"/>
  <c r="BF168" i="2"/>
  <c r="BG168" i="2" s="1"/>
  <c r="BF154" i="2"/>
  <c r="BG154" i="2" s="1"/>
  <c r="BF138" i="2"/>
  <c r="BG138" i="2" s="1"/>
  <c r="BF301" i="2"/>
  <c r="BG301" i="2" s="1"/>
  <c r="BF253" i="2"/>
  <c r="BG253" i="2" s="1"/>
  <c r="BF239" i="2"/>
  <c r="BG239" i="2" s="1"/>
  <c r="BF191" i="2"/>
  <c r="BG191" i="2" s="1"/>
  <c r="BF185" i="2"/>
  <c r="BG185" i="2" s="1"/>
  <c r="BF173" i="2"/>
  <c r="BG173" i="2" s="1"/>
  <c r="BF169" i="2"/>
  <c r="BG169" i="2" s="1"/>
  <c r="BF155" i="2"/>
  <c r="BG155" i="2" s="1"/>
  <c r="BF139" i="2"/>
  <c r="BG139" i="2" s="1"/>
  <c r="BF130" i="2"/>
  <c r="BG130" i="2" s="1"/>
  <c r="BF125" i="2"/>
  <c r="BG125" i="2" s="1"/>
  <c r="BF110" i="2"/>
  <c r="BG110" i="2" s="1"/>
  <c r="BF105" i="2"/>
  <c r="BG105" i="2" s="1"/>
  <c r="BF119" i="2"/>
  <c r="BG119" i="2" s="1"/>
  <c r="BF111" i="2"/>
  <c r="BG111" i="2" s="1"/>
  <c r="BF75" i="2"/>
  <c r="BG75" i="2" s="1"/>
  <c r="BF60" i="2"/>
  <c r="BG60" i="2" s="1"/>
  <c r="BF54" i="2"/>
  <c r="BG54" i="2" s="1"/>
  <c r="BF42" i="2"/>
  <c r="BG42" i="2" s="1"/>
  <c r="BF25" i="2"/>
  <c r="BG25" i="2" s="1"/>
  <c r="BF17" i="2"/>
  <c r="BG17" i="2" s="1"/>
  <c r="BF11" i="2"/>
  <c r="BG11" i="2" s="1"/>
  <c r="BF141" i="2"/>
  <c r="BG141" i="2" s="1"/>
  <c r="BF89" i="2"/>
  <c r="BG89" i="2" s="1"/>
  <c r="BF81" i="2"/>
  <c r="BG81" i="2" s="1"/>
  <c r="BF47" i="2"/>
  <c r="BG47" i="2" s="1"/>
  <c r="BF35" i="2"/>
  <c r="BG35" i="2" s="1"/>
  <c r="BF20" i="2"/>
  <c r="BG20" i="2" s="1"/>
  <c r="BF15" i="2"/>
  <c r="BG15" i="2" s="1"/>
  <c r="BF156" i="2"/>
  <c r="BG156" i="2" s="1"/>
  <c r="BF129" i="2"/>
  <c r="BG129" i="2" s="1"/>
  <c r="BF109" i="2"/>
  <c r="BG109" i="2" s="1"/>
  <c r="BF97" i="2"/>
  <c r="BG97" i="2" s="1"/>
  <c r="BF93" i="2"/>
  <c r="BG93" i="2" s="1"/>
  <c r="BF84" i="2"/>
  <c r="BG84" i="2" s="1"/>
  <c r="BF78" i="2"/>
  <c r="BG78" i="2" s="1"/>
  <c r="BF73" i="2"/>
  <c r="BG73" i="2" s="1"/>
  <c r="BF68" i="2"/>
  <c r="BG68" i="2" s="1"/>
  <c r="BF55" i="2"/>
  <c r="BG55" i="2" s="1"/>
  <c r="BF40" i="2"/>
  <c r="BG40" i="2" s="1"/>
  <c r="BF32" i="2"/>
  <c r="BG32" i="2" s="1"/>
  <c r="BF29" i="2"/>
  <c r="BG29" i="2" s="1"/>
  <c r="BF12" i="2"/>
  <c r="BG12" i="2" s="1"/>
  <c r="BF131" i="2"/>
  <c r="BG131" i="2" s="1"/>
  <c r="BF112" i="2"/>
  <c r="BG112" i="2" s="1"/>
  <c r="BF102" i="2"/>
  <c r="BG102" i="2" s="1"/>
  <c r="BF63" i="2"/>
  <c r="BG63" i="2" s="1"/>
  <c r="BF58" i="2"/>
  <c r="BG58" i="2" s="1"/>
  <c r="BF45" i="2"/>
  <c r="BG45" i="2" s="1"/>
  <c r="BF26" i="2"/>
  <c r="BG26" i="2" s="1"/>
  <c r="BF22" i="2"/>
  <c r="BG22" i="2" s="1"/>
  <c r="BF8" i="2"/>
  <c r="BG8" i="2" s="1"/>
  <c r="BF122" i="2"/>
  <c r="BG122" i="2" s="1"/>
  <c r="BF106" i="2"/>
  <c r="BG106" i="2" s="1"/>
  <c r="BF90" i="2"/>
  <c r="BG90" i="2" s="1"/>
  <c r="BF76" i="2"/>
  <c r="BG76" i="2" s="1"/>
  <c r="BF71" i="2"/>
  <c r="BG71" i="2" s="1"/>
  <c r="BF66" i="2"/>
  <c r="BG66" i="2" s="1"/>
  <c r="BF61" i="2"/>
  <c r="BG61" i="2" s="1"/>
  <c r="BF49" i="2"/>
  <c r="BG49" i="2" s="1"/>
  <c r="BF38" i="2"/>
  <c r="BG38" i="2" s="1"/>
  <c r="BF18" i="2"/>
  <c r="BG18" i="2" s="1"/>
  <c r="BF103" i="2"/>
  <c r="BG103" i="2" s="1"/>
  <c r="BF98" i="2"/>
  <c r="BG98" i="2" s="1"/>
  <c r="BF94" i="2"/>
  <c r="BG94" i="2" s="1"/>
  <c r="BF82" i="2"/>
  <c r="BG82" i="2" s="1"/>
  <c r="BF79" i="2"/>
  <c r="BG79" i="2" s="1"/>
  <c r="BF56" i="2"/>
  <c r="BG56" i="2" s="1"/>
  <c r="BF43" i="2"/>
  <c r="BG43" i="2" s="1"/>
  <c r="BF140" i="2"/>
  <c r="BG140" i="2" s="1"/>
  <c r="BF120" i="2"/>
  <c r="BG120" i="2" s="1"/>
  <c r="BF99" i="2"/>
  <c r="BG99" i="2" s="1"/>
  <c r="BF36" i="2"/>
  <c r="BG36" i="2" s="1"/>
  <c r="BF33" i="2"/>
  <c r="BG33" i="2" s="1"/>
  <c r="BF27" i="2"/>
  <c r="BG27" i="2" s="1"/>
  <c r="BF23" i="2"/>
  <c r="BG23" i="2" s="1"/>
  <c r="BF13" i="2"/>
  <c r="BG13" i="2" s="1"/>
  <c r="BF9" i="2"/>
  <c r="BG9" i="2" s="1"/>
  <c r="BK6" i="2"/>
  <c r="BF5" i="2"/>
  <c r="BG5" i="2" s="1"/>
  <c r="BF228" i="2"/>
  <c r="BG228" i="2" s="1"/>
  <c r="BF118" i="2"/>
  <c r="BG118" i="2" s="1"/>
  <c r="BF85" i="2"/>
  <c r="BG85" i="2" s="1"/>
  <c r="BF74" i="2"/>
  <c r="BG74" i="2" s="1"/>
  <c r="BF69" i="2"/>
  <c r="BG69" i="2" s="1"/>
  <c r="BF59" i="2"/>
  <c r="BG59" i="2" s="1"/>
  <c r="BF51" i="2"/>
  <c r="BG51" i="2" s="1"/>
  <c r="BF50" i="2"/>
  <c r="BG50" i="2" s="1"/>
  <c r="BF41" i="2"/>
  <c r="BG41" i="2" s="1"/>
  <c r="BF30" i="2"/>
  <c r="BG30" i="2" s="1"/>
  <c r="BF113" i="2"/>
  <c r="BG113" i="2" s="1"/>
  <c r="BF107" i="2"/>
  <c r="BG107" i="2" s="1"/>
  <c r="BF104" i="2"/>
  <c r="BG104" i="2" s="1"/>
  <c r="BF100" i="2"/>
  <c r="BG100" i="2" s="1"/>
  <c r="BF95" i="2"/>
  <c r="BG95" i="2" s="1"/>
  <c r="BF91" i="2"/>
  <c r="BG91" i="2" s="1"/>
  <c r="BF64" i="2"/>
  <c r="BG64" i="2" s="1"/>
  <c r="BF48" i="2"/>
  <c r="BG48" i="2" s="1"/>
  <c r="BF46" i="2"/>
  <c r="BG46" i="2" s="1"/>
  <c r="BF16" i="2"/>
  <c r="BG16" i="2" s="1"/>
  <c r="BF83" i="2"/>
  <c r="BG83" i="2" s="1"/>
  <c r="BF80" i="2"/>
  <c r="BG80" i="2" s="1"/>
  <c r="BF77" i="2"/>
  <c r="BG77" i="2" s="1"/>
  <c r="BF72" i="2"/>
  <c r="BG72" i="2" s="1"/>
  <c r="BF67" i="2"/>
  <c r="BG67" i="2" s="1"/>
  <c r="BF62" i="2"/>
  <c r="BG62" i="2" s="1"/>
  <c r="BF52" i="2"/>
  <c r="BG52" i="2" s="1"/>
  <c r="BF39" i="2"/>
  <c r="BG39" i="2" s="1"/>
  <c r="BF34" i="2"/>
  <c r="BG34" i="2" s="1"/>
  <c r="BF28" i="2"/>
  <c r="BG28" i="2" s="1"/>
  <c r="BF24" i="2"/>
  <c r="BG24" i="2" s="1"/>
  <c r="BF19" i="2"/>
  <c r="BG19" i="2" s="1"/>
  <c r="BF14" i="2"/>
  <c r="BG14" i="2" s="1"/>
  <c r="BF10" i="2"/>
  <c r="BG10" i="2" s="1"/>
  <c r="BF6" i="2"/>
  <c r="BG6" i="2" s="1"/>
  <c r="BF312" i="2"/>
  <c r="BG312" i="2" s="1"/>
  <c r="BF177" i="2"/>
  <c r="BG177" i="2" s="1"/>
  <c r="BF123" i="2"/>
  <c r="BG123" i="2" s="1"/>
  <c r="BF101" i="2"/>
  <c r="BG101" i="2" s="1"/>
  <c r="BF88" i="2"/>
  <c r="BG88" i="2" s="1"/>
  <c r="BF87" i="2"/>
  <c r="BG87" i="2" s="1"/>
  <c r="BF86" i="2"/>
  <c r="BG86" i="2" s="1"/>
  <c r="BF57" i="2"/>
  <c r="BG57" i="2" s="1"/>
  <c r="BF44" i="2"/>
  <c r="BG44" i="2" s="1"/>
  <c r="BF4" i="2"/>
  <c r="BG4" i="2" s="1"/>
  <c r="BF188" i="2"/>
  <c r="BG188" i="2" s="1"/>
  <c r="BF108" i="2"/>
  <c r="BG108" i="2" s="1"/>
  <c r="BF96" i="2"/>
  <c r="BG96" i="2" s="1"/>
  <c r="BF92" i="2"/>
  <c r="BG92" i="2" s="1"/>
  <c r="BF70" i="2"/>
  <c r="BG70" i="2" s="1"/>
  <c r="BF65" i="2"/>
  <c r="BG65" i="2" s="1"/>
  <c r="BF53" i="2"/>
  <c r="BG53" i="2" s="1"/>
  <c r="BF37" i="2"/>
  <c r="BG37" i="2" s="1"/>
  <c r="BF31" i="2"/>
  <c r="BG31" i="2" s="1"/>
  <c r="BF21" i="2"/>
  <c r="BG21" i="2" s="1"/>
  <c r="BF7" i="2"/>
  <c r="BG7" i="2" s="1"/>
  <c r="BQ20" i="2" l="1"/>
  <c r="BP20" i="2"/>
  <c r="BO20" i="2"/>
  <c r="BN20" i="2"/>
  <c r="BM20" i="2"/>
  <c r="BL20" i="2"/>
  <c r="BK20" i="2" s="1"/>
  <c r="S272" i="2"/>
  <c r="BL119" i="2"/>
  <c r="BN119" i="2" s="1"/>
  <c r="BO119" i="2" s="1"/>
  <c r="BL113" i="2"/>
  <c r="BN113" i="2" s="1"/>
  <c r="BO113" i="2" s="1"/>
  <c r="BL121" i="2"/>
  <c r="BN121" i="2" s="1"/>
  <c r="BO121" i="2" s="1"/>
  <c r="BL109" i="2"/>
  <c r="BN109" i="2" s="1"/>
  <c r="BO109" i="2" s="1"/>
  <c r="BL110" i="2"/>
  <c r="BN110" i="2" s="1"/>
  <c r="BO110" i="2" s="1"/>
  <c r="BL116" i="2"/>
  <c r="BN116" i="2" s="1"/>
  <c r="BO116" i="2" s="1"/>
  <c r="BL117" i="2"/>
  <c r="BN117" i="2" s="1"/>
  <c r="BO117" i="2" s="1"/>
  <c r="BL102" i="2"/>
  <c r="BN102" i="2" s="1"/>
  <c r="BL115" i="2"/>
  <c r="BN115" i="2" s="1"/>
  <c r="BO115" i="2" s="1"/>
  <c r="BL112" i="2"/>
  <c r="BN112" i="2" s="1"/>
  <c r="BO112" i="2" s="1"/>
  <c r="BM98" i="2"/>
  <c r="BN98" i="2" s="1"/>
  <c r="BO98" i="2" s="1"/>
  <c r="BL103" i="2"/>
  <c r="BN103" i="2" s="1"/>
  <c r="BO103" i="2" s="1"/>
  <c r="BL99" i="2"/>
  <c r="BN99" i="2" s="1"/>
  <c r="BO99" i="2" s="1"/>
  <c r="BL120" i="2"/>
  <c r="BN120" i="2" s="1"/>
  <c r="BO120" i="2" s="1"/>
  <c r="BK30" i="2"/>
  <c r="BK31" i="2" s="1"/>
  <c r="BL118" i="2"/>
  <c r="BN118" i="2" s="1"/>
  <c r="BO118" i="2" s="1"/>
  <c r="BL108" i="2"/>
  <c r="BN108" i="2" s="1"/>
  <c r="BO108" i="2" s="1"/>
  <c r="BL114" i="2"/>
  <c r="BN114" i="2" s="1"/>
  <c r="BO114" i="2" s="1"/>
  <c r="BL111" i="2"/>
  <c r="BN111" i="2" s="1"/>
  <c r="BO111" i="2" s="1"/>
  <c r="BK54" i="2"/>
  <c r="BS47" i="2" l="1"/>
  <c r="BR47" i="2"/>
  <c r="BQ47" i="2"/>
  <c r="BK34" i="2" s="1"/>
  <c r="BP47" i="2"/>
  <c r="BO47" i="2"/>
  <c r="BN47" i="2"/>
  <c r="BM47" i="2"/>
  <c r="BL31" i="2"/>
  <c r="BL47" i="2"/>
  <c r="BK47" i="2"/>
  <c r="BJ47" i="2"/>
  <c r="BK79" i="2"/>
  <c r="BO50" i="2" s="1"/>
  <c r="BO102" i="2"/>
</calcChain>
</file>

<file path=xl/sharedStrings.xml><?xml version="1.0" encoding="utf-8"?>
<sst xmlns="http://schemas.openxmlformats.org/spreadsheetml/2006/main" count="5958" uniqueCount="1763">
  <si>
    <t>Insert marker</t>
  </si>
  <si>
    <t>Select a Race</t>
  </si>
  <si>
    <t>Short Description</t>
  </si>
  <si>
    <t>Size*</t>
  </si>
  <si>
    <t>Type*</t>
  </si>
  <si>
    <t>Subtype</t>
  </si>
  <si>
    <t>HD</t>
  </si>
  <si>
    <t>Land</t>
  </si>
  <si>
    <t>Burrow</t>
  </si>
  <si>
    <t>Climb</t>
  </si>
  <si>
    <t>Fly</t>
  </si>
  <si>
    <t>Maneuver</t>
  </si>
  <si>
    <t>Swim</t>
  </si>
  <si>
    <t>Natural Armor</t>
  </si>
  <si>
    <t>Natural Attacks</t>
  </si>
  <si>
    <t>Special Attacks</t>
  </si>
  <si>
    <t>Spell-like abilities</t>
  </si>
  <si>
    <t>Psionic abilities</t>
  </si>
  <si>
    <t>Other Special Abilities</t>
  </si>
  <si>
    <t>LowLight Vision</t>
  </si>
  <si>
    <t>Darkvision</t>
  </si>
  <si>
    <t>Other Senses</t>
  </si>
  <si>
    <t>Immunities</t>
  </si>
  <si>
    <t>Vulnerabilities</t>
  </si>
  <si>
    <t>Energy Resistance</t>
  </si>
  <si>
    <t>Spell Resistance</t>
  </si>
  <si>
    <t>Damage Reduction</t>
  </si>
  <si>
    <t>Fast Healing</t>
  </si>
  <si>
    <t>Bonus Essentia</t>
  </si>
  <si>
    <t>Other Special Qualities</t>
  </si>
  <si>
    <t>Str</t>
  </si>
  <si>
    <t>Dex</t>
  </si>
  <si>
    <t>Con</t>
  </si>
  <si>
    <t>Int</t>
  </si>
  <si>
    <t>Wis</t>
  </si>
  <si>
    <t>Cha</t>
  </si>
  <si>
    <t>Racial Skills</t>
  </si>
  <si>
    <t>Bonus Feat(s)</t>
  </si>
  <si>
    <t>Automatic Languages*</t>
  </si>
  <si>
    <t>Bonus Languages</t>
  </si>
  <si>
    <t>CR Adj.</t>
  </si>
  <si>
    <t>Alignment</t>
  </si>
  <si>
    <t>Level Adj.</t>
  </si>
  <si>
    <t>Favored Class*</t>
  </si>
  <si>
    <t>Base Age</t>
  </si>
  <si>
    <t>Height</t>
  </si>
  <si>
    <t>Weight</t>
  </si>
  <si>
    <t>Prerequisites Description</t>
  </si>
  <si>
    <t>Prereq</t>
  </si>
  <si>
    <t>Index</t>
  </si>
  <si>
    <t>LG Open</t>
  </si>
  <si>
    <t>Src</t>
  </si>
  <si>
    <t>Pg</t>
  </si>
  <si>
    <t>Alt Src</t>
  </si>
  <si>
    <t>Src Sel</t>
  </si>
  <si>
    <t>Selected</t>
  </si>
  <si>
    <t>Qualified</t>
  </si>
  <si>
    <t>List</t>
  </si>
  <si>
    <t>** Race</t>
  </si>
  <si>
    <t>SizeList</t>
  </si>
  <si>
    <t>CUST</t>
  </si>
  <si>
    <t/>
  </si>
  <si>
    <t>RaceInfoRowsCnt</t>
  </si>
  <si>
    <t>Fine</t>
  </si>
  <si>
    <t>Aarakocra</t>
  </si>
  <si>
    <t>Medium</t>
  </si>
  <si>
    <t>Monstrous Humanoid</t>
  </si>
  <si>
    <t>2 Talons+4+0+1,Bite+3+0+0</t>
  </si>
  <si>
    <t>Craft (alchemy)+2,Knowledge (nature)+2,Listen+2,Spot+2</t>
  </si>
  <si>
    <t>Common, Aura</t>
  </si>
  <si>
    <t>Draconic, Elven, Orc, Sylvan</t>
  </si>
  <si>
    <t>Ranger</t>
  </si>
  <si>
    <t>RoF</t>
  </si>
  <si>
    <t>Mon</t>
  </si>
  <si>
    <t>RaceListRowsCnt</t>
  </si>
  <si>
    <t>Diminutive</t>
  </si>
  <si>
    <t>Aasimar</t>
  </si>
  <si>
    <t>Outsider</t>
  </si>
  <si>
    <t>Native</t>
  </si>
  <si>
    <t>acid 5, cold 5, and electricity 5.</t>
  </si>
  <si>
    <t>Listen+2,Spot+2</t>
  </si>
  <si>
    <t>Common, Celestial</t>
  </si>
  <si>
    <t>Draconic, Dwarven, Elven, Gnome, Halfling, Sylvan</t>
  </si>
  <si>
    <t>Paladin</t>
  </si>
  <si>
    <t>15+1d6/1d8/2d8</t>
  </si>
  <si>
    <t>4'10"/4'5"+2d10</t>
  </si>
  <si>
    <t>120/85+2d4</t>
  </si>
  <si>
    <t>RoD</t>
  </si>
  <si>
    <t>MM,PG,PlH</t>
  </si>
  <si>
    <t>RaceDefault</t>
  </si>
  <si>
    <t>Human</t>
  </si>
  <si>
    <t>Tiny</t>
  </si>
  <si>
    <t>Abeil, Commander</t>
  </si>
  <si>
    <t>Large</t>
  </si>
  <si>
    <t>2 Claws+4+0+1,Sting+5+0+0</t>
  </si>
  <si>
    <t>Bull'S Strength (Mass), Cure Light Wounds (Mass)</t>
  </si>
  <si>
    <t>5/magic</t>
  </si>
  <si>
    <t>Listen,Psicraft,Sense Motive,Spot,Survival</t>
  </si>
  <si>
    <t>Common, Elven, Sylvan</t>
  </si>
  <si>
    <t>SoX</t>
  </si>
  <si>
    <t>HasSubrace</t>
  </si>
  <si>
    <t>Small</t>
  </si>
  <si>
    <t>Abeil, Soldier</t>
  </si>
  <si>
    <t>MM2</t>
  </si>
  <si>
    <t>Race</t>
  </si>
  <si>
    <t>Abeil, Vassal</t>
  </si>
  <si>
    <t>2 Claws+4+0+0,Sting+5+0+0</t>
  </si>
  <si>
    <t>Craft (any),Jump,Knowledge (any),Listen,Search,Survival</t>
  </si>
  <si>
    <t>Druid</t>
  </si>
  <si>
    <t>Ethnicity</t>
  </si>
  <si>
    <t>Medium(long)</t>
  </si>
  <si>
    <t>Archon, Hound</t>
  </si>
  <si>
    <t>Archon, Extraplanar, Good, Lawful</t>
  </si>
  <si>
    <t>Bite+6+0+1,Slam+4+0+0</t>
  </si>
  <si>
    <t>Aid, Continual Flame, Detect Evil, Message (at will)</t>
  </si>
  <si>
    <t>normal</t>
  </si>
  <si>
    <t>electricity, petrification</t>
  </si>
  <si>
    <t>10/evil</t>
  </si>
  <si>
    <t>Concentration,Hide,Jump,Listen,Move Silently,Sense Motive,Spot,Survival</t>
  </si>
  <si>
    <t>Celestial</t>
  </si>
  <si>
    <t>Common, Draconic, Infernal</t>
  </si>
  <si>
    <t>MM</t>
  </si>
  <si>
    <t>Subrace</t>
  </si>
  <si>
    <t>Archon, Trumpet</t>
  </si>
  <si>
    <t xml:space="preserve">Concentration,Diplomacy,Escape Artist,Handle Animal,Knowledge (arcana),Knowledge (arch &amp; eng),Knowledge (dungeoneering),Knowledge (geography),Knowledge (history),Knowledge (local),Knowledge (monster lore),Knowledge (nature),Knowledge (nobility),Knowledge </t>
  </si>
  <si>
    <t>FullRace</t>
  </si>
  <si>
    <t>Large(long)</t>
  </si>
  <si>
    <t>Armand</t>
  </si>
  <si>
    <t>2 Claws+5+0+0</t>
  </si>
  <si>
    <t>Jump,Listen,Spot,Survival+4</t>
  </si>
  <si>
    <t>Common, Armandish</t>
  </si>
  <si>
    <t>Elven, Giant, Gnome, Goblin, Sylvan</t>
  </si>
  <si>
    <t>Monk</t>
  </si>
  <si>
    <t>MM3</t>
  </si>
  <si>
    <t>RaceChk</t>
  </si>
  <si>
    <t>Huge</t>
  </si>
  <si>
    <t>Asherati</t>
  </si>
  <si>
    <t>Humanoid</t>
  </si>
  <si>
    <t>Hide+2,Move Silently+2</t>
  </si>
  <si>
    <t>Asherati, Common</t>
  </si>
  <si>
    <t>Rogue</t>
  </si>
  <si>
    <t>20+1d4/1d6/2d6</t>
  </si>
  <si>
    <t>5'0"/4'9"+2d10</t>
  </si>
  <si>
    <t>70/65+2d4</t>
  </si>
  <si>
    <t>Sand</t>
  </si>
  <si>
    <t>LGCS</t>
  </si>
  <si>
    <t>FRaceCurrent</t>
  </si>
  <si>
    <t>Huge(long)</t>
  </si>
  <si>
    <t>Aventi</t>
  </si>
  <si>
    <t>Aquatic</t>
  </si>
  <si>
    <t>Swim+8</t>
  </si>
  <si>
    <t>Common</t>
  </si>
  <si>
    <t>Aquan, Elven, Sahuagin</t>
  </si>
  <si>
    <t>Any</t>
  </si>
  <si>
    <t>15+1d4/1d6/2d6</t>
  </si>
  <si>
    <t>Sto</t>
  </si>
  <si>
    <t>Planetouched</t>
  </si>
  <si>
    <t>Aasimar,Tiefling,Genasi,Chaond,Zenythri,Gloaming,Mechanatrix,Shyft</t>
  </si>
  <si>
    <t>Gargantuan</t>
  </si>
  <si>
    <t>Azer</t>
  </si>
  <si>
    <t>Extraplanar, Fire</t>
  </si>
  <si>
    <t>fire</t>
  </si>
  <si>
    <t>cold</t>
  </si>
  <si>
    <t>Appraise,Climb,Craft (any),Hide,Jump,Listen,Search,Spot</t>
  </si>
  <si>
    <t>Common, Ignan</t>
  </si>
  <si>
    <t>Abyssal, Aquan, Auran, Celestial, Infernal, Terran</t>
  </si>
  <si>
    <t>Fighter</t>
  </si>
  <si>
    <t>Devil</t>
  </si>
  <si>
    <t>Barbazu (Bearded Devil),Kyton (Chain Devil),Erinyes,Bueroza (Steel Devil),Dogai (Assassin Devil),Falxugon (Harvester Devil),Merregon (Legion Devil)</t>
  </si>
  <si>
    <t>Gargantuan(long)</t>
  </si>
  <si>
    <t>Azurin</t>
  </si>
  <si>
    <t>Human, Incarnum</t>
  </si>
  <si>
    <t>1st level bonus feat</t>
  </si>
  <si>
    <t>Soulborn</t>
  </si>
  <si>
    <t>14+1d4/1d6/2d4</t>
  </si>
  <si>
    <t>MoI</t>
  </si>
  <si>
    <t>MonsterClass Race</t>
  </si>
  <si>
    <t>Monster Manual</t>
  </si>
  <si>
    <t>Centaur,Doppelganger,Draegloth,Feral Gargun,Gnoll,Skulk,Stonechild,Varag</t>
  </si>
  <si>
    <t>Colossal</t>
  </si>
  <si>
    <t>Baphitaur</t>
  </si>
  <si>
    <t>Gore+5+0+2</t>
  </si>
  <si>
    <t>Darkness</t>
  </si>
  <si>
    <t>cold 5, electricity 5, fire 5</t>
  </si>
  <si>
    <t>Climb,Intimidate,Jump,Listen+2,Move Silently,Search+2,Spot+2,Survival</t>
  </si>
  <si>
    <t>Undercommon</t>
  </si>
  <si>
    <t>Barbarian</t>
  </si>
  <si>
    <t>Und</t>
  </si>
  <si>
    <t>Savage Species</t>
  </si>
  <si>
    <t>Azer,Janni,Mind Flayer,Ogre,Ogre Mage,Pixie</t>
  </si>
  <si>
    <t>Colossal(long)</t>
  </si>
  <si>
    <t>Barbazu (Bearded Devil)</t>
  </si>
  <si>
    <t>Evil, Extraplanar, Lawful</t>
  </si>
  <si>
    <t>2 Claws+6+0+1</t>
  </si>
  <si>
    <t>Greater Teleport (at will)</t>
  </si>
  <si>
    <t>fire, poison</t>
  </si>
  <si>
    <t>acid 10, cold 10</t>
  </si>
  <si>
    <t>10/silver or good</t>
  </si>
  <si>
    <t>Climb,Diplomacy,Hide,Listen,Move Silently,Sense Motive,Spot</t>
  </si>
  <si>
    <t>Infernal, Celestial, Draconic</t>
  </si>
  <si>
    <t>RaceBaseHD</t>
  </si>
  <si>
    <t>RaceBAB</t>
  </si>
  <si>
    <t>RaceFort</t>
  </si>
  <si>
    <t>RaceRef</t>
  </si>
  <si>
    <t>RaceWill</t>
  </si>
  <si>
    <t>RaceSkillPoints</t>
  </si>
  <si>
    <t>Bariaur</t>
  </si>
  <si>
    <t>Extraplanar</t>
  </si>
  <si>
    <t>Celestial, Common</t>
  </si>
  <si>
    <t>Abyssal, Infernal</t>
  </si>
  <si>
    <t>20+1d6/2d6/3d6</t>
  </si>
  <si>
    <t>5'6"/5'2"+2d8</t>
  </si>
  <si>
    <t>240/200+2d4</t>
  </si>
  <si>
    <t>PlH</t>
  </si>
  <si>
    <t>BoED,MotP</t>
  </si>
  <si>
    <t>RaceHDType</t>
  </si>
  <si>
    <t>Bhuka</t>
  </si>
  <si>
    <t>Goblinoid</t>
  </si>
  <si>
    <t>Knowledge (nature)+2</t>
  </si>
  <si>
    <t>Bhuka, Common</t>
  </si>
  <si>
    <t>Draconic, Goblin</t>
  </si>
  <si>
    <t>14+1d4/2d4/3d6</t>
  </si>
  <si>
    <t>4'0"/3'9"+2d10</t>
  </si>
  <si>
    <t>30/25+1d4</t>
  </si>
  <si>
    <t>RaceAbilitiesAdjTxt</t>
  </si>
  <si>
    <t>Bladeling</t>
  </si>
  <si>
    <t>Lawful</t>
  </si>
  <si>
    <t>acid, rust attacks</t>
  </si>
  <si>
    <t>cold 5, fire 5</t>
  </si>
  <si>
    <t>5/magic and piercing or slashing</t>
  </si>
  <si>
    <t>Bluff,Climb,Craft (weaponsmithing)+4,Hide,Jump+4,Knowledge (the planes),Listen,Spot</t>
  </si>
  <si>
    <t>Infernal</t>
  </si>
  <si>
    <t>LF</t>
  </si>
  <si>
    <t>Strength</t>
  </si>
  <si>
    <t>Blue</t>
  </si>
  <si>
    <t>Move Silently+4,Ride+4</t>
  </si>
  <si>
    <t>Common, Goblin</t>
  </si>
  <si>
    <t>Draconic, Elven, Giant, Gnoll, Orc</t>
  </si>
  <si>
    <t>Psion</t>
  </si>
  <si>
    <t>XPH</t>
  </si>
  <si>
    <t>Dexterity</t>
  </si>
  <si>
    <t>Boggle</t>
  </si>
  <si>
    <t>2 Claws+5+0+0,Bite+5+0+0</t>
  </si>
  <si>
    <t>Dimension Door(6/day, CL7)</t>
  </si>
  <si>
    <t>fire 5</t>
  </si>
  <si>
    <t>Climb,Escape Artist+10,Hide,Move Silently,Sleight of Hand</t>
  </si>
  <si>
    <t>Constitution</t>
  </si>
  <si>
    <t>Braxat</t>
  </si>
  <si>
    <t>Gore+5+0+0</t>
  </si>
  <si>
    <t>Blink (at will); Confusion, Feeblemind (CL8, Save DC10+Spell Level)</t>
  </si>
  <si>
    <t>10/magic</t>
  </si>
  <si>
    <t>Intimidate,Jump,Listen,Spot,Survival</t>
  </si>
  <si>
    <t>Combat Expertise, Iron Will, Power Attack</t>
  </si>
  <si>
    <t>Giant</t>
  </si>
  <si>
    <t>Intelligence</t>
  </si>
  <si>
    <t>Bueroza</t>
  </si>
  <si>
    <t>Baatezu, Evil, Extraplanar, Lawful</t>
  </si>
  <si>
    <t>Greater Command, Haste, Scare (at will)</t>
  </si>
  <si>
    <t>fire, poison, mind-affecting spells and abilities, sleep effects, stun, paralysis, and death effects</t>
  </si>
  <si>
    <t>5/good</t>
  </si>
  <si>
    <t>Balance,Diplomacy,Intimidate,Jump,Knowledge (geography),Knowledge (the planes),Listen,Ride,Spot,Survival</t>
  </si>
  <si>
    <t>Celestial, Draconic, Infernal</t>
  </si>
  <si>
    <t>FCII</t>
  </si>
  <si>
    <t>Wisdom</t>
  </si>
  <si>
    <t>Bugbear</t>
  </si>
  <si>
    <t>Climb,Hide,Listen,Move Silently+4,Search,Spot</t>
  </si>
  <si>
    <t>Charisma</t>
  </si>
  <si>
    <t>Buomman</t>
  </si>
  <si>
    <t>Listen+2</t>
  </si>
  <si>
    <t>Buommi, Common</t>
  </si>
  <si>
    <t>Aquan, Githzerai, Terran</t>
  </si>
  <si>
    <t>4'8"/4'4"+2d10</t>
  </si>
  <si>
    <t>130/90+2d4</t>
  </si>
  <si>
    <t>Caliban</t>
  </si>
  <si>
    <t>Common, Orc</t>
  </si>
  <si>
    <t>Draconic, Giant, Gnoll, Goblin, Abyssal</t>
  </si>
  <si>
    <t>RCS</t>
  </si>
  <si>
    <t>** Size</t>
  </si>
  <si>
    <t>Canomorph, Haraknin</t>
  </si>
  <si>
    <t>Evil, Extraplanar, Fire, Lawful, Shapechanger</t>
  </si>
  <si>
    <t>Hide+5,Jump,Listen,Move Silently+5,Spot,Survival</t>
  </si>
  <si>
    <t>Track</t>
  </si>
  <si>
    <t>FF</t>
  </si>
  <si>
    <t>SizeChanged</t>
  </si>
  <si>
    <t>Canomorph, Shadurakul</t>
  </si>
  <si>
    <t>Evil, Extraplanar, Shapechanger</t>
  </si>
  <si>
    <t>Bite+5+0+1</t>
  </si>
  <si>
    <t>Hide,Listen,Move Silently,Spot,Survival</t>
  </si>
  <si>
    <t>Size</t>
  </si>
  <si>
    <t>Canomorph, Vultivor</t>
  </si>
  <si>
    <t>Chaotic, Evil, Shapechanger, Extraplanar</t>
  </si>
  <si>
    <t>2 Claws+3+0+0,Bite+6+0+1</t>
  </si>
  <si>
    <t>Hide,Listen,Move Silently,Search,Spot,Survival</t>
  </si>
  <si>
    <t>Abyssal</t>
  </si>
  <si>
    <t>SizeLong</t>
  </si>
  <si>
    <t>Catfolk</t>
  </si>
  <si>
    <t>Listen+2,Move Silently+2</t>
  </si>
  <si>
    <t>Common, Feline</t>
  </si>
  <si>
    <t>Draconic, Gnoll, Halfling, Sylvan</t>
  </si>
  <si>
    <t>14+1d4/1d6/2d6</t>
  </si>
  <si>
    <t>4'10'/4'5"+2d10</t>
  </si>
  <si>
    <t>RotW</t>
  </si>
  <si>
    <t>MH</t>
  </si>
  <si>
    <t>SizeBase</t>
  </si>
  <si>
    <t>Centaur</t>
  </si>
  <si>
    <t>2 Hooves+4+0+0</t>
  </si>
  <si>
    <t>Listen,Move Silently,Spot,Survival</t>
  </si>
  <si>
    <t>30+2d6/4d6/6d6</t>
  </si>
  <si>
    <t>6'5"/6'2"+2d6</t>
  </si>
  <si>
    <t>2050/1900+4d6</t>
  </si>
  <si>
    <t>RotW,DCS,RoF,LGCS</t>
  </si>
  <si>
    <t>Face/Reach</t>
  </si>
  <si>
    <t>Centaur, Wendle</t>
  </si>
  <si>
    <t>Knowledge (history),Listen,Move Silently,Spot,Survival</t>
  </si>
  <si>
    <t>Elven, Sylvan</t>
  </si>
  <si>
    <t>Common, Kenderspeak, Ogre</t>
  </si>
  <si>
    <t>BoK</t>
  </si>
  <si>
    <t>Changeling</t>
  </si>
  <si>
    <t>Shapechanger</t>
  </si>
  <si>
    <t>Bluff+2,Intimidate+2,Sense Motive+2</t>
  </si>
  <si>
    <t>Auran, Dwarven, Elven, Giant, Gnome, Halfling, Terran</t>
  </si>
  <si>
    <t>5'1"/5'1"+2d4</t>
  </si>
  <si>
    <t>115/115+2d4</t>
  </si>
  <si>
    <t>ECS</t>
  </si>
  <si>
    <t>Size Table</t>
  </si>
  <si>
    <t>Armor Weight</t>
  </si>
  <si>
    <t>AC/Attack</t>
  </si>
  <si>
    <t>Hide/-Grapple</t>
  </si>
  <si>
    <t>Bite Dmg</t>
  </si>
  <si>
    <t>Claw Dmg</t>
  </si>
  <si>
    <t>Face</t>
  </si>
  <si>
    <t>Reach</t>
  </si>
  <si>
    <t>Reach(long)</t>
  </si>
  <si>
    <t>Chaond</t>
  </si>
  <si>
    <t>Shatter (CL 21)</t>
  </si>
  <si>
    <t>acid 5, cold 5, sonic 5</t>
  </si>
  <si>
    <t>Escape Artist+2,Jump,Move Silently,Tumble+2</t>
  </si>
  <si>
    <t>First class chosen</t>
  </si>
  <si>
    <t>1/2</t>
  </si>
  <si>
    <t>Chitine</t>
  </si>
  <si>
    <t>Balance,Climb+8,Craft (trapmaking),Hide,Jump,Move Silently</t>
  </si>
  <si>
    <t>Multiweapon Fighting</t>
  </si>
  <si>
    <t>By region</t>
  </si>
  <si>
    <t>1d2</t>
  </si>
  <si>
    <t>Crucian</t>
  </si>
  <si>
    <t>Common, Draconic</t>
  </si>
  <si>
    <t>Sphinx</t>
  </si>
  <si>
    <t>1d3</t>
  </si>
  <si>
    <t>Daelkyr Half-blood</t>
  </si>
  <si>
    <t>Aberration</t>
  </si>
  <si>
    <t>Symbiont Mastery</t>
  </si>
  <si>
    <t>Daelkyr</t>
  </si>
  <si>
    <t>MoE</t>
  </si>
  <si>
    <t>1d4</t>
  </si>
  <si>
    <t>Darfellan</t>
  </si>
  <si>
    <t>Bite+5+0+2</t>
  </si>
  <si>
    <t>Aquan, Common</t>
  </si>
  <si>
    <t>4'5"/4'5"+2d4</t>
  </si>
  <si>
    <t>120/100+2d6</t>
  </si>
  <si>
    <t>1d6</t>
  </si>
  <si>
    <t>Dark One, Dark Creeper</t>
  </si>
  <si>
    <t>Hide,Listen,Move Silently,Sleight of Hand,Spot,Tumble</t>
  </si>
  <si>
    <t>Dark One</t>
  </si>
  <si>
    <t>1d8</t>
  </si>
  <si>
    <t>Dark One, Dark Stalker</t>
  </si>
  <si>
    <t>Fog Cloud (2/day)</t>
  </si>
  <si>
    <t>2d6</t>
  </si>
  <si>
    <t>Darkling, Vistani</t>
  </si>
  <si>
    <t>Hide+4,Knowledge (poison)+4,Listen+8,Move Silently+4,Spot+8</t>
  </si>
  <si>
    <t>COD</t>
  </si>
  <si>
    <t>2d8</t>
  </si>
  <si>
    <t>Deep Imaskari</t>
  </si>
  <si>
    <t>Common, Roushoum</t>
  </si>
  <si>
    <t>Aquan, Dwarven, Elven, Terran, Undercommon</t>
  </si>
  <si>
    <t>Wizard</t>
  </si>
  <si>
    <t>4d6</t>
  </si>
  <si>
    <t>Desmodu</t>
  </si>
  <si>
    <t>2 Claws+3+0+1,Bite+4+0+0</t>
  </si>
  <si>
    <t>Speak With Bats (at will, CL 1)</t>
  </si>
  <si>
    <t>Balance,Climb,Handle Animal,Jump,Listen,Move Silently,Ride,Spot,Tumble,Use Rope</t>
  </si>
  <si>
    <t>Two-Weapon Fighting</t>
  </si>
  <si>
    <t>Desmodu, Undercommon</t>
  </si>
  <si>
    <t>Terran</t>
  </si>
  <si>
    <t>DH,Sand</t>
  </si>
  <si>
    <t>SizeNumber</t>
  </si>
  <si>
    <t>SizeArmorWgt</t>
  </si>
  <si>
    <t>SizeWgtMod</t>
  </si>
  <si>
    <t>SizeMod</t>
  </si>
  <si>
    <t>SizeSkillMod</t>
  </si>
  <si>
    <t>BiteDamage</t>
  </si>
  <si>
    <t>ClawDamage</t>
  </si>
  <si>
    <t>SizeFace</t>
  </si>
  <si>
    <t>SizeReach</t>
  </si>
  <si>
    <t>SizeReachLong</t>
  </si>
  <si>
    <t>Dogai (Assassin Devil)</t>
  </si>
  <si>
    <t>Dimension Door, Fog Cloud, Nondetection, Tongues (at will), Greater Teleport (1/day)</t>
  </si>
  <si>
    <t>10/good</t>
  </si>
  <si>
    <t>Balance,Bluff,Climb,Diplomacy,Disguise,Escape Artist,Hide,Intimidate,Jump,Listen,Move Silently,Sense Motive,Spot,Tumble,Use Rope</t>
  </si>
  <si>
    <t>Common, Infernal, Celestial, Draconic</t>
  </si>
  <si>
    <t>Domovoi</t>
  </si>
  <si>
    <t>Fey</t>
  </si>
  <si>
    <t>Fire</t>
  </si>
  <si>
    <t>Produce Flame , Pyrotechnics (Smoke Cloud Only, DC 15) (at will); Flaming Sphere (3/day, DC 15)</t>
  </si>
  <si>
    <t>Balance,Escape Artist+2,Hide,Jump,Listen,Move Silently,Sleight of Hand,Spot,Tumble,Use Rope</t>
  </si>
  <si>
    <t>Common, Ignan, Sylvan</t>
  </si>
  <si>
    <t>Dwarven, Giant, Gnome, Goblin, Halfling</t>
  </si>
  <si>
    <t>Frost</t>
  </si>
  <si>
    <t>Doppelganger</t>
  </si>
  <si>
    <t>Slam+5+0+2</t>
  </si>
  <si>
    <t>sleep, charm effects</t>
  </si>
  <si>
    <t>Bluff+4,Diplomacy,Disguise+4,Intimidate,Listen,Sense Motive,Spot</t>
  </si>
  <si>
    <t>Auran, Dwarven, Elven, Gnome, Halfling, Giant, Terran</t>
  </si>
  <si>
    <t>4'8"/4'8"+2d10</t>
  </si>
  <si>
    <t>100/100+2d4</t>
  </si>
  <si>
    <t>** Type</t>
  </si>
  <si>
    <t>Name</t>
  </si>
  <si>
    <t>Pvalue</t>
  </si>
  <si>
    <t>Draconian, Baaz</t>
  </si>
  <si>
    <t>Dragon</t>
  </si>
  <si>
    <t>2 Claws+4+0+1,Bite+4+0+0</t>
  </si>
  <si>
    <t>sleep, paralysis, disease</t>
  </si>
  <si>
    <t>Run</t>
  </si>
  <si>
    <t>Goblin, Nerakese, Ogre</t>
  </si>
  <si>
    <t>DCS</t>
  </si>
  <si>
    <t>TypeBase</t>
  </si>
  <si>
    <t>TypeLiving</t>
  </si>
  <si>
    <t>Draconian, Flame</t>
  </si>
  <si>
    <t>2 Claws+3+0+1,Bite+5+0+1</t>
  </si>
  <si>
    <t>Fireball (3/day, CL 8)</t>
  </si>
  <si>
    <t>fire, sleep,paralysis effects, all diseases</t>
  </si>
  <si>
    <t>Climb,Craft (armorsmithing),Craft (weaponsmithing),Intimidate,Jump,Listen,Survival</t>
  </si>
  <si>
    <t>Draconian Breath Weapon</t>
  </si>
  <si>
    <t>Template Types</t>
  </si>
  <si>
    <t>Draconian, Frost</t>
  </si>
  <si>
    <t>Cold</t>
  </si>
  <si>
    <t>cold, sleep, paralysis, disease</t>
  </si>
  <si>
    <t>Climb,Disguise,Intimidate,Listen,Spot</t>
  </si>
  <si>
    <t>Class Types</t>
  </si>
  <si>
    <t>Draconian, Kapak</t>
  </si>
  <si>
    <t>Bite+4+0+1</t>
  </si>
  <si>
    <t>Hide,Listen,Move Silently,Search,Spot</t>
  </si>
  <si>
    <t>Type</t>
  </si>
  <si>
    <t>Draconian, Lightning</t>
  </si>
  <si>
    <t>2 Claws+3+0+0,Bite+5+0+1,Tail Slap+5+0+1</t>
  </si>
  <si>
    <t>Detect Evil (at will); Shocking Grasp (2/day, CL 6); Remove Disease (1/week)</t>
  </si>
  <si>
    <t>electricity, sleep, paralysis, disease</t>
  </si>
  <si>
    <t>Bluff,Climb,Concentration,Diplomacy,Disguise,Gather Information,Intimidate,Jump,Listen</t>
  </si>
  <si>
    <t>TypeTxt</t>
  </si>
  <si>
    <t>Draconian, Vapor</t>
  </si>
  <si>
    <t>2 Claws+4+0+1,Bite+4+0+1</t>
  </si>
  <si>
    <t>Bluff,Concentration,Intimidate,Knowledge (nature),Listen,Search,Spellcraft,Spot,Survival</t>
  </si>
  <si>
    <t>Mystic</t>
  </si>
  <si>
    <t>TypeBaseIdx</t>
  </si>
  <si>
    <t>Draconian, Venom</t>
  </si>
  <si>
    <t>Dracotaur</t>
  </si>
  <si>
    <t>Bite+5+0+0,Tail Slap+5+0+0</t>
  </si>
  <si>
    <t>magic sleep effects, paralysis</t>
  </si>
  <si>
    <t>Balance+4,Intimidate,Jump+4,Knowledge (arcana),Listen,Sense Motive,Spellcraft,Spot,Survival,Swim+4,Use Magic Device</t>
  </si>
  <si>
    <t>Draconic</t>
  </si>
  <si>
    <t>Sorcerer</t>
  </si>
  <si>
    <t>Pyramid Value</t>
  </si>
  <si>
    <t>BAB</t>
  </si>
  <si>
    <t>Fortitude</t>
  </si>
  <si>
    <t>Reflex</t>
  </si>
  <si>
    <t>Will</t>
  </si>
  <si>
    <t>SkillPnts</t>
  </si>
  <si>
    <t>Draegloth</t>
  </si>
  <si>
    <t>Dancing Lights (CL 6)</t>
  </si>
  <si>
    <t>Climb,Concentration,Craft (any),Hide,Jump,Knowledge (arcana),Knowledge (religion),Knowledge (the planes),Listen,Move Silently,Search,Spellcraft,Spot,Survival</t>
  </si>
  <si>
    <t>Abyssal, Elven, Undercommon</t>
  </si>
  <si>
    <t>Auquan, Common, Draconic, Drow Sign Languages, Gnome, Goblin, Kuo-toan</t>
  </si>
  <si>
    <t>Cleric</t>
  </si>
  <si>
    <t>CR</t>
  </si>
  <si>
    <t>Dragonborn of Bahamut</t>
  </si>
  <si>
    <t>RotD</t>
  </si>
  <si>
    <t>Dromite</t>
  </si>
  <si>
    <t>Spot+2</t>
  </si>
  <si>
    <t>Dwarven, Gnome, Goblin, Terran</t>
  </si>
  <si>
    <t>Wilder</t>
  </si>
  <si>
    <t>13+1d4/1d6/2d6</t>
  </si>
  <si>
    <t>2'8"/2'8"+2d4</t>
  </si>
  <si>
    <t>30/30+1d1</t>
  </si>
  <si>
    <t>Animal</t>
  </si>
  <si>
    <t>Durzagon</t>
  </si>
  <si>
    <t>Evil, Lawful</t>
  </si>
  <si>
    <t>2 Claws+5+0+1,Bite+5+0+0,Beard+3+0+0</t>
  </si>
  <si>
    <t>Darkness (3/day); Desecrate, Enlarge(self only), Invisibility, Unholy Blight(DC 9+Spelllvl)</t>
  </si>
  <si>
    <t>paralyses, phantasms, poison</t>
  </si>
  <si>
    <t>acid 10, cold 10, electricity 10, fire 10</t>
  </si>
  <si>
    <t>Appraise,Bluff,Diplomacy,Intimidate,Listen+1,Move Silently+4,Search,Sense Motive,Spot+1</t>
  </si>
  <si>
    <t>Alertness</t>
  </si>
  <si>
    <t>Dwarven, Undercommon</t>
  </si>
  <si>
    <t>Construct</t>
  </si>
  <si>
    <t>Duskling</t>
  </si>
  <si>
    <t>Extraplanar, Incarnum</t>
  </si>
  <si>
    <t>Common, Sylvan</t>
  </si>
  <si>
    <t>Elf, Gnoll, Gnome, Goblin, Halfling</t>
  </si>
  <si>
    <t>Totemist</t>
  </si>
  <si>
    <t>75+3d6/4d6/5d6</t>
  </si>
  <si>
    <t>4'6"/4'4"+2d4</t>
  </si>
  <si>
    <t>100/90+2d4</t>
  </si>
  <si>
    <t>Deathless</t>
  </si>
  <si>
    <t>Dvati</t>
  </si>
  <si>
    <t>Common, Dvati</t>
  </si>
  <si>
    <t>Bard</t>
  </si>
  <si>
    <t>DC</t>
  </si>
  <si>
    <t>Dwarf, Arctic</t>
  </si>
  <si>
    <t>Dwarf</t>
  </si>
  <si>
    <t>Common, Dwarven</t>
  </si>
  <si>
    <t>40+3d6/5d6/7d6</t>
  </si>
  <si>
    <t>2'8"/2'4"+2d4</t>
  </si>
  <si>
    <t>50/40+1d4</t>
  </si>
  <si>
    <t>Elemental</t>
  </si>
  <si>
    <t>Dwarf, Badlands</t>
  </si>
  <si>
    <t>Giant, Gnome, Goblin, Orc, Terran, Undercommon</t>
  </si>
  <si>
    <t>Dwarf, Dark</t>
  </si>
  <si>
    <t>Hide+2,Listen+2,Move Silently+2</t>
  </si>
  <si>
    <t>Dwarf, Deep</t>
  </si>
  <si>
    <t>Dwarf, Dream</t>
  </si>
  <si>
    <t>Draconic, Elven, Gnome, Terran, Undercommon</t>
  </si>
  <si>
    <t>60+4d6/6d6/9d6</t>
  </si>
  <si>
    <t>3'6"/3'4"+2d4</t>
  </si>
  <si>
    <t>100/80+2d6</t>
  </si>
  <si>
    <t>RoS</t>
  </si>
  <si>
    <t>Humanoid(shapechanger)</t>
  </si>
  <si>
    <t>Magical Beast</t>
  </si>
  <si>
    <t>Dwarf, Duergar</t>
  </si>
  <si>
    <t>paralysis, phantasms, poison.</t>
  </si>
  <si>
    <t>Listen+1,Move Silently+4,Spot+1</t>
  </si>
  <si>
    <t>Common, Dwarven, Undercommon</t>
  </si>
  <si>
    <t>Draconic, Giant, Goblin, Orc, Terran</t>
  </si>
  <si>
    <t>3'9"/3'7"+2d4</t>
  </si>
  <si>
    <t>110/80+2d4</t>
  </si>
  <si>
    <t>Dwarf, Fireblood</t>
  </si>
  <si>
    <t>Dragonblood, Dwarf</t>
  </si>
  <si>
    <t>DrM</t>
  </si>
  <si>
    <t>Ooze</t>
  </si>
  <si>
    <t>Dwarf, Glacier</t>
  </si>
  <si>
    <t>130/100+2d6</t>
  </si>
  <si>
    <t>Dwarf, Gold</t>
  </si>
  <si>
    <t>Giant, Gnome, Goblin, Shaaran, Terran, Untheric</t>
  </si>
  <si>
    <t>PGtF</t>
  </si>
  <si>
    <t>FRCS</t>
  </si>
  <si>
    <t>Plant</t>
  </si>
  <si>
    <t>Dwarf, Gray</t>
  </si>
  <si>
    <t>Enlarge Person, Invisibility(self only)</t>
  </si>
  <si>
    <t>paralysis, phantasms, magical/alchemical poison</t>
  </si>
  <si>
    <t>Common, Draconic, Giant, Goblin, Orc, Terran</t>
  </si>
  <si>
    <t>Undead</t>
  </si>
  <si>
    <t>Dwarf, Gully</t>
  </si>
  <si>
    <t>Hide+2,Move Silently+2,Survival+2</t>
  </si>
  <si>
    <t>Gullytalk, Common</t>
  </si>
  <si>
    <t>Vermin</t>
  </si>
  <si>
    <t>Dwarf, Hill</t>
  </si>
  <si>
    <t>PH</t>
  </si>
  <si>
    <t>Dwarf, Mountain</t>
  </si>
  <si>
    <t>DCS,LGCS</t>
  </si>
  <si>
    <t>Dwarf, Seacliff</t>
  </si>
  <si>
    <t>Swim+2</t>
  </si>
  <si>
    <t>** Subtype</t>
  </si>
  <si>
    <t>Dwarf, Shield</t>
  </si>
  <si>
    <t>Chondathan, Draconic, Giant, Goblin, Illuskan, Orc</t>
  </si>
  <si>
    <t>4'2"/4'0"+2d4</t>
  </si>
  <si>
    <t>145/110+2d6</t>
  </si>
  <si>
    <t>Subtypes</t>
  </si>
  <si>
    <t>Unfiltered</t>
  </si>
  <si>
    <t>Dwarf, Urdunnir</t>
  </si>
  <si>
    <t>Expert</t>
  </si>
  <si>
    <t>180/150+2d8</t>
  </si>
  <si>
    <t>LivingconstructSubtype</t>
  </si>
  <si>
    <t>Dwarf, Wild</t>
  </si>
  <si>
    <t>fire 5.</t>
  </si>
  <si>
    <t>Chultan, Draconic, Goblin, Tashalan, Yuan-Ti</t>
  </si>
  <si>
    <t>2'8"/2'6"+2d4</t>
  </si>
  <si>
    <t>AquaticSubtype</t>
  </si>
  <si>
    <t>Dwarf/Elf</t>
  </si>
  <si>
    <t>Listen+1,Search+1,Spot+1</t>
  </si>
  <si>
    <t>Common, Dwarven, Elven</t>
  </si>
  <si>
    <t>Draconic, Giant, Gnoll, Gnome, Goblin, Orc, Sylvan, Terran, Undercommon</t>
  </si>
  <si>
    <t>PC</t>
  </si>
  <si>
    <t>IncorporealSubtype</t>
  </si>
  <si>
    <t>Dwarf/Gnome</t>
  </si>
  <si>
    <t>Common, Dwarven, Gnomish</t>
  </si>
  <si>
    <t>Draconic, Elven, Giant, Goblin, Orc, Terran, Undercommon</t>
  </si>
  <si>
    <t>CorporealSubtype</t>
  </si>
  <si>
    <t>Dwarf/Halfling</t>
  </si>
  <si>
    <t>Climb+1,Jump+1,Listen+2</t>
  </si>
  <si>
    <t>Common, Dwarven, Halfling</t>
  </si>
  <si>
    <t>Elven, Giant, Gnome, Goblin, Orc, Terran, Undercommon</t>
  </si>
  <si>
    <t>Dwarf/Orc</t>
  </si>
  <si>
    <t>Listen+1</t>
  </si>
  <si>
    <t>Common, Dwarven, Orcish</t>
  </si>
  <si>
    <t>Draconic, Giant, Gnoll, Gnome, Goblin, Orc, Abyssal, Terran, Undercommon</t>
  </si>
  <si>
    <t>Category</t>
  </si>
  <si>
    <t>Prerequisite</t>
  </si>
  <si>
    <t>Condition</t>
  </si>
  <si>
    <t>HasSubtype</t>
  </si>
  <si>
    <t>Output</t>
  </si>
  <si>
    <t>Elan</t>
  </si>
  <si>
    <t>20+2d4/2d6/3d6</t>
  </si>
  <si>
    <t>Chaotic</t>
  </si>
  <si>
    <t>Elf, Aquatic</t>
  </si>
  <si>
    <t>Aquatic, Elf</t>
  </si>
  <si>
    <t>superior</t>
  </si>
  <si>
    <t>sleep effects</t>
  </si>
  <si>
    <t>Listen+2,Search+2,Spot+2,Swim+8</t>
  </si>
  <si>
    <t>Common, Elven</t>
  </si>
  <si>
    <t>Aquan, Draconic, Giant</t>
  </si>
  <si>
    <t>110+4d6/6d6/10d6</t>
  </si>
  <si>
    <t>100/80+2d4</t>
  </si>
  <si>
    <t>Sto,RoF</t>
  </si>
  <si>
    <t>Evil</t>
  </si>
  <si>
    <t>Elf, Deepwyrm Drow</t>
  </si>
  <si>
    <t>Dragonblood, Elf</t>
  </si>
  <si>
    <t>Detect Magic (3/day); Disguise Self, Dancing Lights, Darkness</t>
  </si>
  <si>
    <t>Bluff+2,Listen+2,Search+2,Spot+2</t>
  </si>
  <si>
    <t>Abyssal, Aquan, Draconic, Drow Sign Language, Gnome, Goblin, Kuo-Toan</t>
  </si>
  <si>
    <t>Good</t>
  </si>
  <si>
    <t>Elf, Drow</t>
  </si>
  <si>
    <t>Elf</t>
  </si>
  <si>
    <t>Dancing Lights, Darkness, Faerie Fire</t>
  </si>
  <si>
    <t>Listen+2,Search+2,Spot+2</t>
  </si>
  <si>
    <t>4'5"/2'5"+2d6</t>
  </si>
  <si>
    <t>85/80+1d6</t>
  </si>
  <si>
    <t>Elf, Forestlord</t>
  </si>
  <si>
    <t>Draconic, Gnoll, Gnome, Goblin, Orc, Sylvan</t>
  </si>
  <si>
    <t>Air</t>
  </si>
  <si>
    <t>Elf, Gray</t>
  </si>
  <si>
    <t>Earth</t>
  </si>
  <si>
    <t>Elf, High</t>
  </si>
  <si>
    <t>4'5"/4'5"+2d6</t>
  </si>
  <si>
    <t>Elf, Kagonesti</t>
  </si>
  <si>
    <t>Knowledge (nature)+1,Listen+2,Search+2,Spot+2,Survival+1</t>
  </si>
  <si>
    <t>Common, Ergot, Gnoll, Goblin, Ogre, Solamnic</t>
  </si>
  <si>
    <t>Water</t>
  </si>
  <si>
    <t>Elf, Moon</t>
  </si>
  <si>
    <t>Auran, Chondathan, Gnoll, Gnome, Halfling, Illuskan, Sylvan</t>
  </si>
  <si>
    <t>90/70+2d4</t>
  </si>
  <si>
    <t>Acid</t>
  </si>
  <si>
    <t>Energy</t>
  </si>
  <si>
    <t>Elf, Painted</t>
  </si>
  <si>
    <t>Elf, Qualinesti</t>
  </si>
  <si>
    <t>Diplomacy+1,Listen+2,Search+2,Sense Motive+1,Spot+2</t>
  </si>
  <si>
    <t>Abanasinian, Dwarven, Ergot, Goblin, Ogre, Sylvan</t>
  </si>
  <si>
    <t>Electricity</t>
  </si>
  <si>
    <t>Elf, Sea (Dargonesti)</t>
  </si>
  <si>
    <t>Blur, Dancing Lights, Darkness, Obscuring Mist</t>
  </si>
  <si>
    <t>Aquan, Dargonesti</t>
  </si>
  <si>
    <t>Common, Elven, Ergot</t>
  </si>
  <si>
    <t>Elf, Sea (Dimernesti)</t>
  </si>
  <si>
    <t>Elven, Dimernesti</t>
  </si>
  <si>
    <t>Aquan, Common, Ergot,Kothian</t>
  </si>
  <si>
    <t>Other</t>
  </si>
  <si>
    <t>Elf, Silvanesti</t>
  </si>
  <si>
    <t>Knowledge (arcana)+1,Listen+2,Search+2,Spellcraft+1,Spot+2</t>
  </si>
  <si>
    <t>Elven</t>
  </si>
  <si>
    <t>Common, Dwarven, Ergot, Kenderspeak, Kharolian, Khur, Goblin, Ogre, Sylvan</t>
  </si>
  <si>
    <t>Augmented</t>
  </si>
  <si>
    <t>Elf, Snow</t>
  </si>
  <si>
    <t>Dragonblood</t>
  </si>
  <si>
    <t>Elf, Sun</t>
  </si>
  <si>
    <t>Auran, Celestial, Chondathan, Gnome, Halfling, Illuskan, Sylvan</t>
  </si>
  <si>
    <t>Elf, Umbragen</t>
  </si>
  <si>
    <t>Hide+2,Listen+2,Move Silently+2,Search+2,Spot+2</t>
  </si>
  <si>
    <t>Elven, Undercommon</t>
  </si>
  <si>
    <t>Common, Draconic, Giant, Terran</t>
  </si>
  <si>
    <t>Incorporeal</t>
  </si>
  <si>
    <t>Elf, Wild</t>
  </si>
  <si>
    <t>FRCS,PG</t>
  </si>
  <si>
    <t>Living Construct</t>
  </si>
  <si>
    <t>Elf, Winged</t>
  </si>
  <si>
    <t>Jump+4,Listen+2,Search+2,Spot+4</t>
  </si>
  <si>
    <t>40+4d6/6d6/9d6</t>
  </si>
  <si>
    <t>5'0"/4'8"+2d8</t>
  </si>
  <si>
    <t>70/65+1d6</t>
  </si>
  <si>
    <t>Elf, Wood</t>
  </si>
  <si>
    <t>Psionic</t>
  </si>
  <si>
    <t>Elf/Gnome</t>
  </si>
  <si>
    <t>Gnome</t>
  </si>
  <si>
    <t>Speak With Animals (burrowing mammals and woodland creatures only, duration one minute)</t>
  </si>
  <si>
    <t>Common, Elven, Gnomish</t>
  </si>
  <si>
    <t>Draconic, Dwarven, Giant, Gnoll, Goblin, Orc, Sylvan</t>
  </si>
  <si>
    <t>Druid or Bard</t>
  </si>
  <si>
    <t>Reptilian</t>
  </si>
  <si>
    <t>Elf/Halfling</t>
  </si>
  <si>
    <t>Halfling</t>
  </si>
  <si>
    <t>Elven, Halfling</t>
  </si>
  <si>
    <t>Draconic, Dwarven, Gnoll, Gnomish, Goblin, Orc, Sylvan</t>
  </si>
  <si>
    <t>Elf/Orc</t>
  </si>
  <si>
    <t>Orc</t>
  </si>
  <si>
    <t>Orcish, Elven</t>
  </si>
  <si>
    <t>Draconic, Giant, Gnoll, Gnome, Goblin, Sylvan</t>
  </si>
  <si>
    <t>Barbarian or Sorcerer (not both)</t>
  </si>
  <si>
    <t>Swarm</t>
  </si>
  <si>
    <t>Erinyes</t>
  </si>
  <si>
    <t>good</t>
  </si>
  <si>
    <t>Concentration,Diplomacy,Escape Artist,Hide,Knowledge (any),Listen,Move Silently,Search,Sense Motive,Spot,Survival,Use Rope</t>
  </si>
  <si>
    <t>Dodge,Mobility</t>
  </si>
  <si>
    <t>Angel</t>
  </si>
  <si>
    <t>Racial</t>
  </si>
  <si>
    <t>Ethergaunt, Black</t>
  </si>
  <si>
    <t>Concentration,Diplomacy,Heal,Knowledge (any),Listen,Move Silently,Sense Motive,Spellcraft,Spot</t>
  </si>
  <si>
    <t>Exotic Weapon Proficiency(etherblade)</t>
  </si>
  <si>
    <t>Khen-zai</t>
  </si>
  <si>
    <t>Common, Draconic, Dwarven, Elven</t>
  </si>
  <si>
    <t>Archon</t>
  </si>
  <si>
    <t>Ethergaunt, Red</t>
  </si>
  <si>
    <t>Concentration,Heal,Knowledge (arcana),Listen,Move Silently,Spellcraft,Spot,Survival</t>
  </si>
  <si>
    <t>Exotic Weapon Proficiency(etherblade), Combat Casting</t>
  </si>
  <si>
    <t>Baatezu</t>
  </si>
  <si>
    <t>Ethergaunt, White</t>
  </si>
  <si>
    <t>Concentration,Diplomacy,Heal,Knowledge (arcana),Knowledge (the planes),Listen,Move Silently,Sense Motive,Spellcraft,Spot,Survival</t>
  </si>
  <si>
    <t>Ettin</t>
  </si>
  <si>
    <t>Common, Orc, Goblin</t>
  </si>
  <si>
    <t>Eladrin</t>
  </si>
  <si>
    <t>Extaminaar</t>
  </si>
  <si>
    <t>Speak With Animals ( at will, snakes only ); Charm Animals ( 3/day, snakes only ).</t>
  </si>
  <si>
    <t>Escape Artist+2,Swim+4</t>
  </si>
  <si>
    <t>Common, Yuan-Ti</t>
  </si>
  <si>
    <t>Abyssal, Draconic</t>
  </si>
  <si>
    <t>Falxugon (Harvester Deveil)</t>
  </si>
  <si>
    <t>5/good or magic</t>
  </si>
  <si>
    <t>Balance,Bluff,Concentration,Decipher Script,Diplomacy,Disguise,Escape Artist,Forgery,Hide,Intimidate,Jump,Listen,Senst Motive,Sleight of Hand,Spot,Tumble,Use Rope</t>
  </si>
  <si>
    <t>Common, Celestial, Infernal</t>
  </si>
  <si>
    <t>Gnoll</t>
  </si>
  <si>
    <t>Fensir</t>
  </si>
  <si>
    <t>Transmute Mud To Rock, Transmute Rock To Mud (at will)</t>
  </si>
  <si>
    <t>Climb,Hide,Listen,Spot,Survival</t>
  </si>
  <si>
    <t>Brew Potion</t>
  </si>
  <si>
    <t>Giant, Common</t>
  </si>
  <si>
    <t>Feral Gargun</t>
  </si>
  <si>
    <t>cold 5</t>
  </si>
  <si>
    <t>Climb,Hide,Jump,Listen,Search,Spot,Survival</t>
  </si>
  <si>
    <t>Gol-Kaa</t>
  </si>
  <si>
    <t>none</t>
  </si>
  <si>
    <t>6'0"/6'0"+2d12</t>
  </si>
  <si>
    <t>220/220+2d6</t>
  </si>
  <si>
    <t>Fey'ri</t>
  </si>
  <si>
    <t>Alter Self (at will)</t>
  </si>
  <si>
    <t>Bluff+2,Hide+2,Listen+2,Search+2,Spot+2</t>
  </si>
  <si>
    <t>Common, Elven, Abyssal</t>
  </si>
  <si>
    <t>Gnoll, Goblin, Sylvan, Draconic</t>
  </si>
  <si>
    <t>Guardinal</t>
  </si>
  <si>
    <t>Feytouched</t>
  </si>
  <si>
    <t>Charm Person (DC 9)</t>
  </si>
  <si>
    <t>mind-affecting effects &amp; spells</t>
  </si>
  <si>
    <t>Bluff,Handle Animal,Hide+2,Move Silently+2,Sense Motive,Spot,Survival</t>
  </si>
  <si>
    <t>Firbolg</t>
  </si>
  <si>
    <t>Trample+7+0+2</t>
  </si>
  <si>
    <t>Disguise Self, Detect Magic, Feeblemind, Know Direction</t>
  </si>
  <si>
    <t>Knowledge (nature),Move Silently,Spot,Survival</t>
  </si>
  <si>
    <t>Fomorian</t>
  </si>
  <si>
    <t>Slam+4+0+1</t>
  </si>
  <si>
    <t>5/-</t>
  </si>
  <si>
    <t>Listen,Move Silently+10,Spot</t>
  </si>
  <si>
    <t>Tanar'ri</t>
  </si>
  <si>
    <t>Frost Folk</t>
  </si>
  <si>
    <t>Auran, Draconic, Dwarven, Giant, Goblin, Orc</t>
  </si>
  <si>
    <t>Yugoloth</t>
  </si>
  <si>
    <t>Gargoyle</t>
  </si>
  <si>
    <t>2 Claws+4+0+1,Bite+5+0+0,Gore+5+0+0</t>
  </si>
  <si>
    <t>Hide+2,Listen+2,Spot+2</t>
  </si>
  <si>
    <t>Genasi, Air</t>
  </si>
  <si>
    <t>Levitate</t>
  </si>
  <si>
    <t>120/85+1d6</t>
  </si>
  <si>
    <t>**Region</t>
  </si>
  <si>
    <t>**Ethnicity</t>
  </si>
  <si>
    <t>Genasi, Earth</t>
  </si>
  <si>
    <t>120/85+2d6</t>
  </si>
  <si>
    <t>RegionSetting</t>
  </si>
  <si>
    <t>EthnicityListRowsCnt</t>
  </si>
  <si>
    <t>Genasi, Fire</t>
  </si>
  <si>
    <t>4'10"/4'5"+2d12</t>
  </si>
  <si>
    <t>RegionListRowsCnt</t>
  </si>
  <si>
    <t>Genasi, Water</t>
  </si>
  <si>
    <t>4'10"/4'5"+2d8</t>
  </si>
  <si>
    <t>Giant, Fire</t>
  </si>
  <si>
    <t>Slam+3+0+1</t>
  </si>
  <si>
    <t>Climb,Craft (any),Intimidate,Jump,Spot</t>
  </si>
  <si>
    <t>Common, Draconic, Elven, Goblin, Orc</t>
  </si>
  <si>
    <t>Region</t>
  </si>
  <si>
    <t>Setting</t>
  </si>
  <si>
    <t>Giant, Forest</t>
  </si>
  <si>
    <t>Diplomacy,Hide+4,Listen,Sense Motive,Spot</t>
  </si>
  <si>
    <t>Abanasinia</t>
  </si>
  <si>
    <t>DL</t>
  </si>
  <si>
    <t>Bakluni</t>
  </si>
  <si>
    <t>LG</t>
  </si>
  <si>
    <t>Giant, Frost</t>
  </si>
  <si>
    <t>Adar</t>
  </si>
  <si>
    <t>EB</t>
  </si>
  <si>
    <t>Bedine</t>
  </si>
  <si>
    <t>FR</t>
  </si>
  <si>
    <t>Giant, Hill</t>
  </si>
  <si>
    <t>Climb,Jump,Listen,Spot</t>
  </si>
  <si>
    <t>Aerenal</t>
  </si>
  <si>
    <t>Calishite</t>
  </si>
  <si>
    <t>Giant, Jungle</t>
  </si>
  <si>
    <t>Entangle, Snare; Pass Without Trace, Woodshape (3/day)</t>
  </si>
  <si>
    <t>Craft (any),Hide,Listen,Move Silently,Spellcraft,Spot</t>
  </si>
  <si>
    <t>Common, Drow, Sylvan</t>
  </si>
  <si>
    <t>Aglarond</t>
  </si>
  <si>
    <t>Chondathan</t>
  </si>
  <si>
    <t>Giant, Sand</t>
  </si>
  <si>
    <t>Earth, Fire</t>
  </si>
  <si>
    <t>Meld Into Stone, Statue</t>
  </si>
  <si>
    <t>Hide,Knowledge (nature),Listen,Spot,Survival</t>
  </si>
  <si>
    <t>Common, Giant</t>
  </si>
  <si>
    <t>Draconic, Elven, Goblin, Orc</t>
  </si>
  <si>
    <t>Agronnessen</t>
  </si>
  <si>
    <t>Chult</t>
  </si>
  <si>
    <t>Giant, Stone</t>
  </si>
  <si>
    <t>Climb,Hide,Jump,Spot</t>
  </si>
  <si>
    <t>Ahlissa (Adri)</t>
  </si>
  <si>
    <t>Civilized</t>
  </si>
  <si>
    <t>Giant, Sun</t>
  </si>
  <si>
    <t>Spike Stones, Stone Shape, Wall Of Stone (at will, CL 13, Save DC 12+Spell Lvl)</t>
  </si>
  <si>
    <t>Handle Animal,Hide+4,Listen,Ride,Spot</t>
  </si>
  <si>
    <t>Ahlissa (Naerie)</t>
  </si>
  <si>
    <t>Damaran</t>
  </si>
  <si>
    <t>Githyanki</t>
  </si>
  <si>
    <t>5'3"/5'2"+2d10</t>
  </si>
  <si>
    <t>MP,XPH</t>
  </si>
  <si>
    <t>Altumbel</t>
  </si>
  <si>
    <t>Durpari</t>
  </si>
  <si>
    <t>Githzerai</t>
  </si>
  <si>
    <t>5'2"/5'1"+2d10</t>
  </si>
  <si>
    <t>Amn</t>
  </si>
  <si>
    <t>Ffolk</t>
  </si>
  <si>
    <t>Gloaming</t>
  </si>
  <si>
    <t>Move Silently+4</t>
  </si>
  <si>
    <t>Portal Sensitive</t>
  </si>
  <si>
    <t>By Character Region</t>
  </si>
  <si>
    <t>Anauroch</t>
  </si>
  <si>
    <t>Flan</t>
  </si>
  <si>
    <t>Listen,Spot</t>
  </si>
  <si>
    <t>5'4"/5'2"+2d12</t>
  </si>
  <si>
    <t>200/180+2d6</t>
  </si>
  <si>
    <t>Ashane</t>
  </si>
  <si>
    <t>Gur</t>
  </si>
  <si>
    <t>Gnoll, Flind</t>
  </si>
  <si>
    <t>Common, Gnoll</t>
  </si>
  <si>
    <t>Aundair</t>
  </si>
  <si>
    <t>Halruaan</t>
  </si>
  <si>
    <t>Gnome, Chaos</t>
  </si>
  <si>
    <t>Entropic Shield</t>
  </si>
  <si>
    <t>confusion</t>
  </si>
  <si>
    <t>Common, Gnome</t>
  </si>
  <si>
    <t>any</t>
  </si>
  <si>
    <t>30/25+1d1</t>
  </si>
  <si>
    <t>Avonleigh</t>
  </si>
  <si>
    <t>RV</t>
  </si>
  <si>
    <t>Illuskan</t>
  </si>
  <si>
    <t>Gnome, Deep</t>
  </si>
  <si>
    <t>Blindness/Deafness, Blur, Disguise Self</t>
  </si>
  <si>
    <t>Craft (alchemy)+2,Hide+2,Listen+2</t>
  </si>
  <si>
    <t>Gnome, Undercommon</t>
  </si>
  <si>
    <t>Common, Draconic, Dwarven, Elven, Illuskan, Terran</t>
  </si>
  <si>
    <t>20+4d6/6d6/9d6</t>
  </si>
  <si>
    <t>2'10"/2'8"+2d4</t>
  </si>
  <si>
    <t>40/35+1d1</t>
  </si>
  <si>
    <t>Balifor</t>
  </si>
  <si>
    <t>Imaskari</t>
  </si>
  <si>
    <t>Gnome, Forest</t>
  </si>
  <si>
    <t>Speak With Animals (burrowing)</t>
  </si>
  <si>
    <t>Craft (alchemy)+2,Hide+4,Listen+2</t>
  </si>
  <si>
    <t>Gnome, Elven, Sylvan</t>
  </si>
  <si>
    <t>Common, Draconic, Dwarven, Giant, Goblin, Orc</t>
  </si>
  <si>
    <t>Illusionist</t>
  </si>
  <si>
    <t>2'0"/2'0"+1d10</t>
  </si>
  <si>
    <t>25/20+1d1</t>
  </si>
  <si>
    <t>Bandit Kingdoms</t>
  </si>
  <si>
    <t>Lantanna</t>
  </si>
  <si>
    <t>Gnome, Ice</t>
  </si>
  <si>
    <t>Speak With Animals (arctic)</t>
  </si>
  <si>
    <t>Craft (alchemy)+2,Listen+2</t>
  </si>
  <si>
    <t>Draconic, Dwarven, Elven, Giant, Goblin, Orc</t>
  </si>
  <si>
    <t>3'0"/2'10"+2d4</t>
  </si>
  <si>
    <t>Barovia</t>
  </si>
  <si>
    <t>Maztican</t>
  </si>
  <si>
    <t>Gnome, Rock</t>
  </si>
  <si>
    <t>Bissel</t>
  </si>
  <si>
    <t>Mulan</t>
  </si>
  <si>
    <t>Gnome, Stonehunter</t>
  </si>
  <si>
    <t>Dragonblood, Gnome</t>
  </si>
  <si>
    <t>Climb+2,Craft (alchemy)+2,Listen+2,Survival+2</t>
  </si>
  <si>
    <t>Blood Sea Isles</t>
  </si>
  <si>
    <t>Nar</t>
  </si>
  <si>
    <t>Gnome, Svirfneblin</t>
  </si>
  <si>
    <t>Undercommon, Gnome, Common</t>
  </si>
  <si>
    <t>Dwarven, Elven, Giant, Goblin, Orc, Terran</t>
  </si>
  <si>
    <t>Bluetspur</t>
  </si>
  <si>
    <t>Netherese</t>
  </si>
  <si>
    <t>Gnome, Thinker</t>
  </si>
  <si>
    <t>Craft (alchemy)+2,Disable Device+2,Open Lock+2</t>
  </si>
  <si>
    <t>Dwarven, Ergot, Ogre, Solamnic</t>
  </si>
  <si>
    <t>Bone March</t>
  </si>
  <si>
    <t>Nomad, Desert</t>
  </si>
  <si>
    <t>Gnome, Tinker</t>
  </si>
  <si>
    <t>Borca</t>
  </si>
  <si>
    <t>Nomad, Ice Folk</t>
  </si>
  <si>
    <t>Gnome, Wavecrest</t>
  </si>
  <si>
    <t>Speak With Animals (sea birds)</t>
  </si>
  <si>
    <t>Breland</t>
  </si>
  <si>
    <t>Nomad, Mountain</t>
  </si>
  <si>
    <t>Gnome, Whisper</t>
  </si>
  <si>
    <t>Hide+4,Listen+2,Move Silently+4,Spot+2</t>
  </si>
  <si>
    <t>50+3d6/5d6/7d6</t>
  </si>
  <si>
    <t>45/35+1d1</t>
  </si>
  <si>
    <t>Bright Lands</t>
  </si>
  <si>
    <t>Nomad, Plains</t>
  </si>
  <si>
    <t>Gnome/Halfling</t>
  </si>
  <si>
    <t>Climb+2,Jump+2,Listen+2,Move Silently+2</t>
  </si>
  <si>
    <t>Gnomish, Halfling</t>
  </si>
  <si>
    <t>Calimshan</t>
  </si>
  <si>
    <t>Oeridian</t>
  </si>
  <si>
    <t>Gnome/Orc</t>
  </si>
  <si>
    <t>Gnomish, Orcish</t>
  </si>
  <si>
    <t>Draconic, Dwarven, Elven, Giant, Gnoll, Abyssal</t>
  </si>
  <si>
    <t>Channath Vale</t>
  </si>
  <si>
    <t>Olman</t>
  </si>
  <si>
    <t>Goatfolk</t>
  </si>
  <si>
    <t>Head Butt+5+0+1</t>
  </si>
  <si>
    <t>Intimidate+4,Listen,Spot,Survival</t>
  </si>
  <si>
    <t>Common, Ibixian</t>
  </si>
  <si>
    <t>Chessenta</t>
  </si>
  <si>
    <t>Rashemi</t>
  </si>
  <si>
    <t>Goblin</t>
  </si>
  <si>
    <t>Raumvirans</t>
  </si>
  <si>
    <t>Goblin, Dekanter</t>
  </si>
  <si>
    <t>Horn+5+0+1,2 Claws+4+0+0</t>
  </si>
  <si>
    <t>Climb,Intimidate,Jump,Listen,Sense Motive,Spot</t>
  </si>
  <si>
    <t>Goblin, Undercommon, Common</t>
  </si>
  <si>
    <t>Cormanthor Drow</t>
  </si>
  <si>
    <t>Rhennee</t>
  </si>
  <si>
    <t>Goblin, Forestkith</t>
  </si>
  <si>
    <t>Climb+8,Hide+4,Jump+2,Move Silently+4</t>
  </si>
  <si>
    <t>Common, Elven, Giant, Orc</t>
  </si>
  <si>
    <t>Cormanthyr</t>
  </si>
  <si>
    <t>Shaaran</t>
  </si>
  <si>
    <t>Goblin, Snow</t>
  </si>
  <si>
    <t>Climb+8,Intimidate+4,Move Silently+4</t>
  </si>
  <si>
    <t>Draconic, Giant, Orc</t>
  </si>
  <si>
    <t>Cormyr</t>
  </si>
  <si>
    <t>Shou</t>
  </si>
  <si>
    <t>Goliath</t>
  </si>
  <si>
    <t>Sense Motive+2</t>
  </si>
  <si>
    <t>Common, Gol-Kaa</t>
  </si>
  <si>
    <t>Dwarven, Giant, Gnoll, Terran</t>
  </si>
  <si>
    <t>Crab Clan</t>
  </si>
  <si>
    <t>OA</t>
  </si>
  <si>
    <t>Sossrims</t>
  </si>
  <si>
    <t>Grig</t>
  </si>
  <si>
    <t>Disguise Self, Entangle (DC 10), Invisibility(self only), Pyrotechnics (DC 11), Ventriloquism (DC 10) (3/day)</t>
  </si>
  <si>
    <t>5/cold iron</t>
  </si>
  <si>
    <t>Jump+8</t>
  </si>
  <si>
    <t>Dodge</t>
  </si>
  <si>
    <t>Elven, Gnome, Halfling</t>
  </si>
  <si>
    <t>Crane Clan</t>
  </si>
  <si>
    <t>Suel</t>
  </si>
  <si>
    <t>Grimlock</t>
  </si>
  <si>
    <t>gaze attacks, visual effects, illusions, other attack forms
  that rely on sight.</t>
  </si>
  <si>
    <t>Climb,Hide,Listen,Spot</t>
  </si>
  <si>
    <t>Common, Grimlock</t>
  </si>
  <si>
    <t>Draconic, Dwarven, Gnome, Terran, Undercommon</t>
  </si>
  <si>
    <t>Crystalmist Mountains</t>
  </si>
  <si>
    <t>Talfir</t>
  </si>
  <si>
    <t>Guardinal, Cervidal</t>
  </si>
  <si>
    <t>Good, Guardinal</t>
  </si>
  <si>
    <t>2 Slams+5+0+1, Butt+3+0+0</t>
  </si>
  <si>
    <t>Bless, Command, Detect Poison, Light (at will); Hold Person, Magic Missile, Suggestion (CL 9, DC 13+Spell Lvl)</t>
  </si>
  <si>
    <t>cold 10, sonic10</t>
  </si>
  <si>
    <t>Balance,Concentration,Heal,Intimidate,Jump+8,Knowledge (the planes),Listen,Spellcraft,Spot</t>
  </si>
  <si>
    <t>Celestial, Infernal, Draconic</t>
  </si>
  <si>
    <t>Cyre, Displaced</t>
  </si>
  <si>
    <t>Tashalan</t>
  </si>
  <si>
    <t>Guardinal, Lupinal</t>
  </si>
  <si>
    <t>2 Claws+4+0+1,Bite+5+0+0</t>
  </si>
  <si>
    <t>Blink, Blur, Change Self, Darkness, Ethereal Jaunt (at will); Cone Of Cold, Cure Light Wounds, Fly, Magic Missile (3/day, CL 8, DC12+spell lvl)</t>
  </si>
  <si>
    <t>5/evil</t>
  </si>
  <si>
    <t>Balance,Climb,Concentration,Diplomacy,Hide,Jump,Listen,Move Silently,Spot,Survival,Tumble</t>
  </si>
  <si>
    <t>Damara</t>
  </si>
  <si>
    <t>Tethyrian</t>
  </si>
  <si>
    <t>Hadozee</t>
  </si>
  <si>
    <t>Balance+4,Climb+4</t>
  </si>
  <si>
    <t>Common, Hadozee</t>
  </si>
  <si>
    <t>Aquan, Elven, Halfling</t>
  </si>
  <si>
    <t>13+1d3/1d4/1d6</t>
  </si>
  <si>
    <t>5'0"/4'10"+2d8</t>
  </si>
  <si>
    <t>150/120+2d4</t>
  </si>
  <si>
    <t>Dambrath</t>
  </si>
  <si>
    <t>Touv</t>
  </si>
  <si>
    <t>Half-Elf</t>
  </si>
  <si>
    <t>Diplomacy+2,Gather Information+2,Listen+1,Search+1,Spot+1</t>
  </si>
  <si>
    <t>4'7"/4'5"+2d8</t>
  </si>
  <si>
    <t>Darguun</t>
  </si>
  <si>
    <t>Tuigan</t>
  </si>
  <si>
    <t>Half-Elf, Aquatic</t>
  </si>
  <si>
    <t>Listen+1,Search+1,Spot+1,Swim+8</t>
  </si>
  <si>
    <t>Darkon</t>
  </si>
  <si>
    <t>Turami</t>
  </si>
  <si>
    <t>Half-Elf, Deepwyrm Drow</t>
  </si>
  <si>
    <t>Detect Magic (3/day); Disguise Self</t>
  </si>
  <si>
    <t>Bluff+2,Gather Information+2,Listen+1,Search+1,Spot+1</t>
  </si>
  <si>
    <t>Common, Elven, Undercommon</t>
  </si>
  <si>
    <t>Chondathan, Dwarven, Giant, Goblin, Illuskan, Sylvan</t>
  </si>
  <si>
    <t>Dementlieu</t>
  </si>
  <si>
    <t>Ulutiun</t>
  </si>
  <si>
    <t>Half-Elf, Drow</t>
  </si>
  <si>
    <t>Demon Wastes</t>
  </si>
  <si>
    <t>Vaasans</t>
  </si>
  <si>
    <t>Half-Elf, Forestlord</t>
  </si>
  <si>
    <t>Dragon Clan</t>
  </si>
  <si>
    <t>Zakhara</t>
  </si>
  <si>
    <t>Half-Giant</t>
  </si>
  <si>
    <t>Draconic, Giant, Gnoll, Ignan</t>
  </si>
  <si>
    <t>Psychic Warrior</t>
  </si>
  <si>
    <t>30+3d6/2d6/4d6</t>
  </si>
  <si>
    <t>6'4"/6'1"+2d12</t>
  </si>
  <si>
    <t>220/180+2d6</t>
  </si>
  <si>
    <t>Droaam</t>
  </si>
  <si>
    <t>Half-Kender</t>
  </si>
  <si>
    <t>Kender</t>
  </si>
  <si>
    <t>Open Lock+1,Sleight of Hand+1,Spot+1</t>
  </si>
  <si>
    <t>Kenderspeak, Common</t>
  </si>
  <si>
    <t>AoM</t>
  </si>
  <si>
    <t>Dullstrand, The</t>
  </si>
  <si>
    <t>Halfling, Deep</t>
  </si>
  <si>
    <t>Common, Halfling, Dwarven</t>
  </si>
  <si>
    <t>Dwarven, Elven, Gnome, Goblin, Orc</t>
  </si>
  <si>
    <t>Dyvers</t>
  </si>
  <si>
    <t>Halfling, Ghostwise</t>
  </si>
  <si>
    <t>Common, Halfling</t>
  </si>
  <si>
    <t>Chondathan, Elven, Gnoll, Shaaran, Sylvan</t>
  </si>
  <si>
    <t>20+2d4/3d6/4d6</t>
  </si>
  <si>
    <t>Ekbir</t>
  </si>
  <si>
    <t>Halfling, Glimmerskin</t>
  </si>
  <si>
    <t>Dragonblood, Halfling</t>
  </si>
  <si>
    <t>Climb+2,Jump+2,Listen+2</t>
  </si>
  <si>
    <t>Elven Court</t>
  </si>
  <si>
    <t>Halfling, Lightfoot</t>
  </si>
  <si>
    <t>Estwilde</t>
  </si>
  <si>
    <t>Halfling, Shoal</t>
  </si>
  <si>
    <t>Aquatic, Halfling</t>
  </si>
  <si>
    <t>Listen+2,Swim+8</t>
  </si>
  <si>
    <t>Evereska</t>
  </si>
  <si>
    <t>Halfling, Strongheart</t>
  </si>
  <si>
    <t>Dwarven, Gnoll, Goblin, Halruaan, Shaaran</t>
  </si>
  <si>
    <t>Evermeet</t>
  </si>
  <si>
    <t>Halfling, Tallfellow</t>
  </si>
  <si>
    <t>Falkovnia</t>
  </si>
  <si>
    <t>Halfling, Tundra</t>
  </si>
  <si>
    <t>Jump+2,Listen+2,Move Silently+2,Survival+2</t>
  </si>
  <si>
    <t>Forlorn</t>
  </si>
  <si>
    <t>Halfling/Orc</t>
  </si>
  <si>
    <t>Climb+2,Jump+2,Listen+1,Move Silently+2</t>
  </si>
  <si>
    <t>Common, Orcish</t>
  </si>
  <si>
    <t>Draconic, Dwarven, Elven, Gnome, Giant, Gnoll, Goblin, Abyssal</t>
  </si>
  <si>
    <t>Furyondy</t>
  </si>
  <si>
    <t>Half-Ogre</t>
  </si>
  <si>
    <t>6'10"/6'5"+2d12</t>
  </si>
  <si>
    <t>250/210+3d8</t>
  </si>
  <si>
    <t>DCS,MM</t>
  </si>
  <si>
    <t>Geoff</t>
  </si>
  <si>
    <t>Half-Orc</t>
  </si>
  <si>
    <t>150/110+2d6</t>
  </si>
  <si>
    <t>G'Henna</t>
  </si>
  <si>
    <t>Half-Orc, Frostblood</t>
  </si>
  <si>
    <t>Dragonblood, Orc</t>
  </si>
  <si>
    <t>cold 10</t>
  </si>
  <si>
    <t>Endurance</t>
  </si>
  <si>
    <t>Goodlund</t>
  </si>
  <si>
    <t>Half-Orc, Scablands</t>
  </si>
  <si>
    <t>Sa</t>
  </si>
  <si>
    <t>Gran March</t>
  </si>
  <si>
    <t>Half-Vistani, Canjar</t>
  </si>
  <si>
    <t>Spellcraft+2,Survival+2</t>
  </si>
  <si>
    <t>Balok, Darkonese, Mordentish, Vaasi, Draconic</t>
  </si>
  <si>
    <t>Greyhawk</t>
  </si>
  <si>
    <t>Half-Vistani, Corvara</t>
  </si>
  <si>
    <t>Open Lock+2,Sense Motive+2,Survival+2</t>
  </si>
  <si>
    <t>Halruaa</t>
  </si>
  <si>
    <t>Half-Vistani, Equaar</t>
  </si>
  <si>
    <t>Handle Animal+2,Ride+2,Survival+2</t>
  </si>
  <si>
    <t>Har'Akir</t>
  </si>
  <si>
    <t>Half-Vistani, Kamii</t>
  </si>
  <si>
    <t>Survival+2</t>
  </si>
  <si>
    <t>Hazlan</t>
  </si>
  <si>
    <t>Half-Vistani, Naiat</t>
  </si>
  <si>
    <t>Perform (any)+2,Survival+2</t>
  </si>
  <si>
    <t>Highfolk</t>
  </si>
  <si>
    <t>Half-Vistani, Vatmska</t>
  </si>
  <si>
    <t>Profesion (herbalism)+2,Survival+2</t>
  </si>
  <si>
    <t>Hylo</t>
  </si>
  <si>
    <t>Half-Vistani, Zarovan</t>
  </si>
  <si>
    <t>Icereach</t>
  </si>
  <si>
    <t>Harssaf</t>
  </si>
  <si>
    <t>blindness, fire</t>
  </si>
  <si>
    <t>5/bludgeoning</t>
  </si>
  <si>
    <t>Climb,Hide,Jump,Knowledge (nature),Listen,Move Silently,Spot</t>
  </si>
  <si>
    <t>Alertness, Lightning Reflexes</t>
  </si>
  <si>
    <t>Draconic, Dwarven, Elven, Giant, Halfling, Orc, Terran</t>
  </si>
  <si>
    <t>Impiltur</t>
  </si>
  <si>
    <t>Hellbred</t>
  </si>
  <si>
    <t>Devil's Favor</t>
  </si>
  <si>
    <t>Common, Infernal</t>
  </si>
  <si>
    <t>Invidia</t>
  </si>
  <si>
    <t>Common, Hengeyokai</t>
  </si>
  <si>
    <t>Giant, Goblin, Nezumi, Spirit Tongue</t>
  </si>
  <si>
    <t>Wu Jen</t>
  </si>
  <si>
    <t>Karrnath</t>
  </si>
  <si>
    <t>Hobgoblin</t>
  </si>
  <si>
    <t>Draconic, Dwarven, Infernal, Giant, Orc</t>
  </si>
  <si>
    <t>Kartakass</t>
  </si>
  <si>
    <t>Hobgoblin, Sunscorch</t>
  </si>
  <si>
    <t>Dragonblood, Goblinoid</t>
  </si>
  <si>
    <t>Bluff+2,Move Silently+4</t>
  </si>
  <si>
    <t>Keening</t>
  </si>
  <si>
    <t>Keoland</t>
  </si>
  <si>
    <t>Human, Silverbrow</t>
  </si>
  <si>
    <t>Dragonblood, Human</t>
  </si>
  <si>
    <t>Feather Fall (3/day)</t>
  </si>
  <si>
    <t>Disguise+2</t>
  </si>
  <si>
    <t>Ket</t>
  </si>
  <si>
    <t>Human/Dwarf</t>
  </si>
  <si>
    <t>Kharolis</t>
  </si>
  <si>
    <t>Human/Gnome</t>
  </si>
  <si>
    <t>Khur</t>
  </si>
  <si>
    <t>Human/Halfling</t>
  </si>
  <si>
    <t>Lamordia</t>
  </si>
  <si>
    <t>Illumian</t>
  </si>
  <si>
    <t>Common, Illumian</t>
  </si>
  <si>
    <t>4'11"/4'6"+2d10</t>
  </si>
  <si>
    <t>Lantan</t>
  </si>
  <si>
    <t>Jackal Lord</t>
  </si>
  <si>
    <t>2 Claws+4+0+1,Bite+7+0+0</t>
  </si>
  <si>
    <t>Cat's Grace, Change Self, Detect Magic, Detect Good, Suggestion (at will); Shadow Walk (3/day)</t>
  </si>
  <si>
    <t>Bluff,Diplomacy,Disguise,Intimidate,Knowledge (religion),Listen,Move Silently,Sense Motive,Spot</t>
  </si>
  <si>
    <t>Lapaliiya</t>
  </si>
  <si>
    <t>Janni</t>
  </si>
  <si>
    <t>perfect</t>
  </si>
  <si>
    <t>Invisibility (self only), Speak With Animals (3/day);Create Food And Water, Ethereal Jaunt</t>
  </si>
  <si>
    <t>Appraise,Concentration,Craft (any),Escape Artist,Listen,Move Silently,Ride,Sense Motive,Spot</t>
  </si>
  <si>
    <t>Improved Initiative</t>
  </si>
  <si>
    <t>Aquan, Auran, Ignan, Terran, Abyssal, Celestial, Infernal</t>
  </si>
  <si>
    <t>Lion Clan</t>
  </si>
  <si>
    <t>Kalashtar</t>
  </si>
  <si>
    <t>Bluff+2,Diplomacy+2,Intimidate+2</t>
  </si>
  <si>
    <t>Common, Quor</t>
  </si>
  <si>
    <t>Draconic, Riedran</t>
  </si>
  <si>
    <t>40+2d6/3d6/5d6</t>
  </si>
  <si>
    <t>5'4"/5'2"+2d6</t>
  </si>
  <si>
    <t>135/105+1d6</t>
  </si>
  <si>
    <t>Lordship of the Isles</t>
  </si>
  <si>
    <t>Kaorti</t>
  </si>
  <si>
    <t>Evil, Extraplanar</t>
  </si>
  <si>
    <t>Bite+5+0+0</t>
  </si>
  <si>
    <t>Color Spray, Disguise Self, Featherfall, Ray of Feeblemind, Reduce, Spider Climb</t>
  </si>
  <si>
    <t>poison</t>
  </si>
  <si>
    <t>Concentration,Craft (any),Heal+8,Intimidate,Knowledge (arcana),Knowledge (the planes),Spellcraft,Survival,Use Magic Device</t>
  </si>
  <si>
    <t>Exotic Weapon Proficiency(ribbondagger)</t>
  </si>
  <si>
    <t>Luiren</t>
  </si>
  <si>
    <t>Karsite</t>
  </si>
  <si>
    <t>Binder</t>
  </si>
  <si>
    <t>TM</t>
  </si>
  <si>
    <t>Mantis Clan</t>
  </si>
  <si>
    <t>Keeper</t>
  </si>
  <si>
    <t>mind-affecting effects, poison, sleep, paralysis, stunning, disease, death effects, necromantic effects, any effect requiring a Fort save unless it works on objects. You are also not subject to critical hits, sneak attacks, subdual damage, ability damage, ability drain, energy drain, death from massive damage.</t>
  </si>
  <si>
    <t>acid 10, cold 10, fire 10, electricity 10, sonic 10</t>
  </si>
  <si>
    <t>Climb+8,Escape Artist+8,Hide,Jump+8,Knowledge (any),Listen,Move Silently,Open Lock,Spot</t>
  </si>
  <si>
    <t>Spring Attack</t>
  </si>
  <si>
    <t>Markovia</t>
  </si>
  <si>
    <t>fear</t>
  </si>
  <si>
    <t>Concentration,Open Lock+2,Sleight of Hand+2,Spot+2</t>
  </si>
  <si>
    <t>Dwarven, Ergot, Elven, Goblin, Solamnic</t>
  </si>
  <si>
    <t>Menzoberranyr</t>
  </si>
  <si>
    <t>Kender, Afflicted</t>
  </si>
  <si>
    <t>Climb+2,Hide+2,Jump+2,Open Lock+2,Sleight of Hand+2,Spot+2</t>
  </si>
  <si>
    <t>Mist Kingdom</t>
  </si>
  <si>
    <t>Kenku</t>
  </si>
  <si>
    <t>2 Claws+3+0+1</t>
  </si>
  <si>
    <t>Common, Kenku</t>
  </si>
  <si>
    <t>Auran, Dwarven, Gnome, Goblin, Halfling</t>
  </si>
  <si>
    <t>Mordent</t>
  </si>
  <si>
    <t>Khaasta</t>
  </si>
  <si>
    <t>Extraplanar, Reptilian</t>
  </si>
  <si>
    <t>Climb,Handle Animal,Intimidate,Knowledge (the planes),Ride,Spot,Survival</t>
  </si>
  <si>
    <t>Mulhorand</t>
  </si>
  <si>
    <t>Killoren</t>
  </si>
  <si>
    <t>magic sleep effects</t>
  </si>
  <si>
    <t>Handle Animal+2,Survival+2</t>
  </si>
  <si>
    <t>Aquan, Auran, Elven, Gnome, Ignan, Terran</t>
  </si>
  <si>
    <t>10+1d4/1d6/2d6</t>
  </si>
  <si>
    <t>5'0"/5'0"+2d6</t>
  </si>
  <si>
    <t>Narfell</t>
  </si>
  <si>
    <t>Kir-Lanan</t>
  </si>
  <si>
    <t>2 Claws+4+0+1</t>
  </si>
  <si>
    <t>Ray of Enfeeblement (3/day)</t>
  </si>
  <si>
    <t>Escape Artist,Hide,+4Listen,Move Silently,Spot,Use Magic Device</t>
  </si>
  <si>
    <t>Kir-Lanan, Common</t>
  </si>
  <si>
    <t>Necropolis</t>
  </si>
  <si>
    <t>Kobold</t>
  </si>
  <si>
    <t>Common, Undercommon</t>
  </si>
  <si>
    <t>6+1d3/1d4/2d4</t>
  </si>
  <si>
    <t>2'1"/1'10"+2d4</t>
  </si>
  <si>
    <t>40/30+1d1</t>
  </si>
  <si>
    <t>Neraka</t>
  </si>
  <si>
    <t>Korobokuru</t>
  </si>
  <si>
    <t>Giant, Goblin, Hengeyokai, Sylvan</t>
  </si>
  <si>
    <t>100/70+2d4</t>
  </si>
  <si>
    <t>Nidala</t>
  </si>
  <si>
    <t>Krinth</t>
  </si>
  <si>
    <t>Common, Netherese</t>
  </si>
  <si>
    <t>Abyssal, Chondathan, Damaran, Undercommon</t>
  </si>
  <si>
    <t>Nightlund</t>
  </si>
  <si>
    <t>Kuo-Toa</t>
  </si>
  <si>
    <t>poison, paralysis</t>
  </si>
  <si>
    <t>electricity 10.</t>
  </si>
  <si>
    <t>Craft (any),Escape Artist+8,Knowledge (any),Listen,Move Silently,Search+4,Spot+4,Swim+8</t>
  </si>
  <si>
    <t>Kuo-Toan</t>
  </si>
  <si>
    <t>Undercommon, Aquan</t>
  </si>
  <si>
    <t>Nordmaar</t>
  </si>
  <si>
    <t>Kyrie</t>
  </si>
  <si>
    <t>Handle Animal,Knowledge (nature),Listen,Survival</t>
  </si>
  <si>
    <t>Auran, Kothian</t>
  </si>
  <si>
    <t>Common,Kalinese,Nordmaarian</t>
  </si>
  <si>
    <t>Northern Ergoth</t>
  </si>
  <si>
    <t>Kyton (Chain Devil)</t>
  </si>
  <si>
    <t>2 Chains+9+0+1</t>
  </si>
  <si>
    <t>5/silver or good</t>
  </si>
  <si>
    <t>Climb,Craft (blacksmithing),Escape Artist,Intimidate,Listen,Spot,Use Rope</t>
  </si>
  <si>
    <t>Nova Vaasa</t>
  </si>
  <si>
    <t>Lizardfolk</t>
  </si>
  <si>
    <t>Balance+4,Jump+4,Swim+4</t>
  </si>
  <si>
    <t>Aquan, Goblin, Gnoll, Orc</t>
  </si>
  <si>
    <t>Nyrond</t>
  </si>
  <si>
    <t>Lizardfolk, Blackscale</t>
  </si>
  <si>
    <t>acid 5</t>
  </si>
  <si>
    <t>Balance+4,Jump+4,Swim+8</t>
  </si>
  <si>
    <t>Odiare</t>
  </si>
  <si>
    <t>Lizardfolk, Poison Dusk</t>
  </si>
  <si>
    <t>Balance+4,Hide+5,Jump+4,Swim+8</t>
  </si>
  <si>
    <t>Multiattack</t>
  </si>
  <si>
    <t>Halfling, Sylvan</t>
  </si>
  <si>
    <t>Oldonnar</t>
  </si>
  <si>
    <t>Lizardfolk, Viletooth</t>
  </si>
  <si>
    <t>Dragonblood, Reptilian</t>
  </si>
  <si>
    <t>Onnwal</t>
  </si>
  <si>
    <t>Locathah</t>
  </si>
  <si>
    <t>Craft (any),Listen,Spot,Swim+8</t>
  </si>
  <si>
    <t>Aquan</t>
  </si>
  <si>
    <t>Pale, Theocracy</t>
  </si>
  <si>
    <t>Loxo</t>
  </si>
  <si>
    <t>2 Slams+4+0+1,Trample+5+0+2</t>
  </si>
  <si>
    <t>Climb,Listen,Spot,Survival</t>
  </si>
  <si>
    <t>ShS,Sand</t>
  </si>
  <si>
    <t>Paridon</t>
  </si>
  <si>
    <t>Lumi</t>
  </si>
  <si>
    <t>Disrupt Undead (DC10), Light (at will); Cure Light Wounds, Glitterdust (DC12) (3/day)</t>
  </si>
  <si>
    <t>Concentration,Diplomacy,Heal,Knowledge (the planes),Listen,Search+2,Sense Motive+2,Spot+2</t>
  </si>
  <si>
    <t>Common, Lumi</t>
  </si>
  <si>
    <t>Abyssal, Celestial, Dwarven, Infernal</t>
  </si>
  <si>
    <t>Perrenland</t>
  </si>
  <si>
    <t>Maeluth</t>
  </si>
  <si>
    <t>Pharazia</t>
  </si>
  <si>
    <t>Maenad</t>
  </si>
  <si>
    <t>Common, Maenad</t>
  </si>
  <si>
    <t>Aquan, Draconic, Dwarven, Elven, Goblin</t>
  </si>
  <si>
    <t>40+1d6/4d6/6d6</t>
  </si>
  <si>
    <t>5'4"/5'3"+2d10</t>
  </si>
  <si>
    <t>Phoenix Clan</t>
  </si>
  <si>
    <t>Marrash</t>
  </si>
  <si>
    <t>Protection From Arrows (at will, CL 10)</t>
  </si>
  <si>
    <t>Balance,Jump,Knowledge (the planes),Listen,Search,Spot,Tumble</t>
  </si>
  <si>
    <t>Plains of Dust</t>
  </si>
  <si>
    <t>Maug</t>
  </si>
  <si>
    <t>Craft (any),Craft (stonemeasonery)+4,Intimidate,Knowledge (arch &amp; eng)+4,Listen,Profession (any),Spot,Survival</t>
  </si>
  <si>
    <t>Common, Draconic, Giant</t>
  </si>
  <si>
    <t>Q'Barra</t>
  </si>
  <si>
    <t>Mechanatrix</t>
  </si>
  <si>
    <t>Shocking Grasp</t>
  </si>
  <si>
    <t>Knowledge (arch &amp; eng)+4,Listen,Search,Spot+2</t>
  </si>
  <si>
    <t>Qualinesti</t>
  </si>
  <si>
    <t>Mephling, Air</t>
  </si>
  <si>
    <t>Common, Auran</t>
  </si>
  <si>
    <t>Aquan, Auran, Ignan, Terran</t>
  </si>
  <si>
    <t>50+4d4/4d6/6d6</t>
  </si>
  <si>
    <t>2'7"/2'9"+2d4</t>
  </si>
  <si>
    <t>25/30+1d1</t>
  </si>
  <si>
    <t>Rashemen</t>
  </si>
  <si>
    <t>Mephling, Earth</t>
  </si>
  <si>
    <t>Common, Terran</t>
  </si>
  <si>
    <t>51+4d4/4d6/6d7</t>
  </si>
  <si>
    <t>Ratik</t>
  </si>
  <si>
    <t>Mephling, Fire</t>
  </si>
  <si>
    <t>52+4d4/4d6/6d8</t>
  </si>
  <si>
    <t>Richemulot</t>
  </si>
  <si>
    <t>Mephling, Water</t>
  </si>
  <si>
    <t>Common, Aquan</t>
  </si>
  <si>
    <t>53+4d4/4d6/6d9</t>
  </si>
  <si>
    <t>Riedra</t>
  </si>
  <si>
    <t>Merfolk</t>
  </si>
  <si>
    <t>Rokushima Taiyoo</t>
  </si>
  <si>
    <t>Merregon (Legion Devil)</t>
  </si>
  <si>
    <t>fire, poison, fear</t>
  </si>
  <si>
    <t>Climb,Craft (weaponsmithing),Heal,Intimidate,Jump,Ride</t>
  </si>
  <si>
    <t>Mobility</t>
  </si>
  <si>
    <t>Sancrist</t>
  </si>
  <si>
    <t>Mind Flayer</t>
  </si>
  <si>
    <t>× Psionics (Sp): At Will: Charm Monster(DC 13), Detect Thoughts(DC 11), Levitate, Plane Shift, Suggestion(DC 12).</t>
  </si>
  <si>
    <t>Bluff,Concentration,Diplomacy,Disguise,Hide,Intimidate,Knowledge (any),Listen,Move Silently,Sense Motive,Spot</t>
  </si>
  <si>
    <t>Abyssal, Aquan, Draconic, Dwarven, Elven, Gnome, Infernal, Terran</t>
  </si>
  <si>
    <t>Sanguinia</t>
  </si>
  <si>
    <t>Minotaur</t>
  </si>
  <si>
    <t>Gore+5+0+1</t>
  </si>
  <si>
    <t>Intimidate,Listen+4,Search+4,Spot+4</t>
  </si>
  <si>
    <t>Saragoss</t>
  </si>
  <si>
    <t>Mongrelfolk</t>
  </si>
  <si>
    <t>Appraise+1,Climb+1,Hide+4,Jump+1,Listen+1,Move Silently+1,Search+1,Sleight of Hand+4,Spot+1</t>
  </si>
  <si>
    <t>4'4"/4'3"+2d6</t>
  </si>
  <si>
    <t>100/85+2d6</t>
  </si>
  <si>
    <t>Schallsea</t>
  </si>
  <si>
    <t>Narzugon</t>
  </si>
  <si>
    <t>Scorching Ray (at will), Mount (3/day).</t>
  </si>
  <si>
    <t>Balance,Climb,Escape Artist,Handle Animal,Intimidate,Knowledge (the planes),Listen,Ride,Spot,Survival,Use Rope</t>
  </si>
  <si>
    <t>Common, Celestial, Draconic, Infernal</t>
  </si>
  <si>
    <t>Scorpion Clan</t>
  </si>
  <si>
    <t>Neanderthal</t>
  </si>
  <si>
    <t>Listen+2,Spot+2,Survival+2</t>
  </si>
  <si>
    <t>Dwarven, Giant, Orc</t>
  </si>
  <si>
    <t>14+1d4/1d6/3d6</t>
  </si>
  <si>
    <t>6'6"/6'6"+2d8</t>
  </si>
  <si>
    <t>200/150+2d4</t>
  </si>
  <si>
    <t>Sea Barons</t>
  </si>
  <si>
    <t>Neraph</t>
  </si>
  <si>
    <t>Jump+5,Search+2,Spot+2</t>
  </si>
  <si>
    <t>Neraph, Slaad</t>
  </si>
  <si>
    <t>Common, Celestial, Abyssal</t>
  </si>
  <si>
    <t>Sebua</t>
  </si>
  <si>
    <t>Nerra, Kalareem</t>
  </si>
  <si>
    <t>Mirror Image</t>
  </si>
  <si>
    <t>gaze attacks</t>
  </si>
  <si>
    <t>sonic</t>
  </si>
  <si>
    <t>cold 10, electricity 10, fire10</t>
  </si>
  <si>
    <t>Bluff,Diplomacy,Disguise,Hide,Intimidate,Knowledge (any),Listen,Move Silently,Sense Motive,Spot</t>
  </si>
  <si>
    <t>Exotic Weapon Proficiency(shard longsword), Weapon Focus(shard longsword)</t>
  </si>
  <si>
    <t>Common, Nerran</t>
  </si>
  <si>
    <t>Sembia</t>
  </si>
  <si>
    <t>Nerra, Sillit</t>
  </si>
  <si>
    <t>Change Self, False Vision, Mirror Image (at will); Mislead (3/day)</t>
  </si>
  <si>
    <t>cold 15, electricity 15, fire15</t>
  </si>
  <si>
    <t>Bluff,Diplomacy,Disguise,Gather Information,Hide,Intimidate,Knowledge (the planes),Listen,Move Silently,Search,Sense Motive,Spot,Survival</t>
  </si>
  <si>
    <t>Shadovar</t>
  </si>
  <si>
    <t>Nerra, Varoot</t>
  </si>
  <si>
    <t>Change Self; Mirror Image (3/day)</t>
  </si>
  <si>
    <t>Bluff,Diplomacy,Disguise,Gather Information,Intimidate,Knowledge (any),Listen,Sense Motive,Sleight of Hand,Spot</t>
  </si>
  <si>
    <t>Exotic Weapon Proficiency(shard longsword), Exotic Weapon Proficiency(shard dagger)</t>
  </si>
  <si>
    <t>Shield Lands</t>
  </si>
  <si>
    <t>Nezumi</t>
  </si>
  <si>
    <t>Bite+4+0+1,Claw+4+0+1</t>
  </si>
  <si>
    <t>Shadowlands Taint</t>
  </si>
  <si>
    <t>Common, Nezumi</t>
  </si>
  <si>
    <t>Bakemono, Shadowlands</t>
  </si>
  <si>
    <t>5+1d2/1d4/1d8</t>
  </si>
  <si>
    <t>5'2"/4'9"+2d4</t>
  </si>
  <si>
    <t>140/105+1d6</t>
  </si>
  <si>
    <t>Shou Expatriate</t>
  </si>
  <si>
    <t>Nixie</t>
  </si>
  <si>
    <t>Aquan, Sylvan</t>
  </si>
  <si>
    <t>Common, Elven, Gnome, Halfling</t>
  </si>
  <si>
    <t>Sildeyuir</t>
  </si>
  <si>
    <t>Nycter</t>
  </si>
  <si>
    <t>Craft (any),Listen+2,Spot+2,Survival</t>
  </si>
  <si>
    <t>Silvanesti</t>
  </si>
  <si>
    <t>Ogre</t>
  </si>
  <si>
    <t>Climb,Listen,Spot</t>
  </si>
  <si>
    <t>Silverymoon</t>
  </si>
  <si>
    <t>Ogre Mage</t>
  </si>
  <si>
    <t>Darkness, Invisibility (at will); Charm Person (DC 10), Cone Of Cold (DC 14), Gaseous Form, Sleep (DC 10)</t>
  </si>
  <si>
    <t>Concentration,Listen,Spellcraft,Spot</t>
  </si>
  <si>
    <t>Dwarven, Goblin, Infernal, Orc</t>
  </si>
  <si>
    <t>Sithicus</t>
  </si>
  <si>
    <t>Ogre, Irda</t>
  </si>
  <si>
    <t>Dancing Lights, Detect Magic, Flare, Ghost Sound, Light, Mage Hand. (DC 9)</t>
  </si>
  <si>
    <t>Common, High Ogre</t>
  </si>
  <si>
    <t>Dwarven, Elven, Kothian, Sylvan</t>
  </si>
  <si>
    <t>Snow Eagle Aerie</t>
  </si>
  <si>
    <t>Ogre, Skullcrusher</t>
  </si>
  <si>
    <t>Craft (any),Handle Animal,Intimidate,Knowledge (arch &amp; eng),Ride</t>
  </si>
  <si>
    <t>Improved Grapple, Two-Weapon Fighting</t>
  </si>
  <si>
    <t>Dwarven, Orc, Goblin, Terran</t>
  </si>
  <si>
    <t>Solamnia</t>
  </si>
  <si>
    <t>Dwarven, Giant, Gnoll, Goblin, Undercommon</t>
  </si>
  <si>
    <t>Souragne</t>
  </si>
  <si>
    <t>Orc, Deep</t>
  </si>
  <si>
    <t>fire 5, cold 5.</t>
  </si>
  <si>
    <t>Craft (armorsmithing)+2,Craft (weaponsmithing)+2</t>
  </si>
  <si>
    <t>Orc, Undercommon</t>
  </si>
  <si>
    <t>Common, Dwarven, Elven, Goblin, Giant</t>
  </si>
  <si>
    <t>Southern Ergoth</t>
  </si>
  <si>
    <t>Orc, Frostblood</t>
  </si>
  <si>
    <t>Sphur Upra</t>
  </si>
  <si>
    <t>Orc, Gray</t>
  </si>
  <si>
    <t>Draconic, Giant, Goblin</t>
  </si>
  <si>
    <t>Sri Raji</t>
  </si>
  <si>
    <t>Orc, Mountain</t>
  </si>
  <si>
    <t>Draconic, Dwarven, Giant, Goblin</t>
  </si>
  <si>
    <t>5'8"/5'0"+2d10</t>
  </si>
  <si>
    <t>150/115+2d6</t>
  </si>
  <si>
    <t>Sunndi</t>
  </si>
  <si>
    <t>Pixie</t>
  </si>
  <si>
    <t>Lesser Confusion (DC 10), Dancing Lights, Detect Chaos, Detect Good, Detect Evil, Detect Law, Detect Thoughts (DC 11), Dispel Magic, Entangle (DC 10), Permanent Image (DC 15)</t>
  </si>
  <si>
    <t>10/cold iron</t>
  </si>
  <si>
    <t>Surkh</t>
  </si>
  <si>
    <t>Quaraphon</t>
  </si>
  <si>
    <t>Bite+4+0+2,2 Hooves+4+0+2</t>
  </si>
  <si>
    <t>Intimidate,Listen,Spot,Survival</t>
  </si>
  <si>
    <t>Tashalar</t>
  </si>
  <si>
    <t>Rakshasa</t>
  </si>
  <si>
    <t>15/good and piercing</t>
  </si>
  <si>
    <t>Bluff+4,Concentration,Diplomacy,Disguise+4,Intimidate,Listen,Move Silently,Perform (any),Sense Motive,Spellcraft,Spot</t>
  </si>
  <si>
    <t>Sylvan, Undercommon</t>
  </si>
  <si>
    <t>Tepest</t>
  </si>
  <si>
    <t>Rakshasa, Naztharune</t>
  </si>
  <si>
    <t>2 Claws+4+0+0</t>
  </si>
  <si>
    <t>Balance,Bluff+4,Disguise+4,Escape Artist,Hide,Listen,Move Silently,Search,Spot,Use Magic Device</t>
  </si>
  <si>
    <t>Tethyr</t>
  </si>
  <si>
    <t>Raptoran</t>
  </si>
  <si>
    <t>Climb+2,Jump+10,Spot+2</t>
  </si>
  <si>
    <t>Common, Tuilvilanuue</t>
  </si>
  <si>
    <t>Draconic, Elven, Gnome, Goblin, Orc, Sylvan</t>
  </si>
  <si>
    <t>5'2"/5'2"+2d10</t>
  </si>
  <si>
    <t>Teyr</t>
  </si>
  <si>
    <t>Rilkan</t>
  </si>
  <si>
    <t>Bluff+2,Diplomacy+2</t>
  </si>
  <si>
    <t>Incarnate</t>
  </si>
  <si>
    <t>120/95+1d8</t>
  </si>
  <si>
    <t>Thay</t>
  </si>
  <si>
    <t>Rilmani, Aurumach</t>
  </si>
  <si>
    <t>Comprehend Languages, Detect Chaos, Detect Evil, Detect Good, Detect Law, Detect Magic, Detect Thoughts, Feather Fall, Sanctuary, Tongues, Charm Monster, Cone of Cold, Greater Dispelling, Magic Circle Against Chaos, Magic Circle Against Evil, Magic Circle Against Good, Magic Circle Against Law, Magic Missile, Mass Suggestion, Teleport Without Error (self +max load of objects) (at will); Dissmissal, Fly, Forbiddance, Heal, Mind Blank, Prismatic Spray, True Seeing (CL 17, Save DC 18+Spell Level) (3/day)</t>
  </si>
  <si>
    <t>electricity, poison</t>
  </si>
  <si>
    <t>acid 20, sonic 20</t>
  </si>
  <si>
    <t>15/good or evil or lawful or chaotic</t>
  </si>
  <si>
    <t>Concentration,Craft (any),Diplomacy,Knowledge (any),Listen,Search,Sense Motive,Spellcraft,Spot,Survival</t>
  </si>
  <si>
    <t>Rilmani, Common, Undercommon, Abyssal, Celestial, Draconic, Infernal, Sylvan</t>
  </si>
  <si>
    <t>The Chondalwood</t>
  </si>
  <si>
    <t>Rilmani, Cuprilach</t>
  </si>
  <si>
    <t>Comprehend Languages, Detect Chaos, Detect Evil, Detect Good, Detect Law, Detect Magic, Detect Thoughts, Feather Fall, Sanctuary, Tongues, Knock, Locate Object, Melf's Acid Arrow, Misdirection, See Invisibility (at will); Dimension Door, Enervation, Mislead, Poison (CL 12,Save DC 16 + Spell Level) (3/day)</t>
  </si>
  <si>
    <t>10/good or evil or lawful or chaotic</t>
  </si>
  <si>
    <t>Balance,Bluff,Climb+8,Concentration,Diplomacy,Disguise,Escape Artist,Forgery,Gather Information,Hide,Intimidate,Jump,Listen,Move Silently,Search,Sense Motive,Spot,Survival,Tumble</t>
  </si>
  <si>
    <t>Rilmani, Common, Undercommon, Abyssal, Celestial, Infernal</t>
  </si>
  <si>
    <t>The Dalelands</t>
  </si>
  <si>
    <t>Rilmani, Ferrumach</t>
  </si>
  <si>
    <t>Comprehend Languages, Detect Chaos, Detect Evil, Detect Good, Detect Law, Detect Magic, Detect Thoughts, Feather Fall, Sanctuary, Tongues, Blur, Command, Obscuring Mist, See Invisibility, Silence (at will); Cure Moderate Wounds, Dispel Magic, Ice Storm, Phantom Steed (CL 9,Save DC 15 + Spell Level) (3/day)</t>
  </si>
  <si>
    <t>Climb,Concentration,Diplomacy,Escape Artist,Intimidate,Listen,Profession (soldier),Ride,Search,Sense Motive,Spot,Survival,Use Rope</t>
  </si>
  <si>
    <t>Rilmani, Common, Undercommon, Sylvan</t>
  </si>
  <si>
    <t>The Dragon Coast</t>
  </si>
  <si>
    <t>Satyr</t>
  </si>
  <si>
    <t>Bluff,Diplomacy,Disguise,Hide+4,Intimidate,Knowledge (nature),Listen+4,Move Silently+4,Perform (any)+4,Spot+4,Survival</t>
  </si>
  <si>
    <t>Sylvan</t>
  </si>
  <si>
    <t>Common, Elven, Gnome</t>
  </si>
  <si>
    <t>The Earthfast Mountains</t>
  </si>
  <si>
    <t>Scorpionfolk</t>
  </si>
  <si>
    <t>Sting+5+0+1,2 Claws+4+0+0,Trample+5+0+2</t>
  </si>
  <si>
    <t>Major Image (2/day); Mirror Image (Cl10, Save DC 12+Spell Level)</t>
  </si>
  <si>
    <t>Diplomacy,Intimidate,Listen,Sense Motive,Spot</t>
  </si>
  <si>
    <t>The Eldeen Reaches</t>
  </si>
  <si>
    <t>Sea Kin</t>
  </si>
  <si>
    <t>Escape Artist+2</t>
  </si>
  <si>
    <t>17+1d4/1d6/2d6</t>
  </si>
  <si>
    <t>The Far Hills</t>
  </si>
  <si>
    <t>Selkie</t>
  </si>
  <si>
    <t>Aquatic, Shapechanger</t>
  </si>
  <si>
    <t>Craft (any),Listen,Perform (any),Spot,Swim+8</t>
  </si>
  <si>
    <t>The Forest of Lethyr</t>
  </si>
  <si>
    <t>Shadar-Kai</t>
  </si>
  <si>
    <t>Exotic Weapon Proficiency(Spiked Chain)</t>
  </si>
  <si>
    <t>The Galena Mountains</t>
  </si>
  <si>
    <t>Shadowswyft</t>
  </si>
  <si>
    <t>Hide+4,Move Silently+4</t>
  </si>
  <si>
    <t>Shadowswyft, Common</t>
  </si>
  <si>
    <t>Abyssal, Celestial, Elven</t>
  </si>
  <si>
    <t>12+1d4/2d4/3d4</t>
  </si>
  <si>
    <t>5'4"/5'0"+3d5</t>
  </si>
  <si>
    <t>120/80+1d4</t>
  </si>
  <si>
    <t>The Golden Water</t>
  </si>
  <si>
    <t>Sharakim</t>
  </si>
  <si>
    <t>Dwarven, Elven, Gnome, Orc</t>
  </si>
  <si>
    <t>16+1d4/1d6/2d6</t>
  </si>
  <si>
    <t>The Great Dale</t>
  </si>
  <si>
    <t>Shifter</t>
  </si>
  <si>
    <t>Elven, Gnome, Halfling, and Sylvan</t>
  </si>
  <si>
    <t>20+1d6/1d8/2d8</t>
  </si>
  <si>
    <t>100/85+2d4</t>
  </si>
  <si>
    <t>ECS,RE</t>
  </si>
  <si>
    <t>The Great Glacier</t>
  </si>
  <si>
    <t>Shyft</t>
  </si>
  <si>
    <t>Ethereal Jaunt</t>
  </si>
  <si>
    <t>cold 5, fire 5, sonic 5</t>
  </si>
  <si>
    <t>Bluff,Hide+4,Listen,Move Silently+4,Search,Sense Motive,Sleight of Hand,Spot</t>
  </si>
  <si>
    <t>The Great Rift</t>
  </si>
  <si>
    <t>Sirine</t>
  </si>
  <si>
    <t>Fog Cloud, Improved Invisibility (CL 11, Save DC 13+spell level)</t>
  </si>
  <si>
    <t>Concentration,Heal,Hide,Perform (any)+8,Survival,Swim+8+</t>
  </si>
  <si>
    <t>Common,Sylvan</t>
  </si>
  <si>
    <t>The High Forest</t>
  </si>
  <si>
    <t>Skarn</t>
  </si>
  <si>
    <t>Intimidate+2,Climb+2</t>
  </si>
  <si>
    <t>Draconic, Elf, Celestial, Abyssal, Infernal</t>
  </si>
  <si>
    <t>21+1d4/2d6/4d6</t>
  </si>
  <si>
    <t>5'5"/5'3"+2d10</t>
  </si>
  <si>
    <t>150/130+2d8</t>
  </si>
  <si>
    <t>The Hordelands</t>
  </si>
  <si>
    <t>Skulk</t>
  </si>
  <si>
    <t>Hide+15,Move Silently+8</t>
  </si>
  <si>
    <t>Dwarven, Elven, Gnome, Goblin, Halfling, Orc</t>
  </si>
  <si>
    <t>105/70+2d4</t>
  </si>
  <si>
    <t>MM4</t>
  </si>
  <si>
    <t>The Icerim Mountains</t>
  </si>
  <si>
    <t>Slig</t>
  </si>
  <si>
    <t>fire 10</t>
  </si>
  <si>
    <t>Craft (any),Craft (trapmaking)+2,Hide+2,Move Silently,Ride,Survival</t>
  </si>
  <si>
    <t>Goblin, Elven, Ogre</t>
  </si>
  <si>
    <t>The Inner Sea</t>
  </si>
  <si>
    <t>Slig, Ghaggler</t>
  </si>
  <si>
    <t>Aquatic, Reptilian</t>
  </si>
  <si>
    <t>The Lake of Steam</t>
  </si>
  <si>
    <t>Slyth</t>
  </si>
  <si>
    <t>polymorphing, poison</t>
  </si>
  <si>
    <t>sonic 5</t>
  </si>
  <si>
    <t>Disguise+4,Escape Artist+4,Survival+4</t>
  </si>
  <si>
    <t>Aquan, Elven, Gnome, Terran</t>
  </si>
  <si>
    <t>The Lhazaar Principalities</t>
  </si>
  <si>
    <t>Spellscale</t>
  </si>
  <si>
    <t>Common,Draconic</t>
  </si>
  <si>
    <t>Dwarven, Elven, Gnome, Halfling</t>
  </si>
  <si>
    <t>12+1d4/1d6/2d4</t>
  </si>
  <si>
    <t>4'7"/4'10"+2d6</t>
  </si>
  <si>
    <t>90/100+2d8</t>
  </si>
  <si>
    <t>Rdr</t>
  </si>
  <si>
    <t>The Moonsea</t>
  </si>
  <si>
    <t>Spiker</t>
  </si>
  <si>
    <t>2/piercing or slashing.</t>
  </si>
  <si>
    <t>140/100+2d6</t>
  </si>
  <si>
    <t>The Moonshae Isles</t>
  </si>
  <si>
    <t>Spirit Folk, Bamboo</t>
  </si>
  <si>
    <t>Spirit</t>
  </si>
  <si>
    <t>Speak With Animals 1/day</t>
  </si>
  <si>
    <t>Common, Spirit Tongue</t>
  </si>
  <si>
    <t>Aquan, Giant Goblin, Hengeyokai, Nezumi</t>
  </si>
  <si>
    <t>The Mournland</t>
  </si>
  <si>
    <t>Spirit Folk, River</t>
  </si>
  <si>
    <t>Speak With Animals 1/day (fish only)</t>
  </si>
  <si>
    <t>The Mror Holds</t>
  </si>
  <si>
    <t>Spirit Folk, Sea</t>
  </si>
  <si>
    <t>The Nelanther Isles</t>
  </si>
  <si>
    <t>Spriggan</t>
  </si>
  <si>
    <t>Produce Flame, Scare, Shatter (at will, CL 8, DC 10+spell level) (at will)</t>
  </si>
  <si>
    <t>Climb+4,Disable Device+4,Move Silently+4,Open Lock+4,Sleight of Hand+4</t>
  </si>
  <si>
    <t>Draconic, Sylvan</t>
  </si>
  <si>
    <t>The Nocturnal Sea</t>
  </si>
  <si>
    <t>Ss'ressen, Ashen Hide</t>
  </si>
  <si>
    <t>Ss'ressen, Cancerese</t>
  </si>
  <si>
    <t>Ssethric, Low Coryani, Milandisian</t>
  </si>
  <si>
    <t>PGtA</t>
  </si>
  <si>
    <t>The North</t>
  </si>
  <si>
    <t>Ss'ressen, Black Talon</t>
  </si>
  <si>
    <t>Balance+2,Jump+2,Swim+2</t>
  </si>
  <si>
    <t>Ss'ressen, Milandisian</t>
  </si>
  <si>
    <t>Ssethric, Low Coryani, Cancerese</t>
  </si>
  <si>
    <t>The Outer Sea</t>
  </si>
  <si>
    <t>Stonechild</t>
  </si>
  <si>
    <t>Earth, Extraplanar</t>
  </si>
  <si>
    <t>acid, poison</t>
  </si>
  <si>
    <t>Appraise,Climb,Intimidate,Knowledge (history),Knowledge (the planes),Listen,Search,Spot,Survival</t>
  </si>
  <si>
    <t>Celestial, Dwarven, Ignan</t>
  </si>
  <si>
    <t>60+3d6/5d6/7d6</t>
  </si>
  <si>
    <t>The Plateau of Thay</t>
  </si>
  <si>
    <t>Synad</t>
  </si>
  <si>
    <t>Common, Synad</t>
  </si>
  <si>
    <t>CP</t>
  </si>
  <si>
    <t>The Ride</t>
  </si>
  <si>
    <t>Tanarukk</t>
  </si>
  <si>
    <t>Hide,Intimidate,Listen,Search,Spot</t>
  </si>
  <si>
    <t>Abyssal, Orc</t>
  </si>
  <si>
    <t>The Sea of Sorrows</t>
  </si>
  <si>
    <t>Tarmak</t>
  </si>
  <si>
    <t>Tarmak, Common</t>
  </si>
  <si>
    <t>The Shaar</t>
  </si>
  <si>
    <t>Tayfolk, Taylang</t>
  </si>
  <si>
    <t>sleep</t>
  </si>
  <si>
    <t>Climb,Intimidate+2,Listen+2,Survival</t>
  </si>
  <si>
    <t>Tayl</t>
  </si>
  <si>
    <t>Common, Elven, Ogre</t>
  </si>
  <si>
    <t>The Shadow Marches</t>
  </si>
  <si>
    <t>Tayfolk, Tayling</t>
  </si>
  <si>
    <t>Cure Minor Wounds, Mage Hand, Cat's Grace, Haste, Polymorph (3/day)</t>
  </si>
  <si>
    <t>Concentration+2,Spot+2</t>
  </si>
  <si>
    <t>The Shadow Rift</t>
  </si>
  <si>
    <t>Thri-Kreen</t>
  </si>
  <si>
    <t>4 Claws+4+0+1,Bite+4+0+0</t>
  </si>
  <si>
    <t>Balance,Climb,Hide,Jump+30,Listen,Spot</t>
  </si>
  <si>
    <t>Deflect Arrows</t>
  </si>
  <si>
    <t>Common, Thri-Kreen</t>
  </si>
  <si>
    <t>Elven, Giant, Gnoll, Goblin, Halfling</t>
  </si>
  <si>
    <t>6+1d4/1d4/1d4</t>
  </si>
  <si>
    <t>5'2"/4'6"+2d10</t>
  </si>
  <si>
    <t>135/100+2d6</t>
  </si>
  <si>
    <t>The Silver Marches</t>
  </si>
  <si>
    <t>Thri-Kreen, Psionic</t>
  </si>
  <si>
    <t>The Smoking Mountains</t>
  </si>
  <si>
    <t>Tiefling</t>
  </si>
  <si>
    <t>Bluff+2,Hide+2</t>
  </si>
  <si>
    <t>Draconic, Dwarven, Elven, Gnome, Goblin, Halfling, Orc</t>
  </si>
  <si>
    <t>FRCS,MM,PG,PlH</t>
  </si>
  <si>
    <t>The Spine of the World</t>
  </si>
  <si>
    <t>Troglodyte</t>
  </si>
  <si>
    <t>Hide+4,Listen</t>
  </si>
  <si>
    <t>Common, Giant, Goblin, Orc</t>
  </si>
  <si>
    <t>The Stormhorns</t>
  </si>
  <si>
    <t>Troll</t>
  </si>
  <si>
    <t>The Sword Coast</t>
  </si>
  <si>
    <t>Troll, Crystalline</t>
  </si>
  <si>
    <t>acid</t>
  </si>
  <si>
    <t>The Talenta Plains</t>
  </si>
  <si>
    <t>Uldra</t>
  </si>
  <si>
    <t>Ray Of Frost (3/day); Speak with Animals, Touch of Fatigue</t>
  </si>
  <si>
    <t>100+3d6/5d6/8d6</t>
  </si>
  <si>
    <t>2'4"/2'2"+2d4</t>
  </si>
  <si>
    <t>25/20+1d4</t>
  </si>
  <si>
    <t>The Vast</t>
  </si>
  <si>
    <t>Unbodied</t>
  </si>
  <si>
    <t>Touch+5+0+1</t>
  </si>
  <si>
    <t>Psion(Telepath)</t>
  </si>
  <si>
    <t>The Vilhon Reach</t>
  </si>
  <si>
    <t>Underfolk</t>
  </si>
  <si>
    <t>Drow, Dwarven, Gnome, Goblin, Orc</t>
  </si>
  <si>
    <t>4'5"/4'4"+2d6</t>
  </si>
  <si>
    <t>The Wealdath</t>
  </si>
  <si>
    <t>Ursoi</t>
  </si>
  <si>
    <t>2 Claws+5+0+1,Bite+5+0+1</t>
  </si>
  <si>
    <t>Climb,Listen,Spot,Survival+4,Swim+4</t>
  </si>
  <si>
    <t>Common, Ice Barbarian, Thanoi</t>
  </si>
  <si>
    <t>The Western Heartlands</t>
  </si>
  <si>
    <t>Vanara</t>
  </si>
  <si>
    <t>Balance+4,Climb+8,Hide+2,Jump+4,Move Silently+2</t>
  </si>
  <si>
    <t>Common, Vanara</t>
  </si>
  <si>
    <t>Giant, Goblin, Spirit Tongue, Sylvan</t>
  </si>
  <si>
    <t>Shaman</t>
  </si>
  <si>
    <t>4'5"/4'2"+1d8</t>
  </si>
  <si>
    <t>90/85+1d6</t>
  </si>
  <si>
    <t>The Wildlands</t>
  </si>
  <si>
    <t>Varag</t>
  </si>
  <si>
    <t>Jump,Move Silently+4,Survival</t>
  </si>
  <si>
    <t>Common, Draconic, Dwarven, Giant, Infernal, Orc</t>
  </si>
  <si>
    <t>Scout</t>
  </si>
  <si>
    <t>The Wizards' Reach</t>
  </si>
  <si>
    <t>Warforged</t>
  </si>
  <si>
    <t>0+1d12/1d6/1d4</t>
  </si>
  <si>
    <t>5'10"/5'10"+2d6</t>
  </si>
  <si>
    <t>270/270+4d1</t>
  </si>
  <si>
    <t>The Yuirwood</t>
  </si>
  <si>
    <t>Warforged, Charger</t>
  </si>
  <si>
    <t>2 Slams+5+0+2</t>
  </si>
  <si>
    <t>Jump</t>
  </si>
  <si>
    <t>Adamantine Body, Powerful Charge</t>
  </si>
  <si>
    <t>Thesk</t>
  </si>
  <si>
    <t>Warforged, Scout</t>
  </si>
  <si>
    <t>Hide+4</t>
  </si>
  <si>
    <t>Thoradin</t>
  </si>
  <si>
    <t>Wemic</t>
  </si>
  <si>
    <t>Hide,Jump+8,Listen,Move Silently,Spot,Survival</t>
  </si>
  <si>
    <t>Sylvan, Common</t>
  </si>
  <si>
    <t>Thorbardin</t>
  </si>
  <si>
    <t>Wildren</t>
  </si>
  <si>
    <t>Sylvan, Gnome, Goblin, Orc, Terran</t>
  </si>
  <si>
    <t>30+3d6/5d6/7d6</t>
  </si>
  <si>
    <t>3'8"/3'6"+2d10</t>
  </si>
  <si>
    <t>120/90+2d4</t>
  </si>
  <si>
    <t>Thrane</t>
  </si>
  <si>
    <t>Windblade, Windrazor</t>
  </si>
  <si>
    <t>2 Claws+5+0+1,Bite+6+0+0</t>
  </si>
  <si>
    <t>Climb+8,Knowledge (the planes),Listen,Move Silently,Spot,Survival,Tumble</t>
  </si>
  <si>
    <t>Improved Critical (claw), Improved Critical (bite)</t>
  </si>
  <si>
    <t>Auran, Windsong</t>
  </si>
  <si>
    <t>Abyssal, Common, Undercommon</t>
  </si>
  <si>
    <t>Throtl</t>
  </si>
  <si>
    <t>Windblade, Windscythe</t>
  </si>
  <si>
    <t>Climb+8,Intimidate,Knowledge (the planes),Listen,Move Silently,Spot,Survival,Tumble</t>
  </si>
  <si>
    <t>Timor</t>
  </si>
  <si>
    <t>Wingwyrd</t>
  </si>
  <si>
    <t>2 Claws+4+0+1,Slam+5+0+0,Gore+5+0+0</t>
  </si>
  <si>
    <t>Auran, Dwarven, Gnome, Ignan, Terran</t>
  </si>
  <si>
    <t>FN</t>
  </si>
  <si>
    <t>Turmish</t>
  </si>
  <si>
    <t>Wispling</t>
  </si>
  <si>
    <t>Bluff,Climb+2,Disguise,Hide,Jump+2,Listen+2,Move Silently+2,Search,Spot</t>
  </si>
  <si>
    <t>Tusmit</t>
  </si>
  <si>
    <t>Witchknife</t>
  </si>
  <si>
    <t>Concentration,Hide,Sense Motive,Speak Language,Spot</t>
  </si>
  <si>
    <t>Any except secret languages.</t>
  </si>
  <si>
    <t>Ulek, Principality</t>
  </si>
  <si>
    <t>Xeph</t>
  </si>
  <si>
    <t>Common, Xeph</t>
  </si>
  <si>
    <t>Draconic, Elven, Gnoll, Goblin, Halfling, Sylvan</t>
  </si>
  <si>
    <t>Soulknife</t>
  </si>
  <si>
    <t>18+1d4/2d4/2d6</t>
  </si>
  <si>
    <t>100/75+2d4</t>
  </si>
  <si>
    <t>Underdark(Darklands)</t>
  </si>
  <si>
    <t>Yak Folk</t>
  </si>
  <si>
    <t>Disguise,Heal,Knowledge (arcana),Use Magic Device</t>
  </si>
  <si>
    <t>Common,Yakfolk</t>
  </si>
  <si>
    <t>Underdark(Deep Imaskar)</t>
  </si>
  <si>
    <t>Yuan-ti, Anathema</t>
  </si>
  <si>
    <t>Bite+5+0+1, 2 Claws+5+0+2</t>
  </si>
  <si>
    <t>Animal Trance, Cause Fear, Deeper Darkness, Entangle, Haste, Neutralize Poison, Suggestion, Baleful Polymorph, Unholy Blight (3/day); Blasphemy, Unholy Aura (CL 20, DC 16+spell level)</t>
  </si>
  <si>
    <t>electricity 10, fire 10</t>
  </si>
  <si>
    <t>15/good and magic</t>
  </si>
  <si>
    <t>Climb+8,Concentration,Craft (any),Hide,Knowledge (any),Listen,Move Silently,Search+4,Spot+4,Survival,Swim+8</t>
  </si>
  <si>
    <t>Yuan-Ti, Common</t>
  </si>
  <si>
    <t>Common, Draconic, Abyssal</t>
  </si>
  <si>
    <t>Underdark(Earthroot)</t>
  </si>
  <si>
    <t>Yuan-Ti, Abomination</t>
  </si>
  <si>
    <t>Animal Trance (DC 11), Entangle (DC 10) (at will); Deeper Darkness, Neutralize Poison, Suggestion (DC 12) (3/day); Baleful Polymorph (DC 14), Fear (DC 13)</t>
  </si>
  <si>
    <t>Concentration,Craft (any),Hide,Knowledge (any),Listen,Move Silently,Spot,Swim+8</t>
  </si>
  <si>
    <t>Alertness, Blind-Fight</t>
  </si>
  <si>
    <t>Underdark(Fluvenilstra)</t>
  </si>
  <si>
    <t>Yuan-Ti, Halfblood</t>
  </si>
  <si>
    <t>Animal Trance (DC 11), Cause Fear (DC 10), Entangle(DC 10) (3/day); Deeper Darkness, Neutralize Poison, Suggestion(DC 12)</t>
  </si>
  <si>
    <t>Concentration,Craft (any),Hide,Knowledge (any),Listen,Spot</t>
  </si>
  <si>
    <t>Underdark(Northdark)</t>
  </si>
  <si>
    <t>Yuan-Ti, Pureblood</t>
  </si>
  <si>
    <t>Concentration,Disguise,Hide,Knowledge (any),Listen,Spot</t>
  </si>
  <si>
    <t>Underdark(Old Shanatar)</t>
  </si>
  <si>
    <t>Yurian</t>
  </si>
  <si>
    <t>2 Claws+5+0+1</t>
  </si>
  <si>
    <t>Hide+4,Listen,Spot,Swim+8</t>
  </si>
  <si>
    <t>Underdark(Reeshov)</t>
  </si>
  <si>
    <t>Zenythri</t>
  </si>
  <si>
    <t>True Strike (CL 1)</t>
  </si>
  <si>
    <t>electricity 5, fire 5, sonic 5</t>
  </si>
  <si>
    <t>Balance+2,Search,Survival+2</t>
  </si>
  <si>
    <t>Underdark(Sloopdilmonpolop)</t>
  </si>
  <si>
    <t>Underdark(Yathchol)</t>
  </si>
  <si>
    <t>Unicorn Clan</t>
  </si>
  <si>
    <t>Unther</t>
  </si>
  <si>
    <t>Urnst, County</t>
  </si>
  <si>
    <t>Urnst, Duchy</t>
  </si>
  <si>
    <t>Uthgardt Tribesfolk</t>
  </si>
  <si>
    <t>Vaasa</t>
  </si>
  <si>
    <t>Valachan</t>
  </si>
  <si>
    <t>Valenar</t>
  </si>
  <si>
    <t>Vechor</t>
  </si>
  <si>
    <t>Veluna</t>
  </si>
  <si>
    <t>Verbobonc</t>
  </si>
  <si>
    <t>Verbrek</t>
  </si>
  <si>
    <t>Vorostokov</t>
  </si>
  <si>
    <t>Waterdeep</t>
  </si>
  <si>
    <t>Xen'drik</t>
  </si>
  <si>
    <t>Yeomanry</t>
  </si>
  <si>
    <t>Zeif</t>
  </si>
  <si>
    <t>Zherisia</t>
  </si>
  <si>
    <t>Zilargo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</si>
</sst>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name val="Arial"/>
    </font>
    <font>
      <sz val="8"/>
      <name val="Arial"/>
      <family val="2"/>
    </font>
    <font>
      <b/>
      <sz val="8"/>
      <name val="Arial"/>
      <family val="2"/>
    </font>
    <font>
      <sz val="8"/>
      <color indexed="8"/>
      <name val="Arial"/>
      <family val="2"/>
    </font>
  </fonts>
  <fills count="5">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4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applyFill="0" applyBorder="0"/>
  </cellStyleXfs>
  <cellXfs count="38">
    <xf numFmtId="0" fontId="0" fillId="0" borderId="0" xfId="0"/>
    <xf numFmtId="0" fontId="2" fillId="0" borderId="0" xfId="1" applyFont="1"/>
    <xf numFmtId="0" fontId="2" fillId="0" borderId="0" xfId="1" applyFont="1" applyBorder="1"/>
    <xf numFmtId="0" fontId="2" fillId="0" borderId="0" xfId="1" applyFont="1" applyFill="1" applyBorder="1"/>
    <xf numFmtId="0" fontId="1" fillId="0" borderId="0" xfId="1"/>
    <xf numFmtId="0" fontId="1" fillId="0" borderId="0" xfId="1" applyBorder="1"/>
    <xf numFmtId="0" fontId="2" fillId="2" borderId="0" xfId="1" applyFont="1" applyFill="1"/>
    <xf numFmtId="0" fontId="2" fillId="0" borderId="1" xfId="1" applyFont="1" applyBorder="1" applyAlignment="1">
      <alignment wrapText="1"/>
    </xf>
    <xf numFmtId="0" fontId="2" fillId="0" borderId="2" xfId="1" applyFont="1" applyBorder="1" applyAlignment="1">
      <alignment wrapText="1"/>
    </xf>
    <xf numFmtId="0" fontId="2" fillId="0" borderId="2" xfId="1" applyFont="1" applyBorder="1"/>
    <xf numFmtId="0" fontId="2" fillId="0" borderId="3" xfId="1" applyFont="1" applyBorder="1" applyAlignment="1">
      <alignment wrapText="1"/>
    </xf>
    <xf numFmtId="0" fontId="2" fillId="0" borderId="4" xfId="1" applyFont="1" applyBorder="1"/>
    <xf numFmtId="0" fontId="2" fillId="0" borderId="5" xfId="1" applyFont="1" applyBorder="1"/>
    <xf numFmtId="0" fontId="3" fillId="0" borderId="0" xfId="1" applyFont="1"/>
    <xf numFmtId="0" fontId="3" fillId="2" borderId="6" xfId="1" applyFont="1" applyFill="1" applyBorder="1"/>
    <xf numFmtId="0" fontId="2" fillId="0" borderId="7" xfId="1" applyFont="1" applyBorder="1"/>
    <xf numFmtId="0" fontId="2" fillId="3" borderId="0" xfId="1" applyFont="1" applyFill="1" applyBorder="1"/>
    <xf numFmtId="0" fontId="2" fillId="0" borderId="0" xfId="1" applyFont="1" applyFill="1"/>
    <xf numFmtId="0" fontId="2" fillId="0" borderId="8" xfId="1" applyFont="1" applyBorder="1"/>
    <xf numFmtId="0" fontId="4" fillId="0" borderId="0" xfId="1" applyFont="1"/>
    <xf numFmtId="0" fontId="3" fillId="2" borderId="1" xfId="1" applyFont="1" applyFill="1" applyBorder="1"/>
    <xf numFmtId="0" fontId="3" fillId="2" borderId="2" xfId="1" applyFont="1" applyFill="1" applyBorder="1"/>
    <xf numFmtId="0" fontId="3" fillId="2" borderId="3" xfId="1" applyFont="1" applyFill="1" applyBorder="1"/>
    <xf numFmtId="12" fontId="2" fillId="0" borderId="0" xfId="1" applyNumberFormat="1" applyFont="1" applyBorder="1"/>
    <xf numFmtId="0" fontId="2" fillId="0" borderId="9" xfId="1" applyFont="1" applyBorder="1"/>
    <xf numFmtId="0" fontId="2" fillId="0" borderId="10" xfId="1" applyFont="1" applyBorder="1"/>
    <xf numFmtId="0" fontId="2" fillId="0" borderId="11" xfId="1" applyFont="1" applyBorder="1"/>
    <xf numFmtId="0" fontId="2" fillId="0" borderId="0" xfId="1" applyFont="1" applyProtection="1">
      <protection hidden="1"/>
    </xf>
    <xf numFmtId="0" fontId="3" fillId="2" borderId="4" xfId="1" applyFont="1" applyFill="1" applyBorder="1"/>
    <xf numFmtId="0" fontId="3" fillId="2" borderId="0" xfId="1" applyFont="1" applyFill="1" applyBorder="1"/>
    <xf numFmtId="0" fontId="3" fillId="2" borderId="5" xfId="1" applyFont="1" applyFill="1" applyBorder="1"/>
    <xf numFmtId="0" fontId="3" fillId="2" borderId="7" xfId="1" applyFont="1" applyFill="1" applyBorder="1"/>
    <xf numFmtId="0" fontId="2" fillId="4" borderId="4" xfId="1" applyFont="1" applyFill="1" applyBorder="1"/>
    <xf numFmtId="0" fontId="2" fillId="4" borderId="0" xfId="1" applyFont="1" applyFill="1" applyBorder="1"/>
    <xf numFmtId="0" fontId="1" fillId="4" borderId="0" xfId="1" applyFill="1" applyBorder="1"/>
    <xf numFmtId="0" fontId="2" fillId="4" borderId="9" xfId="1" applyFont="1" applyFill="1" applyBorder="1"/>
    <xf numFmtId="0" fontId="2" fillId="4" borderId="10" xfId="1" applyFont="1" applyFill="1" applyBorder="1"/>
    <xf numFmtId="0" fontId="1" fillId="4" borderId="10" xfId="1" applyFill="1" applyBorder="1"/>
  </cellXfs>
  <cellStyles count="2">
    <cellStyle name="Normal" xfId="0" builtinId="0"/>
    <cellStyle name="Normal 2" xfId="1" xr:uid="{FAE115DF-2641-4C18-ACC6-6AEFDFADF28E}"/>
  </cellStyles>
  <dxfs count="2">
    <dxf>
      <font>
        <b/>
        <i val="0"/>
        <condense val="0"/>
        <extend val="0"/>
      </font>
      <fill>
        <patternFill>
          <bgColor indexed="22"/>
        </patternFill>
      </fill>
    </dxf>
    <dxf>
      <font>
        <b/>
        <i val="0"/>
        <condense val="0"/>
        <extend val="0"/>
        <color indexed="10"/>
      </font>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Lagame\source\repos\HeroForge-OnceAgain4\Resources\baseInfo.xlsm" TargetMode="External"/><Relationship Id="rId1" Type="http://schemas.openxmlformats.org/officeDocument/2006/relationships/externalLinkPath" Target="baseInf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xportSheet"/>
      <sheetName val="Options"/>
      <sheetName val="Stats &amp; Character Details"/>
      <sheetName val="Option Info"/>
      <sheetName val="Template Info"/>
      <sheetName val="Classes"/>
      <sheetName val="Class Info"/>
      <sheetName val="Race Info"/>
      <sheetName val="Skills"/>
      <sheetName val="Racial Abilities"/>
      <sheetName val="Race &amp; Templates"/>
      <sheetName val="Languages"/>
      <sheetName val="Domain Select"/>
      <sheetName val="Custom Class"/>
      <sheetName val="Custom Race"/>
      <sheetName val="Custom Template"/>
      <sheetName val="Traits"/>
      <sheetName val="Flaws"/>
      <sheetName val="Feats"/>
      <sheetName val="Armor"/>
      <sheetName val="Spell Info"/>
      <sheetName val="Psionic Info"/>
      <sheetName val="Tables"/>
      <sheetName val="Prestige Classes I"/>
      <sheetName val="Prestige Classes II"/>
      <sheetName val="Prestige Classes III"/>
      <sheetName val="Variants"/>
      <sheetName val="SoulmeldsInfo"/>
      <sheetName val="Soulmelds"/>
      <sheetName val="Binder Vestiges"/>
      <sheetName val="Marshal Auras"/>
      <sheetName val="Spells per Day"/>
      <sheetName val="Spells Known"/>
      <sheetName val="SoulmeldAbilities"/>
      <sheetName val="Incarnum Abilities"/>
      <sheetName val="Maneuvers &amp; Stances"/>
      <sheetName val="Grafts"/>
      <sheetName val="Skill Tricks"/>
      <sheetName val="Attacks"/>
      <sheetName val="Enhancements"/>
      <sheetName val="Magic Equipment"/>
      <sheetName val="Custom Familiar"/>
      <sheetName val="Familiar"/>
      <sheetName val="Buffs"/>
      <sheetName val="Character Sheet I"/>
      <sheetName val="Character Sheet II"/>
      <sheetName val="Character Sheet III"/>
      <sheetName val="Character Sheet IV"/>
      <sheetName val="Character Sheet V"/>
      <sheetName val="Animal Companion"/>
      <sheetName val="CS Calc."/>
      <sheetName val="Class Abilities"/>
      <sheetName val="Creature Info"/>
      <sheetName val="Class Weapons &amp; Armor"/>
      <sheetName val="Graft Abilities"/>
      <sheetName val="Deities"/>
      <sheetName val="Domains"/>
      <sheetName val="Initiative Card"/>
      <sheetName val="Table Tent"/>
      <sheetName val="Game Log"/>
      <sheetName val="LG Game Log"/>
      <sheetName val="LG Item Access Tracking"/>
      <sheetName val="LG MIL"/>
      <sheetName val="Sources"/>
    </sheetNames>
    <sheetDataSet>
      <sheetData sheetId="0">
        <row r="1">
          <cell r="CI1" t="b">
            <v>0</v>
          </cell>
          <cell r="CJ1" t="b">
            <v>0</v>
          </cell>
          <cell r="CK1" t="b">
            <v>0</v>
          </cell>
        </row>
        <row r="2">
          <cell r="BV2" t="b">
            <v>0</v>
          </cell>
          <cell r="BW2" t="b">
            <v>0</v>
          </cell>
          <cell r="BX2" t="b">
            <v>0</v>
          </cell>
        </row>
        <row r="3">
          <cell r="BT3">
            <v>1</v>
          </cell>
          <cell r="BV3" t="str">
            <v>Select Spell Casting Class</v>
          </cell>
          <cell r="BW3">
            <v>1</v>
          </cell>
          <cell r="BX3">
            <v>0</v>
          </cell>
        </row>
        <row r="4">
          <cell r="BT4">
            <v>1</v>
          </cell>
          <cell r="BV4" t="str">
            <v>Select Spell Casting Class</v>
          </cell>
          <cell r="BW4">
            <v>1</v>
          </cell>
          <cell r="BX4">
            <v>0</v>
          </cell>
        </row>
        <row r="5">
          <cell r="BT5">
            <v>1</v>
          </cell>
          <cell r="BV5" t="str">
            <v>Select Spell Casting Class</v>
          </cell>
          <cell r="BW5">
            <v>1</v>
          </cell>
          <cell r="BX5">
            <v>0</v>
          </cell>
        </row>
        <row r="6">
          <cell r="BT6">
            <v>1</v>
          </cell>
        </row>
        <row r="7">
          <cell r="BT7">
            <v>1</v>
          </cell>
          <cell r="BV7" t="str">
            <v>Select Spell Casting Class</v>
          </cell>
          <cell r="BW7">
            <v>1</v>
          </cell>
          <cell r="BX7">
            <v>0</v>
          </cell>
        </row>
        <row r="8">
          <cell r="B8" t="b">
            <v>1</v>
          </cell>
          <cell r="BT8">
            <v>1</v>
          </cell>
          <cell r="BV8" t="str">
            <v>Select Spell Casting Class</v>
          </cell>
          <cell r="BW8">
            <v>1</v>
          </cell>
          <cell r="BX8">
            <v>0</v>
          </cell>
        </row>
        <row r="9">
          <cell r="B9" t="b">
            <v>0</v>
          </cell>
          <cell r="L9">
            <v>1</v>
          </cell>
          <cell r="M9">
            <v>1</v>
          </cell>
          <cell r="N9">
            <v>1</v>
          </cell>
          <cell r="T9">
            <v>1</v>
          </cell>
          <cell r="U9">
            <v>1</v>
          </cell>
          <cell r="V9">
            <v>1</v>
          </cell>
          <cell r="Z9">
            <v>1</v>
          </cell>
          <cell r="AA9">
            <v>1</v>
          </cell>
          <cell r="AB9" t="b">
            <v>0</v>
          </cell>
          <cell r="AC9">
            <v>1</v>
          </cell>
          <cell r="AD9">
            <v>1</v>
          </cell>
          <cell r="AE9">
            <v>1</v>
          </cell>
          <cell r="BT9">
            <v>1</v>
          </cell>
          <cell r="BV9" t="str">
            <v>Select Spell Casting Class</v>
          </cell>
          <cell r="BW9">
            <v>1</v>
          </cell>
          <cell r="BX9">
            <v>0</v>
          </cell>
        </row>
        <row r="10">
          <cell r="B10" t="b">
            <v>0</v>
          </cell>
          <cell r="E10">
            <v>1</v>
          </cell>
          <cell r="L10">
            <v>1</v>
          </cell>
          <cell r="M10">
            <v>1</v>
          </cell>
          <cell r="N10">
            <v>1</v>
          </cell>
          <cell r="T10">
            <v>1</v>
          </cell>
          <cell r="U10">
            <v>1</v>
          </cell>
          <cell r="V10">
            <v>1</v>
          </cell>
          <cell r="AA10">
            <v>1</v>
          </cell>
          <cell r="AB10" t="b">
            <v>0</v>
          </cell>
          <cell r="AD10">
            <v>1</v>
          </cell>
          <cell r="AG10">
            <v>1</v>
          </cell>
          <cell r="AH10">
            <v>1</v>
          </cell>
          <cell r="AI10">
            <v>1</v>
          </cell>
          <cell r="AJ10">
            <v>1</v>
          </cell>
          <cell r="AK10">
            <v>1</v>
          </cell>
          <cell r="BT10">
            <v>1</v>
          </cell>
        </row>
        <row r="11">
          <cell r="B11" t="b">
            <v>0</v>
          </cell>
          <cell r="E11">
            <v>1</v>
          </cell>
          <cell r="H11" t="b">
            <v>1</v>
          </cell>
          <cell r="L11">
            <v>1</v>
          </cell>
          <cell r="M11">
            <v>1</v>
          </cell>
          <cell r="N11">
            <v>1</v>
          </cell>
          <cell r="T11">
            <v>1</v>
          </cell>
          <cell r="U11">
            <v>1</v>
          </cell>
          <cell r="V11">
            <v>1</v>
          </cell>
          <cell r="AA11">
            <v>1</v>
          </cell>
          <cell r="AB11" t="b">
            <v>0</v>
          </cell>
          <cell r="AG11">
            <v>1</v>
          </cell>
          <cell r="AH11">
            <v>1</v>
          </cell>
          <cell r="AI11">
            <v>1</v>
          </cell>
          <cell r="AJ11">
            <v>1</v>
          </cell>
          <cell r="AK11">
            <v>1</v>
          </cell>
          <cell r="BT11">
            <v>1</v>
          </cell>
          <cell r="BV11" t="str">
            <v>Select Spell Casting Class</v>
          </cell>
          <cell r="BW11">
            <v>1</v>
          </cell>
        </row>
        <row r="12">
          <cell r="B12" t="b">
            <v>0</v>
          </cell>
          <cell r="L12">
            <v>1</v>
          </cell>
          <cell r="M12">
            <v>1</v>
          </cell>
          <cell r="N12">
            <v>1</v>
          </cell>
          <cell r="T12">
            <v>1</v>
          </cell>
          <cell r="U12">
            <v>3</v>
          </cell>
          <cell r="V12">
            <v>1</v>
          </cell>
          <cell r="AA12">
            <v>1</v>
          </cell>
          <cell r="AB12" t="b">
            <v>0</v>
          </cell>
          <cell r="AG12">
            <v>1</v>
          </cell>
          <cell r="AH12">
            <v>1</v>
          </cell>
          <cell r="AI12">
            <v>1</v>
          </cell>
          <cell r="AJ12">
            <v>1</v>
          </cell>
          <cell r="AK12">
            <v>1</v>
          </cell>
          <cell r="BT12">
            <v>1</v>
          </cell>
          <cell r="BV12" t="str">
            <v>Select Spell Casting Class</v>
          </cell>
          <cell r="BW12">
            <v>1</v>
          </cell>
        </row>
        <row r="13">
          <cell r="B13" t="b">
            <v>0</v>
          </cell>
          <cell r="L13">
            <v>1</v>
          </cell>
          <cell r="M13">
            <v>1</v>
          </cell>
          <cell r="N13">
            <v>1</v>
          </cell>
          <cell r="T13">
            <v>1</v>
          </cell>
          <cell r="U13">
            <v>1</v>
          </cell>
          <cell r="V13">
            <v>1</v>
          </cell>
          <cell r="AB13" t="b">
            <v>0</v>
          </cell>
          <cell r="AC13">
            <v>1</v>
          </cell>
          <cell r="AE13">
            <v>1</v>
          </cell>
          <cell r="AG13">
            <v>1</v>
          </cell>
          <cell r="AH13">
            <v>1</v>
          </cell>
          <cell r="AI13">
            <v>1</v>
          </cell>
          <cell r="AJ13">
            <v>1</v>
          </cell>
          <cell r="AK13" t="b">
            <v>0</v>
          </cell>
          <cell r="BT13">
            <v>1</v>
          </cell>
          <cell r="BV13" t="str">
            <v>Select Spell Casting Class</v>
          </cell>
          <cell r="BW13">
            <v>1</v>
          </cell>
        </row>
        <row r="14">
          <cell r="B14" t="b">
            <v>0</v>
          </cell>
          <cell r="T14">
            <v>1</v>
          </cell>
          <cell r="U14">
            <v>1</v>
          </cell>
          <cell r="V14">
            <v>1</v>
          </cell>
          <cell r="AB14" t="b">
            <v>0</v>
          </cell>
          <cell r="AC14" t="str">
            <v>Select Spell Casting Class</v>
          </cell>
          <cell r="AD14">
            <v>1</v>
          </cell>
          <cell r="AE14" t="str">
            <v>Select Manifesting Class</v>
          </cell>
          <cell r="AF14">
            <v>1</v>
          </cell>
          <cell r="AG14">
            <v>1</v>
          </cell>
          <cell r="AH14">
            <v>1</v>
          </cell>
          <cell r="AI14">
            <v>1</v>
          </cell>
          <cell r="AJ14">
            <v>1</v>
          </cell>
          <cell r="AK14" t="b">
            <v>0</v>
          </cell>
          <cell r="BT14">
            <v>1</v>
          </cell>
        </row>
        <row r="15">
          <cell r="B15" t="b">
            <v>0</v>
          </cell>
          <cell r="N15" t="b">
            <v>0</v>
          </cell>
          <cell r="T15">
            <v>1</v>
          </cell>
          <cell r="V15">
            <v>1</v>
          </cell>
          <cell r="AB15" t="b">
            <v>0</v>
          </cell>
          <cell r="AC15" t="str">
            <v>Select Spell Casting Class</v>
          </cell>
          <cell r="AD15">
            <v>1</v>
          </cell>
          <cell r="AE15" t="str">
            <v>Select Manifesting Class</v>
          </cell>
          <cell r="AF15">
            <v>1</v>
          </cell>
          <cell r="AG15">
            <v>1</v>
          </cell>
          <cell r="AH15">
            <v>1</v>
          </cell>
          <cell r="AI15">
            <v>1</v>
          </cell>
          <cell r="AJ15">
            <v>1</v>
          </cell>
          <cell r="AK15" t="b">
            <v>0</v>
          </cell>
          <cell r="BT15">
            <v>1</v>
          </cell>
          <cell r="BV15" t="str">
            <v>Select Manifesting Class</v>
          </cell>
          <cell r="BW15">
            <v>1</v>
          </cell>
          <cell r="BX15">
            <v>0</v>
          </cell>
        </row>
        <row r="16">
          <cell r="B16" t="b">
            <v>0</v>
          </cell>
          <cell r="T16">
            <v>1</v>
          </cell>
          <cell r="AB16" t="b">
            <v>0</v>
          </cell>
          <cell r="AC16" t="str">
            <v>Select Spell Casting Class</v>
          </cell>
          <cell r="AD16">
            <v>1</v>
          </cell>
          <cell r="AE16" t="str">
            <v>Select Manifesting Class</v>
          </cell>
          <cell r="AF16">
            <v>1</v>
          </cell>
          <cell r="AG16">
            <v>1</v>
          </cell>
          <cell r="AH16">
            <v>1</v>
          </cell>
          <cell r="AI16">
            <v>1</v>
          </cell>
          <cell r="AJ16">
            <v>1</v>
          </cell>
          <cell r="AK16" t="b">
            <v>0</v>
          </cell>
          <cell r="BT16">
            <v>1</v>
          </cell>
          <cell r="BV16" t="str">
            <v>Select Manifesting Class</v>
          </cell>
          <cell r="BW16">
            <v>1</v>
          </cell>
          <cell r="BX16">
            <v>0</v>
          </cell>
        </row>
        <row r="17">
          <cell r="B17" t="b">
            <v>0</v>
          </cell>
          <cell r="T17">
            <v>1</v>
          </cell>
          <cell r="U17" t="b">
            <v>0</v>
          </cell>
          <cell r="AB17" t="b">
            <v>0</v>
          </cell>
          <cell r="AC17" t="str">
            <v>Select Spell Casting Class</v>
          </cell>
          <cell r="AD17">
            <v>1</v>
          </cell>
          <cell r="AE17" t="str">
            <v>Select Manifesting Class</v>
          </cell>
          <cell r="AF17">
            <v>1</v>
          </cell>
          <cell r="AG17">
            <v>1</v>
          </cell>
          <cell r="AI17">
            <v>1</v>
          </cell>
          <cell r="AK17" t="b">
            <v>0</v>
          </cell>
          <cell r="BT17">
            <v>1</v>
          </cell>
          <cell r="BV17" t="str">
            <v>Select Manifesting Class</v>
          </cell>
          <cell r="BW17">
            <v>1</v>
          </cell>
          <cell r="BX17">
            <v>0</v>
          </cell>
        </row>
        <row r="18">
          <cell r="B18" t="b">
            <v>0</v>
          </cell>
          <cell r="T18">
            <v>1</v>
          </cell>
          <cell r="U18" t="b">
            <v>0</v>
          </cell>
          <cell r="AB18" t="b">
            <v>0</v>
          </cell>
          <cell r="AC18" t="str">
            <v>Select Spell Casting Class</v>
          </cell>
          <cell r="AD18">
            <v>1</v>
          </cell>
          <cell r="AE18" t="str">
            <v>Select Manifesting Class</v>
          </cell>
          <cell r="AF18">
            <v>1</v>
          </cell>
          <cell r="AG18">
            <v>1</v>
          </cell>
          <cell r="AH18">
            <v>1</v>
          </cell>
          <cell r="AI18">
            <v>1</v>
          </cell>
          <cell r="AK18" t="b">
            <v>0</v>
          </cell>
          <cell r="BV18" t="str">
            <v>Ardent</v>
          </cell>
          <cell r="BW18">
            <v>1</v>
          </cell>
        </row>
        <row r="19">
          <cell r="B19" t="b">
            <v>0</v>
          </cell>
          <cell r="T19">
            <v>1</v>
          </cell>
          <cell r="U19">
            <v>1</v>
          </cell>
          <cell r="Z19" t="str">
            <v>Select Spell Casting Class</v>
          </cell>
          <cell r="AA19">
            <v>1</v>
          </cell>
          <cell r="AB19" t="b">
            <v>0</v>
          </cell>
          <cell r="AC19" t="str">
            <v>Select Spell Casting Class</v>
          </cell>
          <cell r="AD19">
            <v>1</v>
          </cell>
          <cell r="AE19" t="str">
            <v>Select Manifesting Class</v>
          </cell>
          <cell r="AF19">
            <v>1</v>
          </cell>
          <cell r="AG19">
            <v>1</v>
          </cell>
          <cell r="AH19">
            <v>1</v>
          </cell>
          <cell r="AI19">
            <v>1</v>
          </cell>
          <cell r="AK19" t="b">
            <v>0</v>
          </cell>
          <cell r="BT19" t="str">
            <v>Select Manifesting Class</v>
          </cell>
          <cell r="BU19">
            <v>1</v>
          </cell>
        </row>
        <row r="20">
          <cell r="B20" t="b">
            <v>0</v>
          </cell>
          <cell r="T20">
            <v>1</v>
          </cell>
          <cell r="U20">
            <v>1</v>
          </cell>
          <cell r="AC20" t="str">
            <v>Select Spell Casting Class</v>
          </cell>
          <cell r="AD20">
            <v>1</v>
          </cell>
          <cell r="AE20" t="str">
            <v>Select Manifesting Class</v>
          </cell>
          <cell r="AF20">
            <v>1</v>
          </cell>
          <cell r="AG20">
            <v>1</v>
          </cell>
          <cell r="AH20" t="b">
            <v>0</v>
          </cell>
          <cell r="AI20">
            <v>1</v>
          </cell>
          <cell r="AK20" t="b">
            <v>0</v>
          </cell>
          <cell r="BT20" t="str">
            <v>Select Manifesting Class</v>
          </cell>
          <cell r="BU20">
            <v>1</v>
          </cell>
        </row>
        <row r="21">
          <cell r="B21" t="b">
            <v>0</v>
          </cell>
          <cell r="T21">
            <v>1</v>
          </cell>
          <cell r="Z21" t="b">
            <v>0</v>
          </cell>
          <cell r="AA21">
            <v>1</v>
          </cell>
          <cell r="AC21" t="str">
            <v>Select Spell Casting Class</v>
          </cell>
          <cell r="AD21">
            <v>1</v>
          </cell>
          <cell r="AE21" t="str">
            <v>Select Manifesting Class</v>
          </cell>
          <cell r="AF21">
            <v>1</v>
          </cell>
          <cell r="AG21">
            <v>1</v>
          </cell>
          <cell r="AH21">
            <v>1</v>
          </cell>
          <cell r="AI21">
            <v>1</v>
          </cell>
          <cell r="AJ21">
            <v>1</v>
          </cell>
          <cell r="AK21">
            <v>1</v>
          </cell>
          <cell r="BT21" t="str">
            <v>Select Spell Casting Class</v>
          </cell>
          <cell r="BU21">
            <v>1</v>
          </cell>
          <cell r="BX21">
            <v>0</v>
          </cell>
        </row>
        <row r="22">
          <cell r="B22" t="b">
            <v>0</v>
          </cell>
          <cell r="T22">
            <v>1</v>
          </cell>
          <cell r="U22">
            <v>1</v>
          </cell>
          <cell r="Z22" t="b">
            <v>0</v>
          </cell>
          <cell r="AA22">
            <v>1</v>
          </cell>
          <cell r="AC22" t="str">
            <v>Select Spell Casting Class</v>
          </cell>
          <cell r="AD22">
            <v>1</v>
          </cell>
          <cell r="AE22" t="str">
            <v>Select Manifesting Class</v>
          </cell>
          <cell r="AF22">
            <v>1</v>
          </cell>
          <cell r="AG22">
            <v>1</v>
          </cell>
          <cell r="BX22">
            <v>0</v>
          </cell>
        </row>
        <row r="23">
          <cell r="B23" t="b">
            <v>0</v>
          </cell>
          <cell r="T23">
            <v>1</v>
          </cell>
          <cell r="Z23" t="b">
            <v>0</v>
          </cell>
          <cell r="AA23">
            <v>1</v>
          </cell>
          <cell r="AC23" t="str">
            <v>Select Spell Casting Class</v>
          </cell>
          <cell r="AD23">
            <v>1</v>
          </cell>
          <cell r="AE23" t="str">
            <v>Select Manifesting Class</v>
          </cell>
          <cell r="AF23">
            <v>1</v>
          </cell>
          <cell r="AG23">
            <v>1</v>
          </cell>
          <cell r="BX23">
            <v>0</v>
          </cell>
        </row>
        <row r="24">
          <cell r="B24" t="b">
            <v>0</v>
          </cell>
          <cell r="T24">
            <v>1</v>
          </cell>
          <cell r="V24">
            <v>1</v>
          </cell>
          <cell r="Z24" t="b">
            <v>0</v>
          </cell>
          <cell r="AA24">
            <v>1</v>
          </cell>
          <cell r="AB24">
            <v>1</v>
          </cell>
          <cell r="AC24" t="str">
            <v>Select Spell Casting Class</v>
          </cell>
          <cell r="AD24">
            <v>1</v>
          </cell>
          <cell r="AE24" t="str">
            <v>Select Manifesting Class</v>
          </cell>
          <cell r="AF24">
            <v>1</v>
          </cell>
          <cell r="AG24">
            <v>1</v>
          </cell>
          <cell r="BX24">
            <v>0</v>
          </cell>
        </row>
        <row r="25">
          <cell r="E25">
            <v>1</v>
          </cell>
          <cell r="G25">
            <v>1</v>
          </cell>
          <cell r="I25">
            <v>1</v>
          </cell>
          <cell r="K25">
            <v>1</v>
          </cell>
          <cell r="M25">
            <v>1</v>
          </cell>
          <cell r="O25">
            <v>1</v>
          </cell>
          <cell r="T25">
            <v>1</v>
          </cell>
          <cell r="V25">
            <v>1</v>
          </cell>
          <cell r="Z25" t="b">
            <v>0</v>
          </cell>
          <cell r="AA25">
            <v>1</v>
          </cell>
          <cell r="AB25">
            <v>1</v>
          </cell>
          <cell r="AC25" t="str">
            <v>Select Spell Casting Class</v>
          </cell>
          <cell r="AD25">
            <v>1</v>
          </cell>
          <cell r="AE25" t="str">
            <v>Select Manifesting Class</v>
          </cell>
          <cell r="AF25">
            <v>1</v>
          </cell>
          <cell r="AG25">
            <v>1</v>
          </cell>
          <cell r="AI25">
            <v>1</v>
          </cell>
          <cell r="AJ25">
            <v>1</v>
          </cell>
          <cell r="AK25">
            <v>1</v>
          </cell>
          <cell r="BX25">
            <v>0</v>
          </cell>
        </row>
        <row r="26">
          <cell r="A26">
            <v>1</v>
          </cell>
          <cell r="B26" t="b">
            <v>0</v>
          </cell>
          <cell r="E26">
            <v>1</v>
          </cell>
          <cell r="G26">
            <v>1</v>
          </cell>
          <cell r="I26">
            <v>1</v>
          </cell>
          <cell r="K26">
            <v>1</v>
          </cell>
          <cell r="M26">
            <v>1</v>
          </cell>
          <cell r="O26">
            <v>1</v>
          </cell>
          <cell r="T26">
            <v>1</v>
          </cell>
          <cell r="V26">
            <v>1</v>
          </cell>
          <cell r="Z26" t="b">
            <v>0</v>
          </cell>
          <cell r="AA26">
            <v>1</v>
          </cell>
          <cell r="AB26">
            <v>1</v>
          </cell>
          <cell r="AC26" t="str">
            <v>Select Spell Casting Class</v>
          </cell>
          <cell r="AD26">
            <v>1</v>
          </cell>
          <cell r="AE26" t="str">
            <v>Select Manifesting Class</v>
          </cell>
          <cell r="AF26">
            <v>1</v>
          </cell>
          <cell r="AG26">
            <v>1</v>
          </cell>
          <cell r="AI26">
            <v>1</v>
          </cell>
          <cell r="AJ26">
            <v>1</v>
          </cell>
          <cell r="BX26">
            <v>0</v>
          </cell>
        </row>
        <row r="27">
          <cell r="A27" t="b">
            <v>0</v>
          </cell>
          <cell r="B27" t="b">
            <v>0</v>
          </cell>
          <cell r="D27">
            <v>5</v>
          </cell>
          <cell r="E27">
            <v>1</v>
          </cell>
          <cell r="F27">
            <v>5</v>
          </cell>
          <cell r="G27">
            <v>1</v>
          </cell>
          <cell r="H27">
            <v>5</v>
          </cell>
          <cell r="I27">
            <v>1</v>
          </cell>
          <cell r="J27">
            <v>5</v>
          </cell>
          <cell r="K27">
            <v>1</v>
          </cell>
          <cell r="L27">
            <v>5</v>
          </cell>
          <cell r="M27">
            <v>1</v>
          </cell>
          <cell r="N27">
            <v>5</v>
          </cell>
          <cell r="O27">
            <v>1</v>
          </cell>
          <cell r="T27">
            <v>1</v>
          </cell>
          <cell r="U27">
            <v>1</v>
          </cell>
          <cell r="V27">
            <v>1</v>
          </cell>
          <cell r="Z27" t="b">
            <v>0</v>
          </cell>
          <cell r="AA27">
            <v>1</v>
          </cell>
          <cell r="AB27">
            <v>1</v>
          </cell>
          <cell r="AC27" t="str">
            <v>Select Spell Casting Class</v>
          </cell>
          <cell r="AD27">
            <v>1</v>
          </cell>
          <cell r="AE27" t="str">
            <v>Select Manifesting Class</v>
          </cell>
          <cell r="AF27">
            <v>1</v>
          </cell>
          <cell r="AG27">
            <v>1</v>
          </cell>
          <cell r="AI27">
            <v>1</v>
          </cell>
          <cell r="AJ27">
            <v>1</v>
          </cell>
          <cell r="AK27">
            <v>1</v>
          </cell>
          <cell r="BU27">
            <v>1</v>
          </cell>
          <cell r="BX27">
            <v>0</v>
          </cell>
        </row>
        <row r="28">
          <cell r="E28">
            <v>1</v>
          </cell>
          <cell r="G28">
            <v>1</v>
          </cell>
          <cell r="I28">
            <v>1</v>
          </cell>
          <cell r="K28">
            <v>1</v>
          </cell>
          <cell r="M28">
            <v>1</v>
          </cell>
          <cell r="O28">
            <v>1</v>
          </cell>
          <cell r="T28">
            <v>1</v>
          </cell>
          <cell r="U28">
            <v>1</v>
          </cell>
          <cell r="V28">
            <v>1</v>
          </cell>
          <cell r="Z28" t="b">
            <v>0</v>
          </cell>
          <cell r="AA28">
            <v>1</v>
          </cell>
          <cell r="AB28">
            <v>1</v>
          </cell>
          <cell r="AC28" t="str">
            <v>Select Spell Casting Class</v>
          </cell>
          <cell r="AD28">
            <v>1</v>
          </cell>
          <cell r="AE28" t="str">
            <v>Select Manifesting Class</v>
          </cell>
          <cell r="AF28">
            <v>1</v>
          </cell>
          <cell r="AG28">
            <v>1</v>
          </cell>
          <cell r="AI28">
            <v>1</v>
          </cell>
          <cell r="AJ28">
            <v>1</v>
          </cell>
          <cell r="AK28">
            <v>1</v>
          </cell>
          <cell r="BU28">
            <v>3</v>
          </cell>
          <cell r="BX28">
            <v>0</v>
          </cell>
        </row>
        <row r="29">
          <cell r="E29">
            <v>1</v>
          </cell>
          <cell r="G29">
            <v>1</v>
          </cell>
          <cell r="I29">
            <v>1</v>
          </cell>
          <cell r="K29">
            <v>1</v>
          </cell>
          <cell r="M29">
            <v>1</v>
          </cell>
          <cell r="O29">
            <v>1</v>
          </cell>
          <cell r="T29">
            <v>1</v>
          </cell>
          <cell r="U29">
            <v>1</v>
          </cell>
          <cell r="V29">
            <v>1</v>
          </cell>
          <cell r="Z29" t="b">
            <v>0</v>
          </cell>
          <cell r="AA29">
            <v>1</v>
          </cell>
          <cell r="AB29">
            <v>1</v>
          </cell>
          <cell r="AC29" t="str">
            <v>Select Spell Casting Class</v>
          </cell>
          <cell r="AD29">
            <v>1</v>
          </cell>
          <cell r="AE29" t="str">
            <v>Select Manifesting Class</v>
          </cell>
          <cell r="AF29">
            <v>1</v>
          </cell>
          <cell r="AG29">
            <v>1</v>
          </cell>
          <cell r="AI29">
            <v>1</v>
          </cell>
          <cell r="AK29">
            <v>1</v>
          </cell>
          <cell r="BX29">
            <v>0</v>
          </cell>
        </row>
        <row r="30">
          <cell r="B30" t="b">
            <v>1</v>
          </cell>
          <cell r="E30">
            <v>1</v>
          </cell>
          <cell r="G30">
            <v>1</v>
          </cell>
          <cell r="I30">
            <v>1</v>
          </cell>
          <cell r="K30">
            <v>1</v>
          </cell>
          <cell r="M30">
            <v>1</v>
          </cell>
          <cell r="O30">
            <v>1</v>
          </cell>
          <cell r="T30">
            <v>1</v>
          </cell>
          <cell r="U30">
            <v>1</v>
          </cell>
          <cell r="V30">
            <v>1</v>
          </cell>
          <cell r="Z30" t="b">
            <v>0</v>
          </cell>
          <cell r="AA30">
            <v>1</v>
          </cell>
          <cell r="AB30">
            <v>1</v>
          </cell>
          <cell r="AC30" t="str">
            <v>Select Spell Casting Class</v>
          </cell>
          <cell r="AD30">
            <v>1</v>
          </cell>
          <cell r="AE30" t="str">
            <v>Select Manifesting Class</v>
          </cell>
          <cell r="AF30">
            <v>1</v>
          </cell>
          <cell r="AG30">
            <v>1</v>
          </cell>
          <cell r="AI30">
            <v>1</v>
          </cell>
          <cell r="AK30">
            <v>1</v>
          </cell>
          <cell r="BX30">
            <v>0</v>
          </cell>
        </row>
        <row r="31">
          <cell r="B31" t="b">
            <v>1</v>
          </cell>
          <cell r="E31">
            <v>1</v>
          </cell>
          <cell r="G31">
            <v>1</v>
          </cell>
          <cell r="I31">
            <v>1</v>
          </cell>
          <cell r="K31">
            <v>1</v>
          </cell>
          <cell r="M31">
            <v>1</v>
          </cell>
          <cell r="O31">
            <v>1</v>
          </cell>
          <cell r="T31">
            <v>1</v>
          </cell>
          <cell r="U31">
            <v>1</v>
          </cell>
          <cell r="V31">
            <v>1</v>
          </cell>
          <cell r="W31" t="b">
            <v>0</v>
          </cell>
          <cell r="X31">
            <v>1</v>
          </cell>
          <cell r="Z31" t="b">
            <v>0</v>
          </cell>
          <cell r="AA31">
            <v>1</v>
          </cell>
          <cell r="AB31">
            <v>1</v>
          </cell>
          <cell r="AC31" t="str">
            <v>Select Spell Casting Class</v>
          </cell>
          <cell r="AD31">
            <v>1</v>
          </cell>
          <cell r="AE31" t="str">
            <v>Select Manifesting Class</v>
          </cell>
          <cell r="AF31">
            <v>1</v>
          </cell>
          <cell r="AG31">
            <v>1</v>
          </cell>
          <cell r="AI31">
            <v>1</v>
          </cell>
          <cell r="AK31">
            <v>1</v>
          </cell>
          <cell r="AU31">
            <v>1</v>
          </cell>
          <cell r="BX31">
            <v>0</v>
          </cell>
        </row>
        <row r="32">
          <cell r="B32" t="b">
            <v>1</v>
          </cell>
          <cell r="T32">
            <v>1</v>
          </cell>
          <cell r="U32">
            <v>1</v>
          </cell>
          <cell r="W32" t="b">
            <v>0</v>
          </cell>
          <cell r="Z32" t="b">
            <v>0</v>
          </cell>
          <cell r="AA32">
            <v>1</v>
          </cell>
          <cell r="AB32">
            <v>1</v>
          </cell>
          <cell r="AC32" t="str">
            <v>Select Spell Casting Class</v>
          </cell>
          <cell r="AD32">
            <v>1</v>
          </cell>
          <cell r="AE32" t="str">
            <v>Select Manifesting Class</v>
          </cell>
          <cell r="AF32">
            <v>1</v>
          </cell>
          <cell r="AG32">
            <v>1</v>
          </cell>
          <cell r="AI32">
            <v>1</v>
          </cell>
          <cell r="AK32">
            <v>1</v>
          </cell>
          <cell r="BX32">
            <v>0</v>
          </cell>
        </row>
        <row r="33">
          <cell r="B33" t="b">
            <v>1</v>
          </cell>
          <cell r="T33">
            <v>1</v>
          </cell>
          <cell r="U33">
            <v>1</v>
          </cell>
          <cell r="W33" t="b">
            <v>0</v>
          </cell>
          <cell r="Z33" t="b">
            <v>0</v>
          </cell>
          <cell r="AA33">
            <v>1</v>
          </cell>
          <cell r="AB33">
            <v>1</v>
          </cell>
          <cell r="AC33" t="str">
            <v>Select Spell Casting Class</v>
          </cell>
          <cell r="AD33">
            <v>1</v>
          </cell>
          <cell r="AE33" t="str">
            <v>Select Manifesting Class</v>
          </cell>
          <cell r="AF33">
            <v>1</v>
          </cell>
          <cell r="AG33">
            <v>1</v>
          </cell>
          <cell r="AI33">
            <v>1</v>
          </cell>
          <cell r="AK33">
            <v>1</v>
          </cell>
          <cell r="BX33">
            <v>0</v>
          </cell>
        </row>
        <row r="34">
          <cell r="B34" t="b">
            <v>1</v>
          </cell>
          <cell r="T34">
            <v>1</v>
          </cell>
          <cell r="U34">
            <v>1</v>
          </cell>
          <cell r="W34" t="b">
            <v>0</v>
          </cell>
          <cell r="Z34" t="b">
            <v>0</v>
          </cell>
          <cell r="AA34">
            <v>1</v>
          </cell>
          <cell r="AB34">
            <v>1</v>
          </cell>
          <cell r="AC34" t="str">
            <v>Select Spell Casting Class</v>
          </cell>
          <cell r="AD34">
            <v>1</v>
          </cell>
          <cell r="AE34" t="str">
            <v>Select Manifesting Class</v>
          </cell>
          <cell r="AF34">
            <v>1</v>
          </cell>
          <cell r="AG34">
            <v>1</v>
          </cell>
          <cell r="AI34">
            <v>1</v>
          </cell>
          <cell r="AK34">
            <v>1</v>
          </cell>
          <cell r="BX34">
            <v>0</v>
          </cell>
        </row>
        <row r="35">
          <cell r="B35" t="b">
            <v>1</v>
          </cell>
          <cell r="T35">
            <v>1</v>
          </cell>
          <cell r="U35">
            <v>1</v>
          </cell>
          <cell r="W35" t="b">
            <v>0</v>
          </cell>
          <cell r="X35">
            <v>1</v>
          </cell>
          <cell r="Z35" t="b">
            <v>0</v>
          </cell>
          <cell r="AA35">
            <v>1</v>
          </cell>
          <cell r="AB35">
            <v>1</v>
          </cell>
          <cell r="AC35" t="str">
            <v>Select Spell Casting Class</v>
          </cell>
          <cell r="AD35">
            <v>1</v>
          </cell>
          <cell r="AE35" t="str">
            <v>Select Manifesting Class</v>
          </cell>
          <cell r="AF35">
            <v>1</v>
          </cell>
          <cell r="AG35">
            <v>1</v>
          </cell>
          <cell r="AI35">
            <v>1</v>
          </cell>
          <cell r="AJ35">
            <v>1</v>
          </cell>
          <cell r="BX35">
            <v>0</v>
          </cell>
        </row>
        <row r="36">
          <cell r="B36" t="b">
            <v>1</v>
          </cell>
          <cell r="T36">
            <v>1</v>
          </cell>
          <cell r="U36">
            <v>1</v>
          </cell>
          <cell r="W36" t="b">
            <v>0</v>
          </cell>
          <cell r="Z36" t="b">
            <v>0</v>
          </cell>
          <cell r="AA36">
            <v>1</v>
          </cell>
          <cell r="AB36">
            <v>1</v>
          </cell>
          <cell r="AC36" t="str">
            <v>Select Spell Casting Class</v>
          </cell>
          <cell r="AD36">
            <v>1</v>
          </cell>
          <cell r="AE36" t="str">
            <v>Select Manifesting Class</v>
          </cell>
          <cell r="AF36">
            <v>1</v>
          </cell>
          <cell r="AG36">
            <v>1</v>
          </cell>
          <cell r="AI36">
            <v>1</v>
          </cell>
          <cell r="AJ36">
            <v>1</v>
          </cell>
          <cell r="BX36">
            <v>0</v>
          </cell>
        </row>
        <row r="37">
          <cell r="B37" t="b">
            <v>1</v>
          </cell>
          <cell r="T37">
            <v>1</v>
          </cell>
          <cell r="U37">
            <v>1</v>
          </cell>
          <cell r="W37" t="b">
            <v>0</v>
          </cell>
          <cell r="Z37" t="b">
            <v>0</v>
          </cell>
          <cell r="AA37">
            <v>1</v>
          </cell>
          <cell r="AB37">
            <v>1</v>
          </cell>
          <cell r="AC37" t="str">
            <v>Select Spell Casting Class</v>
          </cell>
          <cell r="AD37">
            <v>1</v>
          </cell>
          <cell r="AE37" t="str">
            <v>Select Manifesting Class</v>
          </cell>
          <cell r="AF37">
            <v>1</v>
          </cell>
          <cell r="AG37">
            <v>1</v>
          </cell>
          <cell r="AK37" t="str">
            <v>Select Meldshaping Class</v>
          </cell>
          <cell r="AL37">
            <v>1</v>
          </cell>
          <cell r="BX37">
            <v>0</v>
          </cell>
        </row>
        <row r="38">
          <cell r="B38" t="b">
            <v>1</v>
          </cell>
          <cell r="T38">
            <v>1</v>
          </cell>
          <cell r="U38">
            <v>1</v>
          </cell>
          <cell r="W38" t="b">
            <v>0</v>
          </cell>
          <cell r="Z38" t="b">
            <v>0</v>
          </cell>
          <cell r="AA38">
            <v>1</v>
          </cell>
          <cell r="AB38">
            <v>1</v>
          </cell>
          <cell r="AC38" t="str">
            <v>Select Spell Casting Class</v>
          </cell>
          <cell r="AD38">
            <v>1</v>
          </cell>
          <cell r="AE38" t="str">
            <v>Select Manifesting Class</v>
          </cell>
          <cell r="AF38">
            <v>1</v>
          </cell>
          <cell r="AG38">
            <v>1</v>
          </cell>
          <cell r="AK38" t="str">
            <v>Select Meldshaping Class</v>
          </cell>
          <cell r="AL38">
            <v>1</v>
          </cell>
          <cell r="BX38">
            <v>0</v>
          </cell>
        </row>
        <row r="39">
          <cell r="B39" t="b">
            <v>1</v>
          </cell>
          <cell r="T39">
            <v>1</v>
          </cell>
          <cell r="U39">
            <v>1</v>
          </cell>
          <cell r="W39" t="b">
            <v>0</v>
          </cell>
          <cell r="Z39" t="b">
            <v>0</v>
          </cell>
          <cell r="AA39">
            <v>1</v>
          </cell>
          <cell r="AB39">
            <v>1</v>
          </cell>
          <cell r="AC39" t="str">
            <v>Select Spell Casting Class</v>
          </cell>
          <cell r="AD39">
            <v>1</v>
          </cell>
          <cell r="AG39">
            <v>1</v>
          </cell>
          <cell r="AI39">
            <v>1</v>
          </cell>
          <cell r="AK39" t="str">
            <v>Select Meldshaping Class</v>
          </cell>
          <cell r="AL39">
            <v>1</v>
          </cell>
          <cell r="BX39">
            <v>0</v>
          </cell>
        </row>
        <row r="40">
          <cell r="B40" t="b">
            <v>1</v>
          </cell>
          <cell r="T40">
            <v>1</v>
          </cell>
          <cell r="U40">
            <v>1</v>
          </cell>
          <cell r="W40" t="b">
            <v>0</v>
          </cell>
          <cell r="Z40" t="b">
            <v>0</v>
          </cell>
          <cell r="AA40">
            <v>1</v>
          </cell>
          <cell r="AB40">
            <v>1</v>
          </cell>
          <cell r="AC40" t="str">
            <v>Select Spell Casting Class</v>
          </cell>
          <cell r="AD40">
            <v>1</v>
          </cell>
          <cell r="AG40">
            <v>1</v>
          </cell>
          <cell r="AI40">
            <v>1</v>
          </cell>
          <cell r="AK40" t="str">
            <v>Select Meldshaping Class</v>
          </cell>
          <cell r="AL40">
            <v>1</v>
          </cell>
          <cell r="BX40">
            <v>0</v>
          </cell>
        </row>
        <row r="41">
          <cell r="B41" t="b">
            <v>1</v>
          </cell>
          <cell r="T41">
            <v>1</v>
          </cell>
          <cell r="U41">
            <v>1</v>
          </cell>
          <cell r="AA41">
            <v>1</v>
          </cell>
          <cell r="AB41">
            <v>1</v>
          </cell>
          <cell r="AC41" t="str">
            <v>Select Spell Casting Class</v>
          </cell>
          <cell r="AD41">
            <v>1</v>
          </cell>
          <cell r="AG41">
            <v>1</v>
          </cell>
          <cell r="AI41">
            <v>1</v>
          </cell>
          <cell r="AK41" t="str">
            <v>Select Meldshaping Class</v>
          </cell>
          <cell r="AL41">
            <v>1</v>
          </cell>
          <cell r="BX41">
            <v>0</v>
          </cell>
        </row>
        <row r="42">
          <cell r="B42" t="b">
            <v>1</v>
          </cell>
          <cell r="T42">
            <v>1</v>
          </cell>
          <cell r="U42">
            <v>1</v>
          </cell>
          <cell r="AA42">
            <v>1</v>
          </cell>
          <cell r="AB42">
            <v>1</v>
          </cell>
          <cell r="AC42" t="str">
            <v>Select Spell Casting Class</v>
          </cell>
          <cell r="AD42">
            <v>1</v>
          </cell>
          <cell r="AG42">
            <v>1</v>
          </cell>
          <cell r="AI42">
            <v>1</v>
          </cell>
          <cell r="AK42" t="str">
            <v>Select Meldshaping Class</v>
          </cell>
          <cell r="AL42">
            <v>1</v>
          </cell>
          <cell r="BX42">
            <v>0</v>
          </cell>
        </row>
        <row r="43">
          <cell r="B43" t="b">
            <v>1</v>
          </cell>
          <cell r="F43">
            <v>1</v>
          </cell>
          <cell r="T43">
            <v>1</v>
          </cell>
          <cell r="U43">
            <v>1</v>
          </cell>
          <cell r="W43">
            <v>1</v>
          </cell>
          <cell r="AA43">
            <v>1</v>
          </cell>
          <cell r="AB43">
            <v>1</v>
          </cell>
          <cell r="AC43" t="str">
            <v>Select Spell Casting Class</v>
          </cell>
          <cell r="AD43">
            <v>1</v>
          </cell>
          <cell r="AG43">
            <v>1</v>
          </cell>
          <cell r="AI43">
            <v>1</v>
          </cell>
          <cell r="AK43" t="str">
            <v>Select Meldshaping Class</v>
          </cell>
          <cell r="AL43">
            <v>1</v>
          </cell>
          <cell r="BX43">
            <v>0</v>
          </cell>
        </row>
        <row r="44">
          <cell r="B44" t="b">
            <v>1</v>
          </cell>
          <cell r="F44">
            <v>1</v>
          </cell>
          <cell r="K44">
            <v>1</v>
          </cell>
          <cell r="L44">
            <v>1</v>
          </cell>
          <cell r="M44">
            <v>1</v>
          </cell>
          <cell r="T44">
            <v>1</v>
          </cell>
          <cell r="U44">
            <v>1</v>
          </cell>
          <cell r="W44">
            <v>1</v>
          </cell>
          <cell r="AB44">
            <v>1</v>
          </cell>
          <cell r="AC44" t="str">
            <v>Select Spell Casting Class</v>
          </cell>
          <cell r="AD44">
            <v>1</v>
          </cell>
          <cell r="AG44">
            <v>1</v>
          </cell>
          <cell r="AK44" t="str">
            <v>Select Meldshaping Class</v>
          </cell>
          <cell r="AL44">
            <v>1</v>
          </cell>
          <cell r="BX44">
            <v>0</v>
          </cell>
        </row>
        <row r="45">
          <cell r="B45" t="b">
            <v>1</v>
          </cell>
          <cell r="F45">
            <v>1</v>
          </cell>
          <cell r="K45">
            <v>1</v>
          </cell>
          <cell r="L45">
            <v>1</v>
          </cell>
          <cell r="M45">
            <v>1</v>
          </cell>
          <cell r="T45">
            <v>1</v>
          </cell>
          <cell r="U45">
            <v>1</v>
          </cell>
          <cell r="W45">
            <v>1</v>
          </cell>
          <cell r="Z45">
            <v>1</v>
          </cell>
          <cell r="AB45">
            <v>1</v>
          </cell>
          <cell r="AC45" t="str">
            <v>Select Spell Casting Class</v>
          </cell>
          <cell r="AD45">
            <v>1</v>
          </cell>
          <cell r="AK45" t="str">
            <v>Select Meldshaping Class</v>
          </cell>
          <cell r="AL45">
            <v>1</v>
          </cell>
          <cell r="BX45">
            <v>0</v>
          </cell>
        </row>
        <row r="46">
          <cell r="B46" t="b">
            <v>1</v>
          </cell>
          <cell r="F46">
            <v>1</v>
          </cell>
          <cell r="T46">
            <v>1</v>
          </cell>
          <cell r="U46">
            <v>1</v>
          </cell>
          <cell r="W46">
            <v>1</v>
          </cell>
          <cell r="Z46">
            <v>1</v>
          </cell>
          <cell r="AB46">
            <v>1</v>
          </cell>
          <cell r="AC46" t="str">
            <v>Select Spell Casting Class</v>
          </cell>
          <cell r="AD46">
            <v>1</v>
          </cell>
          <cell r="AH46">
            <v>1</v>
          </cell>
          <cell r="AI46">
            <v>1</v>
          </cell>
          <cell r="AK46" t="str">
            <v>Select Meldshaping Class</v>
          </cell>
          <cell r="AL46">
            <v>1</v>
          </cell>
          <cell r="BX46">
            <v>0</v>
          </cell>
        </row>
        <row r="47">
          <cell r="B47" t="b">
            <v>1</v>
          </cell>
          <cell r="F47">
            <v>1</v>
          </cell>
          <cell r="K47">
            <v>1</v>
          </cell>
          <cell r="L47">
            <v>1</v>
          </cell>
          <cell r="M47">
            <v>1</v>
          </cell>
          <cell r="T47">
            <v>1</v>
          </cell>
          <cell r="U47">
            <v>1</v>
          </cell>
          <cell r="W47">
            <v>1</v>
          </cell>
          <cell r="Z47">
            <v>1</v>
          </cell>
          <cell r="AB47">
            <v>1</v>
          </cell>
          <cell r="AC47" t="str">
            <v>Select Spell Casting Class</v>
          </cell>
          <cell r="AD47">
            <v>1</v>
          </cell>
          <cell r="AE47">
            <v>1</v>
          </cell>
          <cell r="AG47">
            <v>1</v>
          </cell>
          <cell r="AH47">
            <v>1</v>
          </cell>
          <cell r="AI47">
            <v>1</v>
          </cell>
          <cell r="AK47" t="str">
            <v>Select Meldshaping Class</v>
          </cell>
          <cell r="AL47">
            <v>1</v>
          </cell>
          <cell r="BX47">
            <v>0</v>
          </cell>
        </row>
        <row r="48">
          <cell r="B48" t="b">
            <v>1</v>
          </cell>
          <cell r="F48">
            <v>1</v>
          </cell>
          <cell r="K48">
            <v>1</v>
          </cell>
          <cell r="L48">
            <v>1</v>
          </cell>
          <cell r="M48">
            <v>1</v>
          </cell>
          <cell r="T48">
            <v>1</v>
          </cell>
          <cell r="U48">
            <v>1</v>
          </cell>
          <cell r="W48">
            <v>1</v>
          </cell>
          <cell r="Z48">
            <v>1</v>
          </cell>
          <cell r="AA48">
            <v>1</v>
          </cell>
          <cell r="AB48">
            <v>1</v>
          </cell>
          <cell r="AC48" t="str">
            <v>Select Spell Casting Class</v>
          </cell>
          <cell r="AD48">
            <v>1</v>
          </cell>
          <cell r="AE48">
            <v>1</v>
          </cell>
          <cell r="AF48">
            <v>1</v>
          </cell>
          <cell r="AG48">
            <v>1</v>
          </cell>
          <cell r="AH48">
            <v>1</v>
          </cell>
          <cell r="AK48" t="str">
            <v>Select Meldshaping Class</v>
          </cell>
          <cell r="AL48">
            <v>1</v>
          </cell>
          <cell r="BX48">
            <v>0</v>
          </cell>
        </row>
        <row r="49">
          <cell r="B49" t="b">
            <v>1</v>
          </cell>
          <cell r="T49">
            <v>1</v>
          </cell>
          <cell r="U49">
            <v>1</v>
          </cell>
          <cell r="W49">
            <v>1</v>
          </cell>
          <cell r="Z49">
            <v>1</v>
          </cell>
          <cell r="AA49">
            <v>1</v>
          </cell>
          <cell r="AB49">
            <v>1</v>
          </cell>
          <cell r="AC49" t="str">
            <v>Select Spell Casting Class</v>
          </cell>
          <cell r="AD49">
            <v>1</v>
          </cell>
          <cell r="AE49">
            <v>1</v>
          </cell>
          <cell r="AG49">
            <v>1</v>
          </cell>
          <cell r="AH49">
            <v>1</v>
          </cell>
          <cell r="AI49">
            <v>1</v>
          </cell>
          <cell r="AK49" t="str">
            <v>Select Meldshaping Class</v>
          </cell>
          <cell r="AL49">
            <v>1</v>
          </cell>
          <cell r="BX49">
            <v>0</v>
          </cell>
        </row>
        <row r="50">
          <cell r="B50" t="b">
            <v>1</v>
          </cell>
          <cell r="K50">
            <v>1</v>
          </cell>
          <cell r="L50">
            <v>1</v>
          </cell>
          <cell r="M50">
            <v>1</v>
          </cell>
          <cell r="T50">
            <v>1</v>
          </cell>
          <cell r="W50">
            <v>1</v>
          </cell>
          <cell r="AA50">
            <v>1</v>
          </cell>
          <cell r="AB50">
            <v>1</v>
          </cell>
          <cell r="AC50" t="str">
            <v>Select Spell Casting Class</v>
          </cell>
          <cell r="AD50">
            <v>1</v>
          </cell>
          <cell r="AG50">
            <v>1</v>
          </cell>
          <cell r="AH50">
            <v>1</v>
          </cell>
          <cell r="AI50">
            <v>1</v>
          </cell>
          <cell r="AK50" t="str">
            <v>Select Meldshaping Class</v>
          </cell>
          <cell r="AL50">
            <v>1</v>
          </cell>
          <cell r="BU50" t="b">
            <v>0</v>
          </cell>
          <cell r="BX50">
            <v>0</v>
          </cell>
        </row>
        <row r="51">
          <cell r="B51" t="b">
            <v>1</v>
          </cell>
          <cell r="K51">
            <v>1</v>
          </cell>
          <cell r="L51">
            <v>1</v>
          </cell>
          <cell r="M51">
            <v>1</v>
          </cell>
          <cell r="T51">
            <v>1</v>
          </cell>
          <cell r="W51">
            <v>1</v>
          </cell>
          <cell r="AA51">
            <v>1</v>
          </cell>
          <cell r="AB51">
            <v>1</v>
          </cell>
          <cell r="AC51" t="str">
            <v>Select Spell Casting Class</v>
          </cell>
          <cell r="AD51">
            <v>1</v>
          </cell>
          <cell r="AE51">
            <v>1</v>
          </cell>
          <cell r="AF51">
            <v>1</v>
          </cell>
          <cell r="AG51">
            <v>1</v>
          </cell>
          <cell r="AH51">
            <v>1</v>
          </cell>
          <cell r="AI51">
            <v>1</v>
          </cell>
          <cell r="AK51" t="str">
            <v>Select Meldshaping Class</v>
          </cell>
          <cell r="AL51">
            <v>1</v>
          </cell>
          <cell r="BD51">
            <v>1</v>
          </cell>
          <cell r="BE51">
            <v>1</v>
          </cell>
          <cell r="BF51">
            <v>1</v>
          </cell>
          <cell r="BG51">
            <v>1</v>
          </cell>
          <cell r="BU51" t="b">
            <v>0</v>
          </cell>
          <cell r="BX51">
            <v>0</v>
          </cell>
        </row>
        <row r="52">
          <cell r="B52" t="b">
            <v>1</v>
          </cell>
          <cell r="T52">
            <v>1</v>
          </cell>
          <cell r="W52">
            <v>1</v>
          </cell>
          <cell r="AB52">
            <v>1</v>
          </cell>
          <cell r="AC52" t="str">
            <v>Select Spell Casting Class</v>
          </cell>
          <cell r="AD52">
            <v>1</v>
          </cell>
          <cell r="AE52">
            <v>1</v>
          </cell>
          <cell r="AF52">
            <v>1</v>
          </cell>
          <cell r="AG52">
            <v>1</v>
          </cell>
          <cell r="AH52" t="b">
            <v>0</v>
          </cell>
          <cell r="AI52">
            <v>1</v>
          </cell>
          <cell r="AK52" t="str">
            <v>Select Meldshaping Class</v>
          </cell>
          <cell r="AL52">
            <v>1</v>
          </cell>
          <cell r="BD52">
            <v>1</v>
          </cell>
          <cell r="BE52">
            <v>1</v>
          </cell>
          <cell r="BF52">
            <v>1</v>
          </cell>
          <cell r="BG52">
            <v>1</v>
          </cell>
          <cell r="BU52" t="b">
            <v>0</v>
          </cell>
          <cell r="BX52">
            <v>0</v>
          </cell>
        </row>
        <row r="53">
          <cell r="B53" t="b">
            <v>1</v>
          </cell>
          <cell r="K53">
            <v>1</v>
          </cell>
          <cell r="L53">
            <v>1</v>
          </cell>
          <cell r="M53">
            <v>1</v>
          </cell>
          <cell r="T53">
            <v>1</v>
          </cell>
          <cell r="AB53">
            <v>1</v>
          </cell>
          <cell r="AC53" t="str">
            <v>Select Spell Casting Class</v>
          </cell>
          <cell r="AD53">
            <v>1</v>
          </cell>
          <cell r="AE53">
            <v>1</v>
          </cell>
          <cell r="AI53">
            <v>1</v>
          </cell>
          <cell r="AK53" t="str">
            <v>Select Meldshaping Class</v>
          </cell>
          <cell r="AL53">
            <v>1</v>
          </cell>
          <cell r="BD53">
            <v>1</v>
          </cell>
          <cell r="BE53">
            <v>1</v>
          </cell>
          <cell r="BF53">
            <v>1</v>
          </cell>
          <cell r="BG53">
            <v>1</v>
          </cell>
          <cell r="BU53" t="b">
            <v>0</v>
          </cell>
          <cell r="BX53">
            <v>0</v>
          </cell>
        </row>
        <row r="54">
          <cell r="B54" t="b">
            <v>1</v>
          </cell>
          <cell r="K54">
            <v>1</v>
          </cell>
          <cell r="L54">
            <v>1</v>
          </cell>
          <cell r="M54">
            <v>1</v>
          </cell>
          <cell r="T54">
            <v>1</v>
          </cell>
          <cell r="W54">
            <v>1</v>
          </cell>
          <cell r="AB54">
            <v>1</v>
          </cell>
          <cell r="AC54" t="str">
            <v>Select Spell Casting Class</v>
          </cell>
          <cell r="AD54">
            <v>1</v>
          </cell>
          <cell r="AE54">
            <v>1</v>
          </cell>
          <cell r="AI54">
            <v>1</v>
          </cell>
          <cell r="AK54" t="str">
            <v>Select Meldshaping Class</v>
          </cell>
          <cell r="AL54">
            <v>1</v>
          </cell>
          <cell r="BU54" t="b">
            <v>0</v>
          </cell>
          <cell r="BX54">
            <v>0</v>
          </cell>
        </row>
        <row r="55">
          <cell r="B55" t="b">
            <v>1</v>
          </cell>
          <cell r="T55">
            <v>1</v>
          </cell>
          <cell r="W55">
            <v>1</v>
          </cell>
          <cell r="AB55">
            <v>1</v>
          </cell>
          <cell r="AC55" t="str">
            <v>Select Spell Casting Class</v>
          </cell>
          <cell r="AD55">
            <v>1</v>
          </cell>
          <cell r="AF55">
            <v>1</v>
          </cell>
          <cell r="AI55">
            <v>1</v>
          </cell>
          <cell r="AK55" t="str">
            <v>Select Meldshaping Class</v>
          </cell>
          <cell r="AL55">
            <v>1</v>
          </cell>
          <cell r="BD55">
            <v>1</v>
          </cell>
          <cell r="BE55">
            <v>1</v>
          </cell>
          <cell r="BF55">
            <v>1</v>
          </cell>
          <cell r="BU55" t="b">
            <v>0</v>
          </cell>
          <cell r="BX55">
            <v>0</v>
          </cell>
        </row>
        <row r="56">
          <cell r="B56" t="b">
            <v>1</v>
          </cell>
          <cell r="T56">
            <v>1</v>
          </cell>
          <cell r="W56">
            <v>1</v>
          </cell>
          <cell r="AB56">
            <v>1</v>
          </cell>
          <cell r="AC56" t="str">
            <v>Select Spell Casting Class</v>
          </cell>
          <cell r="AD56">
            <v>1</v>
          </cell>
          <cell r="AE56">
            <v>1</v>
          </cell>
          <cell r="AF56">
            <v>1</v>
          </cell>
          <cell r="AK56" t="str">
            <v>Select Meldshaping Class</v>
          </cell>
          <cell r="AL56">
            <v>1</v>
          </cell>
          <cell r="BD56">
            <v>1</v>
          </cell>
          <cell r="BE56">
            <v>1</v>
          </cell>
          <cell r="BF56">
            <v>1</v>
          </cell>
          <cell r="BU56" t="b">
            <v>0</v>
          </cell>
          <cell r="BX56">
            <v>0</v>
          </cell>
        </row>
        <row r="57">
          <cell r="B57" t="b">
            <v>1</v>
          </cell>
          <cell r="T57">
            <v>1</v>
          </cell>
          <cell r="W57">
            <v>1</v>
          </cell>
          <cell r="AB57">
            <v>1</v>
          </cell>
          <cell r="AC57" t="str">
            <v>Select Spell Casting Class</v>
          </cell>
          <cell r="AD57">
            <v>1</v>
          </cell>
          <cell r="AE57">
            <v>1</v>
          </cell>
          <cell r="AF57">
            <v>1</v>
          </cell>
          <cell r="AI57">
            <v>1</v>
          </cell>
          <cell r="AK57" t="str">
            <v>Select Meldshaping Class</v>
          </cell>
          <cell r="AL57">
            <v>1</v>
          </cell>
          <cell r="BD57">
            <v>1</v>
          </cell>
          <cell r="BE57">
            <v>1</v>
          </cell>
          <cell r="BF57">
            <v>1</v>
          </cell>
          <cell r="BG57">
            <v>1</v>
          </cell>
          <cell r="BU57" t="b">
            <v>0</v>
          </cell>
          <cell r="BV57">
            <v>1</v>
          </cell>
          <cell r="BX57">
            <v>0</v>
          </cell>
        </row>
        <row r="58">
          <cell r="B58" t="b">
            <v>1</v>
          </cell>
          <cell r="T58">
            <v>1</v>
          </cell>
          <cell r="W58">
            <v>1</v>
          </cell>
          <cell r="AC58" t="str">
            <v>Select Spell Casting Class</v>
          </cell>
          <cell r="AD58">
            <v>1</v>
          </cell>
          <cell r="AE58">
            <v>1</v>
          </cell>
          <cell r="AF58">
            <v>1</v>
          </cell>
          <cell r="AI58">
            <v>1</v>
          </cell>
          <cell r="AK58" t="str">
            <v>Select Meldshaping Class</v>
          </cell>
          <cell r="AL58">
            <v>1</v>
          </cell>
          <cell r="BU58" t="b">
            <v>0</v>
          </cell>
          <cell r="BX58">
            <v>0</v>
          </cell>
        </row>
        <row r="59">
          <cell r="B59" t="b">
            <v>1</v>
          </cell>
          <cell r="T59">
            <v>1</v>
          </cell>
          <cell r="W59">
            <v>1</v>
          </cell>
          <cell r="AC59" t="str">
            <v>Select Spell Casting Class</v>
          </cell>
          <cell r="AD59">
            <v>1</v>
          </cell>
          <cell r="AI59">
            <v>1</v>
          </cell>
          <cell r="AK59" t="str">
            <v>Select Meldshaping Class</v>
          </cell>
          <cell r="AL59">
            <v>1</v>
          </cell>
          <cell r="BD59">
            <v>1</v>
          </cell>
          <cell r="BE59">
            <v>1</v>
          </cell>
          <cell r="BF59">
            <v>1</v>
          </cell>
          <cell r="BU59" t="b">
            <v>0</v>
          </cell>
          <cell r="BX59">
            <v>0</v>
          </cell>
        </row>
        <row r="60">
          <cell r="T60">
            <v>1</v>
          </cell>
          <cell r="W60">
            <v>1</v>
          </cell>
          <cell r="AC60" t="str">
            <v>Select Spell Casting Class</v>
          </cell>
          <cell r="AD60">
            <v>1</v>
          </cell>
          <cell r="AE60">
            <v>1</v>
          </cell>
          <cell r="AF60">
            <v>1</v>
          </cell>
          <cell r="AK60" t="str">
            <v>Select Meldshaping Class</v>
          </cell>
          <cell r="AL60">
            <v>1</v>
          </cell>
          <cell r="BD60">
            <v>1</v>
          </cell>
          <cell r="BE60">
            <v>1</v>
          </cell>
          <cell r="BF60">
            <v>1</v>
          </cell>
          <cell r="BU60" t="b">
            <v>0</v>
          </cell>
          <cell r="BX60">
            <v>0</v>
          </cell>
        </row>
        <row r="61">
          <cell r="T61">
            <v>1</v>
          </cell>
          <cell r="AC61" t="str">
            <v>Select Spell Casting Class</v>
          </cell>
          <cell r="AD61">
            <v>1</v>
          </cell>
          <cell r="AE61">
            <v>1</v>
          </cell>
          <cell r="AF61">
            <v>1</v>
          </cell>
          <cell r="AI61">
            <v>1</v>
          </cell>
          <cell r="AJ61">
            <v>1</v>
          </cell>
          <cell r="AK61" t="str">
            <v>Select Meldshaping Class</v>
          </cell>
          <cell r="AL61">
            <v>1</v>
          </cell>
          <cell r="BD61">
            <v>1</v>
          </cell>
          <cell r="BE61">
            <v>1</v>
          </cell>
          <cell r="BF61">
            <v>1</v>
          </cell>
          <cell r="BG61">
            <v>1</v>
          </cell>
          <cell r="BU61" t="b">
            <v>0</v>
          </cell>
          <cell r="BX61">
            <v>0</v>
          </cell>
        </row>
        <row r="62">
          <cell r="B62" t="b">
            <v>1</v>
          </cell>
          <cell r="T62">
            <v>1</v>
          </cell>
          <cell r="W62">
            <v>1</v>
          </cell>
          <cell r="AC62" t="str">
            <v>Select Spell Casting Class</v>
          </cell>
          <cell r="AD62">
            <v>1</v>
          </cell>
          <cell r="AE62">
            <v>1</v>
          </cell>
          <cell r="AF62">
            <v>1</v>
          </cell>
          <cell r="AI62">
            <v>1</v>
          </cell>
          <cell r="AJ62">
            <v>1</v>
          </cell>
          <cell r="BU62" t="b">
            <v>0</v>
          </cell>
          <cell r="BX62">
            <v>0</v>
          </cell>
        </row>
        <row r="63">
          <cell r="B63" t="b">
            <v>1</v>
          </cell>
          <cell r="T63">
            <v>1</v>
          </cell>
          <cell r="W63">
            <v>1</v>
          </cell>
          <cell r="AC63" t="str">
            <v>Select Spell Casting Class</v>
          </cell>
          <cell r="AD63">
            <v>1</v>
          </cell>
          <cell r="AE63">
            <v>1</v>
          </cell>
          <cell r="AI63">
            <v>1</v>
          </cell>
          <cell r="AJ63">
            <v>1</v>
          </cell>
          <cell r="BD63">
            <v>1</v>
          </cell>
          <cell r="BE63">
            <v>1</v>
          </cell>
          <cell r="BF63">
            <v>1</v>
          </cell>
          <cell r="BU63" t="b">
            <v>0</v>
          </cell>
          <cell r="BX63">
            <v>0</v>
          </cell>
        </row>
        <row r="64">
          <cell r="B64" t="b">
            <v>1</v>
          </cell>
          <cell r="T64">
            <v>1</v>
          </cell>
          <cell r="AE64">
            <v>1</v>
          </cell>
          <cell r="AF64">
            <v>1</v>
          </cell>
          <cell r="AI64">
            <v>1</v>
          </cell>
          <cell r="AJ64">
            <v>1</v>
          </cell>
          <cell r="BD64">
            <v>1</v>
          </cell>
          <cell r="BE64">
            <v>1</v>
          </cell>
          <cell r="BF64">
            <v>1</v>
          </cell>
          <cell r="BU64" t="b">
            <v>0</v>
          </cell>
          <cell r="BX64">
            <v>0</v>
          </cell>
        </row>
        <row r="65">
          <cell r="B65" t="b">
            <v>1</v>
          </cell>
          <cell r="T65">
            <v>1</v>
          </cell>
          <cell r="W65">
            <v>1</v>
          </cell>
          <cell r="AI65">
            <v>1</v>
          </cell>
          <cell r="AJ65">
            <v>1</v>
          </cell>
          <cell r="BD65">
            <v>1</v>
          </cell>
          <cell r="BE65">
            <v>1</v>
          </cell>
          <cell r="BF65">
            <v>1</v>
          </cell>
          <cell r="BU65" t="b">
            <v>0</v>
          </cell>
          <cell r="BX65">
            <v>0</v>
          </cell>
        </row>
        <row r="66">
          <cell r="T66">
            <v>1</v>
          </cell>
          <cell r="W66">
            <v>1</v>
          </cell>
          <cell r="AF66">
            <v>1</v>
          </cell>
          <cell r="AG66">
            <v>1</v>
          </cell>
          <cell r="AI66">
            <v>1</v>
          </cell>
          <cell r="AJ66">
            <v>1</v>
          </cell>
          <cell r="BU66" t="b">
            <v>0</v>
          </cell>
          <cell r="BX66">
            <v>0</v>
          </cell>
        </row>
        <row r="67">
          <cell r="B67" t="b">
            <v>1</v>
          </cell>
          <cell r="T67">
            <v>1</v>
          </cell>
          <cell r="W67">
            <v>1</v>
          </cell>
          <cell r="AG67">
            <v>1</v>
          </cell>
          <cell r="AI67">
            <v>1</v>
          </cell>
          <cell r="BU67" t="b">
            <v>0</v>
          </cell>
          <cell r="BX67">
            <v>0</v>
          </cell>
        </row>
        <row r="68">
          <cell r="B68" t="b">
            <v>0</v>
          </cell>
          <cell r="T68">
            <v>1</v>
          </cell>
          <cell r="W68">
            <v>1</v>
          </cell>
          <cell r="AG68">
            <v>1</v>
          </cell>
          <cell r="AI68">
            <v>1</v>
          </cell>
          <cell r="AN68" t="b">
            <v>0</v>
          </cell>
          <cell r="BD68">
            <v>1</v>
          </cell>
          <cell r="BE68">
            <v>1</v>
          </cell>
          <cell r="BF68">
            <v>1</v>
          </cell>
          <cell r="BU68" t="b">
            <v>0</v>
          </cell>
          <cell r="BX68">
            <v>0</v>
          </cell>
        </row>
        <row r="69">
          <cell r="B69" t="b">
            <v>1</v>
          </cell>
          <cell r="W69">
            <v>1</v>
          </cell>
          <cell r="AG69">
            <v>1</v>
          </cell>
          <cell r="AI69">
            <v>1</v>
          </cell>
          <cell r="AN69" t="b">
            <v>0</v>
          </cell>
          <cell r="BU69" t="b">
            <v>0</v>
          </cell>
          <cell r="BX69">
            <v>0</v>
          </cell>
        </row>
        <row r="70">
          <cell r="B70" t="b">
            <v>1</v>
          </cell>
          <cell r="E70">
            <v>0</v>
          </cell>
          <cell r="AN70" t="b">
            <v>0</v>
          </cell>
          <cell r="BD70">
            <v>1</v>
          </cell>
          <cell r="BE70">
            <v>1</v>
          </cell>
          <cell r="BF70">
            <v>1</v>
          </cell>
          <cell r="BU70" t="b">
            <v>0</v>
          </cell>
          <cell r="BX70">
            <v>0</v>
          </cell>
        </row>
        <row r="71">
          <cell r="B71" t="b">
            <v>1</v>
          </cell>
          <cell r="W71">
            <v>1</v>
          </cell>
          <cell r="X71">
            <v>1</v>
          </cell>
          <cell r="BD71">
            <v>1</v>
          </cell>
          <cell r="BE71">
            <v>1</v>
          </cell>
          <cell r="BF71">
            <v>1</v>
          </cell>
          <cell r="BU71" t="b">
            <v>0</v>
          </cell>
          <cell r="BX71">
            <v>0</v>
          </cell>
        </row>
        <row r="72">
          <cell r="B72" t="b">
            <v>1</v>
          </cell>
          <cell r="E72" t="b">
            <v>0</v>
          </cell>
          <cell r="F72" t="b">
            <v>0</v>
          </cell>
          <cell r="G72" t="b">
            <v>0</v>
          </cell>
          <cell r="H72" t="b">
            <v>0</v>
          </cell>
          <cell r="I72" t="b">
            <v>0</v>
          </cell>
          <cell r="J72" t="b">
            <v>0</v>
          </cell>
          <cell r="K72" t="b">
            <v>0</v>
          </cell>
          <cell r="L72" t="b">
            <v>0</v>
          </cell>
          <cell r="M72" t="b">
            <v>0</v>
          </cell>
          <cell r="N72" t="b">
            <v>0</v>
          </cell>
          <cell r="O72" t="b">
            <v>0</v>
          </cell>
          <cell r="P72" t="b">
            <v>0</v>
          </cell>
          <cell r="Q72" t="b">
            <v>0</v>
          </cell>
          <cell r="R72" t="b">
            <v>0</v>
          </cell>
          <cell r="S72" t="b">
            <v>0</v>
          </cell>
          <cell r="T72" t="b">
            <v>0</v>
          </cell>
          <cell r="U72" t="b">
            <v>0</v>
          </cell>
          <cell r="V72" t="b">
            <v>0</v>
          </cell>
          <cell r="W72">
            <v>1</v>
          </cell>
          <cell r="X72">
            <v>1</v>
          </cell>
          <cell r="BU72" t="b">
            <v>0</v>
          </cell>
          <cell r="BX72">
            <v>0</v>
          </cell>
        </row>
        <row r="73">
          <cell r="B73" t="b">
            <v>1</v>
          </cell>
          <cell r="E73" t="b">
            <v>0</v>
          </cell>
          <cell r="F73" t="b">
            <v>0</v>
          </cell>
          <cell r="G73" t="b">
            <v>0</v>
          </cell>
          <cell r="H73" t="b">
            <v>0</v>
          </cell>
          <cell r="I73" t="b">
            <v>0</v>
          </cell>
          <cell r="J73" t="b">
            <v>0</v>
          </cell>
          <cell r="K73" t="b">
            <v>0</v>
          </cell>
          <cell r="L73" t="b">
            <v>0</v>
          </cell>
          <cell r="M73" t="b">
            <v>0</v>
          </cell>
          <cell r="N73" t="b">
            <v>0</v>
          </cell>
          <cell r="O73" t="b">
            <v>0</v>
          </cell>
          <cell r="P73" t="b">
            <v>0</v>
          </cell>
          <cell r="Q73" t="b">
            <v>0</v>
          </cell>
          <cell r="R73" t="b">
            <v>0</v>
          </cell>
          <cell r="S73" t="b">
            <v>0</v>
          </cell>
          <cell r="T73" t="b">
            <v>0</v>
          </cell>
          <cell r="U73" t="b">
            <v>0</v>
          </cell>
          <cell r="V73" t="b">
            <v>0</v>
          </cell>
          <cell r="W73">
            <v>1</v>
          </cell>
          <cell r="X73">
            <v>1</v>
          </cell>
          <cell r="BU73" t="b">
            <v>0</v>
          </cell>
          <cell r="BX73">
            <v>0</v>
          </cell>
        </row>
        <row r="74">
          <cell r="B74" t="b">
            <v>1</v>
          </cell>
          <cell r="E74" t="b">
            <v>0</v>
          </cell>
          <cell r="F74" t="b">
            <v>0</v>
          </cell>
          <cell r="G74" t="b">
            <v>0</v>
          </cell>
          <cell r="H74" t="b">
            <v>0</v>
          </cell>
          <cell r="I74" t="b">
            <v>0</v>
          </cell>
          <cell r="J74" t="b">
            <v>0</v>
          </cell>
          <cell r="K74" t="b">
            <v>0</v>
          </cell>
          <cell r="L74" t="b">
            <v>0</v>
          </cell>
          <cell r="M74" t="b">
            <v>0</v>
          </cell>
          <cell r="N74" t="b">
            <v>0</v>
          </cell>
          <cell r="O74" t="b">
            <v>0</v>
          </cell>
          <cell r="P74" t="b">
            <v>0</v>
          </cell>
          <cell r="Q74" t="b">
            <v>0</v>
          </cell>
          <cell r="R74" t="b">
            <v>0</v>
          </cell>
          <cell r="S74" t="b">
            <v>0</v>
          </cell>
          <cell r="T74" t="b">
            <v>0</v>
          </cell>
          <cell r="U74" t="b">
            <v>0</v>
          </cell>
          <cell r="V74" t="b">
            <v>0</v>
          </cell>
          <cell r="W74">
            <v>1</v>
          </cell>
          <cell r="X74">
            <v>1</v>
          </cell>
          <cell r="BU74" t="b">
            <v>0</v>
          </cell>
          <cell r="BX74">
            <v>0</v>
          </cell>
        </row>
        <row r="75">
          <cell r="E75" t="b">
            <v>0</v>
          </cell>
          <cell r="F75" t="b">
            <v>0</v>
          </cell>
          <cell r="G75" t="b">
            <v>0</v>
          </cell>
          <cell r="H75" t="b">
            <v>0</v>
          </cell>
          <cell r="I75" t="b">
            <v>0</v>
          </cell>
          <cell r="J75" t="b">
            <v>0</v>
          </cell>
          <cell r="K75" t="b">
            <v>0</v>
          </cell>
          <cell r="L75" t="b">
            <v>0</v>
          </cell>
          <cell r="M75" t="b">
            <v>0</v>
          </cell>
          <cell r="N75" t="b">
            <v>0</v>
          </cell>
          <cell r="O75" t="b">
            <v>0</v>
          </cell>
          <cell r="P75" t="b">
            <v>0</v>
          </cell>
          <cell r="Q75" t="b">
            <v>0</v>
          </cell>
          <cell r="R75" t="b">
            <v>0</v>
          </cell>
          <cell r="S75" t="b">
            <v>0</v>
          </cell>
          <cell r="T75" t="b">
            <v>0</v>
          </cell>
          <cell r="U75" t="b">
            <v>0</v>
          </cell>
          <cell r="V75" t="b">
            <v>0</v>
          </cell>
          <cell r="W75">
            <v>1</v>
          </cell>
          <cell r="X75">
            <v>1</v>
          </cell>
          <cell r="BU75" t="b">
            <v>0</v>
          </cell>
          <cell r="BX75">
            <v>0</v>
          </cell>
        </row>
        <row r="76">
          <cell r="E76" t="b">
            <v>0</v>
          </cell>
          <cell r="F76" t="b">
            <v>0</v>
          </cell>
          <cell r="G76" t="b">
            <v>0</v>
          </cell>
          <cell r="H76" t="b">
            <v>0</v>
          </cell>
          <cell r="I76" t="b">
            <v>0</v>
          </cell>
          <cell r="J76" t="b">
            <v>0</v>
          </cell>
          <cell r="K76" t="b">
            <v>0</v>
          </cell>
          <cell r="L76" t="b">
            <v>0</v>
          </cell>
          <cell r="M76" t="b">
            <v>0</v>
          </cell>
          <cell r="N76" t="b">
            <v>0</v>
          </cell>
          <cell r="O76" t="b">
            <v>0</v>
          </cell>
          <cell r="P76" t="b">
            <v>0</v>
          </cell>
          <cell r="Q76" t="b">
            <v>0</v>
          </cell>
          <cell r="R76" t="b">
            <v>0</v>
          </cell>
          <cell r="S76" t="b">
            <v>0</v>
          </cell>
          <cell r="T76" t="b">
            <v>0</v>
          </cell>
          <cell r="U76" t="b">
            <v>0</v>
          </cell>
          <cell r="V76" t="b">
            <v>0</v>
          </cell>
          <cell r="W76">
            <v>1</v>
          </cell>
          <cell r="X76">
            <v>1</v>
          </cell>
          <cell r="BU76" t="b">
            <v>0</v>
          </cell>
          <cell r="BX76">
            <v>0</v>
          </cell>
        </row>
        <row r="77">
          <cell r="B77" t="b">
            <v>0</v>
          </cell>
          <cell r="E77" t="b">
            <v>0</v>
          </cell>
          <cell r="F77" t="b">
            <v>0</v>
          </cell>
          <cell r="G77" t="b">
            <v>0</v>
          </cell>
          <cell r="H77" t="b">
            <v>0</v>
          </cell>
          <cell r="I77" t="b">
            <v>0</v>
          </cell>
          <cell r="J77" t="b">
            <v>0</v>
          </cell>
          <cell r="K77" t="b">
            <v>0</v>
          </cell>
          <cell r="L77" t="b">
            <v>0</v>
          </cell>
          <cell r="M77" t="b">
            <v>0</v>
          </cell>
          <cell r="N77" t="b">
            <v>0</v>
          </cell>
          <cell r="O77" t="b">
            <v>0</v>
          </cell>
          <cell r="P77" t="b">
            <v>0</v>
          </cell>
          <cell r="Q77" t="b">
            <v>0</v>
          </cell>
          <cell r="R77" t="b">
            <v>0</v>
          </cell>
          <cell r="S77" t="b">
            <v>0</v>
          </cell>
          <cell r="T77" t="b">
            <v>0</v>
          </cell>
          <cell r="U77" t="b">
            <v>0</v>
          </cell>
          <cell r="V77" t="b">
            <v>0</v>
          </cell>
          <cell r="W77">
            <v>1</v>
          </cell>
          <cell r="X77">
            <v>1</v>
          </cell>
          <cell r="Y77" t="b">
            <v>0</v>
          </cell>
          <cell r="Z77" t="b">
            <v>0</v>
          </cell>
          <cell r="AA77" t="b">
            <v>0</v>
          </cell>
          <cell r="AB77" t="b">
            <v>0</v>
          </cell>
          <cell r="AC77" t="b">
            <v>0</v>
          </cell>
          <cell r="AD77" t="b">
            <v>0</v>
          </cell>
          <cell r="AE77" t="b">
            <v>0</v>
          </cell>
          <cell r="AF77" t="b">
            <v>0</v>
          </cell>
          <cell r="AG77" t="b">
            <v>0</v>
          </cell>
          <cell r="AH77">
            <v>0</v>
          </cell>
          <cell r="AI77" t="b">
            <v>0</v>
          </cell>
          <cell r="BU77" t="b">
            <v>0</v>
          </cell>
          <cell r="BX77">
            <v>0</v>
          </cell>
        </row>
        <row r="78">
          <cell r="B78" t="b">
            <v>0</v>
          </cell>
          <cell r="E78" t="b">
            <v>0</v>
          </cell>
          <cell r="F78" t="b">
            <v>0</v>
          </cell>
          <cell r="G78" t="b">
            <v>0</v>
          </cell>
          <cell r="H78" t="b">
            <v>0</v>
          </cell>
          <cell r="I78" t="b">
            <v>0</v>
          </cell>
          <cell r="J78" t="b">
            <v>0</v>
          </cell>
          <cell r="K78" t="b">
            <v>0</v>
          </cell>
          <cell r="L78" t="b">
            <v>0</v>
          </cell>
          <cell r="M78" t="b">
            <v>0</v>
          </cell>
          <cell r="N78" t="b">
            <v>0</v>
          </cell>
          <cell r="O78" t="b">
            <v>0</v>
          </cell>
          <cell r="P78" t="b">
            <v>0</v>
          </cell>
          <cell r="Q78" t="b">
            <v>0</v>
          </cell>
          <cell r="R78" t="b">
            <v>0</v>
          </cell>
          <cell r="S78" t="b">
            <v>0</v>
          </cell>
          <cell r="T78" t="b">
            <v>0</v>
          </cell>
          <cell r="U78" t="b">
            <v>0</v>
          </cell>
          <cell r="V78" t="b">
            <v>0</v>
          </cell>
          <cell r="X78">
            <v>1</v>
          </cell>
          <cell r="Y78" t="b">
            <v>0</v>
          </cell>
          <cell r="Z78" t="b">
            <v>0</v>
          </cell>
          <cell r="AA78" t="b">
            <v>0</v>
          </cell>
          <cell r="AB78" t="b">
            <v>0</v>
          </cell>
          <cell r="AC78" t="b">
            <v>0</v>
          </cell>
          <cell r="AD78" t="b">
            <v>0</v>
          </cell>
          <cell r="AE78" t="b">
            <v>0</v>
          </cell>
          <cell r="AF78" t="b">
            <v>0</v>
          </cell>
          <cell r="AG78" t="b">
            <v>0</v>
          </cell>
          <cell r="AH78" t="b">
            <v>0</v>
          </cell>
          <cell r="AI78" t="b">
            <v>0</v>
          </cell>
          <cell r="BU78" t="b">
            <v>0</v>
          </cell>
          <cell r="BX78">
            <v>0</v>
          </cell>
        </row>
        <row r="79">
          <cell r="B79" t="b">
            <v>0</v>
          </cell>
          <cell r="E79" t="b">
            <v>0</v>
          </cell>
          <cell r="F79" t="b">
            <v>0</v>
          </cell>
          <cell r="G79" t="b">
            <v>0</v>
          </cell>
          <cell r="H79" t="b">
            <v>0</v>
          </cell>
          <cell r="I79" t="b">
            <v>0</v>
          </cell>
          <cell r="J79" t="b">
            <v>0</v>
          </cell>
          <cell r="K79" t="b">
            <v>0</v>
          </cell>
          <cell r="L79" t="b">
            <v>0</v>
          </cell>
          <cell r="M79" t="b">
            <v>0</v>
          </cell>
          <cell r="N79" t="b">
            <v>0</v>
          </cell>
          <cell r="O79" t="b">
            <v>0</v>
          </cell>
          <cell r="P79" t="b">
            <v>0</v>
          </cell>
          <cell r="Q79" t="b">
            <v>0</v>
          </cell>
          <cell r="R79" t="b">
            <v>0</v>
          </cell>
          <cell r="S79" t="b">
            <v>0</v>
          </cell>
          <cell r="T79" t="b">
            <v>0</v>
          </cell>
          <cell r="U79" t="b">
            <v>0</v>
          </cell>
          <cell r="V79" t="b">
            <v>0</v>
          </cell>
          <cell r="X79">
            <v>1</v>
          </cell>
          <cell r="Y79" t="b">
            <v>0</v>
          </cell>
          <cell r="Z79" t="b">
            <v>0</v>
          </cell>
          <cell r="AA79" t="b">
            <v>0</v>
          </cell>
          <cell r="AB79" t="b">
            <v>0</v>
          </cell>
          <cell r="AC79" t="b">
            <v>0</v>
          </cell>
          <cell r="AD79" t="b">
            <v>0</v>
          </cell>
          <cell r="AE79" t="b">
            <v>0</v>
          </cell>
          <cell r="AF79" t="b">
            <v>0</v>
          </cell>
          <cell r="AG79" t="b">
            <v>0</v>
          </cell>
          <cell r="AH79" t="b">
            <v>0</v>
          </cell>
          <cell r="AI79" t="b">
            <v>0</v>
          </cell>
          <cell r="BU79" t="b">
            <v>0</v>
          </cell>
          <cell r="BX79">
            <v>0</v>
          </cell>
        </row>
        <row r="80">
          <cell r="B80" t="b">
            <v>0</v>
          </cell>
          <cell r="E80" t="b">
            <v>0</v>
          </cell>
          <cell r="F80" t="b">
            <v>0</v>
          </cell>
          <cell r="G80" t="b">
            <v>0</v>
          </cell>
          <cell r="H80" t="b">
            <v>0</v>
          </cell>
          <cell r="I80" t="b">
            <v>0</v>
          </cell>
          <cell r="J80" t="b">
            <v>0</v>
          </cell>
          <cell r="K80" t="b">
            <v>0</v>
          </cell>
          <cell r="L80" t="b">
            <v>0</v>
          </cell>
          <cell r="M80" t="b">
            <v>0</v>
          </cell>
          <cell r="N80" t="b">
            <v>0</v>
          </cell>
          <cell r="O80" t="b">
            <v>0</v>
          </cell>
          <cell r="P80" t="b">
            <v>0</v>
          </cell>
          <cell r="Q80" t="b">
            <v>0</v>
          </cell>
          <cell r="R80" t="b">
            <v>0</v>
          </cell>
          <cell r="S80" t="b">
            <v>0</v>
          </cell>
          <cell r="T80" t="b">
            <v>0</v>
          </cell>
          <cell r="U80" t="b">
            <v>0</v>
          </cell>
          <cell r="V80" t="b">
            <v>0</v>
          </cell>
          <cell r="X80">
            <v>1</v>
          </cell>
          <cell r="Y80" t="b">
            <v>0</v>
          </cell>
          <cell r="Z80" t="b">
            <v>0</v>
          </cell>
          <cell r="AA80" t="b">
            <v>0</v>
          </cell>
          <cell r="AB80" t="b">
            <v>0</v>
          </cell>
          <cell r="AC80" t="b">
            <v>0</v>
          </cell>
          <cell r="AD80" t="b">
            <v>0</v>
          </cell>
          <cell r="AE80" t="b">
            <v>0</v>
          </cell>
          <cell r="AF80" t="b">
            <v>0</v>
          </cell>
          <cell r="AG80" t="b">
            <v>0</v>
          </cell>
          <cell r="AH80" t="b">
            <v>0</v>
          </cell>
          <cell r="AI80" t="b">
            <v>0</v>
          </cell>
          <cell r="BU80" t="b">
            <v>0</v>
          </cell>
          <cell r="BX80">
            <v>0</v>
          </cell>
        </row>
        <row r="81">
          <cell r="B81" t="b">
            <v>0</v>
          </cell>
          <cell r="E81" t="b">
            <v>0</v>
          </cell>
          <cell r="F81" t="b">
            <v>0</v>
          </cell>
          <cell r="G81" t="b">
            <v>0</v>
          </cell>
          <cell r="H81" t="b">
            <v>0</v>
          </cell>
          <cell r="I81" t="b">
            <v>0</v>
          </cell>
          <cell r="J81" t="b">
            <v>0</v>
          </cell>
          <cell r="K81" t="b">
            <v>0</v>
          </cell>
          <cell r="L81" t="b">
            <v>0</v>
          </cell>
          <cell r="M81" t="b">
            <v>0</v>
          </cell>
          <cell r="N81" t="b">
            <v>0</v>
          </cell>
          <cell r="O81" t="b">
            <v>0</v>
          </cell>
          <cell r="P81" t="b">
            <v>0</v>
          </cell>
          <cell r="Q81" t="b">
            <v>0</v>
          </cell>
          <cell r="R81" t="b">
            <v>0</v>
          </cell>
          <cell r="S81" t="b">
            <v>0</v>
          </cell>
          <cell r="T81" t="b">
            <v>0</v>
          </cell>
          <cell r="U81" t="b">
            <v>0</v>
          </cell>
          <cell r="V81" t="b">
            <v>0</v>
          </cell>
          <cell r="Y81" t="b">
            <v>0</v>
          </cell>
          <cell r="Z81" t="b">
            <v>0</v>
          </cell>
          <cell r="AA81" t="b">
            <v>0</v>
          </cell>
          <cell r="AB81" t="b">
            <v>0</v>
          </cell>
          <cell r="AC81" t="b">
            <v>0</v>
          </cell>
          <cell r="AD81" t="b">
            <v>0</v>
          </cell>
          <cell r="AE81" t="b">
            <v>0</v>
          </cell>
          <cell r="AF81" t="b">
            <v>0</v>
          </cell>
          <cell r="AG81" t="b">
            <v>0</v>
          </cell>
          <cell r="AH81" t="b">
            <v>0</v>
          </cell>
          <cell r="AI81" t="b">
            <v>0</v>
          </cell>
          <cell r="BU81" t="b">
            <v>0</v>
          </cell>
          <cell r="BX81">
            <v>0</v>
          </cell>
        </row>
        <row r="82">
          <cell r="B82" t="b">
            <v>0</v>
          </cell>
          <cell r="E82" t="b">
            <v>0</v>
          </cell>
          <cell r="F82" t="b">
            <v>0</v>
          </cell>
          <cell r="G82" t="b">
            <v>0</v>
          </cell>
          <cell r="H82" t="b">
            <v>0</v>
          </cell>
          <cell r="I82" t="b">
            <v>0</v>
          </cell>
          <cell r="J82" t="b">
            <v>0</v>
          </cell>
          <cell r="K82" t="b">
            <v>0</v>
          </cell>
          <cell r="L82" t="b">
            <v>0</v>
          </cell>
          <cell r="M82" t="b">
            <v>0</v>
          </cell>
          <cell r="N82" t="b">
            <v>0</v>
          </cell>
          <cell r="O82" t="b">
            <v>0</v>
          </cell>
          <cell r="P82" t="b">
            <v>0</v>
          </cell>
          <cell r="Q82" t="b">
            <v>0</v>
          </cell>
          <cell r="R82" t="b">
            <v>0</v>
          </cell>
          <cell r="S82" t="b">
            <v>0</v>
          </cell>
          <cell r="T82" t="b">
            <v>0</v>
          </cell>
          <cell r="U82" t="b">
            <v>0</v>
          </cell>
          <cell r="V82" t="b">
            <v>0</v>
          </cell>
          <cell r="Y82" t="b">
            <v>0</v>
          </cell>
          <cell r="Z82" t="b">
            <v>0</v>
          </cell>
          <cell r="AA82" t="b">
            <v>0</v>
          </cell>
          <cell r="AB82" t="b">
            <v>0</v>
          </cell>
          <cell r="AC82" t="b">
            <v>0</v>
          </cell>
          <cell r="AE82" t="b">
            <v>0</v>
          </cell>
          <cell r="AF82" t="b">
            <v>0</v>
          </cell>
          <cell r="AH82" t="b">
            <v>0</v>
          </cell>
          <cell r="AI82" t="b">
            <v>0</v>
          </cell>
          <cell r="BU82" t="b">
            <v>0</v>
          </cell>
          <cell r="BX82">
            <v>0</v>
          </cell>
        </row>
        <row r="83">
          <cell r="B83" t="b">
            <v>0</v>
          </cell>
          <cell r="E83" t="b">
            <v>0</v>
          </cell>
          <cell r="F83" t="b">
            <v>0</v>
          </cell>
          <cell r="G83" t="b">
            <v>0</v>
          </cell>
          <cell r="H83" t="b">
            <v>0</v>
          </cell>
          <cell r="I83" t="b">
            <v>0</v>
          </cell>
          <cell r="J83" t="b">
            <v>0</v>
          </cell>
          <cell r="K83" t="b">
            <v>0</v>
          </cell>
          <cell r="L83" t="b">
            <v>0</v>
          </cell>
          <cell r="M83" t="b">
            <v>0</v>
          </cell>
          <cell r="N83" t="b">
            <v>0</v>
          </cell>
          <cell r="O83" t="b">
            <v>0</v>
          </cell>
          <cell r="P83" t="b">
            <v>0</v>
          </cell>
          <cell r="Q83" t="b">
            <v>0</v>
          </cell>
          <cell r="R83" t="b">
            <v>0</v>
          </cell>
          <cell r="S83" t="b">
            <v>0</v>
          </cell>
          <cell r="T83" t="b">
            <v>0</v>
          </cell>
          <cell r="U83" t="b">
            <v>0</v>
          </cell>
          <cell r="V83" t="b">
            <v>0</v>
          </cell>
          <cell r="Y83" t="b">
            <v>0</v>
          </cell>
          <cell r="AA83" t="b">
            <v>0</v>
          </cell>
          <cell r="AB83" t="b">
            <v>0</v>
          </cell>
          <cell r="AC83" t="b">
            <v>0</v>
          </cell>
          <cell r="AE83" t="b">
            <v>0</v>
          </cell>
          <cell r="AF83" t="b">
            <v>0</v>
          </cell>
          <cell r="AH83" t="b">
            <v>0</v>
          </cell>
          <cell r="AI83" t="b">
            <v>0</v>
          </cell>
          <cell r="BU83" t="b">
            <v>0</v>
          </cell>
          <cell r="BX83">
            <v>0</v>
          </cell>
        </row>
        <row r="84">
          <cell r="B84" t="b">
            <v>0</v>
          </cell>
          <cell r="E84" t="b">
            <v>0</v>
          </cell>
          <cell r="F84" t="b">
            <v>0</v>
          </cell>
          <cell r="G84" t="b">
            <v>0</v>
          </cell>
          <cell r="H84" t="b">
            <v>0</v>
          </cell>
          <cell r="I84" t="b">
            <v>0</v>
          </cell>
          <cell r="J84" t="b">
            <v>0</v>
          </cell>
          <cell r="K84" t="b">
            <v>0</v>
          </cell>
          <cell r="L84" t="b">
            <v>0</v>
          </cell>
          <cell r="M84" t="b">
            <v>0</v>
          </cell>
          <cell r="N84" t="b">
            <v>0</v>
          </cell>
          <cell r="O84" t="b">
            <v>0</v>
          </cell>
          <cell r="P84" t="b">
            <v>0</v>
          </cell>
          <cell r="Q84" t="b">
            <v>0</v>
          </cell>
          <cell r="R84" t="b">
            <v>0</v>
          </cell>
          <cell r="S84" t="b">
            <v>0</v>
          </cell>
          <cell r="T84" t="b">
            <v>0</v>
          </cell>
          <cell r="U84" t="b">
            <v>0</v>
          </cell>
          <cell r="V84" t="b">
            <v>0</v>
          </cell>
          <cell r="Y84" t="b">
            <v>0</v>
          </cell>
          <cell r="AA84" t="b">
            <v>0</v>
          </cell>
          <cell r="AB84" t="b">
            <v>0</v>
          </cell>
          <cell r="AC84" t="b">
            <v>0</v>
          </cell>
          <cell r="AE84" t="b">
            <v>0</v>
          </cell>
          <cell r="AF84" t="b">
            <v>0</v>
          </cell>
          <cell r="AH84" t="b">
            <v>0</v>
          </cell>
          <cell r="BU84" t="b">
            <v>0</v>
          </cell>
          <cell r="BX84">
            <v>0</v>
          </cell>
        </row>
        <row r="85">
          <cell r="E85" t="b">
            <v>0</v>
          </cell>
          <cell r="F85" t="b">
            <v>0</v>
          </cell>
          <cell r="G85" t="b">
            <v>0</v>
          </cell>
          <cell r="H85" t="b">
            <v>0</v>
          </cell>
          <cell r="I85" t="b">
            <v>0</v>
          </cell>
          <cell r="J85" t="b">
            <v>0</v>
          </cell>
          <cell r="K85" t="b">
            <v>0</v>
          </cell>
          <cell r="L85" t="b">
            <v>0</v>
          </cell>
          <cell r="M85" t="b">
            <v>0</v>
          </cell>
          <cell r="N85" t="b">
            <v>0</v>
          </cell>
          <cell r="O85" t="b">
            <v>0</v>
          </cell>
          <cell r="P85" t="b">
            <v>0</v>
          </cell>
          <cell r="Q85" t="b">
            <v>0</v>
          </cell>
          <cell r="R85" t="b">
            <v>0</v>
          </cell>
          <cell r="S85" t="b">
            <v>0</v>
          </cell>
          <cell r="T85" t="b">
            <v>0</v>
          </cell>
          <cell r="U85" t="b">
            <v>0</v>
          </cell>
          <cell r="V85" t="b">
            <v>0</v>
          </cell>
          <cell r="X85" t="b">
            <v>0</v>
          </cell>
          <cell r="AA85" t="b">
            <v>0</v>
          </cell>
          <cell r="AB85" t="b">
            <v>0</v>
          </cell>
          <cell r="AC85" t="b">
            <v>0</v>
          </cell>
          <cell r="AE85" t="b">
            <v>0</v>
          </cell>
          <cell r="AF85" t="b">
            <v>0</v>
          </cell>
          <cell r="AH85" t="b">
            <v>0</v>
          </cell>
          <cell r="BU85" t="b">
            <v>0</v>
          </cell>
          <cell r="BX85">
            <v>0</v>
          </cell>
        </row>
        <row r="86">
          <cell r="E86" t="b">
            <v>0</v>
          </cell>
          <cell r="F86" t="b">
            <v>0</v>
          </cell>
          <cell r="G86" t="b">
            <v>0</v>
          </cell>
          <cell r="H86" t="b">
            <v>0</v>
          </cell>
          <cell r="I86" t="b">
            <v>0</v>
          </cell>
          <cell r="J86" t="b">
            <v>0</v>
          </cell>
          <cell r="K86" t="b">
            <v>0</v>
          </cell>
          <cell r="L86" t="b">
            <v>0</v>
          </cell>
          <cell r="M86" t="b">
            <v>0</v>
          </cell>
          <cell r="N86" t="b">
            <v>0</v>
          </cell>
          <cell r="O86" t="b">
            <v>0</v>
          </cell>
          <cell r="P86" t="b">
            <v>0</v>
          </cell>
          <cell r="Q86" t="b">
            <v>0</v>
          </cell>
          <cell r="R86" t="b">
            <v>0</v>
          </cell>
          <cell r="S86" t="b">
            <v>0</v>
          </cell>
          <cell r="T86" t="b">
            <v>0</v>
          </cell>
          <cell r="U86" t="b">
            <v>0</v>
          </cell>
          <cell r="V86" t="b">
            <v>0</v>
          </cell>
          <cell r="X86" t="b">
            <v>0</v>
          </cell>
          <cell r="Z86">
            <v>1</v>
          </cell>
          <cell r="AA86" t="b">
            <v>0</v>
          </cell>
          <cell r="AB86" t="b">
            <v>0</v>
          </cell>
          <cell r="AC86" t="b">
            <v>0</v>
          </cell>
          <cell r="AF86" t="b">
            <v>0</v>
          </cell>
          <cell r="AH86" t="b">
            <v>0</v>
          </cell>
          <cell r="BU86" t="b">
            <v>0</v>
          </cell>
          <cell r="BX86">
            <v>0</v>
          </cell>
        </row>
        <row r="87">
          <cell r="B87" t="b">
            <v>0</v>
          </cell>
          <cell r="E87" t="b">
            <v>0</v>
          </cell>
          <cell r="F87" t="b">
            <v>0</v>
          </cell>
          <cell r="G87" t="b">
            <v>0</v>
          </cell>
          <cell r="H87" t="b">
            <v>0</v>
          </cell>
          <cell r="I87" t="b">
            <v>0</v>
          </cell>
          <cell r="J87" t="b">
            <v>0</v>
          </cell>
          <cell r="K87" t="b">
            <v>0</v>
          </cell>
          <cell r="L87" t="b">
            <v>0</v>
          </cell>
          <cell r="M87" t="b">
            <v>0</v>
          </cell>
          <cell r="N87" t="b">
            <v>0</v>
          </cell>
          <cell r="O87" t="b">
            <v>0</v>
          </cell>
          <cell r="P87" t="b">
            <v>0</v>
          </cell>
          <cell r="Q87" t="b">
            <v>0</v>
          </cell>
          <cell r="R87" t="b">
            <v>0</v>
          </cell>
          <cell r="S87" t="b">
            <v>0</v>
          </cell>
          <cell r="T87" t="b">
            <v>0</v>
          </cell>
          <cell r="U87" t="b">
            <v>0</v>
          </cell>
          <cell r="V87" t="b">
            <v>0</v>
          </cell>
          <cell r="X87" t="b">
            <v>0</v>
          </cell>
          <cell r="Z87">
            <v>1</v>
          </cell>
          <cell r="AA87" t="b">
            <v>0</v>
          </cell>
          <cell r="AB87" t="b">
            <v>0</v>
          </cell>
          <cell r="AC87" t="b">
            <v>0</v>
          </cell>
          <cell r="AH87" t="b">
            <v>0</v>
          </cell>
          <cell r="BU87" t="b">
            <v>0</v>
          </cell>
          <cell r="BX87">
            <v>0</v>
          </cell>
        </row>
        <row r="88">
          <cell r="B88" t="b">
            <v>0</v>
          </cell>
          <cell r="E88" t="b">
            <v>0</v>
          </cell>
          <cell r="F88" t="b">
            <v>0</v>
          </cell>
          <cell r="G88" t="b">
            <v>0</v>
          </cell>
          <cell r="H88" t="b">
            <v>0</v>
          </cell>
          <cell r="I88" t="b">
            <v>0</v>
          </cell>
          <cell r="J88" t="b">
            <v>0</v>
          </cell>
          <cell r="K88" t="b">
            <v>0</v>
          </cell>
          <cell r="L88" t="b">
            <v>0</v>
          </cell>
          <cell r="M88" t="b">
            <v>0</v>
          </cell>
          <cell r="N88" t="b">
            <v>0</v>
          </cell>
          <cell r="O88" t="b">
            <v>0</v>
          </cell>
          <cell r="P88" t="b">
            <v>0</v>
          </cell>
          <cell r="Q88" t="b">
            <v>0</v>
          </cell>
          <cell r="R88" t="b">
            <v>0</v>
          </cell>
          <cell r="S88" t="b">
            <v>0</v>
          </cell>
          <cell r="T88" t="b">
            <v>0</v>
          </cell>
          <cell r="U88" t="b">
            <v>0</v>
          </cell>
          <cell r="V88" t="b">
            <v>0</v>
          </cell>
          <cell r="X88" t="b">
            <v>0</v>
          </cell>
          <cell r="AA88" t="b">
            <v>0</v>
          </cell>
          <cell r="AB88" t="b">
            <v>0</v>
          </cell>
          <cell r="AC88" t="b">
            <v>0</v>
          </cell>
          <cell r="AH88" t="b">
            <v>0</v>
          </cell>
          <cell r="BU88" t="b">
            <v>0</v>
          </cell>
          <cell r="BX88">
            <v>0</v>
          </cell>
        </row>
        <row r="89">
          <cell r="B89" t="b">
            <v>0</v>
          </cell>
          <cell r="E89" t="b">
            <v>0</v>
          </cell>
          <cell r="F89" t="b">
            <v>0</v>
          </cell>
          <cell r="G89" t="b">
            <v>0</v>
          </cell>
          <cell r="H89" t="b">
            <v>0</v>
          </cell>
          <cell r="I89" t="b">
            <v>0</v>
          </cell>
          <cell r="J89" t="b">
            <v>0</v>
          </cell>
          <cell r="K89" t="b">
            <v>0</v>
          </cell>
          <cell r="L89" t="b">
            <v>0</v>
          </cell>
          <cell r="M89" t="b">
            <v>0</v>
          </cell>
          <cell r="N89" t="b">
            <v>0</v>
          </cell>
          <cell r="O89" t="b">
            <v>0</v>
          </cell>
          <cell r="P89" t="b">
            <v>0</v>
          </cell>
          <cell r="Q89" t="b">
            <v>0</v>
          </cell>
          <cell r="R89" t="b">
            <v>0</v>
          </cell>
          <cell r="S89" t="b">
            <v>0</v>
          </cell>
          <cell r="T89" t="b">
            <v>0</v>
          </cell>
          <cell r="U89" t="b">
            <v>0</v>
          </cell>
          <cell r="V89" t="b">
            <v>0</v>
          </cell>
          <cell r="X89" t="b">
            <v>0</v>
          </cell>
          <cell r="Z89">
            <v>1</v>
          </cell>
          <cell r="AA89" t="b">
            <v>0</v>
          </cell>
          <cell r="AB89" t="b">
            <v>0</v>
          </cell>
          <cell r="AC89" t="b">
            <v>0</v>
          </cell>
          <cell r="AH89" t="b">
            <v>0</v>
          </cell>
          <cell r="BU89" t="b">
            <v>0</v>
          </cell>
          <cell r="BX89">
            <v>0</v>
          </cell>
        </row>
        <row r="90">
          <cell r="B90" t="b">
            <v>0</v>
          </cell>
          <cell r="E90" t="b">
            <v>0</v>
          </cell>
          <cell r="F90" t="b">
            <v>0</v>
          </cell>
          <cell r="G90" t="b">
            <v>0</v>
          </cell>
          <cell r="H90" t="b">
            <v>0</v>
          </cell>
          <cell r="I90" t="b">
            <v>0</v>
          </cell>
          <cell r="J90" t="b">
            <v>0</v>
          </cell>
          <cell r="K90" t="b">
            <v>0</v>
          </cell>
          <cell r="L90" t="b">
            <v>0</v>
          </cell>
          <cell r="M90" t="b">
            <v>0</v>
          </cell>
          <cell r="N90" t="b">
            <v>0</v>
          </cell>
          <cell r="O90" t="b">
            <v>0</v>
          </cell>
          <cell r="P90" t="b">
            <v>0</v>
          </cell>
          <cell r="Q90" t="b">
            <v>0</v>
          </cell>
          <cell r="R90" t="b">
            <v>0</v>
          </cell>
          <cell r="S90" t="b">
            <v>0</v>
          </cell>
          <cell r="T90" t="b">
            <v>0</v>
          </cell>
          <cell r="U90" t="b">
            <v>0</v>
          </cell>
          <cell r="V90" t="b">
            <v>0</v>
          </cell>
          <cell r="X90" t="b">
            <v>0</v>
          </cell>
          <cell r="AA90" t="b">
            <v>0</v>
          </cell>
          <cell r="AB90" t="b">
            <v>0</v>
          </cell>
          <cell r="AC90" t="b">
            <v>0</v>
          </cell>
          <cell r="AH90" t="b">
            <v>0</v>
          </cell>
          <cell r="BU90" t="b">
            <v>0</v>
          </cell>
          <cell r="BX90">
            <v>0</v>
          </cell>
        </row>
        <row r="91">
          <cell r="B91" t="b">
            <v>0</v>
          </cell>
          <cell r="E91" t="b">
            <v>0</v>
          </cell>
          <cell r="F91" t="b">
            <v>0</v>
          </cell>
          <cell r="G91" t="b">
            <v>0</v>
          </cell>
          <cell r="H91" t="b">
            <v>0</v>
          </cell>
          <cell r="I91" t="b">
            <v>0</v>
          </cell>
          <cell r="J91" t="b">
            <v>0</v>
          </cell>
          <cell r="K91" t="b">
            <v>0</v>
          </cell>
          <cell r="L91" t="b">
            <v>0</v>
          </cell>
          <cell r="M91" t="b">
            <v>0</v>
          </cell>
          <cell r="N91" t="b">
            <v>0</v>
          </cell>
          <cell r="O91" t="b">
            <v>0</v>
          </cell>
          <cell r="P91" t="b">
            <v>0</v>
          </cell>
          <cell r="Q91" t="b">
            <v>0</v>
          </cell>
          <cell r="R91" t="b">
            <v>0</v>
          </cell>
          <cell r="S91" t="b">
            <v>0</v>
          </cell>
          <cell r="T91" t="b">
            <v>0</v>
          </cell>
          <cell r="U91" t="b">
            <v>0</v>
          </cell>
          <cell r="V91" t="b">
            <v>0</v>
          </cell>
          <cell r="AA91" t="b">
            <v>0</v>
          </cell>
          <cell r="AB91" t="b">
            <v>0</v>
          </cell>
          <cell r="BU91" t="b">
            <v>0</v>
          </cell>
          <cell r="BX91">
            <v>0</v>
          </cell>
        </row>
        <row r="92">
          <cell r="B92" t="b">
            <v>0</v>
          </cell>
          <cell r="E92" t="b">
            <v>0</v>
          </cell>
          <cell r="F92" t="b">
            <v>0</v>
          </cell>
          <cell r="G92" t="b">
            <v>0</v>
          </cell>
          <cell r="H92" t="b">
            <v>0</v>
          </cell>
          <cell r="I92" t="b">
            <v>0</v>
          </cell>
          <cell r="J92" t="b">
            <v>0</v>
          </cell>
          <cell r="K92" t="b">
            <v>0</v>
          </cell>
          <cell r="L92" t="b">
            <v>0</v>
          </cell>
          <cell r="M92" t="b">
            <v>0</v>
          </cell>
          <cell r="N92" t="b">
            <v>0</v>
          </cell>
          <cell r="O92" t="b">
            <v>0</v>
          </cell>
          <cell r="P92" t="b">
            <v>0</v>
          </cell>
          <cell r="Q92" t="b">
            <v>0</v>
          </cell>
          <cell r="R92" t="b">
            <v>0</v>
          </cell>
          <cell r="S92" t="b">
            <v>0</v>
          </cell>
          <cell r="T92" t="b">
            <v>0</v>
          </cell>
          <cell r="U92" t="b">
            <v>0</v>
          </cell>
          <cell r="V92" t="b">
            <v>0</v>
          </cell>
          <cell r="AA92" t="b">
            <v>0</v>
          </cell>
          <cell r="AB92">
            <v>1</v>
          </cell>
          <cell r="BU92" t="b">
            <v>0</v>
          </cell>
          <cell r="BX92">
            <v>0</v>
          </cell>
        </row>
        <row r="93">
          <cell r="B93" t="b">
            <v>0</v>
          </cell>
          <cell r="E93" t="b">
            <v>0</v>
          </cell>
          <cell r="F93" t="b">
            <v>0</v>
          </cell>
          <cell r="G93" t="b">
            <v>0</v>
          </cell>
          <cell r="H93" t="b">
            <v>0</v>
          </cell>
          <cell r="I93" t="b">
            <v>0</v>
          </cell>
          <cell r="J93" t="b">
            <v>0</v>
          </cell>
          <cell r="K93" t="b">
            <v>0</v>
          </cell>
          <cell r="L93" t="b">
            <v>0</v>
          </cell>
          <cell r="M93" t="b">
            <v>0</v>
          </cell>
          <cell r="N93" t="b">
            <v>0</v>
          </cell>
          <cell r="O93" t="b">
            <v>0</v>
          </cell>
          <cell r="P93" t="b">
            <v>0</v>
          </cell>
          <cell r="Q93" t="b">
            <v>0</v>
          </cell>
          <cell r="R93" t="b">
            <v>0</v>
          </cell>
          <cell r="S93" t="b">
            <v>0</v>
          </cell>
          <cell r="T93" t="b">
            <v>0</v>
          </cell>
          <cell r="U93" t="b">
            <v>0</v>
          </cell>
          <cell r="V93" t="b">
            <v>0</v>
          </cell>
          <cell r="AA93" t="b">
            <v>0</v>
          </cell>
          <cell r="AB93">
            <v>1</v>
          </cell>
          <cell r="BU93" t="b">
            <v>0</v>
          </cell>
          <cell r="BX93">
            <v>0</v>
          </cell>
        </row>
        <row r="94">
          <cell r="B94" t="b">
            <v>0</v>
          </cell>
          <cell r="E94" t="b">
            <v>0</v>
          </cell>
          <cell r="F94" t="b">
            <v>0</v>
          </cell>
          <cell r="G94" t="b">
            <v>0</v>
          </cell>
          <cell r="H94" t="b">
            <v>0</v>
          </cell>
          <cell r="I94" t="b">
            <v>0</v>
          </cell>
          <cell r="J94" t="b">
            <v>0</v>
          </cell>
          <cell r="K94" t="b">
            <v>0</v>
          </cell>
          <cell r="L94" t="b">
            <v>0</v>
          </cell>
          <cell r="M94" t="b">
            <v>0</v>
          </cell>
          <cell r="N94" t="b">
            <v>0</v>
          </cell>
          <cell r="O94" t="b">
            <v>0</v>
          </cell>
          <cell r="P94" t="b">
            <v>0</v>
          </cell>
          <cell r="Q94" t="b">
            <v>0</v>
          </cell>
          <cell r="R94" t="b">
            <v>0</v>
          </cell>
          <cell r="S94" t="b">
            <v>0</v>
          </cell>
          <cell r="T94" t="b">
            <v>0</v>
          </cell>
          <cell r="U94" t="b">
            <v>0</v>
          </cell>
          <cell r="V94" t="b">
            <v>0</v>
          </cell>
          <cell r="BU94" t="b">
            <v>0</v>
          </cell>
          <cell r="BX94">
            <v>0</v>
          </cell>
        </row>
        <row r="95">
          <cell r="B95" t="b">
            <v>0</v>
          </cell>
          <cell r="E95" t="b">
            <v>0</v>
          </cell>
          <cell r="F95" t="b">
            <v>0</v>
          </cell>
          <cell r="G95" t="b">
            <v>0</v>
          </cell>
          <cell r="H95" t="b">
            <v>0</v>
          </cell>
          <cell r="I95" t="b">
            <v>0</v>
          </cell>
          <cell r="J95" t="b">
            <v>0</v>
          </cell>
          <cell r="K95" t="b">
            <v>0</v>
          </cell>
          <cell r="L95" t="b">
            <v>0</v>
          </cell>
          <cell r="M95" t="b">
            <v>0</v>
          </cell>
          <cell r="N95" t="b">
            <v>0</v>
          </cell>
          <cell r="O95" t="b">
            <v>0</v>
          </cell>
          <cell r="P95" t="b">
            <v>0</v>
          </cell>
          <cell r="Q95" t="b">
            <v>0</v>
          </cell>
          <cell r="R95" t="b">
            <v>0</v>
          </cell>
          <cell r="S95" t="b">
            <v>0</v>
          </cell>
          <cell r="T95" t="b">
            <v>0</v>
          </cell>
          <cell r="U95" t="b">
            <v>0</v>
          </cell>
          <cell r="V95" t="b">
            <v>0</v>
          </cell>
          <cell r="BU95" t="b">
            <v>0</v>
          </cell>
          <cell r="BX95">
            <v>0</v>
          </cell>
        </row>
        <row r="96">
          <cell r="B96" t="b">
            <v>0</v>
          </cell>
          <cell r="E96" t="b">
            <v>0</v>
          </cell>
          <cell r="F96" t="b">
            <v>0</v>
          </cell>
          <cell r="G96" t="b">
            <v>0</v>
          </cell>
          <cell r="H96" t="b">
            <v>0</v>
          </cell>
          <cell r="I96" t="b">
            <v>0</v>
          </cell>
          <cell r="J96" t="b">
            <v>0</v>
          </cell>
          <cell r="K96" t="b">
            <v>0</v>
          </cell>
          <cell r="L96" t="b">
            <v>0</v>
          </cell>
          <cell r="M96" t="b">
            <v>0</v>
          </cell>
          <cell r="N96" t="b">
            <v>0</v>
          </cell>
          <cell r="O96" t="b">
            <v>0</v>
          </cell>
          <cell r="P96" t="b">
            <v>0</v>
          </cell>
          <cell r="Q96" t="b">
            <v>0</v>
          </cell>
          <cell r="R96" t="b">
            <v>0</v>
          </cell>
          <cell r="S96" t="b">
            <v>0</v>
          </cell>
          <cell r="T96" t="b">
            <v>0</v>
          </cell>
          <cell r="U96" t="b">
            <v>0</v>
          </cell>
          <cell r="V96" t="b">
            <v>0</v>
          </cell>
          <cell r="BU96" t="b">
            <v>0</v>
          </cell>
          <cell r="BV96">
            <v>1</v>
          </cell>
          <cell r="BX96">
            <v>0</v>
          </cell>
        </row>
        <row r="97">
          <cell r="E97" t="b">
            <v>0</v>
          </cell>
          <cell r="F97" t="b">
            <v>0</v>
          </cell>
          <cell r="G97" t="b">
            <v>0</v>
          </cell>
          <cell r="H97" t="b">
            <v>0</v>
          </cell>
          <cell r="I97" t="b">
            <v>0</v>
          </cell>
          <cell r="J97" t="b">
            <v>0</v>
          </cell>
          <cell r="K97" t="b">
            <v>0</v>
          </cell>
          <cell r="L97" t="b">
            <v>0</v>
          </cell>
          <cell r="M97" t="b">
            <v>0</v>
          </cell>
          <cell r="N97" t="b">
            <v>0</v>
          </cell>
          <cell r="O97" t="b">
            <v>0</v>
          </cell>
          <cell r="P97" t="b">
            <v>0</v>
          </cell>
          <cell r="Q97" t="b">
            <v>0</v>
          </cell>
          <cell r="R97" t="b">
            <v>0</v>
          </cell>
          <cell r="S97" t="b">
            <v>0</v>
          </cell>
          <cell r="T97" t="b">
            <v>0</v>
          </cell>
          <cell r="U97" t="b">
            <v>0</v>
          </cell>
          <cell r="V97" t="b">
            <v>0</v>
          </cell>
          <cell r="BU97" t="b">
            <v>0</v>
          </cell>
          <cell r="BX97">
            <v>0</v>
          </cell>
        </row>
        <row r="98">
          <cell r="BU98" t="b">
            <v>0</v>
          </cell>
          <cell r="BX98">
            <v>0</v>
          </cell>
        </row>
        <row r="99">
          <cell r="B99" t="b">
            <v>0</v>
          </cell>
          <cell r="BU99" t="b">
            <v>0</v>
          </cell>
          <cell r="BX99">
            <v>0</v>
          </cell>
        </row>
        <row r="100">
          <cell r="B100" t="b">
            <v>0</v>
          </cell>
          <cell r="BU100" t="b">
            <v>0</v>
          </cell>
          <cell r="BX100">
            <v>0</v>
          </cell>
        </row>
        <row r="101">
          <cell r="B101" t="b">
            <v>0</v>
          </cell>
          <cell r="BU101" t="b">
            <v>0</v>
          </cell>
          <cell r="BX101">
            <v>0</v>
          </cell>
        </row>
        <row r="102">
          <cell r="B102" t="b">
            <v>0</v>
          </cell>
          <cell r="BU102" t="b">
            <v>0</v>
          </cell>
          <cell r="BX102">
            <v>0</v>
          </cell>
        </row>
        <row r="103">
          <cell r="BU103" t="b">
            <v>0</v>
          </cell>
          <cell r="BX103">
            <v>0</v>
          </cell>
        </row>
        <row r="104">
          <cell r="BU104" t="b">
            <v>0</v>
          </cell>
          <cell r="BX104">
            <v>0</v>
          </cell>
        </row>
        <row r="105">
          <cell r="B105" t="b">
            <v>0</v>
          </cell>
          <cell r="BU105" t="b">
            <v>0</v>
          </cell>
          <cell r="BX105">
            <v>0</v>
          </cell>
        </row>
        <row r="106">
          <cell r="B106" t="b">
            <v>0</v>
          </cell>
          <cell r="BU106" t="b">
            <v>0</v>
          </cell>
          <cell r="BX106">
            <v>0</v>
          </cell>
        </row>
        <row r="107">
          <cell r="B107" t="b">
            <v>0</v>
          </cell>
          <cell r="BU107" t="b">
            <v>0</v>
          </cell>
          <cell r="BX107">
            <v>0</v>
          </cell>
        </row>
        <row r="108">
          <cell r="BU108" t="b">
            <v>0</v>
          </cell>
          <cell r="BX108">
            <v>0</v>
          </cell>
        </row>
        <row r="109">
          <cell r="BU109" t="b">
            <v>0</v>
          </cell>
          <cell r="BX109">
            <v>0</v>
          </cell>
        </row>
        <row r="110">
          <cell r="B110" t="b">
            <v>0</v>
          </cell>
          <cell r="BU110" t="b">
            <v>0</v>
          </cell>
          <cell r="BX110">
            <v>0</v>
          </cell>
        </row>
        <row r="111">
          <cell r="B111" t="b">
            <v>0</v>
          </cell>
          <cell r="BU111" t="b">
            <v>0</v>
          </cell>
          <cell r="BX111">
            <v>0</v>
          </cell>
        </row>
        <row r="112">
          <cell r="BU112" t="b">
            <v>0</v>
          </cell>
          <cell r="BX112">
            <v>0</v>
          </cell>
        </row>
        <row r="113">
          <cell r="BU113" t="b">
            <v>0</v>
          </cell>
          <cell r="BX113">
            <v>0</v>
          </cell>
        </row>
        <row r="114">
          <cell r="B114" t="b">
            <v>0</v>
          </cell>
          <cell r="BU114" t="b">
            <v>0</v>
          </cell>
          <cell r="BX114">
            <v>0</v>
          </cell>
        </row>
        <row r="115">
          <cell r="B115" t="b">
            <v>0</v>
          </cell>
          <cell r="BU115" t="b">
            <v>0</v>
          </cell>
          <cell r="BX115">
            <v>0</v>
          </cell>
        </row>
        <row r="116">
          <cell r="B116" t="b">
            <v>0</v>
          </cell>
          <cell r="BU116" t="b">
            <v>0</v>
          </cell>
          <cell r="BX116">
            <v>0</v>
          </cell>
        </row>
        <row r="117">
          <cell r="B117" t="b">
            <v>0</v>
          </cell>
          <cell r="BU117" t="b">
            <v>0</v>
          </cell>
          <cell r="BX117">
            <v>0</v>
          </cell>
        </row>
        <row r="118">
          <cell r="BU118" t="b">
            <v>0</v>
          </cell>
          <cell r="BX118">
            <v>0</v>
          </cell>
        </row>
        <row r="119">
          <cell r="BU119" t="b">
            <v>0</v>
          </cell>
          <cell r="BX119">
            <v>0</v>
          </cell>
        </row>
        <row r="120">
          <cell r="BU120" t="b">
            <v>0</v>
          </cell>
          <cell r="BX120">
            <v>0</v>
          </cell>
        </row>
        <row r="121">
          <cell r="B121" t="b">
            <v>0</v>
          </cell>
          <cell r="BU121" t="b">
            <v>0</v>
          </cell>
        </row>
        <row r="122">
          <cell r="B122" t="b">
            <v>1</v>
          </cell>
          <cell r="BU122" t="b">
            <v>0</v>
          </cell>
        </row>
        <row r="123">
          <cell r="B123" t="b">
            <v>1</v>
          </cell>
          <cell r="BU123" t="b">
            <v>0</v>
          </cell>
        </row>
        <row r="124">
          <cell r="BU124" t="b">
            <v>0</v>
          </cell>
        </row>
        <row r="125">
          <cell r="BU125" t="b">
            <v>0</v>
          </cell>
        </row>
        <row r="126">
          <cell r="BU126" t="b">
            <v>0</v>
          </cell>
        </row>
        <row r="127">
          <cell r="BU127" t="b">
            <v>0</v>
          </cell>
        </row>
        <row r="128">
          <cell r="BU128" t="b">
            <v>0</v>
          </cell>
        </row>
        <row r="129">
          <cell r="BU129" t="b">
            <v>0</v>
          </cell>
        </row>
        <row r="130">
          <cell r="BU130" t="b">
            <v>0</v>
          </cell>
        </row>
        <row r="131">
          <cell r="BU131" t="b">
            <v>0</v>
          </cell>
        </row>
        <row r="132">
          <cell r="BU132" t="b">
            <v>0</v>
          </cell>
        </row>
        <row r="133">
          <cell r="BU133" t="b">
            <v>0</v>
          </cell>
        </row>
        <row r="134">
          <cell r="BU134" t="b">
            <v>0</v>
          </cell>
        </row>
        <row r="135">
          <cell r="BU135" t="b">
            <v>0</v>
          </cell>
        </row>
        <row r="136">
          <cell r="BU136" t="b">
            <v>0</v>
          </cell>
        </row>
        <row r="137">
          <cell r="BU137" t="b">
            <v>0</v>
          </cell>
        </row>
        <row r="138">
          <cell r="BU138" t="b">
            <v>0</v>
          </cell>
        </row>
        <row r="139">
          <cell r="BU139" t="b">
            <v>0</v>
          </cell>
        </row>
        <row r="140">
          <cell r="BU140" t="b">
            <v>0</v>
          </cell>
        </row>
        <row r="141">
          <cell r="BU141" t="b">
            <v>0</v>
          </cell>
        </row>
        <row r="142">
          <cell r="BU142" t="b">
            <v>0</v>
          </cell>
        </row>
        <row r="143">
          <cell r="BU143" t="b">
            <v>0</v>
          </cell>
        </row>
        <row r="144">
          <cell r="BU144" t="b">
            <v>0</v>
          </cell>
        </row>
        <row r="145">
          <cell r="BU145" t="b">
            <v>0</v>
          </cell>
        </row>
        <row r="146">
          <cell r="BU146" t="b">
            <v>0</v>
          </cell>
        </row>
        <row r="147">
          <cell r="BU147" t="b">
            <v>0</v>
          </cell>
        </row>
        <row r="148">
          <cell r="BU148" t="b">
            <v>0</v>
          </cell>
        </row>
        <row r="149">
          <cell r="BU149" t="b">
            <v>0</v>
          </cell>
        </row>
        <row r="150">
          <cell r="BU150" t="b">
            <v>0</v>
          </cell>
        </row>
        <row r="151">
          <cell r="BU151" t="b">
            <v>0</v>
          </cell>
        </row>
        <row r="152">
          <cell r="BU152" t="b">
            <v>0</v>
          </cell>
        </row>
        <row r="153">
          <cell r="BU153" t="b">
            <v>0</v>
          </cell>
        </row>
        <row r="154">
          <cell r="BU154" t="b">
            <v>0</v>
          </cell>
        </row>
        <row r="155">
          <cell r="BU155" t="b">
            <v>0</v>
          </cell>
        </row>
        <row r="156">
          <cell r="BU156" t="b">
            <v>0</v>
          </cell>
        </row>
        <row r="157">
          <cell r="BU157" t="b">
            <v>0</v>
          </cell>
        </row>
        <row r="158">
          <cell r="BU158" t="b">
            <v>0</v>
          </cell>
        </row>
        <row r="159">
          <cell r="BU159" t="b">
            <v>0</v>
          </cell>
        </row>
        <row r="160">
          <cell r="BU160" t="b">
            <v>0</v>
          </cell>
        </row>
        <row r="161">
          <cell r="BU161" t="b">
            <v>0</v>
          </cell>
        </row>
        <row r="162">
          <cell r="BU162" t="b">
            <v>0</v>
          </cell>
        </row>
        <row r="163">
          <cell r="BU163" t="b">
            <v>0</v>
          </cell>
        </row>
        <row r="164">
          <cell r="BU164" t="b">
            <v>0</v>
          </cell>
        </row>
        <row r="165">
          <cell r="BU165" t="b">
            <v>0</v>
          </cell>
        </row>
        <row r="166">
          <cell r="BU166" t="b">
            <v>0</v>
          </cell>
        </row>
        <row r="167">
          <cell r="BU167" t="b">
            <v>0</v>
          </cell>
        </row>
        <row r="168">
          <cell r="BU168" t="b">
            <v>0</v>
          </cell>
        </row>
        <row r="169">
          <cell r="BU169" t="b">
            <v>0</v>
          </cell>
        </row>
        <row r="170">
          <cell r="BU170" t="b">
            <v>0</v>
          </cell>
        </row>
        <row r="171">
          <cell r="BU171" t="b">
            <v>0</v>
          </cell>
        </row>
        <row r="172">
          <cell r="BU172" t="b">
            <v>0</v>
          </cell>
        </row>
        <row r="173">
          <cell r="BU173" t="b">
            <v>0</v>
          </cell>
        </row>
        <row r="174">
          <cell r="BU174" t="b">
            <v>0</v>
          </cell>
          <cell r="BV174">
            <v>1</v>
          </cell>
        </row>
        <row r="175">
          <cell r="BU175" t="b">
            <v>0</v>
          </cell>
          <cell r="BV175">
            <v>1</v>
          </cell>
        </row>
        <row r="176">
          <cell r="BU176" t="b">
            <v>0</v>
          </cell>
        </row>
        <row r="177">
          <cell r="BU177" t="b">
            <v>0</v>
          </cell>
        </row>
        <row r="178">
          <cell r="B178">
            <v>1</v>
          </cell>
          <cell r="BU178" t="b">
            <v>0</v>
          </cell>
        </row>
        <row r="179">
          <cell r="BU179" t="b">
            <v>0</v>
          </cell>
        </row>
        <row r="180">
          <cell r="BU180" t="b">
            <v>0</v>
          </cell>
        </row>
        <row r="181">
          <cell r="BU181" t="b">
            <v>0</v>
          </cell>
        </row>
        <row r="182">
          <cell r="BU182" t="b">
            <v>0</v>
          </cell>
        </row>
        <row r="183">
          <cell r="BU183" t="b">
            <v>0</v>
          </cell>
        </row>
        <row r="184">
          <cell r="F184" t="b">
            <v>0</v>
          </cell>
          <cell r="BU184" t="b">
            <v>0</v>
          </cell>
        </row>
        <row r="185">
          <cell r="F185" t="b">
            <v>0</v>
          </cell>
          <cell r="BU185" t="b">
            <v>0</v>
          </cell>
        </row>
        <row r="186">
          <cell r="F186" t="b">
            <v>0</v>
          </cell>
          <cell r="BU186" t="b">
            <v>0</v>
          </cell>
        </row>
        <row r="187">
          <cell r="F187" t="b">
            <v>0</v>
          </cell>
          <cell r="AF187">
            <v>1</v>
          </cell>
          <cell r="BU187" t="b">
            <v>0</v>
          </cell>
        </row>
        <row r="188">
          <cell r="F188" t="b">
            <v>0</v>
          </cell>
          <cell r="AF188">
            <v>1</v>
          </cell>
          <cell r="BU188" t="b">
            <v>0</v>
          </cell>
        </row>
        <row r="189">
          <cell r="F189" t="b">
            <v>0</v>
          </cell>
          <cell r="BU189" t="b">
            <v>0</v>
          </cell>
        </row>
        <row r="190">
          <cell r="F190" t="b">
            <v>0</v>
          </cell>
          <cell r="BU190" t="b">
            <v>0</v>
          </cell>
        </row>
        <row r="191">
          <cell r="F191" t="b">
            <v>0</v>
          </cell>
          <cell r="BU191" t="b">
            <v>0</v>
          </cell>
        </row>
        <row r="192">
          <cell r="F192" t="b">
            <v>0</v>
          </cell>
          <cell r="BU192" t="b">
            <v>0</v>
          </cell>
        </row>
        <row r="193">
          <cell r="F193" t="b">
            <v>0</v>
          </cell>
          <cell r="BU193" t="b">
            <v>0</v>
          </cell>
        </row>
        <row r="194">
          <cell r="F194" t="b">
            <v>0</v>
          </cell>
          <cell r="BU194" t="b">
            <v>0</v>
          </cell>
        </row>
        <row r="195">
          <cell r="F195" t="b">
            <v>0</v>
          </cell>
          <cell r="BU195" t="b">
            <v>0</v>
          </cell>
        </row>
        <row r="196">
          <cell r="BU196" t="b">
            <v>0</v>
          </cell>
        </row>
        <row r="197">
          <cell r="BU197" t="b">
            <v>0</v>
          </cell>
        </row>
        <row r="198">
          <cell r="BU198" t="b">
            <v>0</v>
          </cell>
        </row>
        <row r="199">
          <cell r="BU199" t="b">
            <v>0</v>
          </cell>
          <cell r="BV199">
            <v>1</v>
          </cell>
        </row>
        <row r="200">
          <cell r="BU200" t="b">
            <v>0</v>
          </cell>
        </row>
        <row r="201">
          <cell r="BU201" t="b">
            <v>0</v>
          </cell>
        </row>
        <row r="202">
          <cell r="BU202" t="b">
            <v>0</v>
          </cell>
        </row>
        <row r="203">
          <cell r="BU203" t="b">
            <v>0</v>
          </cell>
        </row>
        <row r="204">
          <cell r="BU204" t="b">
            <v>0</v>
          </cell>
        </row>
        <row r="205">
          <cell r="BU205" t="b">
            <v>0</v>
          </cell>
        </row>
        <row r="206">
          <cell r="BU206" t="b">
            <v>0</v>
          </cell>
        </row>
        <row r="207">
          <cell r="BU207" t="b">
            <v>0</v>
          </cell>
        </row>
        <row r="208">
          <cell r="BU208" t="b">
            <v>0</v>
          </cell>
        </row>
        <row r="209">
          <cell r="BU209" t="b">
            <v>0</v>
          </cell>
        </row>
      </sheetData>
      <sheetData sheetId="1"/>
      <sheetData sheetId="2">
        <row r="2">
          <cell r="A2" t="str">
            <v>Ability</v>
          </cell>
        </row>
        <row r="3">
          <cell r="A3" t="str">
            <v>Strength</v>
          </cell>
          <cell r="B3">
            <v>8</v>
          </cell>
          <cell r="BN3">
            <v>8</v>
          </cell>
          <cell r="BO3">
            <v>-1</v>
          </cell>
          <cell r="CE3" t="str">
            <v>Str</v>
          </cell>
          <cell r="CG3">
            <v>8</v>
          </cell>
          <cell r="CQ3" t="str">
            <v>Str 8 (-1)</v>
          </cell>
          <cell r="CT3">
            <v>-1</v>
          </cell>
        </row>
        <row r="4">
          <cell r="A4" t="str">
            <v>Dexterity</v>
          </cell>
          <cell r="B4">
            <v>8</v>
          </cell>
          <cell r="BN4">
            <v>8</v>
          </cell>
          <cell r="BO4">
            <v>-1</v>
          </cell>
          <cell r="CE4" t="str">
            <v>Dex</v>
          </cell>
          <cell r="CG4">
            <v>8</v>
          </cell>
          <cell r="CQ4" t="str">
            <v>Dex 8 (-1)</v>
          </cell>
        </row>
        <row r="5">
          <cell r="A5" t="str">
            <v>Constitution</v>
          </cell>
          <cell r="B5">
            <v>8</v>
          </cell>
          <cell r="BN5">
            <v>8</v>
          </cell>
          <cell r="BO5">
            <v>-1</v>
          </cell>
          <cell r="CE5" t="str">
            <v>Con</v>
          </cell>
          <cell r="CG5">
            <v>8</v>
          </cell>
          <cell r="CQ5" t="str">
            <v>Con 8 (-1)</v>
          </cell>
        </row>
        <row r="6">
          <cell r="A6" t="str">
            <v>Intelligence</v>
          </cell>
          <cell r="B6">
            <v>8</v>
          </cell>
          <cell r="BN6">
            <v>8</v>
          </cell>
          <cell r="BO6">
            <v>-1</v>
          </cell>
          <cell r="CE6" t="str">
            <v>Int</v>
          </cell>
          <cell r="CG6">
            <v>8</v>
          </cell>
          <cell r="CQ6" t="str">
            <v>Int 8 (-1)</v>
          </cell>
        </row>
        <row r="7">
          <cell r="A7" t="str">
            <v>Wisdom</v>
          </cell>
          <cell r="BN7">
            <v>8</v>
          </cell>
          <cell r="BO7">
            <v>-1</v>
          </cell>
          <cell r="CE7" t="str">
            <v>Wis</v>
          </cell>
          <cell r="CG7">
            <v>8</v>
          </cell>
          <cell r="CQ7" t="str">
            <v>Wis 8 (-1)</v>
          </cell>
        </row>
        <row r="8">
          <cell r="A8" t="str">
            <v>Charisma</v>
          </cell>
          <cell r="BN8">
            <v>8</v>
          </cell>
          <cell r="BO8">
            <v>-1</v>
          </cell>
          <cell r="CE8" t="str">
            <v>Cha</v>
          </cell>
          <cell r="CG8">
            <v>8</v>
          </cell>
          <cell r="CQ8" t="str">
            <v>Cha 8 (-1)</v>
          </cell>
        </row>
        <row r="12">
          <cell r="CH12">
            <v>0</v>
          </cell>
        </row>
        <row r="19">
          <cell r="CH19" t="str">
            <v/>
          </cell>
        </row>
        <row r="24">
          <cell r="CH24">
            <v>20</v>
          </cell>
          <cell r="CK24">
            <v>57</v>
          </cell>
          <cell r="CN24">
            <v>127</v>
          </cell>
        </row>
        <row r="27">
          <cell r="CE27" t="b">
            <v>0</v>
          </cell>
        </row>
        <row r="28">
          <cell r="CE28" t="b">
            <v>0</v>
          </cell>
        </row>
        <row r="34">
          <cell r="CD34" t="str">
            <v>Alignment*</v>
          </cell>
          <cell r="CE34" t="str">
            <v>Abr</v>
          </cell>
          <cell r="CF34" t="str">
            <v>OneStep rule (base)</v>
          </cell>
          <cell r="CG34" t="str">
            <v>OneStep rule (actual)</v>
          </cell>
          <cell r="CH34" t="str">
            <v>Seq</v>
          </cell>
          <cell r="CI34" t="str">
            <v>List</v>
          </cell>
        </row>
        <row r="35">
          <cell r="CD35" t="str">
            <v>Chaotic Evil</v>
          </cell>
          <cell r="CE35" t="str">
            <v>CE</v>
          </cell>
          <cell r="CF35" t="b">
            <v>0</v>
          </cell>
          <cell r="CG35" t="b">
            <v>0</v>
          </cell>
          <cell r="CH35">
            <v>9</v>
          </cell>
          <cell r="CI35" t="str">
            <v>Lawful Good</v>
          </cell>
          <cell r="CM35" t="str">
            <v>L</v>
          </cell>
          <cell r="CP35" t="b">
            <v>0</v>
          </cell>
        </row>
        <row r="36">
          <cell r="CD36" t="str">
            <v>Chaotic Good</v>
          </cell>
          <cell r="CE36" t="str">
            <v>CG</v>
          </cell>
          <cell r="CF36" t="b">
            <v>0</v>
          </cell>
          <cell r="CG36" t="b">
            <v>0</v>
          </cell>
          <cell r="CH36">
            <v>3</v>
          </cell>
          <cell r="CI36" t="str">
            <v>Neutral Good</v>
          </cell>
          <cell r="CM36" t="str">
            <v>G</v>
          </cell>
          <cell r="CP36" t="b">
            <v>0</v>
          </cell>
        </row>
        <row r="37">
          <cell r="CD37" t="str">
            <v>Chaotic Neutral</v>
          </cell>
          <cell r="CE37" t="str">
            <v>CN</v>
          </cell>
          <cell r="CF37" t="b">
            <v>0</v>
          </cell>
          <cell r="CG37" t="b">
            <v>0</v>
          </cell>
          <cell r="CH37">
            <v>6</v>
          </cell>
          <cell r="CI37" t="str">
            <v>Chaotic Good</v>
          </cell>
          <cell r="CM37" t="str">
            <v>LG</v>
          </cell>
          <cell r="CP37" t="b">
            <v>1</v>
          </cell>
        </row>
        <row r="38">
          <cell r="CD38" t="str">
            <v>Lawful Evil</v>
          </cell>
          <cell r="CE38" t="str">
            <v>LE</v>
          </cell>
          <cell r="CF38" t="b">
            <v>0</v>
          </cell>
          <cell r="CG38" t="b">
            <v>0</v>
          </cell>
          <cell r="CH38">
            <v>7</v>
          </cell>
          <cell r="CI38" t="str">
            <v>Lawful Neutral</v>
          </cell>
          <cell r="CM38" t="str">
            <v>Lawful Good</v>
          </cell>
          <cell r="CP38" t="b">
            <v>1</v>
          </cell>
        </row>
        <row r="39">
          <cell r="E39">
            <v>0</v>
          </cell>
          <cell r="CD39" t="str">
            <v>Lawful Good</v>
          </cell>
          <cell r="CE39" t="str">
            <v>LG</v>
          </cell>
          <cell r="CF39" t="b">
            <v>1</v>
          </cell>
          <cell r="CG39" t="b">
            <v>1</v>
          </cell>
          <cell r="CH39">
            <v>1</v>
          </cell>
          <cell r="CI39" t="str">
            <v>Neutral</v>
          </cell>
          <cell r="CK39">
            <v>34</v>
          </cell>
          <cell r="CP39" t="b">
            <v>0</v>
          </cell>
        </row>
        <row r="40">
          <cell r="CD40" t="str">
            <v>Lawful Neutral</v>
          </cell>
          <cell r="CE40" t="str">
            <v>LN</v>
          </cell>
          <cell r="CF40" t="b">
            <v>1</v>
          </cell>
          <cell r="CG40" t="b">
            <v>1</v>
          </cell>
          <cell r="CH40">
            <v>4</v>
          </cell>
          <cell r="CI40" t="str">
            <v>Chaotic Neutral</v>
          </cell>
          <cell r="CP40" t="b">
            <v>1</v>
          </cell>
        </row>
        <row r="41">
          <cell r="CD41" t="str">
            <v>Neutral</v>
          </cell>
          <cell r="CE41" t="str">
            <v>N</v>
          </cell>
          <cell r="CF41" t="b">
            <v>0</v>
          </cell>
          <cell r="CG41" t="b">
            <v>0</v>
          </cell>
          <cell r="CH41">
            <v>5</v>
          </cell>
          <cell r="CI41" t="str">
            <v>Lawful Evil</v>
          </cell>
          <cell r="CM41" t="b">
            <v>0</v>
          </cell>
          <cell r="CP41" t="b">
            <v>0</v>
          </cell>
        </row>
        <row r="42">
          <cell r="CD42" t="str">
            <v>Neutral Evil</v>
          </cell>
          <cell r="CE42" t="str">
            <v>NE</v>
          </cell>
          <cell r="CF42" t="b">
            <v>0</v>
          </cell>
          <cell r="CG42" t="b">
            <v>0</v>
          </cell>
          <cell r="CH42">
            <v>8</v>
          </cell>
          <cell r="CI42" t="str">
            <v>Neutral Evil</v>
          </cell>
          <cell r="CM42" t="b">
            <v>0</v>
          </cell>
          <cell r="CP42" t="b">
            <v>0</v>
          </cell>
        </row>
        <row r="43">
          <cell r="CD43" t="str">
            <v>Neutral Good</v>
          </cell>
          <cell r="CE43" t="str">
            <v>NG</v>
          </cell>
          <cell r="CF43" t="b">
            <v>1</v>
          </cell>
          <cell r="CG43" t="b">
            <v>1</v>
          </cell>
          <cell r="CH43">
            <v>2</v>
          </cell>
          <cell r="CI43" t="str">
            <v>Chaotic Evil</v>
          </cell>
          <cell r="CP43" t="b">
            <v>1</v>
          </cell>
        </row>
      </sheetData>
      <sheetData sheetId="3">
        <row r="1">
          <cell r="J1" t="str">
            <v>Abr</v>
          </cell>
          <cell r="K1" t="str">
            <v>Sourcebook Title*</v>
          </cell>
          <cell r="L1" t="str">
            <v>Publish Date</v>
          </cell>
          <cell r="M1" t="str">
            <v>Status</v>
          </cell>
          <cell r="N1" t="str">
            <v>Category</v>
          </cell>
          <cell r="O1" t="str">
            <v>Setting</v>
          </cell>
          <cell r="P1" t="str">
            <v>Selected</v>
          </cell>
          <cell r="Q1">
            <v>63</v>
          </cell>
          <cell r="R1" t="str">
            <v>Feats Src List</v>
          </cell>
        </row>
        <row r="2">
          <cell r="H2" t="str">
            <v>v7.4.0.0</v>
          </cell>
          <cell r="J2" t="str">
            <v>AoM</v>
          </cell>
          <cell r="K2" t="str">
            <v>Age of Mortals</v>
          </cell>
          <cell r="L2">
            <v>37865</v>
          </cell>
          <cell r="M2" t="str">
            <v>FUL</v>
          </cell>
          <cell r="N2" t="str">
            <v>ACC</v>
          </cell>
          <cell r="O2" t="str">
            <v>DL</v>
          </cell>
          <cell r="P2" t="b">
            <v>0</v>
          </cell>
          <cell r="Q2">
            <v>46</v>
          </cell>
          <cell r="R2" t="str">
            <v>Player's Handbook</v>
          </cell>
        </row>
        <row r="3">
          <cell r="J3" t="str">
            <v>An</v>
          </cell>
          <cell r="K3" t="str">
            <v>Anauroch: The Empire of Shade</v>
          </cell>
          <cell r="L3">
            <v>39387</v>
          </cell>
          <cell r="M3" t="str">
            <v>UNK</v>
          </cell>
          <cell r="N3" t="str">
            <v>ADV</v>
          </cell>
          <cell r="O3" t="str">
            <v>FR</v>
          </cell>
          <cell r="P3" t="b">
            <v>0</v>
          </cell>
          <cell r="R3" t="str">
            <v>Player's Handbook II</v>
          </cell>
        </row>
        <row r="4">
          <cell r="J4" t="str">
            <v>AE</v>
          </cell>
          <cell r="K4" t="str">
            <v>Arms and Equipment Guide</v>
          </cell>
          <cell r="L4">
            <v>37681</v>
          </cell>
          <cell r="M4" t="str">
            <v>UNK</v>
          </cell>
          <cell r="N4" t="str">
            <v>ACC</v>
          </cell>
          <cell r="O4" t="str">
            <v>DD</v>
          </cell>
          <cell r="P4" t="b">
            <v>0</v>
          </cell>
          <cell r="R4" t="str">
            <v>Complete Warrior</v>
          </cell>
        </row>
        <row r="5">
          <cell r="J5" t="str">
            <v>BFK</v>
          </cell>
          <cell r="K5" t="str">
            <v>Barrow of the Forgotten King</v>
          </cell>
          <cell r="L5">
            <v>39114</v>
          </cell>
          <cell r="M5" t="str">
            <v>UNK</v>
          </cell>
          <cell r="N5" t="str">
            <v>ADV</v>
          </cell>
          <cell r="O5" t="str">
            <v>DD</v>
          </cell>
          <cell r="P5" t="b">
            <v>0</v>
          </cell>
          <cell r="Q5" t="str">
            <v/>
          </cell>
          <cell r="R5" t="str">
            <v>Complete Divine</v>
          </cell>
        </row>
        <row r="6">
          <cell r="J6" t="str">
            <v>BB</v>
          </cell>
          <cell r="K6" t="str">
            <v>Bastion of Broken Souls</v>
          </cell>
          <cell r="L6">
            <v>37316</v>
          </cell>
          <cell r="M6" t="str">
            <v>UNK</v>
          </cell>
          <cell r="N6" t="str">
            <v>ADV</v>
          </cell>
          <cell r="O6" t="str">
            <v>DD</v>
          </cell>
          <cell r="P6" t="b">
            <v>0</v>
          </cell>
          <cell r="Q6" t="str">
            <v/>
          </cell>
          <cell r="R6" t="str">
            <v>Complete Arcane</v>
          </cell>
        </row>
        <row r="7">
          <cell r="J7" t="str">
            <v>BoK</v>
          </cell>
          <cell r="K7" t="str">
            <v>Bestiary of Krynn</v>
          </cell>
          <cell r="L7">
            <v>39234</v>
          </cell>
          <cell r="M7" t="str">
            <v>FUL</v>
          </cell>
          <cell r="N7" t="str">
            <v>MON</v>
          </cell>
          <cell r="O7" t="str">
            <v>DL</v>
          </cell>
          <cell r="P7" t="b">
            <v>0</v>
          </cell>
          <cell r="Q7" t="str">
            <v/>
          </cell>
          <cell r="R7" t="str">
            <v>Complete Adventurer</v>
          </cell>
        </row>
        <row r="8">
          <cell r="J8" t="str">
            <v>BoED</v>
          </cell>
          <cell r="K8" t="str">
            <v>Book of Exalted Deeds</v>
          </cell>
          <cell r="L8">
            <v>37895</v>
          </cell>
          <cell r="M8" t="str">
            <v>FUL</v>
          </cell>
          <cell r="N8" t="str">
            <v>ACC</v>
          </cell>
          <cell r="O8" t="str">
            <v>DD</v>
          </cell>
          <cell r="P8" t="b">
            <v>1</v>
          </cell>
          <cell r="Q8">
            <v>30</v>
          </cell>
          <cell r="R8" t="str">
            <v>Complete Psionic</v>
          </cell>
        </row>
        <row r="9">
          <cell r="J9" t="str">
            <v>BoVD</v>
          </cell>
          <cell r="K9" t="str">
            <v>Book of Vile Darkness</v>
          </cell>
          <cell r="L9">
            <v>37530</v>
          </cell>
          <cell r="M9" t="str">
            <v>FUL</v>
          </cell>
          <cell r="N9" t="str">
            <v>ACC</v>
          </cell>
          <cell r="O9" t="str">
            <v>DD</v>
          </cell>
          <cell r="P9" t="b">
            <v>1</v>
          </cell>
          <cell r="Q9">
            <v>29</v>
          </cell>
          <cell r="R9" t="str">
            <v>Complete Mage</v>
          </cell>
        </row>
        <row r="10">
          <cell r="A10" t="str">
            <v>Abr*</v>
          </cell>
          <cell r="B10" t="str">
            <v>Settings</v>
          </cell>
          <cell r="C10" t="str">
            <v>Default Sourcebooks</v>
          </cell>
          <cell r="D10" t="str">
            <v>Seq</v>
          </cell>
          <cell r="E10" t="str">
            <v>List</v>
          </cell>
          <cell r="J10" t="str">
            <v>CoD</v>
          </cell>
          <cell r="K10" t="str">
            <v>Champions of Darkness</v>
          </cell>
          <cell r="L10">
            <v>37543</v>
          </cell>
          <cell r="M10" t="str">
            <v>FUL</v>
          </cell>
          <cell r="N10" t="str">
            <v>ACC</v>
          </cell>
          <cell r="O10" t="str">
            <v>RV</v>
          </cell>
          <cell r="P10" t="b">
            <v>0</v>
          </cell>
          <cell r="Q10">
            <v>60</v>
          </cell>
          <cell r="R10" t="str">
            <v>Complete Scoundrel</v>
          </cell>
        </row>
        <row r="11">
          <cell r="A11" t="str">
            <v>DD</v>
          </cell>
          <cell r="B11" t="str">
            <v>Generic 3.5 D&amp;D</v>
          </cell>
          <cell r="C11" t="str">
            <v>DMG,PH,MIC,MP,UA</v>
          </cell>
          <cell r="D11">
            <v>1</v>
          </cell>
          <cell r="E11" t="str">
            <v>Generic 3.5 D&amp;D</v>
          </cell>
          <cell r="H11">
            <v>8</v>
          </cell>
          <cell r="J11" t="str">
            <v>CR</v>
          </cell>
          <cell r="K11" t="str">
            <v>Champions of Ruin</v>
          </cell>
          <cell r="L11">
            <v>38473</v>
          </cell>
          <cell r="M11" t="str">
            <v>FUL</v>
          </cell>
          <cell r="N11" t="str">
            <v>ACC</v>
          </cell>
          <cell r="O11" t="str">
            <v>FR</v>
          </cell>
          <cell r="P11" t="b">
            <v>0</v>
          </cell>
          <cell r="Q11">
            <v>35</v>
          </cell>
          <cell r="R11" t="str">
            <v>Complete Champion</v>
          </cell>
        </row>
        <row r="12">
          <cell r="A12" t="str">
            <v>DL</v>
          </cell>
          <cell r="B12" t="str">
            <v>Dragonlance</v>
          </cell>
          <cell r="C12" t="str">
            <v>DCS,DMG,MIC,MP,PH,UA</v>
          </cell>
          <cell r="D12">
            <v>7</v>
          </cell>
          <cell r="E12" t="str">
            <v>Living Greyhawk</v>
          </cell>
          <cell r="H12" t="str">
            <v>DD</v>
          </cell>
          <cell r="J12" t="str">
            <v>CV</v>
          </cell>
          <cell r="K12" t="str">
            <v>Champions of Valor</v>
          </cell>
          <cell r="L12">
            <v>38657</v>
          </cell>
          <cell r="M12" t="str">
            <v>FUL</v>
          </cell>
          <cell r="N12" t="str">
            <v>ACC</v>
          </cell>
          <cell r="O12" t="str">
            <v>FR</v>
          </cell>
          <cell r="P12" t="b">
            <v>0</v>
          </cell>
          <cell r="Q12">
            <v>36</v>
          </cell>
          <cell r="R12" t="str">
            <v>Races of Stone</v>
          </cell>
        </row>
        <row r="13">
          <cell r="A13" t="str">
            <v>EB</v>
          </cell>
          <cell r="B13" t="str">
            <v>Eberron</v>
          </cell>
          <cell r="C13" t="str">
            <v>DMG,ECS,MIC,MP,PH,SM,UA</v>
          </cell>
          <cell r="D13">
            <v>4</v>
          </cell>
          <cell r="E13" t="str">
            <v>Forgotten Realms</v>
          </cell>
          <cell r="J13" t="str">
            <v>CSW</v>
          </cell>
          <cell r="K13" t="str">
            <v>City of Splendors: Waterdeep</v>
          </cell>
          <cell r="L13">
            <v>38504</v>
          </cell>
          <cell r="M13" t="str">
            <v>FUL</v>
          </cell>
          <cell r="N13" t="str">
            <v>ACC</v>
          </cell>
          <cell r="O13" t="str">
            <v>FR</v>
          </cell>
          <cell r="P13" t="b">
            <v>0</v>
          </cell>
          <cell r="Q13">
            <v>37</v>
          </cell>
          <cell r="R13" t="str">
            <v>Races of Destiny</v>
          </cell>
        </row>
        <row r="14">
          <cell r="A14" t="str">
            <v>FR</v>
          </cell>
          <cell r="B14" t="str">
            <v>Forgotten Realms</v>
          </cell>
          <cell r="C14" t="str">
            <v>DMG,FRCS,MIC,MP,PG,PH,UA</v>
          </cell>
          <cell r="D14">
            <v>3</v>
          </cell>
          <cell r="E14" t="str">
            <v>Eberron</v>
          </cell>
          <cell r="H14">
            <v>10</v>
          </cell>
          <cell r="J14" t="str">
            <v>CSQ</v>
          </cell>
          <cell r="K14" t="str">
            <v>City of the Spider Queen</v>
          </cell>
          <cell r="L14">
            <v>37500</v>
          </cell>
          <cell r="M14" t="str">
            <v>UNK</v>
          </cell>
          <cell r="N14" t="str">
            <v>ADV</v>
          </cell>
          <cell r="O14" t="str">
            <v>FR</v>
          </cell>
          <cell r="P14" t="b">
            <v>0</v>
          </cell>
          <cell r="Q14" t="str">
            <v/>
          </cell>
          <cell r="R14" t="str">
            <v>Races of the Wild</v>
          </cell>
        </row>
        <row r="15">
          <cell r="A15" t="str">
            <v>LG</v>
          </cell>
          <cell r="B15" t="str">
            <v>Living Greyhawk</v>
          </cell>
          <cell r="C15" t="str">
            <v>DMG,LGCS,LGD,MIC,MP,PH,UA</v>
          </cell>
          <cell r="D15">
            <v>2</v>
          </cell>
          <cell r="E15" t="str">
            <v>Rokugan</v>
          </cell>
          <cell r="H15">
            <v>2</v>
          </cell>
          <cell r="J15" t="str">
            <v>Ci</v>
          </cell>
          <cell r="K15" t="str">
            <v>Cityscape</v>
          </cell>
          <cell r="L15">
            <v>39022</v>
          </cell>
          <cell r="M15" t="str">
            <v>FUL</v>
          </cell>
          <cell r="N15" t="str">
            <v>ACC</v>
          </cell>
          <cell r="O15" t="str">
            <v>DD</v>
          </cell>
          <cell r="P15" t="b">
            <v>1</v>
          </cell>
          <cell r="Q15">
            <v>24</v>
          </cell>
          <cell r="R15" t="str">
            <v>Races of the Dragon</v>
          </cell>
        </row>
        <row r="16">
          <cell r="A16" t="str">
            <v>RV</v>
          </cell>
          <cell r="B16" t="str">
            <v>Ravenloft</v>
          </cell>
          <cell r="C16" t="str">
            <v>DMG,MIC,MP,PH,RCS,UA</v>
          </cell>
          <cell r="D16">
            <v>6</v>
          </cell>
          <cell r="E16" t="str">
            <v>Ravenloft</v>
          </cell>
          <cell r="J16" t="str">
            <v>CAd</v>
          </cell>
          <cell r="K16" t="str">
            <v>Complete Adventurer</v>
          </cell>
          <cell r="L16">
            <v>38353</v>
          </cell>
          <cell r="M16" t="str">
            <v>FUL</v>
          </cell>
          <cell r="N16" t="str">
            <v>ACC</v>
          </cell>
          <cell r="O16" t="str">
            <v>DD</v>
          </cell>
          <cell r="P16" t="b">
            <v>1</v>
          </cell>
          <cell r="Q16">
            <v>6</v>
          </cell>
          <cell r="R16" t="str">
            <v>Frostburn</v>
          </cell>
        </row>
        <row r="17">
          <cell r="A17" t="str">
            <v>OA</v>
          </cell>
          <cell r="B17" t="str">
            <v>Rokugan</v>
          </cell>
          <cell r="C17" t="str">
            <v>DMG,PH,MIC,MP,UA,OA</v>
          </cell>
          <cell r="D17">
            <v>5</v>
          </cell>
          <cell r="E17" t="str">
            <v>Dragonlance</v>
          </cell>
          <cell r="H17" t="b">
            <v>0</v>
          </cell>
          <cell r="J17" t="str">
            <v>CAr</v>
          </cell>
          <cell r="K17" t="str">
            <v>Complete Arcane</v>
          </cell>
          <cell r="L17">
            <v>38292</v>
          </cell>
          <cell r="M17" t="str">
            <v>FUL</v>
          </cell>
          <cell r="N17" t="str">
            <v>ACC</v>
          </cell>
          <cell r="O17" t="str">
            <v>DD</v>
          </cell>
          <cell r="P17" t="b">
            <v>1</v>
          </cell>
          <cell r="Q17">
            <v>5</v>
          </cell>
          <cell r="R17" t="str">
            <v>Sandstorm</v>
          </cell>
        </row>
        <row r="18">
          <cell r="J18" t="str">
            <v>CC</v>
          </cell>
          <cell r="K18" t="str">
            <v>Complete Champion</v>
          </cell>
          <cell r="L18">
            <v>39203</v>
          </cell>
          <cell r="M18" t="str">
            <v>FUL</v>
          </cell>
          <cell r="N18" t="str">
            <v>ACC</v>
          </cell>
          <cell r="O18" t="str">
            <v>DD</v>
          </cell>
          <cell r="P18" t="b">
            <v>1</v>
          </cell>
          <cell r="Q18">
            <v>10</v>
          </cell>
          <cell r="R18" t="str">
            <v>Stormwrack</v>
          </cell>
        </row>
        <row r="19">
          <cell r="J19" t="str">
            <v>CD</v>
          </cell>
          <cell r="K19" t="str">
            <v>Complete Divine</v>
          </cell>
          <cell r="L19">
            <v>38108</v>
          </cell>
          <cell r="M19" t="str">
            <v>FUL</v>
          </cell>
          <cell r="N19" t="str">
            <v>ACC</v>
          </cell>
          <cell r="O19" t="str">
            <v>DD</v>
          </cell>
          <cell r="P19" t="b">
            <v>1</v>
          </cell>
          <cell r="Q19">
            <v>4</v>
          </cell>
          <cell r="R19" t="str">
            <v>Heroes of Battle</v>
          </cell>
        </row>
        <row r="20">
          <cell r="J20" t="str">
            <v>CM</v>
          </cell>
          <cell r="K20" t="str">
            <v>Complete Mage</v>
          </cell>
          <cell r="L20">
            <v>38991</v>
          </cell>
          <cell r="M20" t="str">
            <v>FUL</v>
          </cell>
          <cell r="N20" t="str">
            <v>ACC</v>
          </cell>
          <cell r="O20" t="str">
            <v>DD</v>
          </cell>
          <cell r="P20" t="b">
            <v>1</v>
          </cell>
          <cell r="Q20">
            <v>8</v>
          </cell>
          <cell r="R20" t="str">
            <v>Heroes of Horror</v>
          </cell>
        </row>
        <row r="21">
          <cell r="J21" t="str">
            <v>CP</v>
          </cell>
          <cell r="K21" t="str">
            <v>Complete Psionic</v>
          </cell>
          <cell r="L21">
            <v>38808</v>
          </cell>
          <cell r="M21" t="str">
            <v>FUL</v>
          </cell>
          <cell r="N21" t="str">
            <v>ACC</v>
          </cell>
          <cell r="O21" t="str">
            <v>DD</v>
          </cell>
          <cell r="P21" t="b">
            <v>1</v>
          </cell>
          <cell r="Q21">
            <v>7</v>
          </cell>
          <cell r="R21" t="str">
            <v>Tome of Battle</v>
          </cell>
        </row>
        <row r="22">
          <cell r="A22" t="str">
            <v>FUL</v>
          </cell>
          <cell r="H22">
            <v>147</v>
          </cell>
          <cell r="J22" t="str">
            <v>CS</v>
          </cell>
          <cell r="K22" t="str">
            <v>Complete Scoundrel</v>
          </cell>
          <cell r="L22">
            <v>39083</v>
          </cell>
          <cell r="M22" t="str">
            <v>FUL</v>
          </cell>
          <cell r="N22" t="str">
            <v>ACC</v>
          </cell>
          <cell r="O22" t="str">
            <v>DD</v>
          </cell>
          <cell r="P22" t="b">
            <v>1</v>
          </cell>
          <cell r="Q22">
            <v>9</v>
          </cell>
          <cell r="R22" t="str">
            <v>Tome of Magic</v>
          </cell>
        </row>
        <row r="23">
          <cell r="A23" t="str">
            <v>PRT</v>
          </cell>
          <cell r="J23" t="str">
            <v>CW</v>
          </cell>
          <cell r="K23" t="str">
            <v>Complete Warrior</v>
          </cell>
          <cell r="L23">
            <v>37926</v>
          </cell>
          <cell r="M23" t="str">
            <v>FUL</v>
          </cell>
          <cell r="N23" t="str">
            <v>ACC</v>
          </cell>
          <cell r="O23" t="str">
            <v>DD</v>
          </cell>
          <cell r="P23" t="b">
            <v>1</v>
          </cell>
          <cell r="Q23">
            <v>3</v>
          </cell>
          <cell r="R23" t="str">
            <v>Magic of Incarnum</v>
          </cell>
        </row>
        <row r="24">
          <cell r="A24" t="str">
            <v>REQ</v>
          </cell>
          <cell r="J24" t="str">
            <v>Co</v>
          </cell>
          <cell r="K24" t="str">
            <v>Cormyr: The Tearing of the Weave</v>
          </cell>
          <cell r="L24">
            <v>39142</v>
          </cell>
          <cell r="M24" t="str">
            <v>UNK</v>
          </cell>
          <cell r="N24" t="str">
            <v>ADV</v>
          </cell>
          <cell r="O24" t="str">
            <v>FR</v>
          </cell>
          <cell r="P24" t="b">
            <v>0</v>
          </cell>
          <cell r="Q24" t="str">
            <v/>
          </cell>
          <cell r="R24" t="str">
            <v>Dungeonscape</v>
          </cell>
        </row>
        <row r="25">
          <cell r="A25" t="str">
            <v>NOR</v>
          </cell>
          <cell r="J25" t="str">
            <v>DH</v>
          </cell>
          <cell r="K25" t="str">
            <v>Deep Horizon</v>
          </cell>
          <cell r="L25">
            <v>37196</v>
          </cell>
          <cell r="M25" t="str">
            <v>UNK</v>
          </cell>
          <cell r="N25" t="str">
            <v>ADV</v>
          </cell>
          <cell r="O25" t="str">
            <v>DD</v>
          </cell>
          <cell r="P25" t="b">
            <v>0</v>
          </cell>
          <cell r="Q25" t="str">
            <v/>
          </cell>
          <cell r="R25" t="str">
            <v>Cityscape</v>
          </cell>
        </row>
        <row r="26">
          <cell r="A26" t="str">
            <v>OBS</v>
          </cell>
          <cell r="J26" t="str">
            <v>DF</v>
          </cell>
          <cell r="K26" t="str">
            <v>Defenders of the Faith</v>
          </cell>
          <cell r="L26">
            <v>37012</v>
          </cell>
          <cell r="M26" t="str">
            <v>OBS</v>
          </cell>
          <cell r="N26" t="str">
            <v>ACC</v>
          </cell>
          <cell r="O26" t="str">
            <v>DD</v>
          </cell>
          <cell r="P26" t="b">
            <v>0</v>
          </cell>
          <cell r="Q26" t="str">
            <v/>
          </cell>
          <cell r="R26" t="str">
            <v>Miniatures Handbook</v>
          </cell>
        </row>
        <row r="27">
          <cell r="A27" t="str">
            <v>UNK</v>
          </cell>
          <cell r="J27" t="str">
            <v>DD</v>
          </cell>
          <cell r="K27" t="str">
            <v>Deities and Demigods</v>
          </cell>
          <cell r="L27">
            <v>37347</v>
          </cell>
          <cell r="M27" t="str">
            <v>UNK</v>
          </cell>
          <cell r="N27" t="str">
            <v>ACC</v>
          </cell>
          <cell r="O27" t="str">
            <v>DD</v>
          </cell>
          <cell r="P27" t="b">
            <v>0</v>
          </cell>
          <cell r="Q27" t="str">
            <v/>
          </cell>
          <cell r="R27" t="str">
            <v>Expanded Psionics Handbook</v>
          </cell>
        </row>
        <row r="28">
          <cell r="J28" t="str">
            <v>Dr</v>
          </cell>
          <cell r="K28" t="str">
            <v>Draconomicon</v>
          </cell>
          <cell r="L28">
            <v>37926</v>
          </cell>
          <cell r="M28" t="str">
            <v>FUL</v>
          </cell>
          <cell r="N28" t="str">
            <v>MON</v>
          </cell>
          <cell r="O28" t="str">
            <v>DD</v>
          </cell>
          <cell r="P28" t="b">
            <v>1</v>
          </cell>
          <cell r="Q28">
            <v>48</v>
          </cell>
          <cell r="R28" t="str">
            <v>Planar Handbook</v>
          </cell>
        </row>
        <row r="29">
          <cell r="J29" t="str">
            <v>DMag</v>
          </cell>
          <cell r="K29" t="str">
            <v>Dragon Magazine (315, 319)</v>
          </cell>
          <cell r="L29">
            <v>39083</v>
          </cell>
          <cell r="M29" t="str">
            <v>FUL</v>
          </cell>
          <cell r="N29" t="str">
            <v>ACC</v>
          </cell>
          <cell r="O29" t="str">
            <v>LG</v>
          </cell>
          <cell r="P29" t="b">
            <v>0</v>
          </cell>
          <cell r="Q29">
            <v>28</v>
          </cell>
          <cell r="R29" t="str">
            <v>Dragon Magazine (315, 319)</v>
          </cell>
        </row>
        <row r="30">
          <cell r="A30" t="str">
            <v>ACC</v>
          </cell>
          <cell r="J30" t="str">
            <v>DrM</v>
          </cell>
          <cell r="K30" t="str">
            <v>Dragon Magic</v>
          </cell>
          <cell r="L30">
            <v>38961</v>
          </cell>
          <cell r="M30" t="str">
            <v>FUL</v>
          </cell>
          <cell r="N30" t="str">
            <v>MON</v>
          </cell>
          <cell r="O30" t="str">
            <v>DD</v>
          </cell>
          <cell r="P30" t="b">
            <v>1</v>
          </cell>
          <cell r="Q30">
            <v>49</v>
          </cell>
          <cell r="R30" t="str">
            <v>Book of Vile Darkness</v>
          </cell>
        </row>
        <row r="31">
          <cell r="A31" t="str">
            <v>ADV</v>
          </cell>
          <cell r="J31" t="str">
            <v>DCS</v>
          </cell>
          <cell r="K31" t="str">
            <v>Dragonlance Campaign Setting</v>
          </cell>
          <cell r="L31">
            <v>37834</v>
          </cell>
          <cell r="M31" t="str">
            <v>FUL</v>
          </cell>
          <cell r="N31" t="str">
            <v>COR</v>
          </cell>
          <cell r="O31" t="str">
            <v>DL</v>
          </cell>
          <cell r="P31" t="b">
            <v>0</v>
          </cell>
          <cell r="Q31">
            <v>45</v>
          </cell>
          <cell r="R31" t="str">
            <v>Book of Exalted Deeds</v>
          </cell>
        </row>
        <row r="32">
          <cell r="A32" t="str">
            <v>COR</v>
          </cell>
          <cell r="J32" t="str">
            <v>Dra</v>
          </cell>
          <cell r="K32" t="str">
            <v>Dragonmarked</v>
          </cell>
          <cell r="L32">
            <v>39022</v>
          </cell>
          <cell r="M32" t="str">
            <v>UNK</v>
          </cell>
          <cell r="N32" t="str">
            <v>ACC</v>
          </cell>
          <cell r="O32" t="str">
            <v>EB</v>
          </cell>
          <cell r="P32" t="b">
            <v>0</v>
          </cell>
          <cell r="Q32" t="str">
            <v/>
          </cell>
          <cell r="R32" t="str">
            <v>Player's Guide to Faerûn</v>
          </cell>
        </row>
        <row r="33">
          <cell r="A33" t="str">
            <v>MON</v>
          </cell>
          <cell r="J33" t="str">
            <v>DE</v>
          </cell>
          <cell r="K33" t="str">
            <v>Dragons of Eberron</v>
          </cell>
          <cell r="L33">
            <v>39356</v>
          </cell>
          <cell r="M33" t="str">
            <v>UNK</v>
          </cell>
          <cell r="N33" t="str">
            <v>ACC</v>
          </cell>
          <cell r="O33" t="str">
            <v>EB</v>
          </cell>
          <cell r="P33" t="b">
            <v>0</v>
          </cell>
          <cell r="Q33" t="str">
            <v/>
          </cell>
          <cell r="R33" t="str">
            <v>Magic of Faerûn</v>
          </cell>
        </row>
        <row r="34">
          <cell r="A34" t="str">
            <v>TPA</v>
          </cell>
          <cell r="J34" t="str">
            <v>DrF</v>
          </cell>
          <cell r="K34" t="str">
            <v>Dragons of Faerûn</v>
          </cell>
          <cell r="L34">
            <v>38930</v>
          </cell>
          <cell r="M34" t="str">
            <v>UNK</v>
          </cell>
          <cell r="N34" t="str">
            <v>ACC</v>
          </cell>
          <cell r="O34" t="str">
            <v>FR</v>
          </cell>
          <cell r="P34" t="b">
            <v>0</v>
          </cell>
          <cell r="Q34" t="str">
            <v/>
          </cell>
          <cell r="R34" t="str">
            <v>Races of Faerûn</v>
          </cell>
        </row>
        <row r="35">
          <cell r="A35" t="str">
            <v>WEB</v>
          </cell>
          <cell r="J35" t="str">
            <v>DotU</v>
          </cell>
          <cell r="K35" t="str">
            <v>Drow of the Underdark</v>
          </cell>
          <cell r="L35">
            <v>39203</v>
          </cell>
          <cell r="M35" t="str">
            <v>UNK</v>
          </cell>
          <cell r="N35" t="str">
            <v>ACC</v>
          </cell>
          <cell r="O35" t="str">
            <v>DD</v>
          </cell>
          <cell r="P35" t="b">
            <v>0</v>
          </cell>
          <cell r="Q35" t="str">
            <v/>
          </cell>
          <cell r="R35" t="str">
            <v>Underdark</v>
          </cell>
        </row>
        <row r="36">
          <cell r="J36" t="str">
            <v>DMG</v>
          </cell>
          <cell r="K36" t="str">
            <v>Dungeon Master's Guide</v>
          </cell>
          <cell r="L36">
            <v>37803</v>
          </cell>
          <cell r="M36" t="str">
            <v>FUL</v>
          </cell>
          <cell r="N36" t="str">
            <v>COR</v>
          </cell>
          <cell r="O36" t="str">
            <v>DD</v>
          </cell>
          <cell r="P36" t="b">
            <v>1</v>
          </cell>
          <cell r="Q36">
            <v>57</v>
          </cell>
          <cell r="R36" t="str">
            <v>Champions of Ruin</v>
          </cell>
        </row>
        <row r="37">
          <cell r="J37" t="str">
            <v>DMG2</v>
          </cell>
          <cell r="K37" t="str">
            <v>Dungeon Master's Guide II</v>
          </cell>
          <cell r="L37">
            <v>38504</v>
          </cell>
          <cell r="M37" t="str">
            <v>UNK</v>
          </cell>
          <cell r="N37" t="str">
            <v>ACC</v>
          </cell>
          <cell r="O37" t="str">
            <v>DD</v>
          </cell>
          <cell r="P37" t="b">
            <v>0</v>
          </cell>
          <cell r="Q37" t="str">
            <v/>
          </cell>
          <cell r="R37" t="str">
            <v>Champions of Valor</v>
          </cell>
        </row>
        <row r="38">
          <cell r="J38" t="str">
            <v>Du</v>
          </cell>
          <cell r="K38" t="str">
            <v>Dungeonscape</v>
          </cell>
          <cell r="L38">
            <v>39114</v>
          </cell>
          <cell r="M38" t="str">
            <v>FUL</v>
          </cell>
          <cell r="N38" t="str">
            <v>ACC</v>
          </cell>
          <cell r="O38" t="str">
            <v>DD</v>
          </cell>
          <cell r="P38" t="b">
            <v>1</v>
          </cell>
          <cell r="Q38">
            <v>23</v>
          </cell>
          <cell r="R38" t="str">
            <v>City of Splendors: Waterdeep</v>
          </cell>
        </row>
        <row r="39">
          <cell r="J39" t="str">
            <v>ECS</v>
          </cell>
          <cell r="K39" t="str">
            <v>Eberron Campaign Setting</v>
          </cell>
          <cell r="L39">
            <v>38139</v>
          </cell>
          <cell r="M39" t="str">
            <v>FUL</v>
          </cell>
          <cell r="N39" t="str">
            <v>COR</v>
          </cell>
          <cell r="O39" t="str">
            <v>EB</v>
          </cell>
          <cell r="P39" t="b">
            <v>0</v>
          </cell>
          <cell r="Q39">
            <v>38</v>
          </cell>
          <cell r="R39" t="str">
            <v>Eberron Campaign Setting</v>
          </cell>
        </row>
        <row r="40">
          <cell r="J40" t="str">
            <v>ElE</v>
          </cell>
          <cell r="K40" t="str">
            <v>Elder Evils</v>
          </cell>
          <cell r="L40">
            <v>39417</v>
          </cell>
          <cell r="M40" t="str">
            <v>UNK</v>
          </cell>
          <cell r="N40" t="str">
            <v>ACC</v>
          </cell>
          <cell r="O40" t="str">
            <v>DD</v>
          </cell>
          <cell r="P40" t="b">
            <v>0</v>
          </cell>
          <cell r="Q40" t="str">
            <v/>
          </cell>
          <cell r="R40" t="str">
            <v>Races of Eberron</v>
          </cell>
        </row>
        <row r="41">
          <cell r="J41" t="str">
            <v>EA</v>
          </cell>
          <cell r="K41" t="str">
            <v>Enemies and Allies</v>
          </cell>
          <cell r="L41">
            <v>37165</v>
          </cell>
          <cell r="M41" t="str">
            <v>UNK</v>
          </cell>
          <cell r="N41" t="str">
            <v>ACC</v>
          </cell>
          <cell r="O41" t="str">
            <v>DD</v>
          </cell>
          <cell r="P41" t="b">
            <v>0</v>
          </cell>
          <cell r="Q41" t="str">
            <v/>
          </cell>
          <cell r="R41" t="str">
            <v>Sharn: City of Towers</v>
          </cell>
        </row>
        <row r="42">
          <cell r="J42" t="str">
            <v>EL</v>
          </cell>
          <cell r="K42" t="str">
            <v>Epic Level Handbook</v>
          </cell>
          <cell r="L42">
            <v>37438</v>
          </cell>
          <cell r="M42" t="str">
            <v>PRT</v>
          </cell>
          <cell r="N42" t="str">
            <v>ACC</v>
          </cell>
          <cell r="O42" t="str">
            <v>DD</v>
          </cell>
          <cell r="P42" t="b">
            <v>1</v>
          </cell>
          <cell r="Q42">
            <v>56</v>
          </cell>
          <cell r="R42" t="str">
            <v>Secrets of Xen'drik</v>
          </cell>
        </row>
        <row r="43">
          <cell r="J43" t="str">
            <v>EE</v>
          </cell>
          <cell r="K43" t="str">
            <v>Exemplars of Evil</v>
          </cell>
          <cell r="L43">
            <v>39326</v>
          </cell>
          <cell r="M43" t="str">
            <v>UNK</v>
          </cell>
          <cell r="N43" t="str">
            <v>ACC</v>
          </cell>
          <cell r="O43" t="str">
            <v>DD</v>
          </cell>
          <cell r="P43" t="b">
            <v>0</v>
          </cell>
          <cell r="Q43" t="str">
            <v/>
          </cell>
          <cell r="R43" t="str">
            <v>Player's Guide to Eberron</v>
          </cell>
        </row>
        <row r="44">
          <cell r="J44" t="str">
            <v>XPH</v>
          </cell>
          <cell r="K44" t="str">
            <v>Expanded Psionics Handbook</v>
          </cell>
          <cell r="L44">
            <v>38078</v>
          </cell>
          <cell r="M44" t="str">
            <v>FUL</v>
          </cell>
          <cell r="N44" t="str">
            <v>ACC</v>
          </cell>
          <cell r="O44" t="str">
            <v>DD</v>
          </cell>
          <cell r="P44" t="b">
            <v>1</v>
          </cell>
          <cell r="Q44">
            <v>26</v>
          </cell>
          <cell r="R44" t="str">
            <v>Magic of Eberron</v>
          </cell>
        </row>
        <row r="45">
          <cell r="A45" t="str">
            <v>Symbol</v>
          </cell>
          <cell r="B45" t="str">
            <v>Bullet style</v>
          </cell>
          <cell r="C45" t="str">
            <v>Seq</v>
          </cell>
          <cell r="D45" t="str">
            <v>Idx</v>
          </cell>
          <cell r="E45" t="str">
            <v>List</v>
          </cell>
          <cell r="J45" t="str">
            <v>Rav</v>
          </cell>
          <cell r="K45" t="str">
            <v>Expedition to Castle Ravenloft</v>
          </cell>
          <cell r="L45">
            <v>38991</v>
          </cell>
          <cell r="M45" t="str">
            <v>UNK</v>
          </cell>
          <cell r="N45" t="str">
            <v>ADV</v>
          </cell>
          <cell r="O45" t="str">
            <v>RV</v>
          </cell>
          <cell r="P45" t="b">
            <v>0</v>
          </cell>
          <cell r="Q45" t="str">
            <v/>
          </cell>
          <cell r="R45" t="str">
            <v>Secrets of Sarlona</v>
          </cell>
        </row>
        <row r="46">
          <cell r="A46" t="str">
            <v xml:space="preserve">  </v>
          </cell>
          <cell r="B46" t="str">
            <v>none</v>
          </cell>
          <cell r="C46">
            <v>20</v>
          </cell>
          <cell r="D46">
            <v>12</v>
          </cell>
          <cell r="E46" t="str">
            <v>× multiplication</v>
          </cell>
          <cell r="H46">
            <v>45</v>
          </cell>
          <cell r="J46" t="str">
            <v>EDP</v>
          </cell>
          <cell r="K46" t="str">
            <v>Expedition to the Demonweb Pits</v>
          </cell>
          <cell r="L46">
            <v>39173</v>
          </cell>
          <cell r="M46" t="str">
            <v>UNK</v>
          </cell>
          <cell r="N46" t="str">
            <v>ADV</v>
          </cell>
          <cell r="O46" t="str">
            <v>DD</v>
          </cell>
          <cell r="P46" t="b">
            <v>0</v>
          </cell>
          <cell r="Q46" t="str">
            <v/>
          </cell>
          <cell r="R46" t="str">
            <v>Dragonlance Campaign Setting</v>
          </cell>
        </row>
        <row r="47">
          <cell r="A47" t="str">
            <v>#</v>
          </cell>
          <cell r="B47" t="str">
            <v>octothorpe</v>
          </cell>
          <cell r="C47">
            <v>17</v>
          </cell>
          <cell r="D47">
            <v>10</v>
          </cell>
          <cell r="E47" t="str">
            <v>± plus-minus</v>
          </cell>
          <cell r="H47">
            <v>21</v>
          </cell>
          <cell r="J47" t="str">
            <v>ERG</v>
          </cell>
          <cell r="K47" t="str">
            <v>Expedition to the Ruins of Greyhawk</v>
          </cell>
          <cell r="L47">
            <v>39295</v>
          </cell>
          <cell r="M47" t="str">
            <v>UNK</v>
          </cell>
          <cell r="N47" t="str">
            <v>ADV</v>
          </cell>
          <cell r="O47" t="str">
            <v>DD</v>
          </cell>
          <cell r="P47" t="b">
            <v>0</v>
          </cell>
          <cell r="Q47" t="str">
            <v/>
          </cell>
          <cell r="R47" t="str">
            <v>Age of Mortals</v>
          </cell>
        </row>
        <row r="48">
          <cell r="A48" t="str">
            <v>$</v>
          </cell>
          <cell r="B48" t="str">
            <v>dollar</v>
          </cell>
          <cell r="C48">
            <v>10</v>
          </cell>
          <cell r="D48">
            <v>8</v>
          </cell>
          <cell r="E48" t="str">
            <v>+ plus</v>
          </cell>
          <cell r="H48" t="str">
            <v>×</v>
          </cell>
          <cell r="J48" t="str">
            <v>EU</v>
          </cell>
          <cell r="K48" t="str">
            <v>Expedition to Undermountain</v>
          </cell>
          <cell r="L48">
            <v>39234</v>
          </cell>
          <cell r="M48" t="str">
            <v>UNK</v>
          </cell>
          <cell r="N48" t="str">
            <v>ADV</v>
          </cell>
          <cell r="O48" t="str">
            <v>DD</v>
          </cell>
          <cell r="P48" t="b">
            <v>0</v>
          </cell>
          <cell r="Q48" t="str">
            <v/>
          </cell>
          <cell r="R48" t="str">
            <v>Oriental Adventures</v>
          </cell>
        </row>
        <row r="49">
          <cell r="A49" t="str">
            <v>::</v>
          </cell>
          <cell r="B49" t="str">
            <v>double colon</v>
          </cell>
          <cell r="C49">
            <v>6</v>
          </cell>
          <cell r="D49">
            <v>13</v>
          </cell>
          <cell r="E49" t="str">
            <v>÷ division</v>
          </cell>
          <cell r="H49" t="str">
            <v>+</v>
          </cell>
          <cell r="J49" t="str">
            <v>EH</v>
          </cell>
          <cell r="K49" t="str">
            <v>Explorer's Handbook</v>
          </cell>
          <cell r="L49">
            <v>38565</v>
          </cell>
          <cell r="M49" t="str">
            <v>FUL</v>
          </cell>
          <cell r="N49" t="str">
            <v>ACC</v>
          </cell>
          <cell r="O49" t="str">
            <v>EB</v>
          </cell>
          <cell r="P49" t="b">
            <v>0</v>
          </cell>
          <cell r="Q49" t="str">
            <v/>
          </cell>
          <cell r="R49" t="str">
            <v>Draconomicon</v>
          </cell>
        </row>
        <row r="50">
          <cell r="A50" t="str">
            <v>|||</v>
          </cell>
          <cell r="B50" t="str">
            <v>triple vertical bar</v>
          </cell>
          <cell r="C50">
            <v>18</v>
          </cell>
          <cell r="D50">
            <v>6</v>
          </cell>
          <cell r="E50" t="str">
            <v>~ tilde</v>
          </cell>
          <cell r="J50" t="str">
            <v>ELQ</v>
          </cell>
          <cell r="K50" t="str">
            <v>Eyes of the Lich Queen</v>
          </cell>
          <cell r="L50">
            <v>39173</v>
          </cell>
          <cell r="M50" t="str">
            <v>UNK</v>
          </cell>
          <cell r="N50" t="str">
            <v>ADV</v>
          </cell>
          <cell r="O50" t="str">
            <v>DD</v>
          </cell>
          <cell r="P50" t="b">
            <v>0</v>
          </cell>
          <cell r="Q50" t="str">
            <v/>
          </cell>
          <cell r="R50" t="str">
            <v>Dragon Magic</v>
          </cell>
        </row>
        <row r="51">
          <cell r="A51" t="str">
            <v>~</v>
          </cell>
          <cell r="B51" t="str">
            <v>tilde</v>
          </cell>
          <cell r="C51">
            <v>5</v>
          </cell>
          <cell r="D51">
            <v>4</v>
          </cell>
          <cell r="E51" t="str">
            <v>:: double colon</v>
          </cell>
          <cell r="J51" t="str">
            <v>FP</v>
          </cell>
          <cell r="K51" t="str">
            <v>Faiths &amp; Pantheons</v>
          </cell>
          <cell r="L51">
            <v>37377</v>
          </cell>
          <cell r="M51" t="str">
            <v>UNK</v>
          </cell>
          <cell r="N51" t="str">
            <v>ACC</v>
          </cell>
          <cell r="O51" t="str">
            <v>FR</v>
          </cell>
          <cell r="P51" t="b">
            <v>0</v>
          </cell>
          <cell r="Q51" t="str">
            <v/>
          </cell>
          <cell r="R51" t="str">
            <v>Libris Mortis</v>
          </cell>
        </row>
        <row r="52">
          <cell r="A52" t="str">
            <v>¦¦¦</v>
          </cell>
          <cell r="B52" t="str">
            <v>triple broken bar</v>
          </cell>
          <cell r="C52">
            <v>19</v>
          </cell>
          <cell r="D52">
            <v>18</v>
          </cell>
          <cell r="E52" t="str">
            <v>·· double middot</v>
          </cell>
          <cell r="J52" t="str">
            <v>FoE</v>
          </cell>
          <cell r="K52" t="str">
            <v>Faiths of Eberron</v>
          </cell>
          <cell r="L52">
            <v>38961</v>
          </cell>
          <cell r="M52" t="str">
            <v>UNK</v>
          </cell>
          <cell r="N52" t="str">
            <v>ACC</v>
          </cell>
          <cell r="O52" t="str">
            <v>EB</v>
          </cell>
          <cell r="P52" t="b">
            <v>0</v>
          </cell>
          <cell r="Q52" t="str">
            <v/>
          </cell>
          <cell r="R52" t="str">
            <v>Lords of Madness</v>
          </cell>
        </row>
        <row r="53">
          <cell r="A53" t="str">
            <v>+</v>
          </cell>
          <cell r="B53" t="str">
            <v>plus</v>
          </cell>
          <cell r="C53">
            <v>3</v>
          </cell>
          <cell r="D53">
            <v>9</v>
          </cell>
          <cell r="E53" t="str">
            <v>&gt; greater than</v>
          </cell>
          <cell r="J53" t="str">
            <v>CiP</v>
          </cell>
          <cell r="K53" t="str">
            <v>Fantastic Locations: City of Peril</v>
          </cell>
          <cell r="L53">
            <v>39142</v>
          </cell>
          <cell r="M53" t="str">
            <v>UNK</v>
          </cell>
          <cell r="N53" t="str">
            <v>ADV</v>
          </cell>
          <cell r="O53" t="str">
            <v>DD</v>
          </cell>
          <cell r="P53" t="b">
            <v>0</v>
          </cell>
          <cell r="Q53" t="str">
            <v/>
          </cell>
          <cell r="R53" t="str">
            <v>Monster Manual</v>
          </cell>
        </row>
        <row r="54">
          <cell r="A54" t="str">
            <v>&gt;</v>
          </cell>
          <cell r="B54" t="str">
            <v>greater than</v>
          </cell>
          <cell r="C54">
            <v>8</v>
          </cell>
          <cell r="D54">
            <v>11</v>
          </cell>
          <cell r="E54" t="str">
            <v>» double angle quote</v>
          </cell>
          <cell r="J54" t="str">
            <v>FLDG</v>
          </cell>
          <cell r="K54" t="str">
            <v>Fantastic Locations: Dragondown Grotto</v>
          </cell>
          <cell r="L54">
            <v>38899</v>
          </cell>
          <cell r="M54" t="str">
            <v>UNK</v>
          </cell>
          <cell r="N54" t="str">
            <v>ADV</v>
          </cell>
          <cell r="O54" t="str">
            <v>DD</v>
          </cell>
          <cell r="P54" t="b">
            <v>0</v>
          </cell>
          <cell r="Q54" t="str">
            <v/>
          </cell>
          <cell r="R54" t="str">
            <v>Monster Manual IV</v>
          </cell>
        </row>
        <row r="55">
          <cell r="A55" t="str">
            <v>±</v>
          </cell>
          <cell r="B55" t="str">
            <v>plus-minus</v>
          </cell>
          <cell r="C55">
            <v>2</v>
          </cell>
          <cell r="D55">
            <v>3</v>
          </cell>
          <cell r="E55" t="str">
            <v>$ dollar</v>
          </cell>
          <cell r="J55" t="str">
            <v>FLFD</v>
          </cell>
          <cell r="K55" t="str">
            <v>Fantastic Locations: Fane of the Drow</v>
          </cell>
          <cell r="L55">
            <v>38596</v>
          </cell>
          <cell r="M55" t="str">
            <v>UNK</v>
          </cell>
          <cell r="N55" t="str">
            <v>ADV</v>
          </cell>
          <cell r="O55" t="str">
            <v>DD</v>
          </cell>
          <cell r="P55" t="b">
            <v>0</v>
          </cell>
          <cell r="Q55" t="str">
            <v/>
          </cell>
          <cell r="R55" t="str">
            <v>Fiendish Codex II: Tyrants of the Nine Hells</v>
          </cell>
        </row>
        <row r="56">
          <cell r="A56" t="str">
            <v>»</v>
          </cell>
          <cell r="B56" t="str">
            <v>double angle quote</v>
          </cell>
          <cell r="C56">
            <v>9</v>
          </cell>
          <cell r="D56">
            <v>14</v>
          </cell>
          <cell r="E56" t="str">
            <v>¢ cent</v>
          </cell>
          <cell r="J56" t="str">
            <v>FLFR</v>
          </cell>
          <cell r="K56" t="str">
            <v>Fantastic Locations: Fields of Ruin</v>
          </cell>
          <cell r="L56">
            <v>38808</v>
          </cell>
          <cell r="M56" t="str">
            <v>UNK</v>
          </cell>
          <cell r="N56" t="str">
            <v>ADV</v>
          </cell>
          <cell r="O56" t="str">
            <v>DD</v>
          </cell>
          <cell r="P56" t="b">
            <v>0</v>
          </cell>
          <cell r="Q56" t="str">
            <v/>
          </cell>
          <cell r="R56" t="str">
            <v>Savage Species</v>
          </cell>
        </row>
        <row r="57">
          <cell r="A57" t="str">
            <v>×</v>
          </cell>
          <cell r="B57" t="str">
            <v>multiplication</v>
          </cell>
          <cell r="C57">
            <v>1</v>
          </cell>
          <cell r="D57">
            <v>15</v>
          </cell>
          <cell r="E57" t="str">
            <v>£ pound</v>
          </cell>
          <cell r="J57" t="str">
            <v>FLHP</v>
          </cell>
          <cell r="K57" t="str">
            <v>Fantastic Locations: Hellspike Prison</v>
          </cell>
          <cell r="L57">
            <v>38657</v>
          </cell>
          <cell r="M57" t="str">
            <v>UNK</v>
          </cell>
          <cell r="N57" t="str">
            <v>ADV</v>
          </cell>
          <cell r="O57" t="str">
            <v>DD</v>
          </cell>
          <cell r="P57" t="b">
            <v>0</v>
          </cell>
          <cell r="Q57" t="str">
            <v/>
          </cell>
          <cell r="R57" t="str">
            <v>Epic Level Handbook</v>
          </cell>
        </row>
        <row r="58">
          <cell r="A58" t="str">
            <v>÷</v>
          </cell>
          <cell r="B58" t="str">
            <v>division</v>
          </cell>
          <cell r="C58">
            <v>4</v>
          </cell>
          <cell r="D58">
            <v>16</v>
          </cell>
          <cell r="E58" t="str">
            <v>¥ yen</v>
          </cell>
          <cell r="J58" t="str">
            <v>FF</v>
          </cell>
          <cell r="K58" t="str">
            <v>Fiend Folio</v>
          </cell>
          <cell r="L58">
            <v>37712</v>
          </cell>
          <cell r="M58" t="str">
            <v>FUL</v>
          </cell>
          <cell r="N58" t="str">
            <v>MON</v>
          </cell>
          <cell r="O58" t="str">
            <v>DD</v>
          </cell>
          <cell r="P58" t="b">
            <v>1</v>
          </cell>
          <cell r="Q58" t="str">
            <v/>
          </cell>
          <cell r="R58" t="str">
            <v>Dungeon Master's Guide</v>
          </cell>
        </row>
        <row r="59">
          <cell r="A59" t="str">
            <v>¢</v>
          </cell>
          <cell r="B59" t="str">
            <v>cent</v>
          </cell>
          <cell r="C59">
            <v>11</v>
          </cell>
          <cell r="D59">
            <v>17</v>
          </cell>
          <cell r="E59" t="str">
            <v>§ section</v>
          </cell>
          <cell r="J59" t="str">
            <v>FCI</v>
          </cell>
          <cell r="K59" t="str">
            <v>Fiendish Codex I: Hordes of the Abyss</v>
          </cell>
          <cell r="L59">
            <v>38869</v>
          </cell>
          <cell r="M59" t="str">
            <v>UNK</v>
          </cell>
          <cell r="N59" t="str">
            <v>MON</v>
          </cell>
          <cell r="O59" t="str">
            <v>DD</v>
          </cell>
          <cell r="P59" t="b">
            <v>0</v>
          </cell>
          <cell r="Q59" t="str">
            <v/>
          </cell>
          <cell r="R59" t="str">
            <v>Ravenloft Campaign Setting</v>
          </cell>
        </row>
        <row r="60">
          <cell r="A60" t="str">
            <v>£</v>
          </cell>
          <cell r="B60" t="str">
            <v>pound</v>
          </cell>
          <cell r="C60">
            <v>12</v>
          </cell>
          <cell r="D60">
            <v>19</v>
          </cell>
          <cell r="E60" t="str">
            <v>o small o</v>
          </cell>
          <cell r="J60" t="str">
            <v>FCII</v>
          </cell>
          <cell r="K60" t="str">
            <v>Fiendish Codex II: Tyrants of the Nine Hells</v>
          </cell>
          <cell r="L60">
            <v>39052</v>
          </cell>
          <cell r="M60" t="str">
            <v>FUL</v>
          </cell>
          <cell r="N60" t="str">
            <v>MON</v>
          </cell>
          <cell r="O60" t="str">
            <v>DD</v>
          </cell>
          <cell r="P60" t="b">
            <v>0</v>
          </cell>
          <cell r="Q60">
            <v>54</v>
          </cell>
          <cell r="R60" t="str">
            <v>Heroes of Light</v>
          </cell>
        </row>
        <row r="61">
          <cell r="A61" t="str">
            <v>¥</v>
          </cell>
          <cell r="B61" t="str">
            <v>yen</v>
          </cell>
          <cell r="C61">
            <v>13</v>
          </cell>
          <cell r="D61">
            <v>20</v>
          </cell>
          <cell r="E61" t="str">
            <v>ø small o with stroke</v>
          </cell>
          <cell r="J61" t="str">
            <v>FN</v>
          </cell>
          <cell r="K61" t="str">
            <v>Five Nations</v>
          </cell>
          <cell r="L61">
            <v>38534</v>
          </cell>
          <cell r="M61" t="str">
            <v>FUL</v>
          </cell>
          <cell r="N61" t="str">
            <v>ACC</v>
          </cell>
          <cell r="O61" t="str">
            <v>EB</v>
          </cell>
          <cell r="P61" t="b">
            <v>0</v>
          </cell>
          <cell r="Q61" t="str">
            <v/>
          </cell>
          <cell r="R61" t="str">
            <v>Champions of Darkness</v>
          </cell>
        </row>
        <row r="62">
          <cell r="A62" t="str">
            <v>§</v>
          </cell>
          <cell r="B62" t="str">
            <v>section</v>
          </cell>
          <cell r="C62">
            <v>14</v>
          </cell>
          <cell r="D62">
            <v>2</v>
          </cell>
          <cell r="E62" t="str">
            <v># octothorpe</v>
          </cell>
          <cell r="J62" t="str">
            <v>Fo</v>
          </cell>
          <cell r="K62" t="str">
            <v>Forge of Fury, The</v>
          </cell>
          <cell r="L62">
            <v>36831</v>
          </cell>
          <cell r="M62" t="str">
            <v>UNK</v>
          </cell>
          <cell r="N62" t="str">
            <v>ADV</v>
          </cell>
          <cell r="O62" t="str">
            <v>DD</v>
          </cell>
          <cell r="P62" t="b">
            <v>0</v>
          </cell>
          <cell r="Q62" t="str">
            <v/>
          </cell>
          <cell r="R62" t="str">
            <v>Van Richten's Arsenal Vol. 1</v>
          </cell>
        </row>
        <row r="63">
          <cell r="A63" t="str">
            <v>··</v>
          </cell>
          <cell r="B63" t="str">
            <v>double middot</v>
          </cell>
          <cell r="C63">
            <v>7</v>
          </cell>
          <cell r="D63">
            <v>5</v>
          </cell>
          <cell r="E63" t="str">
            <v>||| triple vertical bar</v>
          </cell>
          <cell r="J63" t="str">
            <v>FW</v>
          </cell>
          <cell r="K63" t="str">
            <v>Forge of War, The</v>
          </cell>
          <cell r="L63">
            <v>39234</v>
          </cell>
          <cell r="M63" t="str">
            <v>UNK</v>
          </cell>
          <cell r="N63" t="str">
            <v>ADV</v>
          </cell>
          <cell r="O63" t="str">
            <v>DD</v>
          </cell>
          <cell r="P63" t="b">
            <v>0</v>
          </cell>
          <cell r="Q63" t="str">
            <v/>
          </cell>
          <cell r="R63" t="str">
            <v>Player's Companion</v>
          </cell>
        </row>
        <row r="64">
          <cell r="A64" t="str">
            <v>o</v>
          </cell>
          <cell r="B64" t="str">
            <v>small o</v>
          </cell>
          <cell r="C64">
            <v>15</v>
          </cell>
          <cell r="D64">
            <v>7</v>
          </cell>
          <cell r="E64" t="str">
            <v>¦¦¦ triple broken bar</v>
          </cell>
          <cell r="J64" t="str">
            <v>FRCS</v>
          </cell>
          <cell r="K64" t="str">
            <v>Forgotten Realms Campaign Setting</v>
          </cell>
          <cell r="L64">
            <v>37043</v>
          </cell>
          <cell r="M64" t="str">
            <v>FUL</v>
          </cell>
          <cell r="N64" t="str">
            <v>COR</v>
          </cell>
          <cell r="O64" t="str">
            <v>FR</v>
          </cell>
          <cell r="P64" t="b">
            <v>0</v>
          </cell>
          <cell r="Q64" t="str">
            <v/>
          </cell>
          <cell r="R64" t="str">
            <v>User specified</v>
          </cell>
        </row>
        <row r="65">
          <cell r="A65" t="str">
            <v>ø</v>
          </cell>
          <cell r="B65" t="str">
            <v>small o with stroke</v>
          </cell>
          <cell r="C65">
            <v>16</v>
          </cell>
          <cell r="D65">
            <v>1</v>
          </cell>
          <cell r="E65" t="str">
            <v xml:space="preserve">   none</v>
          </cell>
          <cell r="J65" t="str">
            <v>FY</v>
          </cell>
          <cell r="K65" t="str">
            <v>Fortress of the Yuan-ti</v>
          </cell>
          <cell r="L65">
            <v>39326</v>
          </cell>
          <cell r="M65" t="str">
            <v>UNK</v>
          </cell>
          <cell r="N65" t="str">
            <v>ADV</v>
          </cell>
          <cell r="O65" t="str">
            <v>DD</v>
          </cell>
          <cell r="P65" t="b">
            <v>0</v>
          </cell>
          <cell r="Q65" t="str">
            <v/>
          </cell>
          <cell r="R65" t="str">
            <v/>
          </cell>
        </row>
        <row r="66">
          <cell r="J66" t="str">
            <v>Frost</v>
          </cell>
          <cell r="K66" t="str">
            <v>Frostburn</v>
          </cell>
          <cell r="L66">
            <v>38231</v>
          </cell>
          <cell r="M66" t="str">
            <v>FUL</v>
          </cell>
          <cell r="N66" t="str">
            <v>ACC</v>
          </cell>
          <cell r="O66" t="str">
            <v>DD</v>
          </cell>
          <cell r="P66" t="b">
            <v>1</v>
          </cell>
          <cell r="Q66">
            <v>15</v>
          </cell>
          <cell r="R66" t="str">
            <v/>
          </cell>
        </row>
        <row r="67">
          <cell r="J67" t="str">
            <v>Gh</v>
          </cell>
          <cell r="K67" t="str">
            <v>Ghostwalk</v>
          </cell>
          <cell r="L67">
            <v>37773</v>
          </cell>
          <cell r="M67" t="str">
            <v>UNK</v>
          </cell>
          <cell r="N67" t="str">
            <v>ACC</v>
          </cell>
          <cell r="O67" t="str">
            <v>DD</v>
          </cell>
          <cell r="P67" t="b">
            <v>0</v>
          </cell>
          <cell r="Q67" t="str">
            <v/>
          </cell>
          <cell r="R67" t="str">
            <v/>
          </cell>
        </row>
        <row r="68">
          <cell r="J68" t="str">
            <v>GHR</v>
          </cell>
          <cell r="K68" t="str">
            <v>Grand History of the Realms</v>
          </cell>
          <cell r="L68">
            <v>39326</v>
          </cell>
          <cell r="M68" t="str">
            <v>UNK</v>
          </cell>
          <cell r="N68" t="str">
            <v>ACC</v>
          </cell>
          <cell r="O68" t="str">
            <v>FR</v>
          </cell>
          <cell r="P68" t="b">
            <v>0</v>
          </cell>
          <cell r="Q68" t="str">
            <v/>
          </cell>
          <cell r="R68" t="str">
            <v/>
          </cell>
        </row>
        <row r="69">
          <cell r="J69" t="str">
            <v>GC</v>
          </cell>
          <cell r="K69" t="str">
            <v>Grasp of the Emerald Claw</v>
          </cell>
          <cell r="L69">
            <v>38353</v>
          </cell>
          <cell r="M69" t="str">
            <v>UNK</v>
          </cell>
          <cell r="N69" t="str">
            <v>ADV</v>
          </cell>
          <cell r="O69" t="str">
            <v>DD</v>
          </cell>
          <cell r="P69" t="b">
            <v>0</v>
          </cell>
          <cell r="Q69" t="str">
            <v/>
          </cell>
          <cell r="R69" t="str">
            <v/>
          </cell>
        </row>
        <row r="70">
          <cell r="J70" t="str">
            <v>HN</v>
          </cell>
          <cell r="K70" t="str">
            <v>Heart of Nightfang Spire</v>
          </cell>
          <cell r="L70">
            <v>37104</v>
          </cell>
          <cell r="M70" t="str">
            <v>UNK</v>
          </cell>
          <cell r="N70" t="str">
            <v>ADV</v>
          </cell>
          <cell r="O70" t="str">
            <v>DD</v>
          </cell>
          <cell r="P70" t="b">
            <v>0</v>
          </cell>
          <cell r="Q70" t="str">
            <v/>
          </cell>
          <cell r="R70" t="str">
            <v/>
          </cell>
        </row>
        <row r="71">
          <cell r="J71" t="str">
            <v>HBG</v>
          </cell>
          <cell r="K71" t="str">
            <v>Hero Builder's Guidebook</v>
          </cell>
          <cell r="L71">
            <v>36861</v>
          </cell>
          <cell r="M71" t="str">
            <v>UNK</v>
          </cell>
          <cell r="N71" t="str">
            <v>ACC</v>
          </cell>
          <cell r="O71" t="str">
            <v>DD</v>
          </cell>
          <cell r="P71" t="b">
            <v>0</v>
          </cell>
          <cell r="Q71" t="str">
            <v/>
          </cell>
          <cell r="R71" t="str">
            <v/>
          </cell>
        </row>
        <row r="72">
          <cell r="J72" t="str">
            <v>HB</v>
          </cell>
          <cell r="K72" t="str">
            <v>Heroes of Battle</v>
          </cell>
          <cell r="L72">
            <v>38473</v>
          </cell>
          <cell r="M72" t="str">
            <v>FUL</v>
          </cell>
          <cell r="N72" t="str">
            <v>ACC</v>
          </cell>
          <cell r="O72" t="str">
            <v>DD</v>
          </cell>
          <cell r="P72" t="b">
            <v>1</v>
          </cell>
          <cell r="Q72">
            <v>18</v>
          </cell>
          <cell r="R72" t="str">
            <v/>
          </cell>
        </row>
        <row r="73">
          <cell r="J73" t="str">
            <v>HH</v>
          </cell>
          <cell r="K73" t="str">
            <v>Heroes of Horror</v>
          </cell>
          <cell r="L73">
            <v>38626</v>
          </cell>
          <cell r="M73" t="str">
            <v>FUL</v>
          </cell>
          <cell r="N73" t="str">
            <v>ACC</v>
          </cell>
          <cell r="O73" t="str">
            <v>DD</v>
          </cell>
          <cell r="P73" t="b">
            <v>1</v>
          </cell>
          <cell r="Q73">
            <v>19</v>
          </cell>
          <cell r="R73" t="str">
            <v/>
          </cell>
        </row>
        <row r="74">
          <cell r="J74" t="str">
            <v>HoL</v>
          </cell>
          <cell r="K74" t="str">
            <v>Heroes of Light</v>
          </cell>
          <cell r="L74">
            <v>37561</v>
          </cell>
          <cell r="M74" t="str">
            <v>FUL</v>
          </cell>
          <cell r="N74" t="str">
            <v>ACC</v>
          </cell>
          <cell r="O74" t="str">
            <v>RV</v>
          </cell>
          <cell r="P74" t="b">
            <v>0</v>
          </cell>
          <cell r="Q74">
            <v>59</v>
          </cell>
          <cell r="R74" t="str">
            <v/>
          </cell>
        </row>
        <row r="75">
          <cell r="J75" t="str">
            <v>LM</v>
          </cell>
          <cell r="K75" t="str">
            <v>Libris Mortis</v>
          </cell>
          <cell r="L75">
            <v>38261</v>
          </cell>
          <cell r="M75" t="str">
            <v>FUL</v>
          </cell>
          <cell r="N75" t="str">
            <v>MON</v>
          </cell>
          <cell r="O75" t="str">
            <v>DD</v>
          </cell>
          <cell r="P75" t="b">
            <v>1</v>
          </cell>
          <cell r="Q75">
            <v>50</v>
          </cell>
          <cell r="R75" t="str">
            <v/>
          </cell>
        </row>
        <row r="76">
          <cell r="J76" t="str">
            <v>LGCS</v>
          </cell>
          <cell r="K76" t="str">
            <v>Living Greyhawk Campaign Sourcebook</v>
          </cell>
          <cell r="L76">
            <v>38790</v>
          </cell>
          <cell r="M76" t="str">
            <v>UNK</v>
          </cell>
          <cell r="N76" t="str">
            <v>COR</v>
          </cell>
          <cell r="O76" t="str">
            <v>LG</v>
          </cell>
          <cell r="P76" t="b">
            <v>0</v>
          </cell>
          <cell r="Q76" t="str">
            <v/>
          </cell>
          <cell r="R76" t="str">
            <v/>
          </cell>
        </row>
        <row r="77">
          <cell r="J77" t="str">
            <v>LGD</v>
          </cell>
          <cell r="K77" t="str">
            <v>Living Greyhawk Deities</v>
          </cell>
          <cell r="L77">
            <v>38412</v>
          </cell>
          <cell r="M77" t="str">
            <v>UNK</v>
          </cell>
          <cell r="N77" t="str">
            <v>ACC</v>
          </cell>
          <cell r="O77" t="str">
            <v>LG</v>
          </cell>
          <cell r="P77" t="b">
            <v>0</v>
          </cell>
          <cell r="Q77" t="str">
            <v/>
          </cell>
          <cell r="R77" t="str">
            <v/>
          </cell>
        </row>
        <row r="78">
          <cell r="J78" t="str">
            <v>LF</v>
          </cell>
          <cell r="K78" t="str">
            <v>Lord of the Iron Fortress</v>
          </cell>
          <cell r="L78">
            <v>37257</v>
          </cell>
          <cell r="M78" t="str">
            <v>UNK</v>
          </cell>
          <cell r="N78" t="str">
            <v>ADV</v>
          </cell>
          <cell r="O78" t="str">
            <v>DD</v>
          </cell>
          <cell r="P78" t="b">
            <v>0</v>
          </cell>
          <cell r="Q78" t="str">
            <v/>
          </cell>
          <cell r="R78" t="str">
            <v/>
          </cell>
        </row>
        <row r="79">
          <cell r="J79" t="str">
            <v>LD</v>
          </cell>
          <cell r="K79" t="str">
            <v>Lords of Darkness</v>
          </cell>
          <cell r="L79">
            <v>37196</v>
          </cell>
          <cell r="M79" t="str">
            <v>UNK</v>
          </cell>
          <cell r="N79" t="str">
            <v>ACC</v>
          </cell>
          <cell r="O79" t="str">
            <v>FR</v>
          </cell>
          <cell r="P79" t="b">
            <v>0</v>
          </cell>
          <cell r="Q79" t="str">
            <v/>
          </cell>
          <cell r="R79" t="str">
            <v/>
          </cell>
        </row>
        <row r="80">
          <cell r="J80" t="str">
            <v>LoM</v>
          </cell>
          <cell r="K80" t="str">
            <v>Lords of Madness</v>
          </cell>
          <cell r="L80">
            <v>38443</v>
          </cell>
          <cell r="M80" t="str">
            <v>FUL</v>
          </cell>
          <cell r="N80" t="str">
            <v>MON</v>
          </cell>
          <cell r="O80" t="str">
            <v>DD</v>
          </cell>
          <cell r="P80" t="b">
            <v>1</v>
          </cell>
          <cell r="Q80">
            <v>51</v>
          </cell>
          <cell r="R80" t="str">
            <v/>
          </cell>
        </row>
        <row r="81">
          <cell r="J81" t="str">
            <v>LEoF</v>
          </cell>
          <cell r="K81" t="str">
            <v>Lost Empires of Faerûn</v>
          </cell>
          <cell r="L81">
            <v>38384</v>
          </cell>
          <cell r="M81" t="str">
            <v>UNK</v>
          </cell>
          <cell r="N81" t="str">
            <v>ACC</v>
          </cell>
          <cell r="O81" t="str">
            <v>FR</v>
          </cell>
          <cell r="P81" t="b">
            <v>0</v>
          </cell>
          <cell r="Q81" t="str">
            <v/>
          </cell>
          <cell r="R81" t="str">
            <v/>
          </cell>
        </row>
        <row r="82">
          <cell r="J82" t="str">
            <v>MIC</v>
          </cell>
          <cell r="K82" t="str">
            <v>Magic Item Compendium</v>
          </cell>
          <cell r="L82">
            <v>39142</v>
          </cell>
          <cell r="M82" t="str">
            <v>PRT</v>
          </cell>
          <cell r="N82" t="str">
            <v>ACC</v>
          </cell>
          <cell r="O82" t="str">
            <v>DD</v>
          </cell>
          <cell r="P82" t="b">
            <v>1</v>
          </cell>
          <cell r="Q82" t="str">
            <v/>
          </cell>
          <cell r="R82" t="str">
            <v/>
          </cell>
        </row>
        <row r="83">
          <cell r="J83" t="str">
            <v>MoE</v>
          </cell>
          <cell r="K83" t="str">
            <v>Magic of Eberron</v>
          </cell>
          <cell r="L83">
            <v>38626</v>
          </cell>
          <cell r="M83" t="str">
            <v>FUL</v>
          </cell>
          <cell r="N83" t="str">
            <v>ACC</v>
          </cell>
          <cell r="O83" t="str">
            <v>EB</v>
          </cell>
          <cell r="P83" t="b">
            <v>0</v>
          </cell>
          <cell r="Q83">
            <v>43</v>
          </cell>
          <cell r="R83" t="str">
            <v/>
          </cell>
        </row>
        <row r="84">
          <cell r="J84" t="str">
            <v>MoF</v>
          </cell>
          <cell r="K84" t="str">
            <v>Magic of Faerûn</v>
          </cell>
          <cell r="L84">
            <v>37104</v>
          </cell>
          <cell r="M84" t="str">
            <v>FUL</v>
          </cell>
          <cell r="N84" t="str">
            <v>ACC</v>
          </cell>
          <cell r="O84" t="str">
            <v>FR</v>
          </cell>
          <cell r="P84" t="b">
            <v>0</v>
          </cell>
          <cell r="Q84">
            <v>32</v>
          </cell>
          <cell r="R84" t="str">
            <v/>
          </cell>
        </row>
        <row r="85">
          <cell r="J85" t="str">
            <v>MoI</v>
          </cell>
          <cell r="K85" t="str">
            <v>Magic of Incarnum</v>
          </cell>
          <cell r="L85">
            <v>38596</v>
          </cell>
          <cell r="M85" t="str">
            <v>FUL</v>
          </cell>
          <cell r="N85" t="str">
            <v>ACC</v>
          </cell>
          <cell r="O85" t="str">
            <v>DD</v>
          </cell>
          <cell r="P85" t="b">
            <v>0</v>
          </cell>
          <cell r="Q85">
            <v>22</v>
          </cell>
          <cell r="R85" t="str">
            <v/>
          </cell>
        </row>
        <row r="86">
          <cell r="J86" t="str">
            <v>MotP</v>
          </cell>
          <cell r="K86" t="str">
            <v>Manual of the Planes</v>
          </cell>
          <cell r="L86">
            <v>37135</v>
          </cell>
          <cell r="M86" t="str">
            <v>UNK</v>
          </cell>
          <cell r="N86" t="str">
            <v>ACC</v>
          </cell>
          <cell r="O86" t="str">
            <v>DD</v>
          </cell>
          <cell r="P86" t="b">
            <v>1</v>
          </cell>
          <cell r="Q86" t="str">
            <v/>
          </cell>
          <cell r="R86" t="str">
            <v/>
          </cell>
        </row>
        <row r="87">
          <cell r="J87" t="str">
            <v>MW</v>
          </cell>
          <cell r="K87" t="str">
            <v>Masters of the Wild</v>
          </cell>
          <cell r="L87">
            <v>37288</v>
          </cell>
          <cell r="M87" t="str">
            <v>OBS</v>
          </cell>
          <cell r="N87" t="str">
            <v>ACC</v>
          </cell>
          <cell r="O87" t="str">
            <v>DD</v>
          </cell>
          <cell r="P87" t="b">
            <v>0</v>
          </cell>
          <cell r="Q87" t="str">
            <v/>
          </cell>
          <cell r="R87" t="str">
            <v/>
          </cell>
        </row>
        <row r="88">
          <cell r="J88" t="str">
            <v>MH</v>
          </cell>
          <cell r="K88" t="str">
            <v>Miniatures Handbook</v>
          </cell>
          <cell r="L88">
            <v>37895</v>
          </cell>
          <cell r="M88" t="str">
            <v>FUL</v>
          </cell>
          <cell r="N88" t="str">
            <v>ACC</v>
          </cell>
          <cell r="O88" t="str">
            <v>DD</v>
          </cell>
          <cell r="P88" t="b">
            <v>1</v>
          </cell>
          <cell r="Q88">
            <v>25</v>
          </cell>
          <cell r="R88" t="str">
            <v/>
          </cell>
        </row>
        <row r="89">
          <cell r="J89" t="str">
            <v>MM</v>
          </cell>
          <cell r="K89" t="str">
            <v>Monster Manual</v>
          </cell>
          <cell r="L89">
            <v>37803</v>
          </cell>
          <cell r="M89" t="str">
            <v>FUL</v>
          </cell>
          <cell r="N89" t="str">
            <v>MON</v>
          </cell>
          <cell r="O89" t="str">
            <v>DD</v>
          </cell>
          <cell r="P89" t="b">
            <v>1</v>
          </cell>
          <cell r="Q89">
            <v>52</v>
          </cell>
          <cell r="R89" t="str">
            <v/>
          </cell>
        </row>
        <row r="90">
          <cell r="J90" t="str">
            <v>MM2</v>
          </cell>
          <cell r="K90" t="str">
            <v>Monster Manual II</v>
          </cell>
          <cell r="L90">
            <v>37500</v>
          </cell>
          <cell r="M90" t="str">
            <v>FUL</v>
          </cell>
          <cell r="N90" t="str">
            <v>MON</v>
          </cell>
          <cell r="O90" t="str">
            <v>DD</v>
          </cell>
          <cell r="P90" t="b">
            <v>1</v>
          </cell>
          <cell r="Q90" t="str">
            <v/>
          </cell>
          <cell r="R90" t="str">
            <v/>
          </cell>
        </row>
        <row r="91">
          <cell r="J91" t="str">
            <v>MM3</v>
          </cell>
          <cell r="K91" t="str">
            <v>Monster Manual III</v>
          </cell>
          <cell r="L91">
            <v>38231</v>
          </cell>
          <cell r="M91" t="str">
            <v>FUL</v>
          </cell>
          <cell r="N91" t="str">
            <v>MON</v>
          </cell>
          <cell r="O91" t="str">
            <v>DD</v>
          </cell>
          <cell r="P91" t="b">
            <v>1</v>
          </cell>
          <cell r="Q91" t="str">
            <v/>
          </cell>
          <cell r="R91" t="str">
            <v/>
          </cell>
        </row>
        <row r="92">
          <cell r="J92" t="str">
            <v>MM4</v>
          </cell>
          <cell r="K92" t="str">
            <v>Monster Manual IV</v>
          </cell>
          <cell r="L92">
            <v>38899</v>
          </cell>
          <cell r="M92" t="str">
            <v>FUL</v>
          </cell>
          <cell r="N92" t="str">
            <v>MON</v>
          </cell>
          <cell r="O92" t="str">
            <v>DD</v>
          </cell>
          <cell r="P92" t="b">
            <v>1</v>
          </cell>
          <cell r="Q92">
            <v>53</v>
          </cell>
          <cell r="R92" t="str">
            <v/>
          </cell>
        </row>
        <row r="93">
          <cell r="J93" t="str">
            <v>MM5</v>
          </cell>
          <cell r="K93" t="str">
            <v>Monster Manual V</v>
          </cell>
          <cell r="L93">
            <v>39264</v>
          </cell>
          <cell r="M93" t="str">
            <v>UNK</v>
          </cell>
          <cell r="N93" t="str">
            <v>MON</v>
          </cell>
          <cell r="O93" t="str">
            <v>DD</v>
          </cell>
          <cell r="P93" t="b">
            <v>0</v>
          </cell>
          <cell r="Q93" t="str">
            <v/>
          </cell>
          <cell r="R93" t="str">
            <v/>
          </cell>
        </row>
        <row r="94">
          <cell r="J94" t="str">
            <v>Mon</v>
          </cell>
          <cell r="K94" t="str">
            <v>Monsters of Faerûn</v>
          </cell>
          <cell r="L94">
            <v>36923</v>
          </cell>
          <cell r="M94" t="str">
            <v>UNK</v>
          </cell>
          <cell r="N94" t="str">
            <v>ACC</v>
          </cell>
          <cell r="O94" t="str">
            <v>FR</v>
          </cell>
          <cell r="P94" t="b">
            <v>0</v>
          </cell>
          <cell r="Q94" t="str">
            <v/>
          </cell>
          <cell r="R94" t="str">
            <v/>
          </cell>
        </row>
        <row r="95">
          <cell r="J95" t="str">
            <v>Mys</v>
          </cell>
          <cell r="K95" t="str">
            <v>Mysteries of the Moonsea</v>
          </cell>
          <cell r="L95">
            <v>38869</v>
          </cell>
          <cell r="M95" t="str">
            <v>UNK</v>
          </cell>
          <cell r="N95" t="str">
            <v>ACC</v>
          </cell>
          <cell r="O95" t="str">
            <v>FR</v>
          </cell>
          <cell r="P95" t="b">
            <v>0</v>
          </cell>
          <cell r="Q95" t="str">
            <v/>
          </cell>
          <cell r="R95" t="str">
            <v/>
          </cell>
        </row>
        <row r="96">
          <cell r="J96" t="str">
            <v>OA</v>
          </cell>
          <cell r="K96" t="str">
            <v>Oriental Adventures</v>
          </cell>
          <cell r="L96">
            <v>37165</v>
          </cell>
          <cell r="M96" t="str">
            <v>PRT</v>
          </cell>
          <cell r="N96" t="str">
            <v>ACC</v>
          </cell>
          <cell r="O96" t="str">
            <v>DD</v>
          </cell>
          <cell r="P96" t="b">
            <v>0</v>
          </cell>
          <cell r="Q96">
            <v>47</v>
          </cell>
          <cell r="R96" t="str">
            <v/>
          </cell>
        </row>
        <row r="97">
          <cell r="J97" t="str">
            <v>PlH</v>
          </cell>
          <cell r="K97" t="str">
            <v>Planar Handbook</v>
          </cell>
          <cell r="L97">
            <v>38169</v>
          </cell>
          <cell r="M97" t="str">
            <v>FUL</v>
          </cell>
          <cell r="N97" t="str">
            <v>ACC</v>
          </cell>
          <cell r="O97" t="str">
            <v>DD</v>
          </cell>
          <cell r="P97" t="b">
            <v>1</v>
          </cell>
          <cell r="Q97">
            <v>27</v>
          </cell>
          <cell r="R97" t="str">
            <v/>
          </cell>
        </row>
        <row r="98">
          <cell r="J98" t="str">
            <v>PC</v>
          </cell>
          <cell r="K98" t="str">
            <v>Player's Companion</v>
          </cell>
          <cell r="L98">
            <v>38999</v>
          </cell>
          <cell r="M98" t="str">
            <v>PRT</v>
          </cell>
          <cell r="N98" t="str">
            <v>TPA</v>
          </cell>
          <cell r="O98" t="str">
            <v>DD</v>
          </cell>
          <cell r="P98" t="b">
            <v>0</v>
          </cell>
          <cell r="Q98">
            <v>62</v>
          </cell>
          <cell r="R98" t="str">
            <v/>
          </cell>
        </row>
        <row r="99">
          <cell r="J99" t="str">
            <v>PGtA</v>
          </cell>
          <cell r="K99" t="str">
            <v>Player's Guide to Arcanis</v>
          </cell>
          <cell r="L99">
            <v>38200</v>
          </cell>
          <cell r="M99" t="str">
            <v>UNK</v>
          </cell>
          <cell r="N99" t="str">
            <v>TPA</v>
          </cell>
          <cell r="O99" t="str">
            <v>DD</v>
          </cell>
          <cell r="P99" t="b">
            <v>0</v>
          </cell>
          <cell r="Q99" t="str">
            <v/>
          </cell>
          <cell r="R99" t="str">
            <v/>
          </cell>
        </row>
        <row r="100">
          <cell r="J100" t="str">
            <v>PGtE</v>
          </cell>
          <cell r="K100" t="str">
            <v>Player's Guide to Eberron</v>
          </cell>
          <cell r="L100">
            <v>38718</v>
          </cell>
          <cell r="M100" t="str">
            <v>FUL</v>
          </cell>
          <cell r="N100" t="str">
            <v>ACC</v>
          </cell>
          <cell r="O100" t="str">
            <v>EB</v>
          </cell>
          <cell r="P100" t="b">
            <v>0</v>
          </cell>
          <cell r="Q100">
            <v>42</v>
          </cell>
          <cell r="R100" t="str">
            <v/>
          </cell>
        </row>
        <row r="101">
          <cell r="J101" t="str">
            <v>PGtF</v>
          </cell>
          <cell r="K101" t="str">
            <v>Player's Guide to Faerûn</v>
          </cell>
          <cell r="L101">
            <v>38047</v>
          </cell>
          <cell r="M101" t="str">
            <v>FUL</v>
          </cell>
          <cell r="N101" t="str">
            <v>ACC</v>
          </cell>
          <cell r="O101" t="str">
            <v>FR</v>
          </cell>
          <cell r="P101" t="b">
            <v>0</v>
          </cell>
          <cell r="Q101">
            <v>31</v>
          </cell>
          <cell r="R101" t="str">
            <v/>
          </cell>
        </row>
        <row r="102">
          <cell r="J102" t="str">
            <v>PH</v>
          </cell>
          <cell r="K102" t="str">
            <v>Player's Handbook</v>
          </cell>
          <cell r="L102">
            <v>37803</v>
          </cell>
          <cell r="M102" t="str">
            <v>FUL</v>
          </cell>
          <cell r="N102" t="str">
            <v>COR</v>
          </cell>
          <cell r="O102" t="str">
            <v>DD</v>
          </cell>
          <cell r="P102" t="b">
            <v>1</v>
          </cell>
          <cell r="Q102">
            <v>1</v>
          </cell>
          <cell r="R102" t="str">
            <v/>
          </cell>
        </row>
        <row r="103">
          <cell r="J103" t="str">
            <v>PH2</v>
          </cell>
          <cell r="K103" t="str">
            <v>Player's Handbook II</v>
          </cell>
          <cell r="L103">
            <v>38838</v>
          </cell>
          <cell r="M103" t="str">
            <v>FUL</v>
          </cell>
          <cell r="N103" t="str">
            <v>ACC</v>
          </cell>
          <cell r="O103" t="str">
            <v>DD</v>
          </cell>
          <cell r="P103" t="b">
            <v>1</v>
          </cell>
          <cell r="Q103">
            <v>2</v>
          </cell>
          <cell r="R103" t="str">
            <v/>
          </cell>
        </row>
        <row r="104">
          <cell r="J104" t="str">
            <v>PF</v>
          </cell>
          <cell r="K104" t="str">
            <v>Power of Faerûn</v>
          </cell>
          <cell r="L104">
            <v>38777</v>
          </cell>
          <cell r="M104" t="str">
            <v>UNK</v>
          </cell>
          <cell r="N104" t="str">
            <v>ACC</v>
          </cell>
          <cell r="O104" t="str">
            <v>FR</v>
          </cell>
          <cell r="P104" t="b">
            <v>0</v>
          </cell>
          <cell r="Q104" t="str">
            <v/>
          </cell>
          <cell r="R104" t="str">
            <v/>
          </cell>
        </row>
        <row r="105">
          <cell r="J105" t="str">
            <v>RoD</v>
          </cell>
          <cell r="K105" t="str">
            <v>Races of Destiny</v>
          </cell>
          <cell r="L105">
            <v>38322</v>
          </cell>
          <cell r="M105" t="str">
            <v>FUL</v>
          </cell>
          <cell r="N105" t="str">
            <v>ACC</v>
          </cell>
          <cell r="O105" t="str">
            <v>DD</v>
          </cell>
          <cell r="P105" t="b">
            <v>1</v>
          </cell>
          <cell r="Q105">
            <v>12</v>
          </cell>
          <cell r="R105" t="str">
            <v/>
          </cell>
        </row>
        <row r="106">
          <cell r="J106" t="str">
            <v>RoE</v>
          </cell>
          <cell r="K106" t="str">
            <v>Races of Eberron</v>
          </cell>
          <cell r="L106">
            <v>38443</v>
          </cell>
          <cell r="M106" t="str">
            <v>FUL</v>
          </cell>
          <cell r="N106" t="str">
            <v>ACC</v>
          </cell>
          <cell r="O106" t="str">
            <v>EB</v>
          </cell>
          <cell r="P106" t="b">
            <v>0</v>
          </cell>
          <cell r="Q106">
            <v>39</v>
          </cell>
          <cell r="R106" t="str">
            <v/>
          </cell>
        </row>
        <row r="107">
          <cell r="J107" t="str">
            <v>RoF</v>
          </cell>
          <cell r="K107" t="str">
            <v>Races of Faerûn</v>
          </cell>
          <cell r="L107">
            <v>37681</v>
          </cell>
          <cell r="M107" t="str">
            <v>FUL</v>
          </cell>
          <cell r="N107" t="str">
            <v>ACC</v>
          </cell>
          <cell r="O107" t="str">
            <v>FR</v>
          </cell>
          <cell r="P107" t="b">
            <v>0</v>
          </cell>
          <cell r="Q107">
            <v>33</v>
          </cell>
          <cell r="R107" t="str">
            <v/>
          </cell>
        </row>
        <row r="108">
          <cell r="J108" t="str">
            <v>RoS</v>
          </cell>
          <cell r="K108" t="str">
            <v>Races of Stone</v>
          </cell>
          <cell r="L108">
            <v>38200</v>
          </cell>
          <cell r="M108" t="str">
            <v>FUL</v>
          </cell>
          <cell r="N108" t="str">
            <v>ACC</v>
          </cell>
          <cell r="O108" t="str">
            <v>DD</v>
          </cell>
          <cell r="P108" t="b">
            <v>1</v>
          </cell>
          <cell r="Q108">
            <v>11</v>
          </cell>
          <cell r="R108" t="str">
            <v/>
          </cell>
        </row>
        <row r="109">
          <cell r="J109" t="str">
            <v>RotD</v>
          </cell>
          <cell r="K109" t="str">
            <v>Races of the Dragon</v>
          </cell>
          <cell r="L109">
            <v>38718</v>
          </cell>
          <cell r="M109" t="str">
            <v>FUL</v>
          </cell>
          <cell r="N109" t="str">
            <v>ACC</v>
          </cell>
          <cell r="O109" t="str">
            <v>DD</v>
          </cell>
          <cell r="P109" t="b">
            <v>1</v>
          </cell>
          <cell r="Q109">
            <v>14</v>
          </cell>
          <cell r="R109" t="str">
            <v/>
          </cell>
        </row>
        <row r="110">
          <cell r="J110" t="str">
            <v>RotW</v>
          </cell>
          <cell r="K110" t="str">
            <v>Races of the Wild</v>
          </cell>
          <cell r="L110">
            <v>38384</v>
          </cell>
          <cell r="M110" t="str">
            <v>FUL</v>
          </cell>
          <cell r="N110" t="str">
            <v>ACC</v>
          </cell>
          <cell r="O110" t="str">
            <v>DD</v>
          </cell>
          <cell r="P110" t="b">
            <v>1</v>
          </cell>
          <cell r="Q110">
            <v>13</v>
          </cell>
          <cell r="R110" t="str">
            <v/>
          </cell>
        </row>
        <row r="111">
          <cell r="J111" t="str">
            <v>RCS</v>
          </cell>
          <cell r="K111" t="str">
            <v>Ravenloft Campaign Setting</v>
          </cell>
          <cell r="L111">
            <v>37179</v>
          </cell>
          <cell r="M111" t="str">
            <v>FUL</v>
          </cell>
          <cell r="N111" t="str">
            <v>COR</v>
          </cell>
          <cell r="O111" t="str">
            <v>RV</v>
          </cell>
          <cell r="P111" t="b">
            <v>0</v>
          </cell>
          <cell r="Q111">
            <v>58</v>
          </cell>
          <cell r="R111" t="str">
            <v/>
          </cell>
        </row>
        <row r="112">
          <cell r="J112" t="str">
            <v>RH</v>
          </cell>
          <cell r="K112" t="str">
            <v>Red Hand of Doom</v>
          </cell>
          <cell r="L112">
            <v>38749</v>
          </cell>
          <cell r="M112" t="str">
            <v>UNK</v>
          </cell>
          <cell r="N112" t="str">
            <v>ADV</v>
          </cell>
          <cell r="O112" t="str">
            <v>DD</v>
          </cell>
          <cell r="P112" t="b">
            <v>0</v>
          </cell>
          <cell r="Q112" t="str">
            <v/>
          </cell>
          <cell r="R112" t="str">
            <v/>
          </cell>
        </row>
        <row r="113">
          <cell r="J113" t="str">
            <v>RT</v>
          </cell>
          <cell r="K113" t="str">
            <v>Return to the Temple of Elemental Evil</v>
          </cell>
          <cell r="L113">
            <v>37043</v>
          </cell>
          <cell r="M113" t="str">
            <v>UNK</v>
          </cell>
          <cell r="N113" t="str">
            <v>ADV</v>
          </cell>
          <cell r="O113" t="str">
            <v>DD</v>
          </cell>
          <cell r="P113" t="b">
            <v>0</v>
          </cell>
          <cell r="Q113" t="str">
            <v/>
          </cell>
          <cell r="R113" t="str">
            <v/>
          </cell>
        </row>
        <row r="114">
          <cell r="J114" t="str">
            <v>RC</v>
          </cell>
          <cell r="K114" t="str">
            <v>Rules Compendium</v>
          </cell>
          <cell r="L114">
            <v>39356</v>
          </cell>
          <cell r="M114" t="str">
            <v>UNK</v>
          </cell>
          <cell r="N114" t="str">
            <v>ACC</v>
          </cell>
          <cell r="O114" t="str">
            <v>DD</v>
          </cell>
          <cell r="P114" t="b">
            <v>0</v>
          </cell>
          <cell r="Q114" t="str">
            <v/>
          </cell>
          <cell r="R114" t="str">
            <v/>
          </cell>
        </row>
        <row r="115">
          <cell r="J115" t="str">
            <v>Sand</v>
          </cell>
          <cell r="K115" t="str">
            <v>Sandstorm</v>
          </cell>
          <cell r="L115">
            <v>38412</v>
          </cell>
          <cell r="M115" t="str">
            <v>FUL</v>
          </cell>
          <cell r="N115" t="str">
            <v>ACC</v>
          </cell>
          <cell r="O115" t="str">
            <v>DD</v>
          </cell>
          <cell r="P115" t="b">
            <v>1</v>
          </cell>
          <cell r="Q115">
            <v>16</v>
          </cell>
          <cell r="R115" t="str">
            <v/>
          </cell>
        </row>
        <row r="116">
          <cell r="J116" t="str">
            <v>Sand</v>
          </cell>
          <cell r="K116" t="str">
            <v>Savage Species</v>
          </cell>
          <cell r="L116">
            <v>37653</v>
          </cell>
          <cell r="M116" t="str">
            <v>FUL</v>
          </cell>
          <cell r="N116" t="str">
            <v>MON</v>
          </cell>
          <cell r="O116" t="str">
            <v>DD</v>
          </cell>
          <cell r="P116" t="b">
            <v>1</v>
          </cell>
          <cell r="Q116">
            <v>55</v>
          </cell>
          <cell r="R116" t="str">
            <v/>
          </cell>
        </row>
        <row r="117">
          <cell r="J117" t="str">
            <v>SHH</v>
          </cell>
          <cell r="K117" t="str">
            <v>Scourge of the Howling Horde</v>
          </cell>
          <cell r="L117">
            <v>39022</v>
          </cell>
          <cell r="M117" t="str">
            <v>UNK</v>
          </cell>
          <cell r="N117" t="str">
            <v>ADV</v>
          </cell>
          <cell r="O117" t="str">
            <v>DD</v>
          </cell>
          <cell r="P117" t="b">
            <v>0</v>
          </cell>
          <cell r="Q117" t="str">
            <v/>
          </cell>
          <cell r="R117" t="str">
            <v/>
          </cell>
        </row>
        <row r="118">
          <cell r="J118" t="str">
            <v>SoS</v>
          </cell>
          <cell r="K118" t="str">
            <v>Secrets of Sarlona</v>
          </cell>
          <cell r="L118">
            <v>39114</v>
          </cell>
          <cell r="M118" t="str">
            <v>UNK</v>
          </cell>
          <cell r="N118" t="str">
            <v>ADV</v>
          </cell>
          <cell r="O118" t="str">
            <v>DD</v>
          </cell>
          <cell r="P118" t="b">
            <v>0</v>
          </cell>
          <cell r="Q118">
            <v>44</v>
          </cell>
          <cell r="R118" t="str">
            <v/>
          </cell>
        </row>
        <row r="119">
          <cell r="J119" t="str">
            <v>SoX</v>
          </cell>
          <cell r="K119" t="str">
            <v>Secrets of Xen'drik</v>
          </cell>
          <cell r="L119">
            <v>38899</v>
          </cell>
          <cell r="M119" t="str">
            <v>FUL</v>
          </cell>
          <cell r="N119" t="str">
            <v>ACC</v>
          </cell>
          <cell r="O119" t="str">
            <v>EB</v>
          </cell>
          <cell r="P119" t="b">
            <v>0</v>
          </cell>
          <cell r="Q119">
            <v>41</v>
          </cell>
          <cell r="R119" t="str">
            <v/>
          </cell>
        </row>
        <row r="120">
          <cell r="J120" t="str">
            <v>SK</v>
          </cell>
          <cell r="K120" t="str">
            <v>Serpent Kingdoms</v>
          </cell>
          <cell r="L120">
            <v>38169</v>
          </cell>
          <cell r="M120" t="str">
            <v>UNK</v>
          </cell>
          <cell r="N120" t="str">
            <v>ACC</v>
          </cell>
          <cell r="O120" t="str">
            <v>FR</v>
          </cell>
          <cell r="P120" t="b">
            <v>0</v>
          </cell>
          <cell r="Q120" t="str">
            <v/>
          </cell>
          <cell r="R120" t="str">
            <v/>
          </cell>
        </row>
        <row r="121">
          <cell r="J121" t="str">
            <v>SSL</v>
          </cell>
          <cell r="K121" t="str">
            <v>Shadowdale: The Scouring of the Land</v>
          </cell>
          <cell r="L121">
            <v>39264</v>
          </cell>
          <cell r="M121" t="str">
            <v>UNK</v>
          </cell>
          <cell r="N121" t="str">
            <v>ADV</v>
          </cell>
          <cell r="O121" t="str">
            <v>FR</v>
          </cell>
          <cell r="P121" t="b">
            <v>0</v>
          </cell>
          <cell r="Q121" t="str">
            <v/>
          </cell>
          <cell r="R121" t="str">
            <v/>
          </cell>
        </row>
        <row r="122">
          <cell r="J122" t="str">
            <v>SL</v>
          </cell>
          <cell r="K122" t="str">
            <v>Shadows of the Last War</v>
          </cell>
          <cell r="L122">
            <v>38169</v>
          </cell>
          <cell r="M122" t="str">
            <v>UNK</v>
          </cell>
          <cell r="N122" t="str">
            <v>ADV</v>
          </cell>
          <cell r="O122" t="str">
            <v>DD</v>
          </cell>
          <cell r="P122" t="b">
            <v>0</v>
          </cell>
          <cell r="Q122" t="str">
            <v/>
          </cell>
          <cell r="R122" t="str">
            <v/>
          </cell>
        </row>
        <row r="123">
          <cell r="J123" t="str">
            <v>Sh</v>
          </cell>
          <cell r="K123" t="str">
            <v>Sharn: City of Towers</v>
          </cell>
          <cell r="L123">
            <v>38292</v>
          </cell>
          <cell r="M123" t="str">
            <v>FUL</v>
          </cell>
          <cell r="N123" t="str">
            <v>ACC</v>
          </cell>
          <cell r="O123" t="str">
            <v>EB</v>
          </cell>
          <cell r="P123" t="b">
            <v>0</v>
          </cell>
          <cell r="Q123">
            <v>40</v>
          </cell>
          <cell r="R123" t="str">
            <v/>
          </cell>
        </row>
        <row r="124">
          <cell r="J124" t="str">
            <v>ShG</v>
          </cell>
          <cell r="K124" t="str">
            <v>Shattered Gates of Slaughtergarde, The</v>
          </cell>
          <cell r="L124">
            <v>39052</v>
          </cell>
          <cell r="M124" t="str">
            <v>UNK</v>
          </cell>
          <cell r="N124" t="str">
            <v>ADV</v>
          </cell>
          <cell r="O124" t="str">
            <v>DD</v>
          </cell>
          <cell r="P124" t="b">
            <v>0</v>
          </cell>
          <cell r="Q124" t="str">
            <v/>
          </cell>
          <cell r="R124" t="str">
            <v/>
          </cell>
        </row>
        <row r="125">
          <cell r="J125" t="str">
            <v>ShS</v>
          </cell>
          <cell r="K125" t="str">
            <v>Shining South</v>
          </cell>
          <cell r="L125">
            <v>38261</v>
          </cell>
          <cell r="M125" t="str">
            <v>UNK</v>
          </cell>
          <cell r="N125" t="str">
            <v>ACC</v>
          </cell>
          <cell r="O125" t="str">
            <v>FR</v>
          </cell>
          <cell r="P125" t="b">
            <v>0</v>
          </cell>
          <cell r="Q125" t="str">
            <v/>
          </cell>
          <cell r="R125" t="str">
            <v/>
          </cell>
        </row>
        <row r="126">
          <cell r="J126" t="str">
            <v>SM</v>
          </cell>
          <cell r="K126" t="str">
            <v>Silver Marches</v>
          </cell>
          <cell r="L126">
            <v>37438</v>
          </cell>
          <cell r="M126" t="str">
            <v>PRT</v>
          </cell>
          <cell r="N126" t="str">
            <v>ACC</v>
          </cell>
          <cell r="O126" t="str">
            <v>FR</v>
          </cell>
          <cell r="P126" t="b">
            <v>0</v>
          </cell>
          <cell r="Q126" t="str">
            <v/>
          </cell>
          <cell r="R126" t="str">
            <v/>
          </cell>
        </row>
        <row r="127">
          <cell r="J127" t="str">
            <v>SiS</v>
          </cell>
          <cell r="K127" t="str">
            <v>Sinister Spire, The</v>
          </cell>
          <cell r="L127">
            <v>39234</v>
          </cell>
          <cell r="M127" t="str">
            <v>UNK</v>
          </cell>
          <cell r="N127" t="str">
            <v>ADV</v>
          </cell>
          <cell r="O127" t="str">
            <v>DD</v>
          </cell>
          <cell r="P127" t="b">
            <v>0</v>
          </cell>
          <cell r="Q127" t="str">
            <v/>
          </cell>
          <cell r="R127" t="str">
            <v/>
          </cell>
        </row>
        <row r="128">
          <cell r="J128" t="str">
            <v>SaS</v>
          </cell>
          <cell r="K128" t="str">
            <v>Song and Silence</v>
          </cell>
          <cell r="L128">
            <v>37226</v>
          </cell>
          <cell r="M128" t="str">
            <v>OBS</v>
          </cell>
          <cell r="N128" t="str">
            <v>ACC</v>
          </cell>
          <cell r="O128" t="str">
            <v>DD</v>
          </cell>
          <cell r="P128" t="b">
            <v>0</v>
          </cell>
          <cell r="Q128" t="str">
            <v/>
          </cell>
          <cell r="R128" t="str">
            <v/>
          </cell>
        </row>
        <row r="129">
          <cell r="J129" t="str">
            <v>SG</v>
          </cell>
          <cell r="K129" t="str">
            <v>Sons of Gruumsh</v>
          </cell>
          <cell r="L129">
            <v>38596</v>
          </cell>
          <cell r="M129" t="str">
            <v>UNK</v>
          </cell>
          <cell r="N129" t="str">
            <v>ADV</v>
          </cell>
          <cell r="O129" t="str">
            <v>DD</v>
          </cell>
          <cell r="P129" t="b">
            <v>0</v>
          </cell>
          <cell r="Q129" t="str">
            <v/>
          </cell>
          <cell r="R129" t="str">
            <v/>
          </cell>
        </row>
        <row r="130">
          <cell r="J130" t="str">
            <v>SD</v>
          </cell>
          <cell r="K130" t="str">
            <v>Speaker in Dreams, The</v>
          </cell>
          <cell r="L130">
            <v>36892</v>
          </cell>
          <cell r="M130" t="str">
            <v>FUL</v>
          </cell>
          <cell r="N130" t="str">
            <v>ADV</v>
          </cell>
          <cell r="O130" t="str">
            <v>DD</v>
          </cell>
          <cell r="P130" t="b">
            <v>0</v>
          </cell>
          <cell r="Q130" t="str">
            <v/>
          </cell>
          <cell r="R130" t="str">
            <v/>
          </cell>
        </row>
        <row r="131">
          <cell r="J131" t="str">
            <v>SpC</v>
          </cell>
          <cell r="K131" t="str">
            <v>Spell Compendium</v>
          </cell>
          <cell r="L131">
            <v>38687</v>
          </cell>
          <cell r="M131" t="str">
            <v>FUL</v>
          </cell>
          <cell r="N131" t="str">
            <v>ACC</v>
          </cell>
          <cell r="O131" t="str">
            <v>DD</v>
          </cell>
          <cell r="P131" t="b">
            <v>1</v>
          </cell>
          <cell r="Q131" t="str">
            <v/>
          </cell>
          <cell r="R131" t="str">
            <v/>
          </cell>
        </row>
        <row r="132">
          <cell r="J132" t="str">
            <v>StS</v>
          </cell>
          <cell r="K132" t="str">
            <v>Standing Stone, The</v>
          </cell>
          <cell r="L132">
            <v>36982</v>
          </cell>
          <cell r="M132" t="str">
            <v>UNK</v>
          </cell>
          <cell r="N132" t="str">
            <v>ADV</v>
          </cell>
          <cell r="O132" t="str">
            <v>DD</v>
          </cell>
          <cell r="P132" t="b">
            <v>0</v>
          </cell>
          <cell r="Q132" t="str">
            <v/>
          </cell>
          <cell r="R132" t="str">
            <v/>
          </cell>
        </row>
        <row r="133">
          <cell r="J133" t="str">
            <v>Sto</v>
          </cell>
          <cell r="K133" t="str">
            <v>Stormwrack</v>
          </cell>
          <cell r="L133">
            <v>38565</v>
          </cell>
          <cell r="M133" t="str">
            <v>FUL</v>
          </cell>
          <cell r="N133" t="str">
            <v>ACC</v>
          </cell>
          <cell r="O133" t="str">
            <v>DD</v>
          </cell>
          <cell r="P133" t="b">
            <v>1</v>
          </cell>
          <cell r="Q133">
            <v>17</v>
          </cell>
          <cell r="R133" t="str">
            <v/>
          </cell>
        </row>
        <row r="134">
          <cell r="J134" t="str">
            <v>SB</v>
          </cell>
          <cell r="K134" t="str">
            <v>Stronghold Builder's Guidebook</v>
          </cell>
          <cell r="L134">
            <v>37377</v>
          </cell>
          <cell r="M134" t="str">
            <v>UNK</v>
          </cell>
          <cell r="N134" t="str">
            <v>ACC</v>
          </cell>
          <cell r="O134" t="str">
            <v>DD</v>
          </cell>
          <cell r="P134" t="b">
            <v>0</v>
          </cell>
          <cell r="Q134" t="str">
            <v/>
          </cell>
          <cell r="R134" t="str">
            <v/>
          </cell>
        </row>
        <row r="135">
          <cell r="J135" t="str">
            <v>SC</v>
          </cell>
          <cell r="K135" t="str">
            <v>Sunless Citadel, The</v>
          </cell>
          <cell r="L135">
            <v>36739</v>
          </cell>
          <cell r="M135" t="str">
            <v>UNK</v>
          </cell>
          <cell r="N135" t="str">
            <v>ADV</v>
          </cell>
          <cell r="O135" t="str">
            <v>DD</v>
          </cell>
          <cell r="P135" t="b">
            <v>0</v>
          </cell>
          <cell r="Q135" t="str">
            <v/>
          </cell>
          <cell r="R135" t="str">
            <v/>
          </cell>
        </row>
        <row r="136">
          <cell r="J136" t="str">
            <v>SF</v>
          </cell>
          <cell r="K136" t="str">
            <v>Sword and Fist</v>
          </cell>
          <cell r="L136">
            <v>36892</v>
          </cell>
          <cell r="M136" t="str">
            <v>OBS</v>
          </cell>
          <cell r="N136" t="str">
            <v>ACC</v>
          </cell>
          <cell r="O136" t="str">
            <v>DD</v>
          </cell>
          <cell r="P136" t="b">
            <v>0</v>
          </cell>
          <cell r="Q136" t="str">
            <v/>
          </cell>
          <cell r="R136" t="str">
            <v/>
          </cell>
        </row>
        <row r="137">
          <cell r="J137" t="str">
            <v>TB</v>
          </cell>
          <cell r="K137" t="str">
            <v>Tome and Blood</v>
          </cell>
          <cell r="L137">
            <v>37073</v>
          </cell>
          <cell r="M137" t="str">
            <v>OBS</v>
          </cell>
          <cell r="N137" t="str">
            <v>ACC</v>
          </cell>
          <cell r="O137" t="str">
            <v>DD</v>
          </cell>
          <cell r="P137" t="b">
            <v>0</v>
          </cell>
          <cell r="Q137" t="str">
            <v/>
          </cell>
          <cell r="R137" t="str">
            <v/>
          </cell>
        </row>
        <row r="138">
          <cell r="J138" t="str">
            <v>ToB</v>
          </cell>
          <cell r="K138" t="str">
            <v>Tome of Battle</v>
          </cell>
          <cell r="L138">
            <v>38930</v>
          </cell>
          <cell r="M138" t="str">
            <v>FUL</v>
          </cell>
          <cell r="N138" t="str">
            <v>ACC</v>
          </cell>
          <cell r="O138" t="str">
            <v>DD</v>
          </cell>
          <cell r="P138" t="b">
            <v>1</v>
          </cell>
          <cell r="Q138">
            <v>20</v>
          </cell>
          <cell r="R138" t="str">
            <v/>
          </cell>
        </row>
        <row r="139">
          <cell r="J139" t="str">
            <v>ToM</v>
          </cell>
          <cell r="K139" t="str">
            <v>Tome of Magic</v>
          </cell>
          <cell r="L139">
            <v>38777</v>
          </cell>
          <cell r="M139" t="str">
            <v>PRT</v>
          </cell>
          <cell r="N139" t="str">
            <v>ACC</v>
          </cell>
          <cell r="O139" t="str">
            <v>DD</v>
          </cell>
          <cell r="P139" t="b">
            <v>1</v>
          </cell>
          <cell r="Q139">
            <v>21</v>
          </cell>
          <cell r="R139" t="str">
            <v/>
          </cell>
        </row>
        <row r="140">
          <cell r="J140" t="str">
            <v>TT</v>
          </cell>
          <cell r="K140" t="str">
            <v>Twilight Tomb, The</v>
          </cell>
          <cell r="L140">
            <v>38961</v>
          </cell>
          <cell r="M140" t="str">
            <v>UNK</v>
          </cell>
          <cell r="N140" t="str">
            <v>ADV</v>
          </cell>
          <cell r="O140" t="str">
            <v>DD</v>
          </cell>
          <cell r="P140" t="b">
            <v>0</v>
          </cell>
          <cell r="Q140" t="str">
            <v/>
          </cell>
          <cell r="R140" t="str">
            <v/>
          </cell>
        </row>
        <row r="141">
          <cell r="J141" t="str">
            <v>Una</v>
          </cell>
          <cell r="K141" t="str">
            <v>Unapproachable East</v>
          </cell>
          <cell r="L141">
            <v>37742</v>
          </cell>
          <cell r="M141" t="str">
            <v>UNK</v>
          </cell>
          <cell r="N141" t="str">
            <v>ACC</v>
          </cell>
          <cell r="O141" t="str">
            <v>FR</v>
          </cell>
          <cell r="P141" t="b">
            <v>0</v>
          </cell>
          <cell r="Q141" t="str">
            <v/>
          </cell>
          <cell r="R141" t="str">
            <v/>
          </cell>
        </row>
        <row r="142">
          <cell r="J142" t="str">
            <v>Und</v>
          </cell>
          <cell r="K142" t="str">
            <v>Underdark</v>
          </cell>
          <cell r="L142">
            <v>37895</v>
          </cell>
          <cell r="M142" t="str">
            <v>FUL</v>
          </cell>
          <cell r="N142" t="str">
            <v>ACC</v>
          </cell>
          <cell r="O142" t="str">
            <v>FR</v>
          </cell>
          <cell r="P142" t="b">
            <v>0</v>
          </cell>
          <cell r="Q142">
            <v>34</v>
          </cell>
          <cell r="R142" t="str">
            <v/>
          </cell>
        </row>
        <row r="143">
          <cell r="J143" t="str">
            <v>UA</v>
          </cell>
          <cell r="K143" t="str">
            <v>Unearthed Arcana</v>
          </cell>
          <cell r="L143">
            <v>38018</v>
          </cell>
          <cell r="M143" t="str">
            <v>PRT</v>
          </cell>
          <cell r="N143" t="str">
            <v>ACC</v>
          </cell>
          <cell r="O143" t="str">
            <v>DD</v>
          </cell>
          <cell r="P143" t="b">
            <v>1</v>
          </cell>
          <cell r="Q143" t="str">
            <v/>
          </cell>
          <cell r="R143" t="str">
            <v/>
          </cell>
        </row>
        <row r="144">
          <cell r="J144" t="str">
            <v>CUST</v>
          </cell>
          <cell r="K144" t="str">
            <v>User specified</v>
          </cell>
          <cell r="L144">
            <v>40190</v>
          </cell>
          <cell r="M144" t="str">
            <v>UNK</v>
          </cell>
          <cell r="N144" t="str">
            <v>TPA</v>
          </cell>
          <cell r="O144" t="str">
            <v>DD</v>
          </cell>
          <cell r="P144" t="b">
            <v>0</v>
          </cell>
          <cell r="Q144">
            <v>63</v>
          </cell>
          <cell r="R144" t="str">
            <v/>
          </cell>
        </row>
        <row r="145">
          <cell r="J145" t="str">
            <v>VRA1</v>
          </cell>
          <cell r="K145" t="str">
            <v>Van Richten's Arsenal Vol. 1</v>
          </cell>
          <cell r="L145">
            <v>37408</v>
          </cell>
          <cell r="M145" t="str">
            <v>FUL</v>
          </cell>
          <cell r="N145" t="str">
            <v>ACC</v>
          </cell>
          <cell r="O145" t="str">
            <v>RV</v>
          </cell>
          <cell r="P145" t="b">
            <v>0</v>
          </cell>
          <cell r="Q145">
            <v>61</v>
          </cell>
          <cell r="R145" t="str">
            <v/>
          </cell>
        </row>
        <row r="146">
          <cell r="J146" t="str">
            <v>VGD</v>
          </cell>
          <cell r="K146" t="str">
            <v>Voyage of the Golden Dragon</v>
          </cell>
          <cell r="L146">
            <v>38808</v>
          </cell>
          <cell r="M146" t="str">
            <v>UNK</v>
          </cell>
          <cell r="N146" t="str">
            <v>ADV</v>
          </cell>
          <cell r="O146" t="str">
            <v>DD</v>
          </cell>
          <cell r="P146" t="b">
            <v>0</v>
          </cell>
          <cell r="Q146" t="str">
            <v/>
          </cell>
          <cell r="R146" t="str">
            <v/>
          </cell>
        </row>
        <row r="147">
          <cell r="J147" t="str">
            <v>WB</v>
          </cell>
          <cell r="K147" t="str">
            <v>Whispers of the Vampire's Blade</v>
          </cell>
          <cell r="L147">
            <v>38231</v>
          </cell>
          <cell r="M147" t="str">
            <v>UNK</v>
          </cell>
          <cell r="N147" t="str">
            <v>ADV</v>
          </cell>
          <cell r="O147" t="str">
            <v>DD</v>
          </cell>
          <cell r="P147" t="b">
            <v>0</v>
          </cell>
          <cell r="Q147" t="str">
            <v/>
          </cell>
          <cell r="R147" t="str">
            <v/>
          </cell>
        </row>
        <row r="148">
          <cell r="Q148" t="str">
            <v/>
          </cell>
        </row>
      </sheetData>
      <sheetData sheetId="4">
        <row r="1">
          <cell r="D1" t="str">
            <v/>
          </cell>
          <cell r="E1" t="str">
            <v/>
          </cell>
          <cell r="F1">
            <v>0</v>
          </cell>
          <cell r="G1">
            <v>0</v>
          </cell>
          <cell r="J1">
            <v>0</v>
          </cell>
          <cell r="K1" t="str">
            <v/>
          </cell>
          <cell r="L1">
            <v>0</v>
          </cell>
          <cell r="M1">
            <v>0</v>
          </cell>
          <cell r="N1" t="str">
            <v/>
          </cell>
          <cell r="P1" t="str">
            <v/>
          </cell>
          <cell r="S1" t="str">
            <v/>
          </cell>
          <cell r="T1">
            <v>0</v>
          </cell>
          <cell r="V1" t="str">
            <v/>
          </cell>
          <cell r="W1" t="str">
            <v/>
          </cell>
          <cell r="X1" t="str">
            <v/>
          </cell>
          <cell r="Y1">
            <v>0</v>
          </cell>
          <cell r="Z1" t="str">
            <v/>
          </cell>
          <cell r="AA1">
            <v>0</v>
          </cell>
          <cell r="AC1">
            <v>0</v>
          </cell>
          <cell r="AD1">
            <v>0</v>
          </cell>
          <cell r="AE1">
            <v>0</v>
          </cell>
          <cell r="AF1">
            <v>0</v>
          </cell>
          <cell r="AG1">
            <v>0</v>
          </cell>
          <cell r="AH1">
            <v>0</v>
          </cell>
          <cell r="AI1" t="str">
            <v/>
          </cell>
          <cell r="AJ1" t="str">
            <v/>
          </cell>
          <cell r="AM1">
            <v>0</v>
          </cell>
          <cell r="AO1">
            <v>0</v>
          </cell>
          <cell r="AP1" t="b">
            <v>0</v>
          </cell>
          <cell r="AQ1">
            <v>0</v>
          </cell>
          <cell r="AR1">
            <v>0</v>
          </cell>
          <cell r="AT1">
            <v>-1</v>
          </cell>
          <cell r="AZ1">
            <v>0</v>
          </cell>
          <cell r="BC1">
            <v>0</v>
          </cell>
        </row>
        <row r="2">
          <cell r="AC2">
            <v>0</v>
          </cell>
          <cell r="AD2">
            <v>0</v>
          </cell>
          <cell r="AE2">
            <v>0</v>
          </cell>
          <cell r="AF2">
            <v>0</v>
          </cell>
          <cell r="AG2">
            <v>0</v>
          </cell>
          <cell r="AH2">
            <v>0</v>
          </cell>
        </row>
        <row r="3">
          <cell r="AC3">
            <v>0</v>
          </cell>
          <cell r="AD3">
            <v>0</v>
          </cell>
          <cell r="AE3">
            <v>0</v>
          </cell>
          <cell r="AF3">
            <v>0</v>
          </cell>
          <cell r="AG3">
            <v>0</v>
          </cell>
          <cell r="AH3">
            <v>0</v>
          </cell>
        </row>
        <row r="4">
          <cell r="AF4">
            <v>0</v>
          </cell>
        </row>
        <row r="5">
          <cell r="A5" t="str">
            <v/>
          </cell>
          <cell r="B5" t="str">
            <v/>
          </cell>
          <cell r="C5" t="str">
            <v/>
          </cell>
          <cell r="D5" t="str">
            <v/>
          </cell>
          <cell r="E5" t="str">
            <v/>
          </cell>
          <cell r="F5">
            <v>0</v>
          </cell>
          <cell r="G5">
            <v>0</v>
          </cell>
          <cell r="H5">
            <v>0</v>
          </cell>
          <cell r="I5">
            <v>0</v>
          </cell>
          <cell r="J5">
            <v>0</v>
          </cell>
          <cell r="K5" t="str">
            <v/>
          </cell>
          <cell r="L5">
            <v>0</v>
          </cell>
          <cell r="M5">
            <v>0</v>
          </cell>
          <cell r="N5" t="str">
            <v/>
          </cell>
          <cell r="O5" t="str">
            <v/>
          </cell>
          <cell r="P5" t="str">
            <v/>
          </cell>
          <cell r="Q5" t="str">
            <v/>
          </cell>
          <cell r="S5" t="str">
            <v/>
          </cell>
          <cell r="T5" t="str">
            <v/>
          </cell>
          <cell r="V5" t="str">
            <v/>
          </cell>
          <cell r="W5" t="str">
            <v/>
          </cell>
          <cell r="X5" t="str">
            <v/>
          </cell>
          <cell r="Y5">
            <v>0</v>
          </cell>
          <cell r="Z5" t="str">
            <v/>
          </cell>
          <cell r="AA5">
            <v>0</v>
          </cell>
          <cell r="AB5" t="str">
            <v/>
          </cell>
          <cell r="AC5">
            <v>0</v>
          </cell>
          <cell r="AD5">
            <v>0</v>
          </cell>
          <cell r="AE5">
            <v>0</v>
          </cell>
          <cell r="AF5">
            <v>0</v>
          </cell>
          <cell r="AG5">
            <v>0</v>
          </cell>
          <cell r="AH5">
            <v>0</v>
          </cell>
          <cell r="AI5" t="str">
            <v/>
          </cell>
          <cell r="AJ5" t="str">
            <v/>
          </cell>
          <cell r="AK5" t="str">
            <v/>
          </cell>
          <cell r="AL5" t="str">
            <v/>
          </cell>
          <cell r="AM5">
            <v>0</v>
          </cell>
          <cell r="AN5" t="str">
            <v/>
          </cell>
          <cell r="AO5">
            <v>0</v>
          </cell>
          <cell r="AP5" t="str">
            <v/>
          </cell>
          <cell r="AQ5">
            <v>0</v>
          </cell>
          <cell r="AR5">
            <v>0</v>
          </cell>
          <cell r="AT5">
            <v>-1</v>
          </cell>
          <cell r="AU5">
            <v>99</v>
          </cell>
          <cell r="AW5">
            <v>0</v>
          </cell>
          <cell r="AX5" t="str">
            <v/>
          </cell>
          <cell r="AY5">
            <v>8</v>
          </cell>
          <cell r="AZ5" t="str">
            <v/>
          </cell>
          <cell r="BA5" t="b">
            <v>0</v>
          </cell>
          <cell r="BC5" t="b">
            <v>0</v>
          </cell>
          <cell r="BD5" t="b">
            <v>0</v>
          </cell>
        </row>
        <row r="6">
          <cell r="A6" t="str">
            <v/>
          </cell>
          <cell r="B6" t="str">
            <v/>
          </cell>
          <cell r="C6" t="str">
            <v/>
          </cell>
          <cell r="D6" t="str">
            <v/>
          </cell>
          <cell r="E6" t="str">
            <v/>
          </cell>
          <cell r="F6">
            <v>0</v>
          </cell>
          <cell r="G6">
            <v>0</v>
          </cell>
          <cell r="H6">
            <v>0</v>
          </cell>
          <cell r="I6">
            <v>0</v>
          </cell>
          <cell r="J6">
            <v>0</v>
          </cell>
          <cell r="K6" t="str">
            <v/>
          </cell>
          <cell r="L6">
            <v>0</v>
          </cell>
          <cell r="M6">
            <v>0</v>
          </cell>
          <cell r="N6" t="str">
            <v/>
          </cell>
          <cell r="O6" t="str">
            <v/>
          </cell>
          <cell r="P6" t="str">
            <v/>
          </cell>
          <cell r="Q6" t="str">
            <v/>
          </cell>
          <cell r="S6" t="str">
            <v/>
          </cell>
          <cell r="T6" t="str">
            <v/>
          </cell>
          <cell r="V6" t="str">
            <v/>
          </cell>
          <cell r="W6" t="str">
            <v/>
          </cell>
          <cell r="X6" t="str">
            <v/>
          </cell>
          <cell r="Y6">
            <v>0</v>
          </cell>
          <cell r="Z6" t="str">
            <v/>
          </cell>
          <cell r="AA6">
            <v>0</v>
          </cell>
          <cell r="AB6" t="str">
            <v/>
          </cell>
          <cell r="AC6">
            <v>0</v>
          </cell>
          <cell r="AD6">
            <v>0</v>
          </cell>
          <cell r="AE6">
            <v>0</v>
          </cell>
          <cell r="AF6">
            <v>0</v>
          </cell>
          <cell r="AG6">
            <v>0</v>
          </cell>
          <cell r="AH6">
            <v>0</v>
          </cell>
          <cell r="AI6" t="str">
            <v/>
          </cell>
          <cell r="AJ6" t="str">
            <v/>
          </cell>
          <cell r="AK6" t="str">
            <v/>
          </cell>
          <cell r="AL6" t="str">
            <v/>
          </cell>
          <cell r="AM6">
            <v>0</v>
          </cell>
          <cell r="AN6" t="str">
            <v/>
          </cell>
          <cell r="AO6">
            <v>0</v>
          </cell>
          <cell r="AP6" t="str">
            <v/>
          </cell>
          <cell r="AQ6">
            <v>0</v>
          </cell>
          <cell r="AR6">
            <v>0</v>
          </cell>
          <cell r="AT6">
            <v>-1</v>
          </cell>
          <cell r="AU6">
            <v>99</v>
          </cell>
          <cell r="AW6">
            <v>0</v>
          </cell>
          <cell r="AX6" t="str">
            <v/>
          </cell>
          <cell r="AY6">
            <v>7</v>
          </cell>
          <cell r="AZ6" t="str">
            <v/>
          </cell>
          <cell r="BA6" t="b">
            <v>0</v>
          </cell>
          <cell r="BC6" t="b">
            <v>0</v>
          </cell>
          <cell r="BD6" t="b">
            <v>0</v>
          </cell>
        </row>
        <row r="7">
          <cell r="A7" t="str">
            <v/>
          </cell>
          <cell r="B7" t="str">
            <v/>
          </cell>
          <cell r="C7" t="str">
            <v/>
          </cell>
          <cell r="D7" t="str">
            <v/>
          </cell>
          <cell r="E7" t="str">
            <v/>
          </cell>
          <cell r="F7">
            <v>0</v>
          </cell>
          <cell r="G7">
            <v>0</v>
          </cell>
          <cell r="H7">
            <v>0</v>
          </cell>
          <cell r="I7">
            <v>0</v>
          </cell>
          <cell r="J7">
            <v>0</v>
          </cell>
          <cell r="K7" t="str">
            <v/>
          </cell>
          <cell r="L7">
            <v>0</v>
          </cell>
          <cell r="M7">
            <v>0</v>
          </cell>
          <cell r="N7" t="str">
            <v/>
          </cell>
          <cell r="O7" t="str">
            <v/>
          </cell>
          <cell r="P7" t="str">
            <v/>
          </cell>
          <cell r="Q7" t="str">
            <v/>
          </cell>
          <cell r="S7" t="str">
            <v/>
          </cell>
          <cell r="T7" t="str">
            <v/>
          </cell>
          <cell r="V7" t="str">
            <v/>
          </cell>
          <cell r="W7" t="str">
            <v/>
          </cell>
          <cell r="X7" t="str">
            <v/>
          </cell>
          <cell r="Y7">
            <v>0</v>
          </cell>
          <cell r="Z7" t="str">
            <v/>
          </cell>
          <cell r="AA7">
            <v>0</v>
          </cell>
          <cell r="AB7" t="str">
            <v/>
          </cell>
          <cell r="AC7">
            <v>0</v>
          </cell>
          <cell r="AD7">
            <v>0</v>
          </cell>
          <cell r="AE7">
            <v>0</v>
          </cell>
          <cell r="AF7">
            <v>0</v>
          </cell>
          <cell r="AG7">
            <v>0</v>
          </cell>
          <cell r="AH7">
            <v>0</v>
          </cell>
          <cell r="AI7" t="str">
            <v/>
          </cell>
          <cell r="AJ7" t="str">
            <v/>
          </cell>
          <cell r="AK7" t="str">
            <v/>
          </cell>
          <cell r="AL7" t="str">
            <v/>
          </cell>
          <cell r="AM7">
            <v>0</v>
          </cell>
          <cell r="AN7" t="str">
            <v/>
          </cell>
          <cell r="AO7">
            <v>0</v>
          </cell>
          <cell r="AP7" t="str">
            <v/>
          </cell>
          <cell r="AQ7">
            <v>0</v>
          </cell>
          <cell r="AR7">
            <v>0</v>
          </cell>
          <cell r="AT7">
            <v>-1</v>
          </cell>
          <cell r="AU7">
            <v>99</v>
          </cell>
          <cell r="AW7">
            <v>0</v>
          </cell>
          <cell r="AX7" t="str">
            <v/>
          </cell>
          <cell r="AY7">
            <v>6</v>
          </cell>
          <cell r="AZ7" t="str">
            <v/>
          </cell>
          <cell r="BA7" t="b">
            <v>0</v>
          </cell>
          <cell r="BC7" t="b">
            <v>0</v>
          </cell>
          <cell r="BD7" t="b">
            <v>0</v>
          </cell>
        </row>
        <row r="8">
          <cell r="A8" t="str">
            <v/>
          </cell>
          <cell r="B8" t="str">
            <v/>
          </cell>
          <cell r="C8" t="str">
            <v/>
          </cell>
          <cell r="D8" t="str">
            <v/>
          </cell>
          <cell r="E8" t="str">
            <v/>
          </cell>
          <cell r="F8">
            <v>0</v>
          </cell>
          <cell r="G8">
            <v>0</v>
          </cell>
          <cell r="H8">
            <v>0</v>
          </cell>
          <cell r="I8">
            <v>0</v>
          </cell>
          <cell r="J8">
            <v>0</v>
          </cell>
          <cell r="K8" t="str">
            <v/>
          </cell>
          <cell r="L8">
            <v>0</v>
          </cell>
          <cell r="M8">
            <v>0</v>
          </cell>
          <cell r="N8" t="str">
            <v/>
          </cell>
          <cell r="O8" t="str">
            <v/>
          </cell>
          <cell r="P8" t="str">
            <v/>
          </cell>
          <cell r="Q8" t="str">
            <v/>
          </cell>
          <cell r="S8" t="str">
            <v/>
          </cell>
          <cell r="T8" t="str">
            <v/>
          </cell>
          <cell r="V8" t="str">
            <v/>
          </cell>
          <cell r="W8" t="str">
            <v/>
          </cell>
          <cell r="X8" t="str">
            <v/>
          </cell>
          <cell r="Y8">
            <v>0</v>
          </cell>
          <cell r="Z8" t="str">
            <v/>
          </cell>
          <cell r="AA8">
            <v>0</v>
          </cell>
          <cell r="AB8" t="str">
            <v/>
          </cell>
          <cell r="AC8">
            <v>0</v>
          </cell>
          <cell r="AD8">
            <v>0</v>
          </cell>
          <cell r="AE8">
            <v>0</v>
          </cell>
          <cell r="AF8">
            <v>0</v>
          </cell>
          <cell r="AG8">
            <v>0</v>
          </cell>
          <cell r="AH8">
            <v>0</v>
          </cell>
          <cell r="AI8" t="str">
            <v/>
          </cell>
          <cell r="AJ8" t="str">
            <v/>
          </cell>
          <cell r="AK8" t="str">
            <v/>
          </cell>
          <cell r="AL8" t="str">
            <v/>
          </cell>
          <cell r="AM8">
            <v>0</v>
          </cell>
          <cell r="AN8" t="str">
            <v/>
          </cell>
          <cell r="AO8">
            <v>0</v>
          </cell>
          <cell r="AP8" t="str">
            <v/>
          </cell>
          <cell r="AQ8">
            <v>0</v>
          </cell>
          <cell r="AR8">
            <v>0</v>
          </cell>
          <cell r="AT8">
            <v>-1</v>
          </cell>
          <cell r="AU8">
            <v>99</v>
          </cell>
          <cell r="AW8">
            <v>0</v>
          </cell>
          <cell r="AX8" t="str">
            <v/>
          </cell>
          <cell r="AY8">
            <v>5</v>
          </cell>
          <cell r="AZ8" t="str">
            <v/>
          </cell>
          <cell r="BA8" t="b">
            <v>0</v>
          </cell>
          <cell r="BC8" t="b">
            <v>0</v>
          </cell>
          <cell r="BD8" t="b">
            <v>0</v>
          </cell>
        </row>
        <row r="9">
          <cell r="A9" t="str">
            <v/>
          </cell>
          <cell r="B9" t="str">
            <v/>
          </cell>
          <cell r="C9" t="str">
            <v/>
          </cell>
          <cell r="D9" t="str">
            <v/>
          </cell>
          <cell r="E9" t="str">
            <v/>
          </cell>
          <cell r="F9">
            <v>0</v>
          </cell>
          <cell r="G9">
            <v>0</v>
          </cell>
          <cell r="H9">
            <v>0</v>
          </cell>
          <cell r="I9">
            <v>0</v>
          </cell>
          <cell r="J9">
            <v>0</v>
          </cell>
          <cell r="K9" t="str">
            <v/>
          </cell>
          <cell r="L9">
            <v>0</v>
          </cell>
          <cell r="M9">
            <v>0</v>
          </cell>
          <cell r="N9" t="str">
            <v/>
          </cell>
          <cell r="O9" t="str">
            <v/>
          </cell>
          <cell r="P9" t="str">
            <v/>
          </cell>
          <cell r="Q9" t="str">
            <v/>
          </cell>
          <cell r="S9" t="str">
            <v/>
          </cell>
          <cell r="T9" t="str">
            <v/>
          </cell>
          <cell r="V9" t="str">
            <v/>
          </cell>
          <cell r="W9" t="str">
            <v/>
          </cell>
          <cell r="X9" t="str">
            <v/>
          </cell>
          <cell r="Y9">
            <v>0</v>
          </cell>
          <cell r="Z9" t="str">
            <v/>
          </cell>
          <cell r="AA9">
            <v>0</v>
          </cell>
          <cell r="AB9" t="str">
            <v/>
          </cell>
          <cell r="AC9">
            <v>0</v>
          </cell>
          <cell r="AD9">
            <v>0</v>
          </cell>
          <cell r="AE9">
            <v>0</v>
          </cell>
          <cell r="AF9">
            <v>0</v>
          </cell>
          <cell r="AG9">
            <v>0</v>
          </cell>
          <cell r="AH9">
            <v>0</v>
          </cell>
          <cell r="AI9" t="str">
            <v/>
          </cell>
          <cell r="AJ9" t="str">
            <v/>
          </cell>
          <cell r="AK9" t="str">
            <v/>
          </cell>
          <cell r="AL9" t="str">
            <v/>
          </cell>
          <cell r="AM9">
            <v>0</v>
          </cell>
          <cell r="AN9" t="str">
            <v/>
          </cell>
          <cell r="AO9">
            <v>0</v>
          </cell>
          <cell r="AP9" t="str">
            <v/>
          </cell>
          <cell r="AQ9">
            <v>0</v>
          </cell>
          <cell r="AR9">
            <v>0</v>
          </cell>
          <cell r="AT9">
            <v>-1</v>
          </cell>
          <cell r="AU9">
            <v>99</v>
          </cell>
          <cell r="AW9">
            <v>0</v>
          </cell>
          <cell r="AX9" t="str">
            <v/>
          </cell>
          <cell r="AY9">
            <v>4</v>
          </cell>
          <cell r="AZ9" t="str">
            <v/>
          </cell>
          <cell r="BA9" t="b">
            <v>0</v>
          </cell>
          <cell r="BC9" t="b">
            <v>0</v>
          </cell>
          <cell r="BD9" t="b">
            <v>0</v>
          </cell>
        </row>
        <row r="10">
          <cell r="A10" t="str">
            <v/>
          </cell>
          <cell r="B10" t="str">
            <v/>
          </cell>
          <cell r="C10" t="str">
            <v/>
          </cell>
          <cell r="D10" t="str">
            <v/>
          </cell>
          <cell r="E10" t="str">
            <v/>
          </cell>
          <cell r="F10">
            <v>0</v>
          </cell>
          <cell r="G10">
            <v>0</v>
          </cell>
          <cell r="H10">
            <v>0</v>
          </cell>
          <cell r="I10">
            <v>0</v>
          </cell>
          <cell r="J10">
            <v>0</v>
          </cell>
          <cell r="K10" t="str">
            <v/>
          </cell>
          <cell r="L10">
            <v>0</v>
          </cell>
          <cell r="M10">
            <v>0</v>
          </cell>
          <cell r="N10" t="str">
            <v/>
          </cell>
          <cell r="O10" t="str">
            <v/>
          </cell>
          <cell r="P10" t="str">
            <v/>
          </cell>
          <cell r="Q10" t="str">
            <v/>
          </cell>
          <cell r="S10" t="str">
            <v/>
          </cell>
          <cell r="T10" t="str">
            <v/>
          </cell>
          <cell r="V10" t="str">
            <v/>
          </cell>
          <cell r="W10" t="str">
            <v/>
          </cell>
          <cell r="X10" t="str">
            <v/>
          </cell>
          <cell r="Y10">
            <v>0</v>
          </cell>
          <cell r="Z10" t="str">
            <v/>
          </cell>
          <cell r="AA10">
            <v>0</v>
          </cell>
          <cell r="AB10" t="str">
            <v/>
          </cell>
          <cell r="AC10">
            <v>0</v>
          </cell>
          <cell r="AD10">
            <v>0</v>
          </cell>
          <cell r="AE10">
            <v>0</v>
          </cell>
          <cell r="AF10">
            <v>0</v>
          </cell>
          <cell r="AG10">
            <v>0</v>
          </cell>
          <cell r="AH10">
            <v>0</v>
          </cell>
          <cell r="AI10" t="str">
            <v/>
          </cell>
          <cell r="AJ10" t="str">
            <v/>
          </cell>
          <cell r="AK10" t="str">
            <v/>
          </cell>
          <cell r="AL10" t="str">
            <v/>
          </cell>
          <cell r="AM10">
            <v>0</v>
          </cell>
          <cell r="AN10" t="str">
            <v/>
          </cell>
          <cell r="AO10">
            <v>0</v>
          </cell>
          <cell r="AP10" t="str">
            <v/>
          </cell>
          <cell r="AQ10">
            <v>0</v>
          </cell>
          <cell r="AR10">
            <v>0</v>
          </cell>
          <cell r="AT10">
            <v>-1</v>
          </cell>
          <cell r="AU10">
            <v>99</v>
          </cell>
          <cell r="AW10">
            <v>0</v>
          </cell>
          <cell r="AX10" t="str">
            <v/>
          </cell>
          <cell r="AY10">
            <v>3</v>
          </cell>
          <cell r="AZ10" t="str">
            <v/>
          </cell>
          <cell r="BA10" t="b">
            <v>0</v>
          </cell>
          <cell r="BC10" t="b">
            <v>0</v>
          </cell>
          <cell r="BD10" t="b">
            <v>0</v>
          </cell>
        </row>
        <row r="11">
          <cell r="A11" t="str">
            <v/>
          </cell>
          <cell r="B11" t="str">
            <v/>
          </cell>
          <cell r="C11" t="str">
            <v/>
          </cell>
          <cell r="D11" t="str">
            <v/>
          </cell>
          <cell r="E11" t="str">
            <v/>
          </cell>
          <cell r="F11">
            <v>0</v>
          </cell>
          <cell r="G11">
            <v>0</v>
          </cell>
          <cell r="H11">
            <v>0</v>
          </cell>
          <cell r="I11">
            <v>0</v>
          </cell>
          <cell r="J11">
            <v>0</v>
          </cell>
          <cell r="K11" t="str">
            <v/>
          </cell>
          <cell r="L11">
            <v>0</v>
          </cell>
          <cell r="M11">
            <v>0</v>
          </cell>
          <cell r="N11" t="str">
            <v/>
          </cell>
          <cell r="O11" t="str">
            <v/>
          </cell>
          <cell r="P11" t="str">
            <v/>
          </cell>
          <cell r="Q11" t="str">
            <v/>
          </cell>
          <cell r="S11" t="str">
            <v/>
          </cell>
          <cell r="T11" t="str">
            <v/>
          </cell>
          <cell r="V11" t="str">
            <v/>
          </cell>
          <cell r="W11" t="str">
            <v/>
          </cell>
          <cell r="X11" t="str">
            <v/>
          </cell>
          <cell r="Y11">
            <v>0</v>
          </cell>
          <cell r="Z11" t="str">
            <v/>
          </cell>
          <cell r="AA11">
            <v>0</v>
          </cell>
          <cell r="AB11" t="str">
            <v/>
          </cell>
          <cell r="AC11">
            <v>0</v>
          </cell>
          <cell r="AD11">
            <v>0</v>
          </cell>
          <cell r="AE11">
            <v>0</v>
          </cell>
          <cell r="AF11">
            <v>0</v>
          </cell>
          <cell r="AG11">
            <v>0</v>
          </cell>
          <cell r="AH11">
            <v>0</v>
          </cell>
          <cell r="AI11" t="str">
            <v/>
          </cell>
          <cell r="AJ11" t="str">
            <v/>
          </cell>
          <cell r="AK11" t="str">
            <v/>
          </cell>
          <cell r="AL11" t="str">
            <v/>
          </cell>
          <cell r="AM11">
            <v>0</v>
          </cell>
          <cell r="AN11" t="str">
            <v/>
          </cell>
          <cell r="AO11">
            <v>0</v>
          </cell>
          <cell r="AP11" t="str">
            <v/>
          </cell>
          <cell r="AQ11">
            <v>0</v>
          </cell>
          <cell r="AR11">
            <v>0</v>
          </cell>
          <cell r="AT11">
            <v>-1</v>
          </cell>
          <cell r="AU11">
            <v>99</v>
          </cell>
          <cell r="AW11">
            <v>0</v>
          </cell>
          <cell r="AX11" t="str">
            <v/>
          </cell>
          <cell r="AY11">
            <v>2</v>
          </cell>
          <cell r="AZ11" t="str">
            <v/>
          </cell>
          <cell r="BA11" t="b">
            <v>0</v>
          </cell>
          <cell r="BC11" t="b">
            <v>0</v>
          </cell>
          <cell r="BD11" t="b">
            <v>0</v>
          </cell>
        </row>
        <row r="12">
          <cell r="A12" t="str">
            <v/>
          </cell>
          <cell r="B12" t="str">
            <v/>
          </cell>
          <cell r="C12" t="str">
            <v/>
          </cell>
          <cell r="D12" t="str">
            <v/>
          </cell>
          <cell r="E12" t="str">
            <v/>
          </cell>
          <cell r="F12">
            <v>0</v>
          </cell>
          <cell r="G12">
            <v>0</v>
          </cell>
          <cell r="H12">
            <v>0</v>
          </cell>
          <cell r="I12">
            <v>0</v>
          </cell>
          <cell r="J12">
            <v>0</v>
          </cell>
          <cell r="K12" t="str">
            <v/>
          </cell>
          <cell r="L12">
            <v>0</v>
          </cell>
          <cell r="M12">
            <v>0</v>
          </cell>
          <cell r="N12" t="str">
            <v/>
          </cell>
          <cell r="O12" t="str">
            <v/>
          </cell>
          <cell r="P12" t="str">
            <v/>
          </cell>
          <cell r="Q12" t="str">
            <v/>
          </cell>
          <cell r="S12" t="str">
            <v/>
          </cell>
          <cell r="T12" t="str">
            <v/>
          </cell>
          <cell r="V12" t="str">
            <v/>
          </cell>
          <cell r="W12" t="str">
            <v/>
          </cell>
          <cell r="X12" t="str">
            <v/>
          </cell>
          <cell r="Y12">
            <v>0</v>
          </cell>
          <cell r="Z12" t="str">
            <v/>
          </cell>
          <cell r="AA12">
            <v>0</v>
          </cell>
          <cell r="AB12" t="str">
            <v/>
          </cell>
          <cell r="AC12">
            <v>0</v>
          </cell>
          <cell r="AD12">
            <v>0</v>
          </cell>
          <cell r="AE12">
            <v>0</v>
          </cell>
          <cell r="AF12">
            <v>0</v>
          </cell>
          <cell r="AG12">
            <v>0</v>
          </cell>
          <cell r="AH12">
            <v>0</v>
          </cell>
          <cell r="AI12" t="str">
            <v/>
          </cell>
          <cell r="AJ12" t="str">
            <v/>
          </cell>
          <cell r="AK12" t="str">
            <v/>
          </cell>
          <cell r="AL12" t="str">
            <v/>
          </cell>
          <cell r="AM12">
            <v>0</v>
          </cell>
          <cell r="AN12" t="str">
            <v/>
          </cell>
          <cell r="AO12">
            <v>0</v>
          </cell>
          <cell r="AP12" t="str">
            <v/>
          </cell>
          <cell r="AQ12">
            <v>0</v>
          </cell>
          <cell r="AR12">
            <v>0</v>
          </cell>
          <cell r="AT12">
            <v>-1</v>
          </cell>
          <cell r="AU12">
            <v>99</v>
          </cell>
          <cell r="AW12">
            <v>0</v>
          </cell>
          <cell r="AX12" t="str">
            <v/>
          </cell>
          <cell r="AY12">
            <v>1</v>
          </cell>
          <cell r="AZ12" t="str">
            <v/>
          </cell>
          <cell r="BA12" t="b">
            <v>0</v>
          </cell>
          <cell r="BC12" t="b">
            <v>0</v>
          </cell>
          <cell r="BD12" t="b">
            <v>0</v>
          </cell>
        </row>
        <row r="14">
          <cell r="A14" t="str">
            <v>Template*</v>
          </cell>
          <cell r="B14" t="str">
            <v>Short description</v>
          </cell>
          <cell r="C14" t="str">
            <v>Size</v>
          </cell>
          <cell r="D14" t="str">
            <v>Type</v>
          </cell>
          <cell r="E14" t="str">
            <v>Subtype</v>
          </cell>
          <cell r="F14" t="str">
            <v>Added HD</v>
          </cell>
          <cell r="G14" t="str">
            <v>Land</v>
          </cell>
          <cell r="H14" t="str">
            <v>Burrow</v>
          </cell>
          <cell r="I14" t="str">
            <v>Climb</v>
          </cell>
          <cell r="J14" t="str">
            <v>Fly</v>
          </cell>
          <cell r="K14" t="str">
            <v>Maneuverability</v>
          </cell>
          <cell r="L14" t="str">
            <v>Swim</v>
          </cell>
          <cell r="M14" t="str">
            <v>Natural Armor</v>
          </cell>
          <cell r="N14" t="str">
            <v>Natural Attacks</v>
          </cell>
          <cell r="O14" t="str">
            <v>Special Attacks</v>
          </cell>
          <cell r="P14" t="str">
            <v>Spell-Like Abilities</v>
          </cell>
          <cell r="Q14" t="str">
            <v>Psionics Abilities</v>
          </cell>
          <cell r="R14" t="str">
            <v>Other Special Abilities</v>
          </cell>
          <cell r="S14" t="str">
            <v>LowLight Vision</v>
          </cell>
          <cell r="T14" t="str">
            <v>Darkvision</v>
          </cell>
          <cell r="U14" t="str">
            <v>Other Senses</v>
          </cell>
          <cell r="V14" t="str">
            <v>Immunities</v>
          </cell>
          <cell r="W14" t="str">
            <v>Vulnerabilities</v>
          </cell>
          <cell r="X14" t="str">
            <v>Energy Resistance</v>
          </cell>
          <cell r="Y14" t="str">
            <v>Spell Resistance</v>
          </cell>
          <cell r="Z14" t="str">
            <v>Damage Reduction</v>
          </cell>
          <cell r="AA14" t="str">
            <v>Fast Healing</v>
          </cell>
          <cell r="AB14" t="str">
            <v>Other Special Qualities</v>
          </cell>
          <cell r="AC14" t="str">
            <v>Str</v>
          </cell>
          <cell r="AD14" t="str">
            <v>Dex</v>
          </cell>
          <cell r="AE14" t="str">
            <v>Con</v>
          </cell>
          <cell r="AF14" t="str">
            <v>Int</v>
          </cell>
          <cell r="AG14" t="str">
            <v>Wis</v>
          </cell>
          <cell r="AH14" t="str">
            <v>Cha</v>
          </cell>
          <cell r="AI14" t="str">
            <v>Skills</v>
          </cell>
          <cell r="AJ14" t="str">
            <v>Bonus Feats</v>
          </cell>
          <cell r="AK14" t="str">
            <v>Automatic Languages</v>
          </cell>
          <cell r="AL14" t="str">
            <v>Bonus Languages</v>
          </cell>
          <cell r="AM14" t="str">
            <v>CR Adj.</v>
          </cell>
          <cell r="AN14" t="str">
            <v>Alignment</v>
          </cell>
          <cell r="AO14" t="str">
            <v>Level Adj.</v>
          </cell>
          <cell r="AP14" t="str">
            <v>Inheritance*</v>
          </cell>
          <cell r="AQ14" t="str">
            <v>Racial HD Change</v>
          </cell>
          <cell r="AR14" t="str">
            <v>HD Change</v>
          </cell>
          <cell r="AS14" t="str">
            <v>Allow Multiple</v>
          </cell>
          <cell r="AT14" t="str">
            <v>Prerequisites</v>
          </cell>
          <cell r="AU14" t="str">
            <v>Prereq</v>
          </cell>
          <cell r="AV14" t="str">
            <v>Special</v>
          </cell>
          <cell r="AW14" t="str">
            <v>Index</v>
          </cell>
          <cell r="AX14" t="str">
            <v>Species</v>
          </cell>
          <cell r="AY14" t="str">
            <v>Src</v>
          </cell>
          <cell r="AZ14" t="str">
            <v>Pg</v>
          </cell>
          <cell r="BA14" t="str">
            <v>AltSrc</v>
          </cell>
          <cell r="BB14" t="str">
            <v>Src Sel</v>
          </cell>
          <cell r="BC14" t="str">
            <v>Selected</v>
          </cell>
          <cell r="BD14" t="str">
            <v>Qualified</v>
          </cell>
        </row>
        <row r="15">
          <cell r="A15" t="str">
            <v xml:space="preserve"> Custom Template</v>
          </cell>
          <cell r="B15" t="str">
            <v/>
          </cell>
          <cell r="C15" t="str">
            <v/>
          </cell>
          <cell r="D15" t="str">
            <v/>
          </cell>
          <cell r="E15" t="str">
            <v/>
          </cell>
          <cell r="F15" t="str">
            <v/>
          </cell>
          <cell r="G15" t="str">
            <v/>
          </cell>
          <cell r="H15" t="str">
            <v/>
          </cell>
          <cell r="I15" t="str">
            <v/>
          </cell>
          <cell r="J15" t="str">
            <v/>
          </cell>
          <cell r="K15" t="str">
            <v/>
          </cell>
          <cell r="L15" t="str">
            <v/>
          </cell>
          <cell r="M15" t="str">
            <v/>
          </cell>
          <cell r="N15" t="str">
            <v/>
          </cell>
          <cell r="O15" t="str">
            <v/>
          </cell>
          <cell r="P15" t="str">
            <v/>
          </cell>
          <cell r="Q15" t="str">
            <v/>
          </cell>
          <cell r="R15" t="str">
            <v/>
          </cell>
          <cell r="S15" t="str">
            <v/>
          </cell>
          <cell r="T15" t="str">
            <v/>
          </cell>
          <cell r="U15" t="str">
            <v/>
          </cell>
          <cell r="V15" t="str">
            <v/>
          </cell>
          <cell r="W15" t="str">
            <v/>
          </cell>
          <cell r="X15" t="str">
            <v/>
          </cell>
          <cell r="Y15" t="str">
            <v/>
          </cell>
          <cell r="Z15" t="str">
            <v/>
          </cell>
          <cell r="AA15" t="str">
            <v/>
          </cell>
          <cell r="AB15" t="str">
            <v/>
          </cell>
          <cell r="AC15" t="str">
            <v/>
          </cell>
          <cell r="AD15" t="str">
            <v/>
          </cell>
          <cell r="AE15" t="str">
            <v/>
          </cell>
          <cell r="AF15" t="str">
            <v/>
          </cell>
          <cell r="AG15" t="str">
            <v/>
          </cell>
          <cell r="AH15" t="str">
            <v/>
          </cell>
          <cell r="AI15" t="str">
            <v/>
          </cell>
          <cell r="AJ15" t="str">
            <v/>
          </cell>
          <cell r="AK15" t="str">
            <v/>
          </cell>
          <cell r="AL15" t="str">
            <v/>
          </cell>
          <cell r="AM15" t="str">
            <v/>
          </cell>
          <cell r="AN15" t="str">
            <v/>
          </cell>
          <cell r="AO15" t="str">
            <v/>
          </cell>
          <cell r="AP15" t="str">
            <v/>
          </cell>
          <cell r="AQ15" t="str">
            <v/>
          </cell>
          <cell r="AR15" t="str">
            <v/>
          </cell>
          <cell r="AS15" t="b">
            <v>0</v>
          </cell>
          <cell r="AU15" t="b">
            <v>0</v>
          </cell>
          <cell r="AX15" t="str">
            <v>n.a.</v>
          </cell>
          <cell r="AY15" t="str">
            <v>CUST</v>
          </cell>
          <cell r="BA15" t="str">
            <v/>
          </cell>
          <cell r="BB15" t="b">
            <v>0</v>
          </cell>
          <cell r="BC15" t="b">
            <v>0</v>
          </cell>
          <cell r="BD15" t="b">
            <v>0</v>
          </cell>
          <cell r="BF15" t="str">
            <v>Axiomatic</v>
          </cell>
          <cell r="BI15">
            <v>55</v>
          </cell>
        </row>
        <row r="16">
          <cell r="A16" t="str">
            <v>Anarchic</v>
          </cell>
          <cell r="D16" t="str">
            <v/>
          </cell>
          <cell r="E16" t="str">
            <v>Extraplanar</v>
          </cell>
          <cell r="T16">
            <v>60</v>
          </cell>
          <cell r="V16" t="str">
            <v>petrification, polymorph</v>
          </cell>
          <cell r="X16" t="str">
            <v>acid 5, cold 5, electricity 5, fire 5, sonic 5</v>
          </cell>
          <cell r="Z16" t="str">
            <v>5/magic</v>
          </cell>
          <cell r="AA16">
            <v>0</v>
          </cell>
          <cell r="AF16">
            <v>0</v>
          </cell>
          <cell r="AM16" t="str">
            <v/>
          </cell>
          <cell r="AN16" t="str">
            <v>Chaotic</v>
          </cell>
          <cell r="AO16">
            <v>5</v>
          </cell>
          <cell r="AP16" t="str">
            <v>inherited</v>
          </cell>
          <cell r="AS16" t="b">
            <v>0</v>
          </cell>
          <cell r="AT16" t="str">
            <v>Type is living creature, not elemental, ooze, outsider; Subtype is corporeal; Non lawful</v>
          </cell>
          <cell r="AU16" t="b">
            <v>0</v>
          </cell>
          <cell r="AX16" t="str">
            <v>n.a.</v>
          </cell>
          <cell r="AY16" t="str">
            <v>PlH</v>
          </cell>
          <cell r="AZ16">
            <v>107</v>
          </cell>
          <cell r="BA16" t="str">
            <v>MotP</v>
          </cell>
          <cell r="BB16" t="b">
            <v>1</v>
          </cell>
          <cell r="BC16" t="b">
            <v>0</v>
          </cell>
          <cell r="BD16" t="b">
            <v>0</v>
          </cell>
          <cell r="BF16" t="str">
            <v>Celestial</v>
          </cell>
          <cell r="BI16">
            <v>31</v>
          </cell>
        </row>
        <row r="17">
          <cell r="A17" t="str">
            <v>Axiomatic</v>
          </cell>
          <cell r="D17" t="str">
            <v/>
          </cell>
          <cell r="E17" t="str">
            <v>Extraplanar</v>
          </cell>
          <cell r="T17">
            <v>60</v>
          </cell>
          <cell r="X17" t="str">
            <v>cold 5, electricity 5, fire 5, sonic 5</v>
          </cell>
          <cell r="Y17">
            <v>5</v>
          </cell>
          <cell r="AF17">
            <v>0</v>
          </cell>
          <cell r="AM17" t="str">
            <v/>
          </cell>
          <cell r="AN17" t="str">
            <v>Lawful</v>
          </cell>
          <cell r="AO17">
            <v>4</v>
          </cell>
          <cell r="AP17" t="str">
            <v>inherited</v>
          </cell>
          <cell r="AS17" t="b">
            <v>0</v>
          </cell>
          <cell r="AT17" t="str">
            <v>Type is living creature, not elemental, ooze, outsider; Subtype is corporeal; Non chaotic</v>
          </cell>
          <cell r="AU17" t="b">
            <v>1</v>
          </cell>
          <cell r="AX17" t="str">
            <v>n.a.</v>
          </cell>
          <cell r="AY17" t="str">
            <v>PlH</v>
          </cell>
          <cell r="AZ17">
            <v>110</v>
          </cell>
          <cell r="BA17" t="str">
            <v>LF,MotP</v>
          </cell>
          <cell r="BB17" t="b">
            <v>1</v>
          </cell>
          <cell r="BC17" t="b">
            <v>0</v>
          </cell>
          <cell r="BD17" t="b">
            <v>1</v>
          </cell>
          <cell r="BF17" t="str">
            <v>Draconic</v>
          </cell>
          <cell r="BI17" t="b">
            <v>0</v>
          </cell>
        </row>
        <row r="18">
          <cell r="A18" t="str">
            <v>Celestial</v>
          </cell>
          <cell r="D18" t="str">
            <v/>
          </cell>
          <cell r="E18" t="str">
            <v>Extraplanar</v>
          </cell>
          <cell r="T18">
            <v>60</v>
          </cell>
          <cell r="X18" t="str">
            <v>acid 5, cold 5, electricity 5</v>
          </cell>
          <cell r="Z18" t="str">
            <v/>
          </cell>
          <cell r="AF18">
            <v>0</v>
          </cell>
          <cell r="AM18">
            <v>0</v>
          </cell>
          <cell r="AN18" t="str">
            <v>Good</v>
          </cell>
          <cell r="AO18">
            <v>2</v>
          </cell>
          <cell r="AP18" t="str">
            <v>inherited</v>
          </cell>
          <cell r="AS18" t="b">
            <v>0</v>
          </cell>
          <cell r="AT18" t="str">
            <v>Type is living creature, not elemental, ooze, outsider; Subtype is corporeal; Non evil</v>
          </cell>
          <cell r="AU18" t="b">
            <v>1</v>
          </cell>
          <cell r="AX18" t="str">
            <v>n.a.</v>
          </cell>
          <cell r="AY18" t="str">
            <v>MM</v>
          </cell>
          <cell r="AZ18">
            <v>31</v>
          </cell>
          <cell r="BA18" t="str">
            <v/>
          </cell>
          <cell r="BB18" t="b">
            <v>1</v>
          </cell>
          <cell r="BC18" t="b">
            <v>0</v>
          </cell>
          <cell r="BD18" t="b">
            <v>1</v>
          </cell>
          <cell r="BF18" t="str">
            <v>Dry Lich</v>
          </cell>
        </row>
        <row r="19">
          <cell r="A19" t="str">
            <v>Chameleon</v>
          </cell>
          <cell r="E19" t="str">
            <v>Reptilian</v>
          </cell>
          <cell r="S19" t="str">
            <v>normal</v>
          </cell>
          <cell r="AI19" t="str">
            <v>Climb+8,Hide+10,Move Silently+4</v>
          </cell>
          <cell r="AM19">
            <v>1</v>
          </cell>
          <cell r="AO19">
            <v>1</v>
          </cell>
          <cell r="AP19" t="str">
            <v>inherited</v>
          </cell>
          <cell r="AS19" t="b">
            <v>0</v>
          </cell>
          <cell r="AT19" t="str">
            <v>Type is living creature, not elemental; Subtype is corporeal</v>
          </cell>
          <cell r="AU19" t="b">
            <v>1</v>
          </cell>
          <cell r="AX19" t="str">
            <v>n.a.</v>
          </cell>
          <cell r="AY19" t="str">
            <v>Und</v>
          </cell>
          <cell r="AZ19">
            <v>83</v>
          </cell>
          <cell r="BA19" t="str">
            <v/>
          </cell>
          <cell r="BB19" t="b">
            <v>0</v>
          </cell>
          <cell r="BC19" t="b">
            <v>0</v>
          </cell>
          <cell r="BD19" t="b">
            <v>0</v>
          </cell>
          <cell r="BF19" t="str">
            <v>Entropic</v>
          </cell>
          <cell r="BI19" t="str">
            <v/>
          </cell>
          <cell r="BJ19">
            <v>-1</v>
          </cell>
        </row>
        <row r="20">
          <cell r="A20" t="str">
            <v>Child of the Sea</v>
          </cell>
          <cell r="D20" t="str">
            <v>Fey</v>
          </cell>
          <cell r="E20" t="str">
            <v>Aquatic</v>
          </cell>
          <cell r="L20">
            <v>40</v>
          </cell>
          <cell r="P20" t="str">
            <v>Calm Animals (3/day), Summon Nature's Ally I (3/day), Control Water, Summon Nature's Ally II  (aquatic creatures only)</v>
          </cell>
          <cell r="S20" t="str">
            <v>superior</v>
          </cell>
          <cell r="AE20">
            <v>2</v>
          </cell>
          <cell r="AH20">
            <v>-2</v>
          </cell>
          <cell r="AI20" t="str">
            <v>Swim+8</v>
          </cell>
          <cell r="AM20">
            <v>1</v>
          </cell>
          <cell r="AO20">
            <v>2</v>
          </cell>
          <cell r="AP20" t="str">
            <v>inherited</v>
          </cell>
          <cell r="AQ20">
            <v>6</v>
          </cell>
          <cell r="AS20" t="b">
            <v>0</v>
          </cell>
          <cell r="AT20" t="str">
            <v>Type is humanoid; Subtype is not aquatic</v>
          </cell>
          <cell r="AU20" t="b">
            <v>1</v>
          </cell>
          <cell r="AX20" t="str">
            <v>n.a.</v>
          </cell>
          <cell r="AY20" t="str">
            <v>BoK</v>
          </cell>
          <cell r="AZ20">
            <v>12</v>
          </cell>
          <cell r="BA20" t="str">
            <v/>
          </cell>
          <cell r="BB20" t="b">
            <v>0</v>
          </cell>
          <cell r="BC20" t="b">
            <v>0</v>
          </cell>
          <cell r="BD20" t="b">
            <v>0</v>
          </cell>
          <cell r="BF20" t="str">
            <v>Feral</v>
          </cell>
          <cell r="BI20" t="str">
            <v/>
          </cell>
          <cell r="BJ20">
            <v>-1</v>
          </cell>
        </row>
        <row r="21">
          <cell r="A21" t="str">
            <v>Death Knight</v>
          </cell>
          <cell r="D21" t="str">
            <v>Undead</v>
          </cell>
          <cell r="M21">
            <v>5</v>
          </cell>
          <cell r="P21" t="str">
            <v>Detect Magic, Dispel Magic, Wall Of Ice</v>
          </cell>
          <cell r="T21">
            <v>60</v>
          </cell>
          <cell r="V21" t="str">
            <v>cold, electricity, polymorph, all mind-affecting effects, poison, sleep effects, paralysis, stunning, disease, death effects</v>
          </cell>
          <cell r="Y21">
            <v>10</v>
          </cell>
          <cell r="Z21" t="str">
            <v>15/magic</v>
          </cell>
          <cell r="AC21">
            <v>4</v>
          </cell>
          <cell r="AG21">
            <v>2</v>
          </cell>
          <cell r="AH21">
            <v>2</v>
          </cell>
          <cell r="AM21">
            <v>3</v>
          </cell>
          <cell r="AN21" t="str">
            <v>Evil</v>
          </cell>
          <cell r="AO21">
            <v>5</v>
          </cell>
          <cell r="AP21" t="str">
            <v>acquired</v>
          </cell>
          <cell r="AR21">
            <v>12</v>
          </cell>
          <cell r="AS21" t="b">
            <v>0</v>
          </cell>
          <cell r="AT21" t="str">
            <v>Type is humanoid; Character level&gt;=6, Evil</v>
          </cell>
          <cell r="AU21" t="b">
            <v>0</v>
          </cell>
          <cell r="AX21" t="str">
            <v>n.a.</v>
          </cell>
          <cell r="AY21" t="str">
            <v>MM2</v>
          </cell>
          <cell r="AZ21">
            <v>207</v>
          </cell>
          <cell r="BA21" t="str">
            <v/>
          </cell>
          <cell r="BB21" t="b">
            <v>1</v>
          </cell>
          <cell r="BC21" t="b">
            <v>0</v>
          </cell>
          <cell r="BD21" t="b">
            <v>0</v>
          </cell>
          <cell r="BF21" t="str">
            <v>Ghost</v>
          </cell>
          <cell r="BI21" t="str">
            <v/>
          </cell>
          <cell r="BJ21">
            <v>-1</v>
          </cell>
        </row>
        <row r="22">
          <cell r="A22" t="str">
            <v>Draconic</v>
          </cell>
          <cell r="D22" t="str">
            <v/>
          </cell>
          <cell r="E22" t="str">
            <v>Dragonblood</v>
          </cell>
          <cell r="M22">
            <v>1</v>
          </cell>
          <cell r="N22" t="str">
            <v>2 Claws+3+0+1</v>
          </cell>
          <cell r="S22" t="str">
            <v>normal</v>
          </cell>
          <cell r="T22">
            <v>60</v>
          </cell>
          <cell r="AC22">
            <v>2</v>
          </cell>
          <cell r="AE22">
            <v>2</v>
          </cell>
          <cell r="AH22">
            <v>2</v>
          </cell>
          <cell r="AI22" t="str">
            <v>Intimidate+2,Spot+2</v>
          </cell>
          <cell r="AM22">
            <v>1</v>
          </cell>
          <cell r="AO22">
            <v>1</v>
          </cell>
          <cell r="AP22" t="str">
            <v>inherited</v>
          </cell>
          <cell r="AS22" t="b">
            <v>0</v>
          </cell>
          <cell r="AT22" t="str">
            <v>Type is living creature, not dragon; Subtype is corporeal</v>
          </cell>
          <cell r="AU22" t="b">
            <v>1</v>
          </cell>
          <cell r="AX22" t="str">
            <v>n.a.</v>
          </cell>
          <cell r="AY22" t="str">
            <v>RotD</v>
          </cell>
          <cell r="AZ22">
            <v>74</v>
          </cell>
          <cell r="BA22" t="str">
            <v>Dr</v>
          </cell>
          <cell r="BB22" t="b">
            <v>1</v>
          </cell>
          <cell r="BC22" t="b">
            <v>0</v>
          </cell>
          <cell r="BD22" t="b">
            <v>1</v>
          </cell>
          <cell r="BF22" t="str">
            <v>GraveTouched Ghoul</v>
          </cell>
          <cell r="BI22" t="str">
            <v/>
          </cell>
          <cell r="BJ22">
            <v>-1</v>
          </cell>
        </row>
        <row r="23">
          <cell r="A23" t="str">
            <v>Dragon Vassal</v>
          </cell>
          <cell r="D23" t="str">
            <v>Monstrous Humanoid</v>
          </cell>
          <cell r="E23" t="str">
            <v/>
          </cell>
          <cell r="M23">
            <v>2</v>
          </cell>
          <cell r="T23">
            <v>60</v>
          </cell>
          <cell r="AA23">
            <v>5</v>
          </cell>
          <cell r="AC23">
            <v>8</v>
          </cell>
          <cell r="AD23">
            <v>4</v>
          </cell>
          <cell r="AE23">
            <v>6</v>
          </cell>
          <cell r="AI23" t="str">
            <v>Listen+6,Search+6,Spot+6</v>
          </cell>
          <cell r="AM23">
            <v>1</v>
          </cell>
          <cell r="AN23" t="str">
            <v/>
          </cell>
          <cell r="AO23">
            <v>2</v>
          </cell>
          <cell r="AP23" t="str">
            <v>acquired</v>
          </cell>
          <cell r="AQ23">
            <v>10</v>
          </cell>
          <cell r="AS23" t="b">
            <v>0</v>
          </cell>
          <cell r="AT23" t="str">
            <v>Type is giant, humanoid, monstrous humanoid</v>
          </cell>
          <cell r="AU23" t="b">
            <v>1</v>
          </cell>
          <cell r="AW23" t="str">
            <v/>
          </cell>
          <cell r="AX23" t="str">
            <v/>
          </cell>
          <cell r="AY23" t="str">
            <v>BoK</v>
          </cell>
          <cell r="AZ23">
            <v>42</v>
          </cell>
          <cell r="BA23" t="str">
            <v/>
          </cell>
          <cell r="BB23" t="b">
            <v>0</v>
          </cell>
          <cell r="BC23" t="b">
            <v>0</v>
          </cell>
          <cell r="BD23" t="b">
            <v>0</v>
          </cell>
          <cell r="BF23" t="str">
            <v>Half-Celestial</v>
          </cell>
          <cell r="BI23">
            <v>0</v>
          </cell>
        </row>
        <row r="24">
          <cell r="A24" t="str">
            <v>Dragonspawn</v>
          </cell>
          <cell r="D24" t="str">
            <v>Monstrous Humanoid</v>
          </cell>
          <cell r="E24" t="str">
            <v/>
          </cell>
          <cell r="J24">
            <v>60</v>
          </cell>
          <cell r="K24" t="str">
            <v>average</v>
          </cell>
          <cell r="L24">
            <v>0</v>
          </cell>
          <cell r="M24">
            <v>7</v>
          </cell>
          <cell r="N24" t="str">
            <v>2 Claws+4+0+2,Bite+4+0+1</v>
          </cell>
          <cell r="O24" t="str">
            <v/>
          </cell>
          <cell r="S24" t="str">
            <v>normal</v>
          </cell>
          <cell r="T24">
            <v>30</v>
          </cell>
          <cell r="V24" t="str">
            <v>sleep, paralysis</v>
          </cell>
          <cell r="AB24" t="str">
            <v/>
          </cell>
          <cell r="AC24" t="str">
            <v/>
          </cell>
          <cell r="AD24" t="str">
            <v/>
          </cell>
          <cell r="AE24" t="str">
            <v/>
          </cell>
          <cell r="AF24" t="str">
            <v/>
          </cell>
          <cell r="AG24" t="str">
            <v/>
          </cell>
          <cell r="AH24" t="str">
            <v/>
          </cell>
          <cell r="AI24" t="str">
            <v/>
          </cell>
          <cell r="AM24" t="str">
            <v/>
          </cell>
          <cell r="AN24" t="str">
            <v/>
          </cell>
          <cell r="AO24" t="str">
            <v/>
          </cell>
          <cell r="AP24" t="str">
            <v>acquired</v>
          </cell>
          <cell r="AS24" t="b">
            <v>0</v>
          </cell>
          <cell r="AT24" t="str">
            <v>Type is humanoid, monstrous humanoid; Size=small, medium, large</v>
          </cell>
          <cell r="AU24" t="b">
            <v>1</v>
          </cell>
          <cell r="AV24" t="str">
            <v/>
          </cell>
          <cell r="AW24" t="str">
            <v/>
          </cell>
          <cell r="AX24" t="str">
            <v/>
          </cell>
          <cell r="AY24" t="str">
            <v>DCS</v>
          </cell>
          <cell r="BA24" t="str">
            <v>BoK</v>
          </cell>
          <cell r="BB24" t="b">
            <v>0</v>
          </cell>
          <cell r="BC24" t="b">
            <v>0</v>
          </cell>
          <cell r="BD24" t="b">
            <v>0</v>
          </cell>
          <cell r="BF24" t="str">
            <v>Half-Dragon</v>
          </cell>
          <cell r="BI24" t="str">
            <v/>
          </cell>
        </row>
        <row r="25">
          <cell r="A25" t="str">
            <v>Dry Lich</v>
          </cell>
          <cell r="D25" t="str">
            <v>Undead</v>
          </cell>
          <cell r="M25">
            <v>5</v>
          </cell>
          <cell r="T25">
            <v>60</v>
          </cell>
          <cell r="V25" t="str">
            <v>dehydration, heat, polymorph , mind-affecting effects</v>
          </cell>
          <cell r="Z25" t="str">
            <v>10/bludgeoning and magic</v>
          </cell>
          <cell r="AC25">
            <v>2</v>
          </cell>
          <cell r="AG25">
            <v>4</v>
          </cell>
          <cell r="AH25">
            <v>2</v>
          </cell>
          <cell r="AI25" t="str">
            <v>Hide+8,Intimidate+8,Listen+8,Move Silently+8,Search+8,Spot+8</v>
          </cell>
          <cell r="AM25">
            <v>3</v>
          </cell>
          <cell r="AO25">
            <v>5</v>
          </cell>
          <cell r="AP25" t="str">
            <v>acquired</v>
          </cell>
          <cell r="AR25">
            <v>12</v>
          </cell>
          <cell r="AS25" t="b">
            <v>0</v>
          </cell>
          <cell r="AT25" t="str">
            <v>non good, Wlaker in the Waste level&gt;=10</v>
          </cell>
          <cell r="AU25" t="b">
            <v>1</v>
          </cell>
          <cell r="AX25" t="str">
            <v>n.a.</v>
          </cell>
          <cell r="AY25" t="str">
            <v>Sa</v>
          </cell>
          <cell r="AZ25">
            <v>155</v>
          </cell>
          <cell r="BA25" t="str">
            <v/>
          </cell>
          <cell r="BB25" t="b">
            <v>1</v>
          </cell>
          <cell r="BC25" t="b">
            <v>0</v>
          </cell>
          <cell r="BD25" t="b">
            <v>1</v>
          </cell>
          <cell r="BF25" t="str">
            <v>Half-Elemental</v>
          </cell>
          <cell r="BI25" t="str">
            <v>,Humanoid,</v>
          </cell>
        </row>
        <row r="26">
          <cell r="A26" t="str">
            <v>Dust-Stuffed</v>
          </cell>
          <cell r="D26" t="str">
            <v>Construct</v>
          </cell>
          <cell r="E26" t="str">
            <v>Living Construct</v>
          </cell>
          <cell r="Z26" t="str">
            <v>15/bludgeoning</v>
          </cell>
          <cell r="AC26">
            <v>4</v>
          </cell>
          <cell r="AD26">
            <v>4</v>
          </cell>
          <cell r="AE26">
            <v>2</v>
          </cell>
          <cell r="AM26">
            <v>1</v>
          </cell>
          <cell r="AN26" t="str">
            <v>Lawful Evil</v>
          </cell>
          <cell r="AO26">
            <v>5</v>
          </cell>
          <cell r="AP26" t="str">
            <v>acquired</v>
          </cell>
          <cell r="AS26" t="b">
            <v>0</v>
          </cell>
          <cell r="AT26" t="str">
            <v>Type is humanoid, monstrous humanoid</v>
          </cell>
          <cell r="AU26" t="b">
            <v>1</v>
          </cell>
          <cell r="AX26" t="str">
            <v>n.a.</v>
          </cell>
          <cell r="AY26" t="str">
            <v>EH</v>
          </cell>
          <cell r="AZ26">
            <v>114</v>
          </cell>
          <cell r="BA26" t="str">
            <v/>
          </cell>
          <cell r="BB26" t="b">
            <v>0</v>
          </cell>
          <cell r="BC26" t="b">
            <v>0</v>
          </cell>
          <cell r="BD26" t="b">
            <v>0</v>
          </cell>
          <cell r="BF26" t="str">
            <v>Half-Farspawn</v>
          </cell>
          <cell r="BI26" t="str">
            <v>,human,</v>
          </cell>
        </row>
        <row r="27">
          <cell r="A27" t="str">
            <v>Entropic</v>
          </cell>
          <cell r="D27" t="str">
            <v>Outsider</v>
          </cell>
          <cell r="E27" t="str">
            <v>Extraplanar</v>
          </cell>
          <cell r="AE27">
            <v>2</v>
          </cell>
          <cell r="AF27">
            <v>0</v>
          </cell>
          <cell r="AH27">
            <v>2</v>
          </cell>
          <cell r="AM27">
            <v>1</v>
          </cell>
          <cell r="AO27">
            <v>2</v>
          </cell>
          <cell r="AP27" t="str">
            <v>inherited</v>
          </cell>
          <cell r="AS27" t="b">
            <v>0</v>
          </cell>
          <cell r="AT27" t="str">
            <v>Type is not construct, deathless, elemental, ooze; Subtype is corporeal</v>
          </cell>
          <cell r="AU27" t="b">
            <v>1</v>
          </cell>
          <cell r="AX27" t="str">
            <v>n.a.</v>
          </cell>
          <cell r="AY27" t="str">
            <v>PlH</v>
          </cell>
          <cell r="AZ27">
            <v>122</v>
          </cell>
          <cell r="BA27" t="str">
            <v/>
          </cell>
          <cell r="BB27" t="b">
            <v>1</v>
          </cell>
          <cell r="BC27" t="b">
            <v>0</v>
          </cell>
          <cell r="BD27" t="b">
            <v>1</v>
          </cell>
          <cell r="BF27" t="str">
            <v>Half-Fey</v>
          </cell>
          <cell r="BI27" t="str">
            <v>,Human,</v>
          </cell>
        </row>
        <row r="28">
          <cell r="A28" t="str">
            <v>Evolved</v>
          </cell>
          <cell r="B28" t="str">
            <v>Can be selected up to 4 times.</v>
          </cell>
          <cell r="M28">
            <v>0</v>
          </cell>
          <cell r="P28" t="str">
            <v/>
          </cell>
          <cell r="AA28">
            <v>3</v>
          </cell>
          <cell r="AC28">
            <v>0</v>
          </cell>
          <cell r="AH28">
            <v>0</v>
          </cell>
          <cell r="AM28">
            <v>0</v>
          </cell>
          <cell r="AO28">
            <v>0</v>
          </cell>
          <cell r="AP28" t="str">
            <v>acquired</v>
          </cell>
          <cell r="AS28" t="b">
            <v>1</v>
          </cell>
          <cell r="AT28" t="str">
            <v>Type is undead; Int&gt;0</v>
          </cell>
          <cell r="AU28" t="b">
            <v>0</v>
          </cell>
          <cell r="AX28" t="str">
            <v>n.a.</v>
          </cell>
          <cell r="AY28" t="str">
            <v>LM</v>
          </cell>
          <cell r="AZ28">
            <v>99</v>
          </cell>
          <cell r="BA28" t="str">
            <v/>
          </cell>
          <cell r="BB28" t="b">
            <v>1</v>
          </cell>
          <cell r="BC28" t="b">
            <v>0</v>
          </cell>
          <cell r="BD28" t="b">
            <v>0</v>
          </cell>
          <cell r="BF28" t="str">
            <v>Half-Illithid</v>
          </cell>
          <cell r="BI28">
            <v>0</v>
          </cell>
        </row>
        <row r="29">
          <cell r="A29" t="str">
            <v>Faerzress-Infused</v>
          </cell>
          <cell r="AM29">
            <v>1</v>
          </cell>
          <cell r="AO29">
            <v>1</v>
          </cell>
          <cell r="AP29" t="str">
            <v>inherited</v>
          </cell>
          <cell r="AS29" t="b">
            <v>0</v>
          </cell>
          <cell r="AT29" t="str">
            <v>Subtype is corporeal</v>
          </cell>
          <cell r="AU29" t="b">
            <v>1</v>
          </cell>
          <cell r="AX29" t="str">
            <v>n.a.</v>
          </cell>
          <cell r="AY29" t="str">
            <v>Und</v>
          </cell>
          <cell r="AZ29">
            <v>86</v>
          </cell>
          <cell r="BA29" t="str">
            <v/>
          </cell>
          <cell r="BB29" t="b">
            <v>0</v>
          </cell>
          <cell r="BC29" t="b">
            <v>0</v>
          </cell>
          <cell r="BD29" t="b">
            <v>0</v>
          </cell>
          <cell r="BF29" t="str">
            <v>Half-Troll</v>
          </cell>
          <cell r="BI29">
            <v>0</v>
          </cell>
        </row>
        <row r="30">
          <cell r="A30" t="str">
            <v>Feral</v>
          </cell>
          <cell r="D30" t="str">
            <v>Monstrous Humanoid</v>
          </cell>
          <cell r="G30">
            <v>40</v>
          </cell>
          <cell r="M30">
            <v>6</v>
          </cell>
          <cell r="N30" t="str">
            <v>2 Claws+6+0+1</v>
          </cell>
          <cell r="T30">
            <v>60</v>
          </cell>
          <cell r="AA30">
            <v>2</v>
          </cell>
          <cell r="AC30">
            <v>4</v>
          </cell>
          <cell r="AD30">
            <v>-2</v>
          </cell>
          <cell r="AE30">
            <v>2</v>
          </cell>
          <cell r="AF30">
            <v>-4</v>
          </cell>
          <cell r="AG30">
            <v>2</v>
          </cell>
          <cell r="AM30">
            <v>1</v>
          </cell>
          <cell r="AO30">
            <v>1</v>
          </cell>
          <cell r="AP30" t="str">
            <v>inherited</v>
          </cell>
          <cell r="AQ30">
            <v>10</v>
          </cell>
          <cell r="AS30" t="b">
            <v>0</v>
          </cell>
          <cell r="AT30" t="str">
            <v>Type is humanoid, monstrous humanoid; Subtype is corporeal</v>
          </cell>
          <cell r="AU30" t="b">
            <v>1</v>
          </cell>
          <cell r="AX30" t="str">
            <v>n.a.</v>
          </cell>
          <cell r="AY30" t="str">
            <v>Sand</v>
          </cell>
          <cell r="AZ30">
            <v>115</v>
          </cell>
          <cell r="BA30" t="str">
            <v/>
          </cell>
          <cell r="BB30" t="b">
            <v>1</v>
          </cell>
          <cell r="BC30" t="b">
            <v>0</v>
          </cell>
          <cell r="BD30" t="b">
            <v>1</v>
          </cell>
          <cell r="BF30" t="str">
            <v>Half-Vampire</v>
          </cell>
          <cell r="BI30" t="b">
            <v>0</v>
          </cell>
        </row>
        <row r="31">
          <cell r="A31" t="str">
            <v>Fiendish</v>
          </cell>
          <cell r="D31" t="str">
            <v/>
          </cell>
          <cell r="E31" t="str">
            <v>Extraplanar</v>
          </cell>
          <cell r="T31">
            <v>60</v>
          </cell>
          <cell r="X31" t="str">
            <v>cold 5, fire 5</v>
          </cell>
          <cell r="Z31" t="str">
            <v>0/magic</v>
          </cell>
          <cell r="AF31">
            <v>0</v>
          </cell>
          <cell r="AM31">
            <v>0</v>
          </cell>
          <cell r="AN31" t="str">
            <v>Evil</v>
          </cell>
          <cell r="AO31">
            <v>2</v>
          </cell>
          <cell r="AP31" t="str">
            <v>inherited</v>
          </cell>
          <cell r="AS31" t="b">
            <v>0</v>
          </cell>
          <cell r="AT31" t="str">
            <v>Type is living creature, not elemental, ooze, outsider; Subtype is corporeal; Non good</v>
          </cell>
          <cell r="AU31" t="b">
            <v>0</v>
          </cell>
          <cell r="AX31" t="str">
            <v>n.a.</v>
          </cell>
          <cell r="AY31" t="str">
            <v>MM</v>
          </cell>
          <cell r="AZ31">
            <v>108</v>
          </cell>
          <cell r="BA31" t="str">
            <v/>
          </cell>
          <cell r="BB31" t="b">
            <v>1</v>
          </cell>
          <cell r="BC31" t="b">
            <v>0</v>
          </cell>
          <cell r="BD31" t="b">
            <v>0</v>
          </cell>
          <cell r="BF31" t="str">
            <v>Hooded Pupil</v>
          </cell>
          <cell r="BI31" t="b">
            <v>0</v>
          </cell>
        </row>
        <row r="32">
          <cell r="A32" t="str">
            <v>Ghost</v>
          </cell>
          <cell r="D32" t="str">
            <v>Undead</v>
          </cell>
          <cell r="E32" t="str">
            <v>Incorporeal</v>
          </cell>
          <cell r="J32">
            <v>30</v>
          </cell>
          <cell r="K32" t="str">
            <v>perfect</v>
          </cell>
          <cell r="M32">
            <v>0</v>
          </cell>
          <cell r="T32">
            <v>60</v>
          </cell>
          <cell r="AH32">
            <v>4</v>
          </cell>
          <cell r="AI32" t="str">
            <v>Hide+8,Listen+8,Search+8,Spot+8</v>
          </cell>
          <cell r="AM32">
            <v>2</v>
          </cell>
          <cell r="AO32">
            <v>5</v>
          </cell>
          <cell r="AP32" t="str">
            <v>acquired</v>
          </cell>
          <cell r="AR32">
            <v>12</v>
          </cell>
          <cell r="AS32" t="b">
            <v>0</v>
          </cell>
          <cell r="AT32" t="str">
            <v>Type is aberration, animal, dragon, giant, humanoid, magical beast, monstrous humanoid, plant; Cha&gt;=6</v>
          </cell>
          <cell r="AU32" t="b">
            <v>1</v>
          </cell>
          <cell r="AX32" t="str">
            <v>n.a.</v>
          </cell>
          <cell r="AY32" t="str">
            <v>MM</v>
          </cell>
          <cell r="AZ32">
            <v>116</v>
          </cell>
          <cell r="BA32" t="str">
            <v/>
          </cell>
          <cell r="BB32" t="b">
            <v>1</v>
          </cell>
          <cell r="BC32" t="b">
            <v>0</v>
          </cell>
          <cell r="BD32" t="b">
            <v>1</v>
          </cell>
          <cell r="BF32" t="str">
            <v>Insectile</v>
          </cell>
        </row>
        <row r="33">
          <cell r="A33" t="str">
            <v>GraveTouched Ghoul</v>
          </cell>
          <cell r="D33" t="str">
            <v>Undead</v>
          </cell>
          <cell r="M33">
            <v>2</v>
          </cell>
          <cell r="N33" t="str">
            <v>Bite+5+0+1,2 Claws+5+0+0</v>
          </cell>
          <cell r="T33">
            <v>60</v>
          </cell>
          <cell r="V33" t="str">
            <v>damage to physical ability scores, death effects, death from massive damage, disease, energy drain, exhaustion, extra damage from critical hits, fatigue, mind-affecting spells and abilities, paralysis, poison, sleep, stunning</v>
          </cell>
          <cell r="AC33">
            <v>2</v>
          </cell>
          <cell r="AD33">
            <v>4</v>
          </cell>
          <cell r="AF33">
            <v>2</v>
          </cell>
          <cell r="AG33">
            <v>4</v>
          </cell>
          <cell r="AH33">
            <v>2</v>
          </cell>
          <cell r="AJ33" t="str">
            <v>Multiattack</v>
          </cell>
          <cell r="AM33">
            <v>1</v>
          </cell>
          <cell r="AN33" t="str">
            <v>Chaotic Evil</v>
          </cell>
          <cell r="AO33">
            <v>2</v>
          </cell>
          <cell r="AP33" t="str">
            <v>acquired</v>
          </cell>
          <cell r="AR33">
            <v>12</v>
          </cell>
          <cell r="AS33" t="b">
            <v>0</v>
          </cell>
          <cell r="AT33" t="str">
            <v>Type is aberration, fey, giant, humanoid, monstrous humanoid; Subtype is corporeal</v>
          </cell>
          <cell r="AU33" t="b">
            <v>1</v>
          </cell>
          <cell r="AX33" t="str">
            <v>n.a.</v>
          </cell>
          <cell r="AY33" t="str">
            <v>LM</v>
          </cell>
          <cell r="AZ33">
            <v>103</v>
          </cell>
          <cell r="BA33" t="str">
            <v/>
          </cell>
          <cell r="BB33" t="b">
            <v>1</v>
          </cell>
          <cell r="BC33" t="b">
            <v>0</v>
          </cell>
          <cell r="BD33" t="b">
            <v>1</v>
          </cell>
          <cell r="BF33" t="str">
            <v>Lich</v>
          </cell>
        </row>
        <row r="34">
          <cell r="A34" t="str">
            <v>Gurik Cha'Ahl</v>
          </cell>
          <cell r="M34">
            <v>1</v>
          </cell>
          <cell r="AC34">
            <v>4</v>
          </cell>
          <cell r="AE34">
            <v>2</v>
          </cell>
          <cell r="AH34">
            <v>-2</v>
          </cell>
          <cell r="AI34" t="str">
            <v>Hide+6,Move Silently+6</v>
          </cell>
          <cell r="AM34">
            <v>1</v>
          </cell>
          <cell r="AO34">
            <v>1</v>
          </cell>
          <cell r="AP34" t="str">
            <v>inherited</v>
          </cell>
          <cell r="AS34" t="b">
            <v>0</v>
          </cell>
          <cell r="AT34" t="str">
            <v>Subtype is goblinoid</v>
          </cell>
          <cell r="AU34" t="b">
            <v>0</v>
          </cell>
          <cell r="AX34" t="str">
            <v>n.a.</v>
          </cell>
          <cell r="AY34" t="str">
            <v>BoK</v>
          </cell>
          <cell r="AZ34">
            <v>61</v>
          </cell>
          <cell r="BA34" t="str">
            <v/>
          </cell>
          <cell r="BB34" t="b">
            <v>0</v>
          </cell>
          <cell r="BC34" t="b">
            <v>0</v>
          </cell>
          <cell r="BD34" t="b">
            <v>0</v>
          </cell>
          <cell r="BF34" t="str">
            <v>Lycanthrope</v>
          </cell>
        </row>
        <row r="35">
          <cell r="A35" t="str">
            <v>Half-Celestial</v>
          </cell>
          <cell r="D35" t="str">
            <v>Outsider</v>
          </cell>
          <cell r="E35" t="str">
            <v>Native</v>
          </cell>
          <cell r="J35">
            <v>60</v>
          </cell>
          <cell r="K35" t="str">
            <v>good</v>
          </cell>
          <cell r="M35">
            <v>1</v>
          </cell>
          <cell r="P35" t="str">
            <v/>
          </cell>
          <cell r="V35" t="str">
            <v>disease</v>
          </cell>
          <cell r="Z35" t="str">
            <v>5/magic</v>
          </cell>
          <cell r="AC35">
            <v>4</v>
          </cell>
          <cell r="AD35">
            <v>2</v>
          </cell>
          <cell r="AE35">
            <v>4</v>
          </cell>
          <cell r="AF35">
            <v>2</v>
          </cell>
          <cell r="AG35">
            <v>4</v>
          </cell>
          <cell r="AH35">
            <v>4</v>
          </cell>
          <cell r="AM35">
            <v>1</v>
          </cell>
          <cell r="AN35" t="str">
            <v>Good</v>
          </cell>
          <cell r="AO35">
            <v>4</v>
          </cell>
          <cell r="AP35" t="str">
            <v>inherited</v>
          </cell>
          <cell r="AS35" t="b">
            <v>0</v>
          </cell>
          <cell r="AT35" t="str">
            <v>Type is living creature; Subtype is corporeal; Non evil, Int&gt;=4</v>
          </cell>
          <cell r="AU35" t="b">
            <v>1</v>
          </cell>
          <cell r="AX35" t="str">
            <v>n.a.</v>
          </cell>
          <cell r="AY35" t="str">
            <v>MM</v>
          </cell>
          <cell r="AZ35">
            <v>144</v>
          </cell>
          <cell r="BA35" t="str">
            <v/>
          </cell>
          <cell r="BB35" t="b">
            <v>1</v>
          </cell>
          <cell r="BC35" t="b">
            <v>0</v>
          </cell>
          <cell r="BD35" t="b">
            <v>1</v>
          </cell>
          <cell r="BF35" t="str">
            <v>Mummified</v>
          </cell>
        </row>
        <row r="36">
          <cell r="A36" t="str">
            <v>Half-Dragon</v>
          </cell>
          <cell r="D36" t="str">
            <v>Dragon</v>
          </cell>
          <cell r="J36">
            <v>0</v>
          </cell>
          <cell r="K36" t="str">
            <v/>
          </cell>
          <cell r="M36">
            <v>4</v>
          </cell>
          <cell r="N36" t="str">
            <v>2 Claws+4+0+0,Bite+5+0+1</v>
          </cell>
          <cell r="S36" t="str">
            <v>normal</v>
          </cell>
          <cell r="T36">
            <v>60</v>
          </cell>
          <cell r="V36" t="str">
            <v>sleep, paralysis</v>
          </cell>
          <cell r="AB36" t="str">
            <v/>
          </cell>
          <cell r="AC36">
            <v>8</v>
          </cell>
          <cell r="AE36">
            <v>2</v>
          </cell>
          <cell r="AF36">
            <v>2</v>
          </cell>
          <cell r="AH36">
            <v>2</v>
          </cell>
          <cell r="AM36">
            <v>2</v>
          </cell>
          <cell r="AO36">
            <v>3</v>
          </cell>
          <cell r="AP36" t="str">
            <v>inherited</v>
          </cell>
          <cell r="AQ36">
            <v>10</v>
          </cell>
          <cell r="AS36" t="b">
            <v>0</v>
          </cell>
          <cell r="AT36" t="str">
            <v>Type is living creature; Subtype is corporeal</v>
          </cell>
          <cell r="AU36" t="b">
            <v>1</v>
          </cell>
          <cell r="AW36" t="str">
            <v/>
          </cell>
          <cell r="AX36" t="str">
            <v/>
          </cell>
          <cell r="AY36" t="str">
            <v>MM</v>
          </cell>
          <cell r="AZ36">
            <v>146</v>
          </cell>
          <cell r="BA36" t="str">
            <v/>
          </cell>
          <cell r="BB36" t="b">
            <v>1</v>
          </cell>
          <cell r="BC36" t="b">
            <v>0</v>
          </cell>
          <cell r="BD36" t="b">
            <v>1</v>
          </cell>
          <cell r="BF36" t="str">
            <v>Necropolitan</v>
          </cell>
        </row>
        <row r="37">
          <cell r="A37" t="str">
            <v>Half-Elemental</v>
          </cell>
          <cell r="D37" t="str">
            <v>Outsider</v>
          </cell>
          <cell r="E37" t="str">
            <v>Native</v>
          </cell>
          <cell r="M37" t="str">
            <v/>
          </cell>
          <cell r="P37" t="str">
            <v/>
          </cell>
          <cell r="AC37" t="str">
            <v/>
          </cell>
          <cell r="AD37" t="str">
            <v/>
          </cell>
          <cell r="AE37" t="str">
            <v/>
          </cell>
          <cell r="AF37" t="str">
            <v/>
          </cell>
          <cell r="AG37" t="str">
            <v/>
          </cell>
          <cell r="AH37" t="str">
            <v/>
          </cell>
          <cell r="AM37">
            <v>2</v>
          </cell>
          <cell r="AO37">
            <v>3</v>
          </cell>
          <cell r="AP37" t="str">
            <v>inherited</v>
          </cell>
          <cell r="AS37" t="b">
            <v>0</v>
          </cell>
          <cell r="AT37" t="str">
            <v>Type is living creature; Subtype is corporeal; Int&gt;=4.</v>
          </cell>
          <cell r="AU37" t="b">
            <v>1</v>
          </cell>
          <cell r="AW37" t="str">
            <v/>
          </cell>
          <cell r="AX37" t="str">
            <v/>
          </cell>
          <cell r="AY37" t="str">
            <v>MotP</v>
          </cell>
          <cell r="AZ37">
            <v>188</v>
          </cell>
          <cell r="BA37" t="str">
            <v>RT</v>
          </cell>
          <cell r="BB37" t="b">
            <v>1</v>
          </cell>
          <cell r="BC37" t="b">
            <v>0</v>
          </cell>
          <cell r="BD37" t="b">
            <v>1</v>
          </cell>
          <cell r="BF37" t="str">
            <v>Pseudonatural</v>
          </cell>
        </row>
        <row r="38">
          <cell r="A38" t="str">
            <v>Half-Farspawn</v>
          </cell>
          <cell r="D38" t="str">
            <v>Outsider</v>
          </cell>
          <cell r="E38" t="str">
            <v>Native</v>
          </cell>
          <cell r="M38">
            <v>3</v>
          </cell>
          <cell r="N38" t="str">
            <v>2 Tentacles+5+0+0</v>
          </cell>
          <cell r="P38" t="str">
            <v/>
          </cell>
          <cell r="V38" t="str">
            <v>poison</v>
          </cell>
          <cell r="X38" t="str">
            <v>acid 10, electricity 10</v>
          </cell>
          <cell r="Y38">
            <v>10</v>
          </cell>
          <cell r="Z38" t="str">
            <v>5/magic</v>
          </cell>
          <cell r="AC38">
            <v>2</v>
          </cell>
          <cell r="AD38">
            <v>2</v>
          </cell>
          <cell r="AE38">
            <v>6</v>
          </cell>
          <cell r="AG38">
            <v>4</v>
          </cell>
          <cell r="AH38">
            <v>2</v>
          </cell>
          <cell r="AM38">
            <v>1</v>
          </cell>
          <cell r="AN38" t="str">
            <v>Chaotic Evil</v>
          </cell>
          <cell r="AO38">
            <v>4</v>
          </cell>
          <cell r="AP38" t="str">
            <v>inherited</v>
          </cell>
          <cell r="AS38" t="b">
            <v>0</v>
          </cell>
          <cell r="AT38" t="str">
            <v>Type is living creature, not outsider; Subtype is corporeal</v>
          </cell>
          <cell r="AU38" t="b">
            <v>1</v>
          </cell>
          <cell r="AX38" t="str">
            <v>n.a.</v>
          </cell>
          <cell r="AY38" t="str">
            <v>LoM</v>
          </cell>
          <cell r="AZ38">
            <v>151</v>
          </cell>
          <cell r="BA38" t="str">
            <v/>
          </cell>
          <cell r="BB38" t="b">
            <v>1</v>
          </cell>
          <cell r="BC38" t="b">
            <v>0</v>
          </cell>
          <cell r="BD38" t="b">
            <v>1</v>
          </cell>
          <cell r="BF38" t="str">
            <v>Saint</v>
          </cell>
        </row>
        <row r="39">
          <cell r="A39" t="str">
            <v>Half-Fey</v>
          </cell>
          <cell r="D39" t="str">
            <v>Fey</v>
          </cell>
          <cell r="J39">
            <v>60</v>
          </cell>
          <cell r="K39" t="str">
            <v>good</v>
          </cell>
          <cell r="P39" t="str">
            <v/>
          </cell>
          <cell r="V39" t="str">
            <v>enchantment</v>
          </cell>
          <cell r="Z39" t="str">
            <v>5/cold iron</v>
          </cell>
          <cell r="AD39">
            <v>2</v>
          </cell>
          <cell r="AE39">
            <v>-2</v>
          </cell>
          <cell r="AG39">
            <v>2</v>
          </cell>
          <cell r="AH39">
            <v>4</v>
          </cell>
          <cell r="AM39">
            <v>1</v>
          </cell>
          <cell r="AN39" t="str">
            <v>Chaotic</v>
          </cell>
          <cell r="AO39">
            <v>2</v>
          </cell>
          <cell r="AP39" t="str">
            <v>inherited</v>
          </cell>
          <cell r="AQ39">
            <v>6</v>
          </cell>
          <cell r="AS39" t="b">
            <v>0</v>
          </cell>
          <cell r="AT39" t="str">
            <v>Type is living creature; Subtype is corporeal</v>
          </cell>
          <cell r="AU39" t="b">
            <v>1</v>
          </cell>
          <cell r="AX39" t="str">
            <v>n.a.</v>
          </cell>
          <cell r="AY39" t="str">
            <v>FF</v>
          </cell>
          <cell r="AZ39">
            <v>89</v>
          </cell>
          <cell r="BA39" t="str">
            <v/>
          </cell>
          <cell r="BB39" t="b">
            <v>1</v>
          </cell>
          <cell r="BC39" t="b">
            <v>0</v>
          </cell>
          <cell r="BD39" t="b">
            <v>1</v>
          </cell>
          <cell r="BF39" t="str">
            <v>Shadow</v>
          </cell>
        </row>
        <row r="40">
          <cell r="A40" t="str">
            <v>Half-Fiend</v>
          </cell>
          <cell r="D40" t="str">
            <v>Outsider</v>
          </cell>
          <cell r="E40" t="str">
            <v>Native</v>
          </cell>
          <cell r="J40">
            <v>30</v>
          </cell>
          <cell r="K40" t="str">
            <v>average</v>
          </cell>
          <cell r="M40">
            <v>1</v>
          </cell>
          <cell r="N40" t="str">
            <v>2 Claws+4+0+0,Bite+5+0+1</v>
          </cell>
          <cell r="P40" t="str">
            <v/>
          </cell>
          <cell r="V40" t="str">
            <v>poison</v>
          </cell>
          <cell r="X40" t="str">
            <v>acid 10, cold 10, electricity 10, fire 10</v>
          </cell>
          <cell r="Z40" t="str">
            <v>5/magic</v>
          </cell>
          <cell r="AC40">
            <v>4</v>
          </cell>
          <cell r="AD40">
            <v>4</v>
          </cell>
          <cell r="AE40">
            <v>2</v>
          </cell>
          <cell r="AF40">
            <v>4</v>
          </cell>
          <cell r="AH40">
            <v>2</v>
          </cell>
          <cell r="AM40">
            <v>1</v>
          </cell>
          <cell r="AN40" t="str">
            <v>Evil</v>
          </cell>
          <cell r="AO40">
            <v>4</v>
          </cell>
          <cell r="AP40" t="str">
            <v>inherited</v>
          </cell>
          <cell r="AS40" t="b">
            <v>0</v>
          </cell>
          <cell r="AT40" t="str">
            <v>Type is living creature; Subtype is corporeal; Non good, Int&gt;=4</v>
          </cell>
          <cell r="AU40" t="b">
            <v>0</v>
          </cell>
          <cell r="AX40" t="str">
            <v>n.a.</v>
          </cell>
          <cell r="AY40" t="str">
            <v>MM</v>
          </cell>
          <cell r="AZ40">
            <v>147</v>
          </cell>
          <cell r="BA40" t="str">
            <v/>
          </cell>
          <cell r="BB40" t="b">
            <v>1</v>
          </cell>
          <cell r="BC40" t="b">
            <v>0</v>
          </cell>
          <cell r="BD40" t="b">
            <v>0</v>
          </cell>
          <cell r="BF40" t="str">
            <v>Spellwarped</v>
          </cell>
        </row>
        <row r="41">
          <cell r="A41" t="str">
            <v>Half-Illithid</v>
          </cell>
          <cell r="D41" t="str">
            <v>Aberration</v>
          </cell>
          <cell r="M41">
            <v>1</v>
          </cell>
          <cell r="N41" t="str">
            <v>4 Tentacles+4+0+0</v>
          </cell>
          <cell r="P41" t="str">
            <v/>
          </cell>
          <cell r="T41">
            <v>60</v>
          </cell>
          <cell r="Y41">
            <v>10</v>
          </cell>
          <cell r="AF41">
            <v>4</v>
          </cell>
          <cell r="AG41">
            <v>4</v>
          </cell>
          <cell r="AH41">
            <v>4</v>
          </cell>
          <cell r="AM41">
            <v>3</v>
          </cell>
          <cell r="AN41" t="str">
            <v>Evil</v>
          </cell>
          <cell r="AO41">
            <v>5</v>
          </cell>
          <cell r="AP41" t="str">
            <v>inherited</v>
          </cell>
          <cell r="AQ41">
            <v>8</v>
          </cell>
          <cell r="AS41" t="b">
            <v>0</v>
          </cell>
          <cell r="AT41" t="str">
            <v>Type is not construct; Subtype is corporeal</v>
          </cell>
          <cell r="AU41" t="b">
            <v>1</v>
          </cell>
          <cell r="AX41" t="str">
            <v>n.a.</v>
          </cell>
          <cell r="AY41" t="str">
            <v>Und</v>
          </cell>
          <cell r="AZ41">
            <v>89</v>
          </cell>
          <cell r="BA41" t="str">
            <v>FF</v>
          </cell>
          <cell r="BB41" t="b">
            <v>1</v>
          </cell>
          <cell r="BC41" t="b">
            <v>0</v>
          </cell>
          <cell r="BD41" t="b">
            <v>1</v>
          </cell>
          <cell r="BF41" t="str">
            <v>Vampire</v>
          </cell>
        </row>
        <row r="42">
          <cell r="A42" t="str">
            <v>Half-Troll</v>
          </cell>
          <cell r="D42" t="str">
            <v>Giant</v>
          </cell>
          <cell r="M42">
            <v>4</v>
          </cell>
          <cell r="N42" t="str">
            <v>2 Claws+5+0+0,Bite+5+0+1</v>
          </cell>
          <cell r="T42">
            <v>60</v>
          </cell>
          <cell r="AA42">
            <v>5</v>
          </cell>
          <cell r="AC42">
            <v>6</v>
          </cell>
          <cell r="AD42">
            <v>2</v>
          </cell>
          <cell r="AE42">
            <v>6</v>
          </cell>
          <cell r="AF42">
            <v>-2</v>
          </cell>
          <cell r="AH42">
            <v>-2</v>
          </cell>
          <cell r="AM42">
            <v>2</v>
          </cell>
          <cell r="AO42">
            <v>4</v>
          </cell>
          <cell r="AP42" t="str">
            <v>inherited</v>
          </cell>
          <cell r="AS42" t="b">
            <v>0</v>
          </cell>
          <cell r="AT42" t="str">
            <v>Type is dragon, fey, giant, humanoid, monstrous humanoid, outsider</v>
          </cell>
          <cell r="AU42" t="b">
            <v>1</v>
          </cell>
          <cell r="AX42" t="str">
            <v>n.a.</v>
          </cell>
          <cell r="AY42" t="str">
            <v>FF</v>
          </cell>
          <cell r="AZ42">
            <v>92</v>
          </cell>
          <cell r="BA42" t="str">
            <v/>
          </cell>
          <cell r="BB42" t="b">
            <v>1</v>
          </cell>
          <cell r="BC42" t="b">
            <v>0</v>
          </cell>
          <cell r="BD42" t="b">
            <v>1</v>
          </cell>
          <cell r="BF42" t="str">
            <v>Vivacious</v>
          </cell>
        </row>
        <row r="43">
          <cell r="A43" t="str">
            <v>Half-Vampire</v>
          </cell>
          <cell r="M43">
            <v>2</v>
          </cell>
          <cell r="N43" t="str">
            <v>Slam+5+0+1</v>
          </cell>
          <cell r="X43" t="str">
            <v>cold 5, electricity 5</v>
          </cell>
          <cell r="Z43" t="str">
            <v>5/silver or magic</v>
          </cell>
          <cell r="AC43">
            <v>2</v>
          </cell>
          <cell r="AD43">
            <v>2</v>
          </cell>
          <cell r="AH43">
            <v>2</v>
          </cell>
          <cell r="AI43" t="str">
            <v>Bluff+2,Hide+2,Listen+2,Move Silently+2,Spot+2</v>
          </cell>
          <cell r="AM43">
            <v>1</v>
          </cell>
          <cell r="AO43">
            <v>2</v>
          </cell>
          <cell r="AP43" t="str">
            <v>inherited</v>
          </cell>
          <cell r="AS43" t="b">
            <v>0</v>
          </cell>
          <cell r="AT43" t="str">
            <v>Type is humanoid, monstrous humanoid</v>
          </cell>
          <cell r="AU43" t="b">
            <v>1</v>
          </cell>
          <cell r="AX43" t="str">
            <v>n.a.</v>
          </cell>
          <cell r="AY43" t="str">
            <v>LM</v>
          </cell>
          <cell r="AZ43">
            <v>106</v>
          </cell>
          <cell r="BA43" t="str">
            <v/>
          </cell>
          <cell r="BB43" t="b">
            <v>1</v>
          </cell>
          <cell r="BC43" t="b">
            <v>0</v>
          </cell>
          <cell r="BD43" t="b">
            <v>1</v>
          </cell>
          <cell r="BF43" t="str">
            <v>Voidmind</v>
          </cell>
        </row>
        <row r="44">
          <cell r="A44" t="str">
            <v>Hooded Pupil</v>
          </cell>
          <cell r="M44">
            <v>2</v>
          </cell>
          <cell r="X44" t="str">
            <v>cold 5</v>
          </cell>
          <cell r="AC44">
            <v>2</v>
          </cell>
          <cell r="AG44">
            <v>2</v>
          </cell>
          <cell r="AH44">
            <v>2</v>
          </cell>
          <cell r="AI44" t="str">
            <v>Hide+2,Listen+2,Move Silently+2,Spot+2</v>
          </cell>
          <cell r="AJ44" t="str">
            <v>Alertness, Improved Initiative, Lightning Reflexes</v>
          </cell>
          <cell r="AM44">
            <v>1</v>
          </cell>
          <cell r="AN44" t="str">
            <v>Evil</v>
          </cell>
          <cell r="AO44">
            <v>4</v>
          </cell>
          <cell r="AP44" t="str">
            <v>acquired</v>
          </cell>
          <cell r="AS44" t="b">
            <v>0</v>
          </cell>
          <cell r="AT44" t="str">
            <v>Type is giant, humanoid; Subtype is corporeal</v>
          </cell>
          <cell r="AU44" t="b">
            <v>1</v>
          </cell>
          <cell r="AX44" t="str">
            <v>n.a.</v>
          </cell>
          <cell r="AY44" t="str">
            <v>LM</v>
          </cell>
          <cell r="AZ44">
            <v>108</v>
          </cell>
          <cell r="BA44" t="str">
            <v/>
          </cell>
          <cell r="BB44" t="b">
            <v>1</v>
          </cell>
          <cell r="BC44" t="b">
            <v>0</v>
          </cell>
          <cell r="BD44" t="b">
            <v>1</v>
          </cell>
          <cell r="BF44" t="str">
            <v>Wendigo</v>
          </cell>
        </row>
        <row r="45">
          <cell r="A45" t="str">
            <v>Insectile</v>
          </cell>
          <cell r="D45" t="str">
            <v>Aberration</v>
          </cell>
          <cell r="M45">
            <v>2</v>
          </cell>
          <cell r="T45">
            <v>60</v>
          </cell>
          <cell r="AD45">
            <v>4</v>
          </cell>
          <cell r="AG45">
            <v>2</v>
          </cell>
          <cell r="AI45" t="str">
            <v>Spot+4</v>
          </cell>
          <cell r="AM45">
            <v>1</v>
          </cell>
          <cell r="AO45">
            <v>2</v>
          </cell>
          <cell r="AP45" t="str">
            <v>inherited</v>
          </cell>
          <cell r="AS45" t="b">
            <v>0</v>
          </cell>
          <cell r="AT45" t="str">
            <v>Type is giant, humanoid, monstrous humanoid</v>
          </cell>
          <cell r="AU45" t="b">
            <v>1</v>
          </cell>
          <cell r="AX45" t="str">
            <v>n.a.</v>
          </cell>
          <cell r="AY45" t="str">
            <v>Sand</v>
          </cell>
          <cell r="AZ45">
            <v>121</v>
          </cell>
          <cell r="BA45" t="str">
            <v/>
          </cell>
          <cell r="BB45" t="b">
            <v>1</v>
          </cell>
          <cell r="BC45" t="b">
            <v>0</v>
          </cell>
          <cell r="BD45" t="b">
            <v>1</v>
          </cell>
          <cell r="BF45" t="str">
            <v>Woodling</v>
          </cell>
        </row>
        <row r="46">
          <cell r="A46" t="str">
            <v>Lich</v>
          </cell>
          <cell r="D46" t="str">
            <v>Undead</v>
          </cell>
          <cell r="M46">
            <v>5</v>
          </cell>
          <cell r="T46">
            <v>60</v>
          </cell>
          <cell r="V46" t="str">
            <v>cold, electricity, polymorph, mind-affecting effects</v>
          </cell>
          <cell r="Z46" t="str">
            <v>15/bludgeoning and magic</v>
          </cell>
          <cell r="AF46">
            <v>2</v>
          </cell>
          <cell r="AG46">
            <v>2</v>
          </cell>
          <cell r="AH46">
            <v>2</v>
          </cell>
          <cell r="AI46" t="str">
            <v>Hide+8,Listen+8,Move Silently+8,Search+8,Sense Motive+8,Spot+8</v>
          </cell>
          <cell r="AM46">
            <v>2</v>
          </cell>
          <cell r="AN46" t="str">
            <v>Evil</v>
          </cell>
          <cell r="AO46">
            <v>4</v>
          </cell>
          <cell r="AP46" t="str">
            <v>acquired</v>
          </cell>
          <cell r="AR46">
            <v>12</v>
          </cell>
          <cell r="AS46" t="b">
            <v>0</v>
          </cell>
          <cell r="AT46" t="str">
            <v>Type is humanoid</v>
          </cell>
          <cell r="AU46" t="b">
            <v>1</v>
          </cell>
          <cell r="AX46" t="str">
            <v>n.a.</v>
          </cell>
          <cell r="AY46" t="str">
            <v>MM</v>
          </cell>
          <cell r="AZ46">
            <v>166</v>
          </cell>
          <cell r="BA46" t="str">
            <v/>
          </cell>
          <cell r="BB46" t="b">
            <v>1</v>
          </cell>
          <cell r="BC46" t="b">
            <v>0</v>
          </cell>
          <cell r="BD46" t="b">
            <v>1</v>
          </cell>
          <cell r="BF46" t="str">
            <v/>
          </cell>
        </row>
        <row r="47">
          <cell r="A47" t="str">
            <v>Lolth-Touched</v>
          </cell>
          <cell r="AC47">
            <v>6</v>
          </cell>
          <cell r="AE47">
            <v>6</v>
          </cell>
          <cell r="AI47" t="str">
            <v>Hide+4,Move Silently+4</v>
          </cell>
          <cell r="AM47">
            <v>1</v>
          </cell>
          <cell r="AN47" t="str">
            <v>Chaotic Evil</v>
          </cell>
          <cell r="AO47">
            <v>1</v>
          </cell>
          <cell r="AP47" t="str">
            <v>acquired</v>
          </cell>
          <cell r="AS47" t="b">
            <v>0</v>
          </cell>
          <cell r="AT47" t="str">
            <v>Type is humanoid, monstrous humanoid; Subtype is corporeal; not lawful good</v>
          </cell>
          <cell r="AU47" t="b">
            <v>0</v>
          </cell>
          <cell r="AX47" t="str">
            <v>n.a.</v>
          </cell>
          <cell r="AY47" t="str">
            <v>MM4</v>
          </cell>
          <cell r="AZ47">
            <v>92</v>
          </cell>
          <cell r="BA47" t="str">
            <v/>
          </cell>
          <cell r="BB47" t="b">
            <v>1</v>
          </cell>
          <cell r="BC47" t="b">
            <v>0</v>
          </cell>
          <cell r="BD47" t="b">
            <v>0</v>
          </cell>
          <cell r="BF47" t="str">
            <v/>
          </cell>
        </row>
        <row r="48">
          <cell r="A48" t="str">
            <v>Lycanthrope</v>
          </cell>
          <cell r="C48" t="str">
            <v/>
          </cell>
          <cell r="D48" t="str">
            <v>Humanoid(shapechanger)</v>
          </cell>
          <cell r="E48" t="str">
            <v>Shapechanger</v>
          </cell>
          <cell r="F48" t="str">
            <v/>
          </cell>
          <cell r="G48" t="str">
            <v/>
          </cell>
          <cell r="H48" t="str">
            <v/>
          </cell>
          <cell r="I48" t="str">
            <v/>
          </cell>
          <cell r="J48" t="str">
            <v/>
          </cell>
          <cell r="K48" t="str">
            <v/>
          </cell>
          <cell r="L48" t="str">
            <v/>
          </cell>
          <cell r="M48" t="str">
            <v/>
          </cell>
          <cell r="N48" t="str">
            <v/>
          </cell>
          <cell r="S48" t="str">
            <v/>
          </cell>
          <cell r="Z48" t="str">
            <v/>
          </cell>
          <cell r="AC48" t="str">
            <v/>
          </cell>
          <cell r="AD48" t="str">
            <v/>
          </cell>
          <cell r="AE48" t="str">
            <v/>
          </cell>
          <cell r="AG48">
            <v>2</v>
          </cell>
          <cell r="AI48" t="str">
            <v/>
          </cell>
          <cell r="AJ48" t="str">
            <v>Iron Will</v>
          </cell>
          <cell r="AM48" t="str">
            <v/>
          </cell>
          <cell r="AO48">
            <v>2</v>
          </cell>
          <cell r="AP48" t="str">
            <v>acquired</v>
          </cell>
          <cell r="AS48" t="b">
            <v>0</v>
          </cell>
          <cell r="AT48" t="str">
            <v>Type is giant, humanoid</v>
          </cell>
          <cell r="AU48" t="b">
            <v>1</v>
          </cell>
          <cell r="AW48" t="str">
            <v/>
          </cell>
          <cell r="AX48" t="str">
            <v/>
          </cell>
          <cell r="AY48" t="str">
            <v>MM</v>
          </cell>
          <cell r="AZ48">
            <v>171</v>
          </cell>
          <cell r="BB48" t="b">
            <v>1</v>
          </cell>
          <cell r="BC48" t="b">
            <v>0</v>
          </cell>
          <cell r="BD48" t="b">
            <v>1</v>
          </cell>
          <cell r="BF48" t="str">
            <v/>
          </cell>
        </row>
        <row r="49">
          <cell r="A49" t="str">
            <v>Mineral Warrior</v>
          </cell>
          <cell r="E49" t="str">
            <v>Earth</v>
          </cell>
          <cell r="M49">
            <v>3</v>
          </cell>
          <cell r="T49">
            <v>60</v>
          </cell>
          <cell r="Z49" t="str">
            <v>8/adamantine</v>
          </cell>
          <cell r="AC49">
            <v>2</v>
          </cell>
          <cell r="AE49">
            <v>4</v>
          </cell>
          <cell r="AF49">
            <v>-2</v>
          </cell>
          <cell r="AG49">
            <v>-2</v>
          </cell>
          <cell r="AH49">
            <v>-2</v>
          </cell>
          <cell r="AM49">
            <v>1</v>
          </cell>
          <cell r="AO49">
            <v>1</v>
          </cell>
          <cell r="AP49" t="str">
            <v>acquired</v>
          </cell>
          <cell r="AS49" t="b">
            <v>0</v>
          </cell>
          <cell r="AT49" t="str">
            <v>Type is living creature, not elemental; Subtype is corporeal</v>
          </cell>
          <cell r="AU49" t="b">
            <v>1</v>
          </cell>
          <cell r="AX49" t="str">
            <v>n.a.</v>
          </cell>
          <cell r="AY49" t="str">
            <v>Und</v>
          </cell>
          <cell r="AZ49">
            <v>96</v>
          </cell>
          <cell r="BA49" t="str">
            <v/>
          </cell>
          <cell r="BB49" t="b">
            <v>0</v>
          </cell>
          <cell r="BC49" t="b">
            <v>0</v>
          </cell>
          <cell r="BD49" t="b">
            <v>0</v>
          </cell>
          <cell r="BF49" t="str">
            <v/>
          </cell>
        </row>
        <row r="50">
          <cell r="A50" t="str">
            <v>Mummified</v>
          </cell>
          <cell r="D50" t="str">
            <v>Undead</v>
          </cell>
          <cell r="G50">
            <v>20</v>
          </cell>
          <cell r="M50">
            <v>10</v>
          </cell>
          <cell r="N50" t="str">
            <v>Slam+5+0+0</v>
          </cell>
          <cell r="T50">
            <v>60</v>
          </cell>
          <cell r="V50" t="str">
            <v>damage to physical ability scores, death effects, death from massive damage, disease, energy drain, exhaustion, extra damage from critical hits, fatigue, mind-affecting spells and abilities, paralysis, poison, sleep, stunning</v>
          </cell>
          <cell r="W50" t="str">
            <v>fire</v>
          </cell>
          <cell r="Z50" t="str">
            <v>5/-</v>
          </cell>
          <cell r="AC50">
            <v>8</v>
          </cell>
          <cell r="AF50">
            <v>-4</v>
          </cell>
          <cell r="AG50">
            <v>4</v>
          </cell>
          <cell r="AH50">
            <v>4</v>
          </cell>
          <cell r="AM50">
            <v>3</v>
          </cell>
          <cell r="AN50" t="str">
            <v>Lawful Evil</v>
          </cell>
          <cell r="AO50">
            <v>4</v>
          </cell>
          <cell r="AP50" t="str">
            <v>acquired</v>
          </cell>
          <cell r="AR50">
            <v>12</v>
          </cell>
          <cell r="AS50" t="b">
            <v>0</v>
          </cell>
          <cell r="AT50" t="str">
            <v>Type is giant, humanoid, monstrous humanoid; Subtype is corporeal</v>
          </cell>
          <cell r="AU50" t="b">
            <v>1</v>
          </cell>
          <cell r="AX50" t="str">
            <v>n.a.</v>
          </cell>
          <cell r="AY50" t="str">
            <v>LM</v>
          </cell>
          <cell r="AZ50">
            <v>110</v>
          </cell>
          <cell r="BA50" t="str">
            <v>Sand</v>
          </cell>
          <cell r="BB50" t="b">
            <v>1</v>
          </cell>
          <cell r="BC50" t="b">
            <v>0</v>
          </cell>
          <cell r="BD50" t="b">
            <v>1</v>
          </cell>
          <cell r="BF50" t="str">
            <v/>
          </cell>
        </row>
        <row r="51">
          <cell r="A51" t="str">
            <v>Necropolitan</v>
          </cell>
          <cell r="D51" t="str">
            <v>Undead</v>
          </cell>
          <cell r="T51">
            <v>60</v>
          </cell>
          <cell r="V51" t="str">
            <v>damage to physical ability scores, death effects, death from massive damage, disease, energy drain, exhaustion, extra damage from critical hits, fatigue, mind-affecting spells and abilities, paralysis, poison, sleep, stunning</v>
          </cell>
          <cell r="AM51">
            <v>0</v>
          </cell>
          <cell r="AO51">
            <v>0</v>
          </cell>
          <cell r="AP51" t="str">
            <v>acquired</v>
          </cell>
          <cell r="AR51">
            <v>12</v>
          </cell>
          <cell r="AS51" t="b">
            <v>0</v>
          </cell>
          <cell r="AT51" t="str">
            <v>Type is humanoid, monstrous humanoid</v>
          </cell>
          <cell r="AU51" t="b">
            <v>1</v>
          </cell>
          <cell r="AX51" t="str">
            <v>n.a.</v>
          </cell>
          <cell r="AY51" t="str">
            <v>LM</v>
          </cell>
          <cell r="AZ51">
            <v>114</v>
          </cell>
          <cell r="BA51" t="str">
            <v/>
          </cell>
          <cell r="BB51" t="b">
            <v>1</v>
          </cell>
          <cell r="BC51" t="b">
            <v>0</v>
          </cell>
          <cell r="BD51" t="b">
            <v>1</v>
          </cell>
          <cell r="BF51" t="str">
            <v/>
          </cell>
        </row>
        <row r="52">
          <cell r="A52" t="str">
            <v>Ogre Titan</v>
          </cell>
          <cell r="D52" t="str">
            <v>Monstrous Humanoid</v>
          </cell>
          <cell r="E52" t="str">
            <v>Ogre</v>
          </cell>
          <cell r="M52">
            <v>4</v>
          </cell>
          <cell r="T52">
            <v>30</v>
          </cell>
          <cell r="AC52">
            <v>6</v>
          </cell>
          <cell r="AD52">
            <v>4</v>
          </cell>
          <cell r="AE52">
            <v>4</v>
          </cell>
          <cell r="AF52">
            <v>8</v>
          </cell>
          <cell r="AG52">
            <v>4</v>
          </cell>
          <cell r="AH52">
            <v>10</v>
          </cell>
          <cell r="AI52" t="str">
            <v>Concentration+8,Intimidate+8,Knowledge (arcana)+8,Knowledge (history)+8,Listen+10,Search+10;Sense Motive+8,Spot+10</v>
          </cell>
          <cell r="AM52">
            <v>2</v>
          </cell>
          <cell r="AO52">
            <v>6</v>
          </cell>
          <cell r="AP52" t="str">
            <v>acquired</v>
          </cell>
          <cell r="AS52" t="b">
            <v>0</v>
          </cell>
          <cell r="AT52" t="str">
            <v>Race is half-ogre, minotaur, ogre, ogre mage; Con&gt;=12</v>
          </cell>
          <cell r="AU52" t="b">
            <v>0</v>
          </cell>
          <cell r="AX52" t="str">
            <v>n.a.</v>
          </cell>
          <cell r="AY52" t="str">
            <v>AoM</v>
          </cell>
          <cell r="BA52" t="str">
            <v/>
          </cell>
          <cell r="BB52" t="b">
            <v>0</v>
          </cell>
          <cell r="BC52" t="b">
            <v>0</v>
          </cell>
          <cell r="BD52" t="b">
            <v>0</v>
          </cell>
          <cell r="BF52" t="str">
            <v/>
          </cell>
        </row>
        <row r="53">
          <cell r="A53" t="str">
            <v>Primordial</v>
          </cell>
          <cell r="P53" t="str">
            <v/>
          </cell>
          <cell r="AC53">
            <v>-4</v>
          </cell>
          <cell r="AE53">
            <v>-2</v>
          </cell>
          <cell r="AF53">
            <v>4</v>
          </cell>
          <cell r="AH53">
            <v>4</v>
          </cell>
          <cell r="AI53" t="str">
            <v>Speak Language+2,Tumble+2</v>
          </cell>
          <cell r="AP53" t="str">
            <v>inherited</v>
          </cell>
          <cell r="AS53" t="b">
            <v>0</v>
          </cell>
          <cell r="AT53" t="str">
            <v>Type is giant</v>
          </cell>
          <cell r="AU53" t="b">
            <v>0</v>
          </cell>
          <cell r="AX53" t="str">
            <v>n.a.</v>
          </cell>
          <cell r="AY53" t="str">
            <v>SoX</v>
          </cell>
          <cell r="AZ53">
            <v>79</v>
          </cell>
          <cell r="BA53" t="str">
            <v/>
          </cell>
          <cell r="BB53" t="b">
            <v>0</v>
          </cell>
          <cell r="BC53" t="b">
            <v>0</v>
          </cell>
          <cell r="BD53" t="b">
            <v>0</v>
          </cell>
          <cell r="BF53" t="str">
            <v/>
          </cell>
        </row>
        <row r="54">
          <cell r="A54" t="str">
            <v>Pseudonatural</v>
          </cell>
          <cell r="D54" t="str">
            <v>Outsider</v>
          </cell>
          <cell r="X54" t="str">
            <v>acid 5, electricity 5</v>
          </cell>
          <cell r="Y54">
            <v>10</v>
          </cell>
          <cell r="Z54" t="str">
            <v/>
          </cell>
          <cell r="AM54">
            <v>0</v>
          </cell>
          <cell r="AP54" t="str">
            <v>acquired</v>
          </cell>
          <cell r="AS54" t="b">
            <v>0</v>
          </cell>
          <cell r="AT54" t="str">
            <v>Corporeal</v>
          </cell>
          <cell r="AU54" t="b">
            <v>1</v>
          </cell>
          <cell r="AX54" t="str">
            <v>n.a.</v>
          </cell>
          <cell r="AY54" t="str">
            <v>CA</v>
          </cell>
          <cell r="AZ54">
            <v>161</v>
          </cell>
          <cell r="BB54" t="b">
            <v>1</v>
          </cell>
          <cell r="BC54" t="b">
            <v>0</v>
          </cell>
          <cell r="BD54" t="b">
            <v>1</v>
          </cell>
          <cell r="BF54" t="str">
            <v/>
          </cell>
        </row>
        <row r="55">
          <cell r="A55" t="str">
            <v>Risen Martyr</v>
          </cell>
          <cell r="B55" t="str">
            <v>Pseudo-template, select from Classes</v>
          </cell>
          <cell r="D55" t="str">
            <v>Deathless</v>
          </cell>
          <cell r="AP55" t="str">
            <v>acquired</v>
          </cell>
          <cell r="AR55">
            <v>12</v>
          </cell>
          <cell r="AS55" t="b">
            <v>0</v>
          </cell>
          <cell r="AT55" t="str">
            <v/>
          </cell>
          <cell r="AU55" t="b">
            <v>0</v>
          </cell>
          <cell r="AX55" t="str">
            <v>n.a.</v>
          </cell>
          <cell r="AY55" t="str">
            <v>BE</v>
          </cell>
          <cell r="AZ55">
            <v>68</v>
          </cell>
          <cell r="BB55" t="b">
            <v>1</v>
          </cell>
          <cell r="BC55" t="b">
            <v>0</v>
          </cell>
          <cell r="BD55" t="b">
            <v>0</v>
          </cell>
          <cell r="BF55" t="str">
            <v/>
          </cell>
        </row>
        <row r="56">
          <cell r="A56" t="str">
            <v>Saint</v>
          </cell>
          <cell r="D56" t="str">
            <v>Outsider</v>
          </cell>
          <cell r="E56" t="str">
            <v>Native</v>
          </cell>
          <cell r="P56" t="str">
            <v>at will - guidance, resistance, virtue, bless</v>
          </cell>
          <cell r="S56" t="str">
            <v>normal</v>
          </cell>
          <cell r="T56">
            <v>60</v>
          </cell>
          <cell r="V56" t="str">
            <v>acid, cold, electricity, petrification</v>
          </cell>
          <cell r="X56" t="str">
            <v>fire 10</v>
          </cell>
          <cell r="Z56" t="str">
            <v/>
          </cell>
          <cell r="AA56">
            <v>0</v>
          </cell>
          <cell r="AE56">
            <v>2</v>
          </cell>
          <cell r="AG56">
            <v>2</v>
          </cell>
          <cell r="AH56">
            <v>4</v>
          </cell>
          <cell r="AM56">
            <v>2</v>
          </cell>
          <cell r="AO56">
            <v>2</v>
          </cell>
          <cell r="AP56" t="str">
            <v>acquired</v>
          </cell>
          <cell r="AS56" t="b">
            <v>0</v>
          </cell>
          <cell r="AT56" t="str">
            <v>Type is not outsider or elemental; alignment is good; living creature</v>
          </cell>
          <cell r="AU56" t="b">
            <v>1</v>
          </cell>
          <cell r="AX56" t="str">
            <v>n.a.</v>
          </cell>
          <cell r="AY56" t="str">
            <v>BE</v>
          </cell>
          <cell r="AZ56">
            <v>186</v>
          </cell>
          <cell r="BB56" t="b">
            <v>1</v>
          </cell>
          <cell r="BC56" t="b">
            <v>0</v>
          </cell>
          <cell r="BD56" t="b">
            <v>1</v>
          </cell>
        </row>
        <row r="57">
          <cell r="A57" t="str">
            <v>Shadow</v>
          </cell>
          <cell r="D57" t="str">
            <v/>
          </cell>
          <cell r="E57" t="str">
            <v>Extraplanar</v>
          </cell>
          <cell r="G57">
            <v>45</v>
          </cell>
          <cell r="T57">
            <v>60</v>
          </cell>
          <cell r="X57" t="str">
            <v>cold 5</v>
          </cell>
          <cell r="Z57" t="str">
            <v>5/magic</v>
          </cell>
          <cell r="AA57">
            <v>2</v>
          </cell>
          <cell r="AI57" t="str">
            <v>Move Silently+6</v>
          </cell>
          <cell r="AM57">
            <v>1</v>
          </cell>
          <cell r="AO57">
            <v>2</v>
          </cell>
          <cell r="AP57" t="str">
            <v>inherited</v>
          </cell>
          <cell r="AS57" t="b">
            <v>0</v>
          </cell>
          <cell r="AT57" t="str">
            <v>Type is not construct, deathless, elemental, ooze, outsider</v>
          </cell>
          <cell r="AU57" t="b">
            <v>1</v>
          </cell>
          <cell r="AX57" t="str">
            <v>n.a.</v>
          </cell>
          <cell r="AY57" t="str">
            <v>LoM</v>
          </cell>
          <cell r="AZ57">
            <v>167</v>
          </cell>
          <cell r="BA57" t="str">
            <v>MotP</v>
          </cell>
          <cell r="BB57" t="b">
            <v>1</v>
          </cell>
          <cell r="BC57" t="b">
            <v>0</v>
          </cell>
          <cell r="BD57" t="b">
            <v>1</v>
          </cell>
          <cell r="BF57" t="str">
            <v/>
          </cell>
        </row>
        <row r="58">
          <cell r="A58" t="str">
            <v>Spellwarped</v>
          </cell>
          <cell r="D58" t="str">
            <v>Aberration</v>
          </cell>
          <cell r="M58">
            <v>2</v>
          </cell>
          <cell r="Y58">
            <v>11</v>
          </cell>
          <cell r="AC58">
            <v>4</v>
          </cell>
          <cell r="AD58">
            <v>2</v>
          </cell>
          <cell r="AE58">
            <v>4</v>
          </cell>
          <cell r="AF58">
            <v>4</v>
          </cell>
          <cell r="AM58">
            <v>0</v>
          </cell>
          <cell r="AO58">
            <v>3</v>
          </cell>
          <cell r="AP58" t="str">
            <v>inherited</v>
          </cell>
          <cell r="AS58" t="b">
            <v>0</v>
          </cell>
          <cell r="AT58" t="str">
            <v>Type is living creature, not elemental, ooze, outsider; Subtype is corporeal</v>
          </cell>
          <cell r="AU58" t="b">
            <v>1</v>
          </cell>
          <cell r="AX58" t="str">
            <v>n.a.</v>
          </cell>
          <cell r="AY58" t="str">
            <v>MM3</v>
          </cell>
          <cell r="AZ58">
            <v>162</v>
          </cell>
          <cell r="BA58" t="str">
            <v/>
          </cell>
          <cell r="BB58" t="b">
            <v>1</v>
          </cell>
          <cell r="BC58" t="b">
            <v>0</v>
          </cell>
          <cell r="BD58" t="b">
            <v>1</v>
          </cell>
          <cell r="BF58" t="str">
            <v/>
          </cell>
        </row>
        <row r="59">
          <cell r="A59" t="str">
            <v>Swarm-Shifter</v>
          </cell>
          <cell r="B59" t="str">
            <v>Can be selected up to 3 times.</v>
          </cell>
          <cell r="E59" t="str">
            <v>Shapechanger</v>
          </cell>
          <cell r="AM59">
            <v>1</v>
          </cell>
          <cell r="AP59" t="str">
            <v>acquired</v>
          </cell>
          <cell r="AS59" t="b">
            <v>1</v>
          </cell>
          <cell r="AT59" t="str">
            <v>Type is undead; Subtype is corporeal; Int&gt;0</v>
          </cell>
          <cell r="AU59" t="b">
            <v>0</v>
          </cell>
          <cell r="AX59" t="str">
            <v>n.a.</v>
          </cell>
          <cell r="AY59" t="str">
            <v>LM</v>
          </cell>
          <cell r="AZ59">
            <v>123</v>
          </cell>
          <cell r="BA59" t="str">
            <v/>
          </cell>
          <cell r="BB59" t="b">
            <v>1</v>
          </cell>
          <cell r="BC59" t="b">
            <v>0</v>
          </cell>
          <cell r="BD59" t="b">
            <v>0</v>
          </cell>
          <cell r="BF59" t="str">
            <v/>
          </cell>
        </row>
        <row r="60">
          <cell r="A60" t="str">
            <v>Swordwraith</v>
          </cell>
          <cell r="D60" t="str">
            <v>Undead</v>
          </cell>
          <cell r="T60">
            <v>60</v>
          </cell>
          <cell r="V60" t="str">
            <v>mind-affecting effects, poison, sleep, paralysis, stunning, disease, death effects, exhaustion, fatigue, critical hits, non-lethal damage, ability drain, energy drain.</v>
          </cell>
          <cell r="Z60" t="str">
            <v>10/magic and slashing</v>
          </cell>
          <cell r="AI60" t="str">
            <v>Hide+4,Move Silently+4</v>
          </cell>
          <cell r="AJ60" t="str">
            <v>Alertness, Iron Will</v>
          </cell>
          <cell r="AM60">
            <v>2</v>
          </cell>
          <cell r="AN60" t="str">
            <v>Chaotic Good</v>
          </cell>
          <cell r="AO60">
            <v>4</v>
          </cell>
          <cell r="AP60" t="str">
            <v>acquired</v>
          </cell>
          <cell r="AR60">
            <v>12</v>
          </cell>
          <cell r="AS60" t="b">
            <v>0</v>
          </cell>
          <cell r="AT60" t="str">
            <v>Type is humanoid, monstrous humanoid; Fighter level&gt;0</v>
          </cell>
          <cell r="AU60" t="b">
            <v>0</v>
          </cell>
          <cell r="AX60" t="str">
            <v>n.a.</v>
          </cell>
          <cell r="AY60" t="str">
            <v>FF</v>
          </cell>
          <cell r="AZ60">
            <v>173</v>
          </cell>
          <cell r="BA60" t="str">
            <v/>
          </cell>
          <cell r="BB60" t="b">
            <v>1</v>
          </cell>
          <cell r="BC60" t="b">
            <v>0</v>
          </cell>
          <cell r="BD60" t="b">
            <v>0</v>
          </cell>
          <cell r="BF60" t="str">
            <v/>
          </cell>
        </row>
        <row r="61">
          <cell r="A61" t="str">
            <v>Tainted One</v>
          </cell>
          <cell r="AE61">
            <v>2</v>
          </cell>
          <cell r="AJ61" t="str">
            <v>Alertness</v>
          </cell>
          <cell r="AM61">
            <v>0</v>
          </cell>
          <cell r="AO61">
            <v>2</v>
          </cell>
          <cell r="AP61" t="str">
            <v>acquired</v>
          </cell>
          <cell r="AS61" t="b">
            <v>0</v>
          </cell>
          <cell r="AT61" t="str">
            <v>Type is humanoid</v>
          </cell>
          <cell r="AU61" t="b">
            <v>1</v>
          </cell>
          <cell r="AX61" t="str">
            <v>n.a.</v>
          </cell>
          <cell r="AY61" t="str">
            <v>Mon</v>
          </cell>
          <cell r="AZ61">
            <v>94</v>
          </cell>
          <cell r="BB61" t="b">
            <v>0</v>
          </cell>
          <cell r="BC61" t="b">
            <v>0</v>
          </cell>
          <cell r="BD61" t="b">
            <v>0</v>
          </cell>
          <cell r="BF61" t="str">
            <v/>
          </cell>
        </row>
        <row r="62">
          <cell r="A62" t="str">
            <v>Vampire</v>
          </cell>
          <cell r="D62" t="str">
            <v>Undead</v>
          </cell>
          <cell r="M62">
            <v>6</v>
          </cell>
          <cell r="N62" t="str">
            <v>Slam+5+0+2</v>
          </cell>
          <cell r="T62">
            <v>60</v>
          </cell>
          <cell r="V62" t="str">
            <v>damage to physical ability scores, death effects, death from massive damage, disease, energy drain, exhaustion, extra damage from critical hits, fatigue, mind-affecting spells and abilities, paralysis, poison, sleep, stunning</v>
          </cell>
          <cell r="X62" t="str">
            <v>cold 10, electricity 10</v>
          </cell>
          <cell r="Z62" t="str">
            <v>10/silver and magic</v>
          </cell>
          <cell r="AC62">
            <v>6</v>
          </cell>
          <cell r="AD62">
            <v>4</v>
          </cell>
          <cell r="AF62">
            <v>2</v>
          </cell>
          <cell r="AG62">
            <v>2</v>
          </cell>
          <cell r="AH62">
            <v>4</v>
          </cell>
          <cell r="AI62" t="str">
            <v>Bluff+8,Hide+8,Listen+8,Move Silently+8,Search+8,Sense Motive+8,Spot+8</v>
          </cell>
          <cell r="AJ62" t="str">
            <v>Alertness, Combat Reflexes, Dodge, Improved Initiative, Lightning Reflexes</v>
          </cell>
          <cell r="AM62">
            <v>2</v>
          </cell>
          <cell r="AN62" t="str">
            <v>Evil</v>
          </cell>
          <cell r="AO62">
            <v>8</v>
          </cell>
          <cell r="AP62" t="str">
            <v>acquired</v>
          </cell>
          <cell r="AR62">
            <v>12</v>
          </cell>
          <cell r="AS62" t="b">
            <v>0</v>
          </cell>
          <cell r="AT62" t="str">
            <v>Type is humanoid, monstrous humanoid</v>
          </cell>
          <cell r="AU62" t="b">
            <v>1</v>
          </cell>
          <cell r="AX62" t="str">
            <v>n.a.</v>
          </cell>
          <cell r="AY62" t="str">
            <v>MM</v>
          </cell>
          <cell r="AZ62">
            <v>250</v>
          </cell>
          <cell r="BA62" t="str">
            <v/>
          </cell>
          <cell r="BB62" t="b">
            <v>1</v>
          </cell>
          <cell r="BC62" t="b">
            <v>0</v>
          </cell>
          <cell r="BD62" t="b">
            <v>1</v>
          </cell>
          <cell r="BF62" t="str">
            <v/>
          </cell>
        </row>
        <row r="63">
          <cell r="A63" t="str">
            <v>Vivacious</v>
          </cell>
          <cell r="D63" t="str">
            <v>Outsider</v>
          </cell>
          <cell r="E63" t="str">
            <v>Extraplanar, Incorporeal</v>
          </cell>
          <cell r="J63">
            <v>30</v>
          </cell>
          <cell r="K63" t="str">
            <v>perfect</v>
          </cell>
          <cell r="AA63">
            <v>5</v>
          </cell>
          <cell r="AC63" t="str">
            <v>-</v>
          </cell>
          <cell r="AE63">
            <v>2</v>
          </cell>
          <cell r="AF63">
            <v>0</v>
          </cell>
          <cell r="AH63">
            <v>2</v>
          </cell>
          <cell r="AM63">
            <v>1</v>
          </cell>
          <cell r="AO63">
            <v>5</v>
          </cell>
          <cell r="AP63" t="str">
            <v>inherited</v>
          </cell>
          <cell r="AS63" t="b">
            <v>0</v>
          </cell>
          <cell r="AT63" t="str">
            <v>Type is living creature, not elemental, ooze; Subtype is corporeal</v>
          </cell>
          <cell r="AU63" t="b">
            <v>1</v>
          </cell>
          <cell r="AX63" t="str">
            <v>n.a.</v>
          </cell>
          <cell r="AY63" t="str">
            <v>PlH</v>
          </cell>
          <cell r="AZ63">
            <v>131</v>
          </cell>
          <cell r="BA63" t="str">
            <v/>
          </cell>
          <cell r="BB63" t="b">
            <v>1</v>
          </cell>
          <cell r="BC63" t="b">
            <v>0</v>
          </cell>
          <cell r="BD63" t="b">
            <v>1</v>
          </cell>
          <cell r="BF63" t="str">
            <v/>
          </cell>
        </row>
        <row r="64">
          <cell r="A64" t="str">
            <v>Voidmind</v>
          </cell>
          <cell r="M64">
            <v>4</v>
          </cell>
          <cell r="N64" t="str">
            <v>Tentacle+5+0+0</v>
          </cell>
          <cell r="V64" t="str">
            <v>mind-affecting spells and abilities, ability damage, ability drain, energy drain</v>
          </cell>
          <cell r="Y64">
            <v>10</v>
          </cell>
          <cell r="Z64" t="str">
            <v>5/magic</v>
          </cell>
          <cell r="AC64">
            <v>4</v>
          </cell>
          <cell r="AD64">
            <v>2</v>
          </cell>
          <cell r="AE64">
            <v>4</v>
          </cell>
          <cell r="AF64">
            <v>2</v>
          </cell>
          <cell r="AH64">
            <v>-2</v>
          </cell>
          <cell r="AI64" t="str">
            <v>Bluff+4,Escape Artist+4,Intimidate+4</v>
          </cell>
          <cell r="AJ64" t="str">
            <v>Alertness, Combat Reflexes, Great Fortitude</v>
          </cell>
          <cell r="AM64">
            <v>1</v>
          </cell>
          <cell r="AO64">
            <v>3</v>
          </cell>
          <cell r="AP64" t="str">
            <v>acquired</v>
          </cell>
          <cell r="AS64" t="b">
            <v>0</v>
          </cell>
          <cell r="AT64" t="str">
            <v>Type is living creature, not elemental, ooze, plant; Subtype is corporeal</v>
          </cell>
          <cell r="AU64" t="b">
            <v>1</v>
          </cell>
          <cell r="AX64" t="str">
            <v>n.a.</v>
          </cell>
          <cell r="AY64" t="str">
            <v>MM3</v>
          </cell>
          <cell r="AZ64">
            <v>187</v>
          </cell>
          <cell r="BA64" t="str">
            <v/>
          </cell>
          <cell r="BB64" t="b">
            <v>1</v>
          </cell>
          <cell r="BC64" t="b">
            <v>0</v>
          </cell>
          <cell r="BD64" t="b">
            <v>1</v>
          </cell>
          <cell r="BF64" t="str">
            <v/>
          </cell>
        </row>
        <row r="65">
          <cell r="A65" t="str">
            <v>Wendigo</v>
          </cell>
          <cell r="D65" t="str">
            <v>Fey</v>
          </cell>
          <cell r="E65" t="str">
            <v>Cold</v>
          </cell>
          <cell r="J65">
            <v>120</v>
          </cell>
          <cell r="K65" t="str">
            <v>perfect</v>
          </cell>
          <cell r="N65" t="str">
            <v>Bite+5+0+0</v>
          </cell>
          <cell r="V65" t="str">
            <v>cold</v>
          </cell>
          <cell r="W65" t="str">
            <v>fire</v>
          </cell>
          <cell r="AC65">
            <v>4</v>
          </cell>
          <cell r="AD65">
            <v>8</v>
          </cell>
          <cell r="AE65">
            <v>4</v>
          </cell>
          <cell r="AG65">
            <v>2</v>
          </cell>
          <cell r="AH65">
            <v>4</v>
          </cell>
          <cell r="AI65" t="str">
            <v>Hide+8,Move Silently+8,Survival+8</v>
          </cell>
          <cell r="AM65">
            <v>2</v>
          </cell>
          <cell r="AN65" t="str">
            <v>Chaotic Evil</v>
          </cell>
          <cell r="AO65">
            <v>4</v>
          </cell>
          <cell r="AP65" t="str">
            <v>acquired</v>
          </cell>
          <cell r="AQ65">
            <v>6</v>
          </cell>
          <cell r="AS65" t="b">
            <v>0</v>
          </cell>
          <cell r="AT65" t="str">
            <v>Type is giant, humanoid, monstrous humanoid</v>
          </cell>
          <cell r="AU65" t="b">
            <v>1</v>
          </cell>
          <cell r="AX65" t="str">
            <v>n.a.</v>
          </cell>
          <cell r="AY65" t="str">
            <v>FF</v>
          </cell>
          <cell r="AZ65">
            <v>186</v>
          </cell>
          <cell r="BA65" t="str">
            <v/>
          </cell>
          <cell r="BB65" t="b">
            <v>1</v>
          </cell>
          <cell r="BC65" t="b">
            <v>0</v>
          </cell>
          <cell r="BD65" t="b">
            <v>1</v>
          </cell>
          <cell r="BF65" t="str">
            <v/>
          </cell>
        </row>
        <row r="66">
          <cell r="A66" t="str">
            <v>Wichtlin</v>
          </cell>
          <cell r="D66" t="str">
            <v>Undead</v>
          </cell>
          <cell r="M66">
            <v>4</v>
          </cell>
          <cell r="P66" t="str">
            <v>Poison (at will, non-elvenblooded creatures hit with a Touch Attack), Suggestion (at will, elvenblooded paralyzed by your Touch Attack)</v>
          </cell>
          <cell r="T66">
            <v>60</v>
          </cell>
          <cell r="V66" t="str">
            <v>damage to physical ability scores, death effects, death from massive damage, disease, energy drain, exhaustion, extra damage from critical hits, fatigue, mind-affecting spells and abilities, paralysis, poison, sleep, stunning</v>
          </cell>
          <cell r="Z66" t="str">
            <v>10/silver and  magic</v>
          </cell>
          <cell r="AD66">
            <v>4</v>
          </cell>
          <cell r="AF66">
            <v>-4</v>
          </cell>
          <cell r="AH66">
            <v>4</v>
          </cell>
          <cell r="AI66" t="str">
            <v>Hide+8,Move Silently+9</v>
          </cell>
          <cell r="AM66">
            <v>2</v>
          </cell>
          <cell r="AN66" t="str">
            <v>Neutral Evil</v>
          </cell>
          <cell r="AO66">
            <v>4</v>
          </cell>
          <cell r="AP66" t="str">
            <v>acquired</v>
          </cell>
          <cell r="AR66">
            <v>12</v>
          </cell>
          <cell r="AS66" t="b">
            <v>0</v>
          </cell>
          <cell r="AT66" t="str">
            <v>Subtype is elf</v>
          </cell>
          <cell r="AU66" t="b">
            <v>0</v>
          </cell>
          <cell r="AX66" t="str">
            <v>n.a.</v>
          </cell>
          <cell r="AY66" t="str">
            <v>BoK</v>
          </cell>
          <cell r="AZ66">
            <v>112</v>
          </cell>
          <cell r="BA66" t="str">
            <v/>
          </cell>
          <cell r="BB66" t="b">
            <v>0</v>
          </cell>
          <cell r="BC66" t="b">
            <v>0</v>
          </cell>
          <cell r="BD66" t="b">
            <v>0</v>
          </cell>
          <cell r="BF66" t="str">
            <v/>
          </cell>
        </row>
        <row r="67">
          <cell r="A67" t="str">
            <v>Woodling</v>
          </cell>
          <cell r="M67">
            <v>7</v>
          </cell>
          <cell r="N67" t="str">
            <v>Slam+5+0+1</v>
          </cell>
          <cell r="P67" t="str">
            <v/>
          </cell>
          <cell r="V67" t="str">
            <v>poison, magic sleep, paralysis, polymorph, stunning, mind-affecting spells and effects, critical hits</v>
          </cell>
          <cell r="W67" t="str">
            <v>fire</v>
          </cell>
          <cell r="Z67" t="str">
            <v>5/slashing</v>
          </cell>
          <cell r="AB67">
            <v>1</v>
          </cell>
          <cell r="AM67">
            <v>2</v>
          </cell>
          <cell r="AO67">
            <v>3</v>
          </cell>
          <cell r="AP67" t="str">
            <v>inherited</v>
          </cell>
          <cell r="AS67" t="b">
            <v>0</v>
          </cell>
          <cell r="AT67" t="str">
            <v>Type is animal, dragon, fey, giant, humanoid, magical beast, monstrous humanoid; Subtype is corporeal</v>
          </cell>
          <cell r="AU67" t="b">
            <v>1</v>
          </cell>
          <cell r="AX67" t="str">
            <v>n.a.</v>
          </cell>
          <cell r="AY67" t="str">
            <v>MM3</v>
          </cell>
          <cell r="AZ67">
            <v>197</v>
          </cell>
          <cell r="BA67" t="str">
            <v/>
          </cell>
          <cell r="BB67" t="b">
            <v>1</v>
          </cell>
          <cell r="BC67" t="b">
            <v>0</v>
          </cell>
          <cell r="BD67" t="b">
            <v>1</v>
          </cell>
          <cell r="BF67" t="str">
            <v/>
          </cell>
        </row>
        <row r="68">
          <cell r="A68" t="str">
            <v>Stitched Flesh</v>
          </cell>
          <cell r="B68" t="str">
            <v>Familair only</v>
          </cell>
          <cell r="D68" t="str">
            <v>Undead</v>
          </cell>
          <cell r="T68">
            <v>60</v>
          </cell>
          <cell r="AR68">
            <v>12</v>
          </cell>
          <cell r="AY68" t="str">
            <v>LM</v>
          </cell>
          <cell r="AZ68">
            <v>30</v>
          </cell>
          <cell r="BF68" t="str">
            <v/>
          </cell>
        </row>
        <row r="69">
          <cell r="BF69" t="str">
            <v/>
          </cell>
        </row>
        <row r="70">
          <cell r="BF70" t="str">
            <v/>
          </cell>
        </row>
        <row r="71">
          <cell r="BF71" t="str">
            <v/>
          </cell>
        </row>
        <row r="72">
          <cell r="BF72" t="str">
            <v/>
          </cell>
        </row>
        <row r="73">
          <cell r="BF73" t="str">
            <v/>
          </cell>
        </row>
        <row r="74">
          <cell r="BF74" t="str">
            <v/>
          </cell>
        </row>
        <row r="75">
          <cell r="BF75" t="str">
            <v/>
          </cell>
        </row>
        <row r="76">
          <cell r="BF76" t="str">
            <v/>
          </cell>
        </row>
        <row r="77">
          <cell r="BF77" t="str">
            <v/>
          </cell>
        </row>
        <row r="78">
          <cell r="BF78" t="str">
            <v/>
          </cell>
        </row>
        <row r="79">
          <cell r="BF79" t="str">
            <v/>
          </cell>
        </row>
      </sheetData>
      <sheetData sheetId="5">
        <row r="2">
          <cell r="A2">
            <v>1</v>
          </cell>
          <cell r="C2">
            <v>1</v>
          </cell>
          <cell r="E2">
            <v>1</v>
          </cell>
          <cell r="F2">
            <v>0</v>
          </cell>
          <cell r="AH2" t="str">
            <v/>
          </cell>
          <cell r="AI2" t="str">
            <v/>
          </cell>
          <cell r="AK2" t="str">
            <v/>
          </cell>
          <cell r="AN2" t="str">
            <v/>
          </cell>
          <cell r="AO2" t="str">
            <v/>
          </cell>
          <cell r="AP2" t="str">
            <v/>
          </cell>
          <cell r="BI2" t="str">
            <v/>
          </cell>
          <cell r="BJ2" t="str">
            <v>–1</v>
          </cell>
          <cell r="BK2" t="str">
            <v>–1</v>
          </cell>
        </row>
        <row r="3">
          <cell r="A3">
            <v>2</v>
          </cell>
          <cell r="C3">
            <v>1</v>
          </cell>
          <cell r="E3">
            <v>1</v>
          </cell>
          <cell r="F3">
            <v>0</v>
          </cell>
          <cell r="AH3" t="str">
            <v/>
          </cell>
          <cell r="AI3" t="str">
            <v/>
          </cell>
          <cell r="AK3" t="str">
            <v/>
          </cell>
          <cell r="AN3" t="str">
            <v/>
          </cell>
          <cell r="AO3" t="str">
            <v/>
          </cell>
          <cell r="AP3" t="str">
            <v/>
          </cell>
          <cell r="BI3">
            <v>0</v>
          </cell>
          <cell r="BN3" t="str">
            <v/>
          </cell>
          <cell r="BR3" t="str">
            <v>Black</v>
          </cell>
          <cell r="BU3" t="str">
            <v>Bronze</v>
          </cell>
        </row>
        <row r="4">
          <cell r="A4">
            <v>3</v>
          </cell>
          <cell r="C4">
            <v>1</v>
          </cell>
          <cell r="E4">
            <v>1</v>
          </cell>
          <cell r="F4">
            <v>0</v>
          </cell>
          <cell r="AH4" t="str">
            <v/>
          </cell>
          <cell r="AI4" t="str">
            <v/>
          </cell>
          <cell r="AK4" t="str">
            <v/>
          </cell>
          <cell r="AN4" t="str">
            <v/>
          </cell>
          <cell r="AO4" t="str">
            <v/>
          </cell>
          <cell r="AP4" t="str">
            <v/>
          </cell>
          <cell r="BN4" t="str">
            <v/>
          </cell>
          <cell r="BR4" t="str">
            <v>Blue</v>
          </cell>
          <cell r="BU4" t="str">
            <v>Gold</v>
          </cell>
          <cell r="BX4" t="str">
            <v/>
          </cell>
          <cell r="BY4">
            <v>99</v>
          </cell>
          <cell r="BZ4">
            <v>99</v>
          </cell>
        </row>
        <row r="5">
          <cell r="A5">
            <v>4</v>
          </cell>
          <cell r="C5">
            <v>1</v>
          </cell>
          <cell r="E5">
            <v>1</v>
          </cell>
          <cell r="F5">
            <v>0</v>
          </cell>
          <cell r="AH5" t="str">
            <v/>
          </cell>
          <cell r="AI5" t="str">
            <v/>
          </cell>
          <cell r="AK5" t="str">
            <v/>
          </cell>
          <cell r="AN5" t="str">
            <v/>
          </cell>
          <cell r="AO5" t="str">
            <v/>
          </cell>
          <cell r="AP5" t="str">
            <v/>
          </cell>
          <cell r="BR5" t="str">
            <v>Green</v>
          </cell>
          <cell r="BU5" t="str">
            <v>Silver</v>
          </cell>
          <cell r="BX5" t="str">
            <v/>
          </cell>
          <cell r="BY5">
            <v>8</v>
          </cell>
          <cell r="CA5" t="str">
            <v>Diplomacy¹</v>
          </cell>
        </row>
        <row r="6">
          <cell r="A6">
            <v>5</v>
          </cell>
          <cell r="C6">
            <v>1</v>
          </cell>
          <cell r="E6">
            <v>1</v>
          </cell>
          <cell r="F6">
            <v>0</v>
          </cell>
          <cell r="AH6" t="str">
            <v/>
          </cell>
          <cell r="AI6" t="str">
            <v/>
          </cell>
          <cell r="AK6" t="str">
            <v/>
          </cell>
          <cell r="AN6" t="str">
            <v/>
          </cell>
          <cell r="AO6" t="str">
            <v/>
          </cell>
          <cell r="AP6" t="str">
            <v/>
          </cell>
          <cell r="BN6">
            <v>3</v>
          </cell>
          <cell r="BR6" t="str">
            <v>Red</v>
          </cell>
          <cell r="BU6" t="str">
            <v/>
          </cell>
          <cell r="BX6" t="str">
            <v/>
          </cell>
          <cell r="BY6">
            <v>8</v>
          </cell>
          <cell r="CA6" t="str">
            <v>Diplomacy¹</v>
          </cell>
        </row>
        <row r="7">
          <cell r="A7">
            <v>6</v>
          </cell>
          <cell r="C7">
            <v>1</v>
          </cell>
          <cell r="E7">
            <v>1</v>
          </cell>
          <cell r="F7">
            <v>0</v>
          </cell>
          <cell r="AH7" t="str">
            <v/>
          </cell>
          <cell r="AI7" t="str">
            <v/>
          </cell>
          <cell r="AK7" t="str">
            <v/>
          </cell>
          <cell r="AN7" t="str">
            <v/>
          </cell>
          <cell r="AO7" t="str">
            <v/>
          </cell>
          <cell r="AP7" t="str">
            <v/>
          </cell>
          <cell r="BR7" t="str">
            <v>White</v>
          </cell>
          <cell r="BU7" t="str">
            <v/>
          </cell>
          <cell r="BX7" t="str">
            <v/>
          </cell>
          <cell r="BY7">
            <v>8</v>
          </cell>
          <cell r="CA7" t="str">
            <v>Diplomacy¹</v>
          </cell>
        </row>
        <row r="8">
          <cell r="A8">
            <v>7</v>
          </cell>
          <cell r="C8">
            <v>1</v>
          </cell>
          <cell r="E8">
            <v>1</v>
          </cell>
          <cell r="F8">
            <v>0</v>
          </cell>
          <cell r="AH8" t="str">
            <v/>
          </cell>
          <cell r="AI8" t="str">
            <v/>
          </cell>
          <cell r="AK8" t="str">
            <v/>
          </cell>
          <cell r="AN8" t="str">
            <v/>
          </cell>
          <cell r="AO8" t="str">
            <v/>
          </cell>
          <cell r="AP8" t="str">
            <v/>
          </cell>
          <cell r="BN8" t="str">
            <v/>
          </cell>
          <cell r="BR8" t="str">
            <v>Brass</v>
          </cell>
          <cell r="BU8" t="str">
            <v/>
          </cell>
          <cell r="BX8" t="str">
            <v/>
          </cell>
          <cell r="CA8" t="str">
            <v>Knowledge (the planes)</v>
          </cell>
        </row>
        <row r="9">
          <cell r="A9">
            <v>8</v>
          </cell>
          <cell r="C9">
            <v>1</v>
          </cell>
          <cell r="E9">
            <v>1</v>
          </cell>
          <cell r="F9">
            <v>0</v>
          </cell>
          <cell r="AH9" t="str">
            <v/>
          </cell>
          <cell r="AI9" t="str">
            <v/>
          </cell>
          <cell r="AK9" t="str">
            <v/>
          </cell>
          <cell r="AN9" t="str">
            <v/>
          </cell>
          <cell r="AO9" t="str">
            <v/>
          </cell>
          <cell r="AP9" t="str">
            <v/>
          </cell>
          <cell r="BR9" t="str">
            <v>Bronze</v>
          </cell>
          <cell r="BU9" t="str">
            <v/>
          </cell>
          <cell r="BX9" t="str">
            <v/>
          </cell>
          <cell r="CA9" t="str">
            <v>Knowledge (the planes)</v>
          </cell>
        </row>
        <row r="10">
          <cell r="A10">
            <v>9</v>
          </cell>
          <cell r="C10">
            <v>1</v>
          </cell>
          <cell r="E10">
            <v>1</v>
          </cell>
          <cell r="F10">
            <v>0</v>
          </cell>
          <cell r="AH10" t="str">
            <v/>
          </cell>
          <cell r="AI10" t="str">
            <v/>
          </cell>
          <cell r="AK10" t="str">
            <v/>
          </cell>
          <cell r="AN10" t="str">
            <v/>
          </cell>
          <cell r="AO10" t="str">
            <v/>
          </cell>
          <cell r="AP10" t="str">
            <v/>
          </cell>
          <cell r="BR10" t="str">
            <v>Copper</v>
          </cell>
          <cell r="BU10" t="str">
            <v/>
          </cell>
          <cell r="BX10" t="str">
            <v/>
          </cell>
          <cell r="CA10" t="str">
            <v>Knowledge (the planes)</v>
          </cell>
        </row>
        <row r="11">
          <cell r="A11">
            <v>10</v>
          </cell>
          <cell r="C11">
            <v>1</v>
          </cell>
          <cell r="E11">
            <v>1</v>
          </cell>
          <cell r="F11">
            <v>0</v>
          </cell>
          <cell r="AH11" t="str">
            <v/>
          </cell>
          <cell r="AI11" t="str">
            <v/>
          </cell>
          <cell r="AK11" t="str">
            <v/>
          </cell>
          <cell r="AN11" t="str">
            <v/>
          </cell>
          <cell r="AO11" t="str">
            <v/>
          </cell>
          <cell r="AP11" t="str">
            <v/>
          </cell>
          <cell r="BR11" t="str">
            <v>Gold</v>
          </cell>
          <cell r="BU11" t="str">
            <v/>
          </cell>
          <cell r="BX11" t="str">
            <v/>
          </cell>
          <cell r="BZ11">
            <v>4</v>
          </cell>
          <cell r="CA11" t="str">
            <v>Bluff¹, Disguise¹</v>
          </cell>
        </row>
        <row r="12">
          <cell r="A12">
            <v>11</v>
          </cell>
          <cell r="C12">
            <v>1</v>
          </cell>
          <cell r="E12">
            <v>1</v>
          </cell>
          <cell r="F12">
            <v>0</v>
          </cell>
          <cell r="AH12" t="str">
            <v/>
          </cell>
          <cell r="AI12" t="str">
            <v/>
          </cell>
          <cell r="AK12" t="str">
            <v/>
          </cell>
          <cell r="AN12" t="str">
            <v/>
          </cell>
          <cell r="AO12" t="str">
            <v/>
          </cell>
          <cell r="AP12" t="str">
            <v/>
          </cell>
          <cell r="BR12" t="str">
            <v>Silver</v>
          </cell>
          <cell r="BU12" t="str">
            <v/>
          </cell>
          <cell r="BX12" t="str">
            <v/>
          </cell>
          <cell r="BZ12">
            <v>4</v>
          </cell>
          <cell r="CA12" t="str">
            <v>Bluff¹, Disguise¹</v>
          </cell>
        </row>
        <row r="13">
          <cell r="A13">
            <v>12</v>
          </cell>
          <cell r="C13">
            <v>1</v>
          </cell>
          <cell r="E13">
            <v>1</v>
          </cell>
          <cell r="F13">
            <v>0</v>
          </cell>
          <cell r="AH13" t="str">
            <v/>
          </cell>
          <cell r="AI13" t="str">
            <v/>
          </cell>
          <cell r="AK13" t="str">
            <v/>
          </cell>
          <cell r="AN13" t="str">
            <v/>
          </cell>
          <cell r="AO13" t="str">
            <v/>
          </cell>
          <cell r="AP13" t="str">
            <v/>
          </cell>
          <cell r="BJ13" t="str">
            <v/>
          </cell>
          <cell r="BX13" t="str">
            <v/>
          </cell>
          <cell r="BZ13">
            <v>4</v>
          </cell>
          <cell r="CA13" t="str">
            <v>Bluff¹, Disguise¹</v>
          </cell>
        </row>
        <row r="14">
          <cell r="A14">
            <v>13</v>
          </cell>
          <cell r="C14">
            <v>1</v>
          </cell>
          <cell r="E14">
            <v>1</v>
          </cell>
          <cell r="F14">
            <v>0</v>
          </cell>
          <cell r="AH14" t="str">
            <v/>
          </cell>
          <cell r="AI14" t="str">
            <v/>
          </cell>
          <cell r="AK14" t="str">
            <v/>
          </cell>
          <cell r="AN14" t="str">
            <v/>
          </cell>
          <cell r="AO14" t="str">
            <v/>
          </cell>
          <cell r="AP14" t="str">
            <v/>
          </cell>
          <cell r="BN14">
            <v>0</v>
          </cell>
          <cell r="BX14" t="str">
            <v/>
          </cell>
          <cell r="BZ14">
            <v>10</v>
          </cell>
          <cell r="CA14" t="str">
            <v/>
          </cell>
        </row>
        <row r="15">
          <cell r="A15">
            <v>14</v>
          </cell>
          <cell r="C15">
            <v>1</v>
          </cell>
          <cell r="E15">
            <v>1</v>
          </cell>
          <cell r="F15">
            <v>0</v>
          </cell>
          <cell r="AH15" t="str">
            <v/>
          </cell>
          <cell r="AI15" t="str">
            <v/>
          </cell>
          <cell r="AK15" t="str">
            <v/>
          </cell>
          <cell r="AN15" t="str">
            <v/>
          </cell>
          <cell r="AO15" t="str">
            <v/>
          </cell>
          <cell r="AP15" t="str">
            <v/>
          </cell>
          <cell r="BI15" t="str">
            <v>Turn/Rebuke</v>
          </cell>
          <cell r="BJ15" t="str">
            <v>Rebuke/Turn</v>
          </cell>
          <cell r="BN15">
            <v>0</v>
          </cell>
          <cell r="BO15">
            <v>1</v>
          </cell>
          <cell r="BP15">
            <v>99</v>
          </cell>
          <cell r="BT15" t="str">
            <v>Skill Focus</v>
          </cell>
          <cell r="BX15" t="str">
            <v/>
          </cell>
          <cell r="BZ15">
            <v>10</v>
          </cell>
        </row>
        <row r="16">
          <cell r="A16">
            <v>15</v>
          </cell>
          <cell r="C16">
            <v>1</v>
          </cell>
          <cell r="E16">
            <v>1</v>
          </cell>
          <cell r="F16">
            <v>0</v>
          </cell>
          <cell r="AH16" t="str">
            <v/>
          </cell>
          <cell r="AI16" t="str">
            <v/>
          </cell>
          <cell r="AK16" t="str">
            <v/>
          </cell>
          <cell r="AN16" t="str">
            <v/>
          </cell>
          <cell r="AO16" t="str">
            <v/>
          </cell>
          <cell r="AP16" t="str">
            <v/>
          </cell>
          <cell r="BI16" t="str">
            <v>Turning/Rebuking</v>
          </cell>
          <cell r="BJ16" t="str">
            <v>Rebuking/Turning</v>
          </cell>
          <cell r="BN16">
            <v>120</v>
          </cell>
          <cell r="BR16" t="str">
            <v>Select Aura</v>
          </cell>
          <cell r="BT16" t="str">
            <v/>
          </cell>
          <cell r="BU16" t="str">
            <v/>
          </cell>
          <cell r="BX16" t="str">
            <v/>
          </cell>
          <cell r="BZ16">
            <v>10</v>
          </cell>
        </row>
        <row r="17">
          <cell r="A17">
            <v>16</v>
          </cell>
          <cell r="C17">
            <v>1</v>
          </cell>
          <cell r="E17">
            <v>1</v>
          </cell>
          <cell r="F17">
            <v>0</v>
          </cell>
          <cell r="AH17" t="str">
            <v/>
          </cell>
          <cell r="AI17" t="str">
            <v/>
          </cell>
          <cell r="AK17" t="str">
            <v/>
          </cell>
          <cell r="AN17" t="str">
            <v/>
          </cell>
          <cell r="AO17" t="str">
            <v/>
          </cell>
          <cell r="AP17" t="str">
            <v/>
          </cell>
          <cell r="BI17" t="str">
            <v>Turned/Rebuked</v>
          </cell>
          <cell r="BJ17" t="str">
            <v>Rebuked/Turned</v>
          </cell>
          <cell r="BN17">
            <v>120</v>
          </cell>
          <cell r="BR17" t="str">
            <v>Energy</v>
          </cell>
          <cell r="BT17" t="str">
            <v/>
          </cell>
          <cell r="BU17" t="str">
            <v/>
          </cell>
          <cell r="BX17" t="str">
            <v/>
          </cell>
          <cell r="BZ17">
            <v>4</v>
          </cell>
          <cell r="CA17" t="str">
            <v>Bluff¹, Disguise¹, Sleight of Hand</v>
          </cell>
        </row>
        <row r="18">
          <cell r="A18">
            <v>17</v>
          </cell>
          <cell r="C18">
            <v>1</v>
          </cell>
          <cell r="E18">
            <v>1</v>
          </cell>
          <cell r="F18">
            <v>0</v>
          </cell>
          <cell r="AH18" t="str">
            <v/>
          </cell>
          <cell r="AI18" t="str">
            <v/>
          </cell>
          <cell r="AK18" t="str">
            <v/>
          </cell>
          <cell r="AN18" t="str">
            <v/>
          </cell>
          <cell r="AO18" t="str">
            <v/>
          </cell>
          <cell r="AP18" t="str">
            <v/>
          </cell>
          <cell r="BI18" t="str">
            <v>Destroyed/Commanded</v>
          </cell>
          <cell r="BR18" t="str">
            <v>Energy Shield</v>
          </cell>
          <cell r="BT18" t="str">
            <v/>
          </cell>
          <cell r="BU18" t="str">
            <v/>
          </cell>
          <cell r="BX18" t="str">
            <v/>
          </cell>
          <cell r="BZ18">
            <v>4</v>
          </cell>
          <cell r="CA18" t="str">
            <v>Bluff¹, Disguise¹, Sleight of Hand</v>
          </cell>
        </row>
        <row r="19">
          <cell r="A19">
            <v>18</v>
          </cell>
          <cell r="C19">
            <v>1</v>
          </cell>
          <cell r="E19">
            <v>1</v>
          </cell>
          <cell r="F19">
            <v>0</v>
          </cell>
          <cell r="AH19" t="str">
            <v/>
          </cell>
          <cell r="AI19" t="str">
            <v/>
          </cell>
          <cell r="AK19" t="str">
            <v/>
          </cell>
          <cell r="AN19" t="str">
            <v/>
          </cell>
          <cell r="AO19" t="str">
            <v/>
          </cell>
          <cell r="AP19" t="str">
            <v/>
          </cell>
          <cell r="BI19" t="str">
            <v>Inflict</v>
          </cell>
          <cell r="BR19" t="str">
            <v>Insight</v>
          </cell>
          <cell r="BX19" t="str">
            <v/>
          </cell>
          <cell r="BZ19">
            <v>4</v>
          </cell>
          <cell r="CA19" t="str">
            <v>Bluff¹, Disguise¹, Sleight of Hand</v>
          </cell>
        </row>
        <row r="20">
          <cell r="A20">
            <v>19</v>
          </cell>
          <cell r="C20">
            <v>1</v>
          </cell>
          <cell r="E20">
            <v>1</v>
          </cell>
          <cell r="F20">
            <v>0</v>
          </cell>
          <cell r="AH20" t="str">
            <v/>
          </cell>
          <cell r="AI20" t="str">
            <v/>
          </cell>
          <cell r="AK20" t="str">
            <v/>
          </cell>
          <cell r="AN20" t="str">
            <v/>
          </cell>
          <cell r="AO20" t="str">
            <v/>
          </cell>
          <cell r="AP20" t="str">
            <v/>
          </cell>
          <cell r="BR20" t="str">
            <v>Power</v>
          </cell>
          <cell r="BX20" t="str">
            <v/>
          </cell>
          <cell r="BY20">
            <v>10</v>
          </cell>
          <cell r="CA20" t="str">
            <v>Knowledge (the planes)</v>
          </cell>
        </row>
        <row r="21">
          <cell r="A21">
            <v>20</v>
          </cell>
          <cell r="C21">
            <v>1</v>
          </cell>
          <cell r="E21">
            <v>1</v>
          </cell>
          <cell r="F21">
            <v>0</v>
          </cell>
          <cell r="AH21" t="str">
            <v/>
          </cell>
          <cell r="AI21" t="str">
            <v/>
          </cell>
          <cell r="AK21" t="str">
            <v/>
          </cell>
          <cell r="AN21" t="str">
            <v/>
          </cell>
          <cell r="AO21" t="str">
            <v/>
          </cell>
          <cell r="AP21" t="str">
            <v/>
          </cell>
          <cell r="BN21" t="str">
            <v>Select Class</v>
          </cell>
          <cell r="BR21" t="str">
            <v>Presence</v>
          </cell>
          <cell r="BX21" t="str">
            <v/>
          </cell>
          <cell r="BY21">
            <v>10</v>
          </cell>
          <cell r="CA21" t="str">
            <v>Knowledge (the planes)</v>
          </cell>
        </row>
        <row r="22">
          <cell r="A22">
            <v>21</v>
          </cell>
          <cell r="C22">
            <v>1</v>
          </cell>
          <cell r="E22">
            <v>1</v>
          </cell>
          <cell r="F22">
            <v>0</v>
          </cell>
          <cell r="AH22" t="str">
            <v/>
          </cell>
          <cell r="AI22" t="str">
            <v/>
          </cell>
          <cell r="AK22" t="str">
            <v/>
          </cell>
          <cell r="AN22" t="str">
            <v/>
          </cell>
          <cell r="AO22" t="str">
            <v/>
          </cell>
          <cell r="AP22" t="str">
            <v/>
          </cell>
          <cell r="BH22" t="str">
            <v>Select a favored enemy</v>
          </cell>
          <cell r="BI22" t="str">
            <v/>
          </cell>
          <cell r="BN22" t="b">
            <v>0</v>
          </cell>
          <cell r="BR22" t="str">
            <v>Resistance</v>
          </cell>
          <cell r="BX22" t="str">
            <v/>
          </cell>
          <cell r="BY22">
            <v>10</v>
          </cell>
          <cell r="CA22" t="str">
            <v>Knowledge (the planes)</v>
          </cell>
        </row>
        <row r="23">
          <cell r="A23">
            <v>22</v>
          </cell>
          <cell r="C23">
            <v>1</v>
          </cell>
          <cell r="E23">
            <v>1</v>
          </cell>
          <cell r="F23">
            <v>0</v>
          </cell>
          <cell r="AH23" t="str">
            <v/>
          </cell>
          <cell r="AI23" t="str">
            <v/>
          </cell>
          <cell r="AK23" t="str">
            <v/>
          </cell>
          <cell r="AN23" t="str">
            <v/>
          </cell>
          <cell r="AO23" t="str">
            <v/>
          </cell>
          <cell r="AP23" t="str">
            <v/>
          </cell>
          <cell r="BH23" t="str">
            <v>Select a favored enemy</v>
          </cell>
          <cell r="BI23" t="str">
            <v/>
          </cell>
          <cell r="BN23" t="b">
            <v>1</v>
          </cell>
          <cell r="BR23" t="str">
            <v>Resolve</v>
          </cell>
          <cell r="BX23" t="str">
            <v/>
          </cell>
          <cell r="BY23">
            <v>10</v>
          </cell>
          <cell r="CA23" t="str">
            <v>Knowledge (dungeoneering)</v>
          </cell>
        </row>
        <row r="24">
          <cell r="A24">
            <v>23</v>
          </cell>
          <cell r="C24">
            <v>1</v>
          </cell>
          <cell r="E24">
            <v>1</v>
          </cell>
          <cell r="F24">
            <v>0</v>
          </cell>
          <cell r="AH24" t="str">
            <v/>
          </cell>
          <cell r="AI24" t="str">
            <v/>
          </cell>
          <cell r="AK24" t="str">
            <v/>
          </cell>
          <cell r="AN24" t="str">
            <v/>
          </cell>
          <cell r="AO24" t="str">
            <v/>
          </cell>
          <cell r="AP24" t="str">
            <v/>
          </cell>
          <cell r="BH24" t="str">
            <v>Select a favored enemy</v>
          </cell>
          <cell r="BI24" t="str">
            <v/>
          </cell>
          <cell r="BN24" t="b">
            <v>0</v>
          </cell>
          <cell r="BR24" t="str">
            <v>Senses</v>
          </cell>
          <cell r="BX24" t="str">
            <v/>
          </cell>
          <cell r="BY24">
            <v>10</v>
          </cell>
          <cell r="CA24" t="str">
            <v>Knowledge (dungeoneering)</v>
          </cell>
        </row>
        <row r="25">
          <cell r="A25">
            <v>24</v>
          </cell>
          <cell r="C25">
            <v>1</v>
          </cell>
          <cell r="E25">
            <v>1</v>
          </cell>
          <cell r="F25">
            <v>0</v>
          </cell>
          <cell r="AH25" t="str">
            <v/>
          </cell>
          <cell r="AI25" t="str">
            <v/>
          </cell>
          <cell r="AK25" t="str">
            <v/>
          </cell>
          <cell r="AN25" t="str">
            <v/>
          </cell>
          <cell r="AO25" t="str">
            <v/>
          </cell>
          <cell r="AP25" t="str">
            <v/>
          </cell>
          <cell r="BH25" t="str">
            <v>Select a favored enemy</v>
          </cell>
          <cell r="BI25" t="str">
            <v/>
          </cell>
          <cell r="BN25">
            <v>-1</v>
          </cell>
          <cell r="BR25" t="str">
            <v>Stamina</v>
          </cell>
          <cell r="BX25" t="str">
            <v/>
          </cell>
          <cell r="BY25">
            <v>10</v>
          </cell>
          <cell r="CA25" t="str">
            <v>Knowledge (dungeoneering)</v>
          </cell>
        </row>
        <row r="26">
          <cell r="A26">
            <v>25</v>
          </cell>
          <cell r="C26">
            <v>1</v>
          </cell>
          <cell r="E26">
            <v>1</v>
          </cell>
          <cell r="F26">
            <v>0</v>
          </cell>
          <cell r="AH26" t="str">
            <v/>
          </cell>
          <cell r="AI26" t="str">
            <v/>
          </cell>
          <cell r="AK26" t="str">
            <v/>
          </cell>
          <cell r="AN26" t="str">
            <v/>
          </cell>
          <cell r="AO26" t="str">
            <v/>
          </cell>
          <cell r="AP26" t="str">
            <v/>
          </cell>
          <cell r="BH26" t="str">
            <v>Select a favored enemy</v>
          </cell>
          <cell r="BI26" t="str">
            <v/>
          </cell>
          <cell r="BN26">
            <v>-1</v>
          </cell>
          <cell r="BR26" t="str">
            <v>Swiftness</v>
          </cell>
          <cell r="BX26" t="str">
            <v/>
          </cell>
          <cell r="BY26">
            <v>12</v>
          </cell>
          <cell r="CA26" t="str">
            <v>Knowledge (dungeoneering)</v>
          </cell>
        </row>
        <row r="27">
          <cell r="A27">
            <v>26</v>
          </cell>
          <cell r="C27">
            <v>1</v>
          </cell>
          <cell r="E27">
            <v>1</v>
          </cell>
          <cell r="F27">
            <v>0</v>
          </cell>
          <cell r="AH27" t="str">
            <v/>
          </cell>
          <cell r="AI27" t="str">
            <v/>
          </cell>
          <cell r="AK27" t="str">
            <v/>
          </cell>
          <cell r="AN27" t="str">
            <v/>
          </cell>
          <cell r="AO27" t="str">
            <v/>
          </cell>
          <cell r="AP27" t="str">
            <v/>
          </cell>
          <cell r="BH27" t="str">
            <v>Select a favored enemy</v>
          </cell>
          <cell r="BI27" t="str">
            <v/>
          </cell>
          <cell r="BN27">
            <v>0</v>
          </cell>
          <cell r="BR27" t="str">
            <v>Toughness</v>
          </cell>
          <cell r="BX27" t="str">
            <v/>
          </cell>
          <cell r="BY27">
            <v>12</v>
          </cell>
          <cell r="CA27" t="str">
            <v>Knowledge (dungeoneering)</v>
          </cell>
        </row>
        <row r="28">
          <cell r="A28">
            <v>27</v>
          </cell>
          <cell r="C28">
            <v>1</v>
          </cell>
          <cell r="E28">
            <v>1</v>
          </cell>
          <cell r="F28">
            <v>0</v>
          </cell>
          <cell r="AH28" t="str">
            <v/>
          </cell>
          <cell r="AI28" t="str">
            <v/>
          </cell>
          <cell r="AK28" t="str">
            <v/>
          </cell>
          <cell r="AN28" t="str">
            <v/>
          </cell>
          <cell r="AO28" t="str">
            <v/>
          </cell>
          <cell r="AP28" t="str">
            <v/>
          </cell>
          <cell r="BH28" t="str">
            <v>Select a favored enemy</v>
          </cell>
          <cell r="BI28" t="str">
            <v/>
          </cell>
          <cell r="BN28" t="b">
            <v>0</v>
          </cell>
          <cell r="BR28" t="str">
            <v>Vigor</v>
          </cell>
          <cell r="BX28" t="str">
            <v/>
          </cell>
          <cell r="BY28">
            <v>12</v>
          </cell>
          <cell r="CA28" t="str">
            <v>Knowledge (dungeoneering)</v>
          </cell>
        </row>
        <row r="29">
          <cell r="A29">
            <v>28</v>
          </cell>
          <cell r="C29">
            <v>1</v>
          </cell>
          <cell r="E29">
            <v>1</v>
          </cell>
          <cell r="F29">
            <v>0</v>
          </cell>
          <cell r="AH29" t="str">
            <v/>
          </cell>
          <cell r="AI29" t="str">
            <v/>
          </cell>
          <cell r="AK29" t="str">
            <v/>
          </cell>
          <cell r="AN29" t="str">
            <v/>
          </cell>
          <cell r="AO29" t="str">
            <v/>
          </cell>
          <cell r="AP29" t="str">
            <v/>
          </cell>
          <cell r="BH29" t="str">
            <v>Select a favored enemy</v>
          </cell>
          <cell r="BI29" t="str">
            <v/>
          </cell>
          <cell r="BN29" t="b">
            <v>0</v>
          </cell>
          <cell r="BX29" t="str">
            <v/>
          </cell>
          <cell r="BY29">
            <v>6</v>
          </cell>
          <cell r="CA29" t="str">
            <v>Knowledge (dungeoneering)</v>
          </cell>
        </row>
        <row r="30">
          <cell r="A30">
            <v>29</v>
          </cell>
          <cell r="C30">
            <v>1</v>
          </cell>
          <cell r="E30">
            <v>1</v>
          </cell>
          <cell r="F30">
            <v>0</v>
          </cell>
          <cell r="AH30" t="str">
            <v/>
          </cell>
          <cell r="AI30" t="str">
            <v/>
          </cell>
          <cell r="AK30" t="str">
            <v/>
          </cell>
          <cell r="AN30" t="str">
            <v/>
          </cell>
          <cell r="AO30" t="str">
            <v/>
          </cell>
          <cell r="AP30" t="str">
            <v/>
          </cell>
          <cell r="BH30" t="str">
            <v>Select a favored enemy</v>
          </cell>
          <cell r="BI30" t="str">
            <v/>
          </cell>
          <cell r="BX30" t="str">
            <v/>
          </cell>
          <cell r="BY30">
            <v>6</v>
          </cell>
          <cell r="CA30" t="str">
            <v>Knowledge (dungeoneering)</v>
          </cell>
        </row>
        <row r="31">
          <cell r="A31">
            <v>30</v>
          </cell>
          <cell r="C31">
            <v>1</v>
          </cell>
          <cell r="E31">
            <v>1</v>
          </cell>
          <cell r="F31">
            <v>0</v>
          </cell>
          <cell r="M31" t="str">
            <v>O</v>
          </cell>
          <cell r="AH31" t="str">
            <v/>
          </cell>
          <cell r="AI31" t="str">
            <v/>
          </cell>
          <cell r="AK31" t="str">
            <v/>
          </cell>
          <cell r="AN31" t="str">
            <v/>
          </cell>
          <cell r="AO31" t="str">
            <v/>
          </cell>
          <cell r="AP31" t="str">
            <v/>
          </cell>
          <cell r="BH31" t="str">
            <v>Select a favored enemy</v>
          </cell>
          <cell r="BI31" t="str">
            <v/>
          </cell>
          <cell r="BN31">
            <v>0</v>
          </cell>
          <cell r="BX31" t="str">
            <v/>
          </cell>
          <cell r="BY31">
            <v>6</v>
          </cell>
          <cell r="CA31" t="str">
            <v>Knowledge (dungeoneering)</v>
          </cell>
        </row>
        <row r="32">
          <cell r="A32">
            <v>31</v>
          </cell>
          <cell r="C32">
            <v>1</v>
          </cell>
          <cell r="E32">
            <v>1</v>
          </cell>
          <cell r="F32">
            <v>0</v>
          </cell>
          <cell r="M32" t="str">
            <v>O</v>
          </cell>
          <cell r="AH32" t="str">
            <v/>
          </cell>
          <cell r="AI32" t="str">
            <v/>
          </cell>
          <cell r="AK32" t="str">
            <v/>
          </cell>
          <cell r="AN32" t="str">
            <v/>
          </cell>
          <cell r="AO32" t="str">
            <v/>
          </cell>
          <cell r="AP32" t="str">
            <v/>
          </cell>
          <cell r="BH32" t="str">
            <v>Select a favored enemy</v>
          </cell>
          <cell r="BI32" t="str">
            <v/>
          </cell>
          <cell r="BN32">
            <v>0</v>
          </cell>
          <cell r="BY32">
            <v>12</v>
          </cell>
          <cell r="CA32" t="str">
            <v>Knowledge (dungeoneering)</v>
          </cell>
        </row>
        <row r="33">
          <cell r="A33">
            <v>32</v>
          </cell>
          <cell r="C33">
            <v>1</v>
          </cell>
          <cell r="E33">
            <v>1</v>
          </cell>
          <cell r="F33">
            <v>0</v>
          </cell>
          <cell r="M33" t="str">
            <v>O</v>
          </cell>
          <cell r="AH33" t="str">
            <v/>
          </cell>
          <cell r="AI33" t="str">
            <v/>
          </cell>
          <cell r="AK33" t="str">
            <v/>
          </cell>
          <cell r="AN33" t="str">
            <v/>
          </cell>
          <cell r="AO33" t="str">
            <v/>
          </cell>
          <cell r="AP33" t="str">
            <v/>
          </cell>
          <cell r="BH33" t="str">
            <v>Select a favored enemy</v>
          </cell>
          <cell r="BI33" t="str">
            <v/>
          </cell>
          <cell r="BN33">
            <v>0</v>
          </cell>
          <cell r="BY33">
            <v>12</v>
          </cell>
          <cell r="CA33" t="str">
            <v>Knowledge (dungeoneering)</v>
          </cell>
        </row>
        <row r="34">
          <cell r="A34">
            <v>33</v>
          </cell>
          <cell r="C34">
            <v>1</v>
          </cell>
          <cell r="E34">
            <v>1</v>
          </cell>
          <cell r="F34">
            <v>0</v>
          </cell>
          <cell r="M34" t="str">
            <v>O</v>
          </cell>
          <cell r="AH34" t="str">
            <v/>
          </cell>
          <cell r="AI34" t="str">
            <v/>
          </cell>
          <cell r="AK34" t="str">
            <v/>
          </cell>
          <cell r="AN34" t="str">
            <v/>
          </cell>
          <cell r="AO34" t="str">
            <v/>
          </cell>
          <cell r="AP34" t="str">
            <v/>
          </cell>
          <cell r="BH34" t="str">
            <v>Select a favored enemy</v>
          </cell>
          <cell r="BI34" t="str">
            <v/>
          </cell>
          <cell r="BN34">
            <v>0</v>
          </cell>
          <cell r="BY34">
            <v>12</v>
          </cell>
          <cell r="CA34" t="str">
            <v>Knowledge (dungeoneering)</v>
          </cell>
        </row>
        <row r="35">
          <cell r="A35">
            <v>34</v>
          </cell>
          <cell r="C35">
            <v>1</v>
          </cell>
          <cell r="E35">
            <v>1</v>
          </cell>
          <cell r="F35">
            <v>0</v>
          </cell>
          <cell r="M35" t="str">
            <v>O</v>
          </cell>
          <cell r="AH35" t="str">
            <v/>
          </cell>
          <cell r="AI35" t="str">
            <v/>
          </cell>
          <cell r="AK35" t="str">
            <v/>
          </cell>
          <cell r="AN35" t="str">
            <v/>
          </cell>
          <cell r="AO35" t="str">
            <v/>
          </cell>
          <cell r="AP35" t="str">
            <v/>
          </cell>
          <cell r="BH35" t="str">
            <v>Select a favored enemy</v>
          </cell>
          <cell r="BI35" t="str">
            <v/>
          </cell>
          <cell r="BN35">
            <v>0</v>
          </cell>
          <cell r="BX35" t="str">
            <v/>
          </cell>
          <cell r="CA35" t="str">
            <v>Survival¹</v>
          </cell>
        </row>
        <row r="36">
          <cell r="A36">
            <v>35</v>
          </cell>
          <cell r="C36">
            <v>1</v>
          </cell>
          <cell r="E36">
            <v>1</v>
          </cell>
          <cell r="F36">
            <v>0</v>
          </cell>
          <cell r="M36" t="str">
            <v>O</v>
          </cell>
          <cell r="AH36" t="str">
            <v/>
          </cell>
          <cell r="AI36" t="str">
            <v/>
          </cell>
          <cell r="AK36" t="str">
            <v/>
          </cell>
          <cell r="AN36" t="str">
            <v/>
          </cell>
          <cell r="AO36" t="str">
            <v/>
          </cell>
          <cell r="AP36" t="str">
            <v/>
          </cell>
          <cell r="BH36" t="str">
            <v>Select a favored enemy</v>
          </cell>
          <cell r="BI36" t="str">
            <v/>
          </cell>
          <cell r="BN36">
            <v>0</v>
          </cell>
          <cell r="BX36" t="str">
            <v/>
          </cell>
          <cell r="CA36" t="str">
            <v>Survival¹</v>
          </cell>
        </row>
        <row r="37">
          <cell r="A37">
            <v>36</v>
          </cell>
          <cell r="C37">
            <v>1</v>
          </cell>
          <cell r="E37">
            <v>1</v>
          </cell>
          <cell r="F37">
            <v>0</v>
          </cell>
          <cell r="M37" t="str">
            <v>O</v>
          </cell>
          <cell r="AH37" t="str">
            <v/>
          </cell>
          <cell r="AI37" t="str">
            <v/>
          </cell>
          <cell r="AK37" t="str">
            <v/>
          </cell>
          <cell r="AN37" t="str">
            <v/>
          </cell>
          <cell r="AO37" t="str">
            <v/>
          </cell>
          <cell r="AP37" t="str">
            <v/>
          </cell>
          <cell r="BI37" t="str">
            <v/>
          </cell>
          <cell r="BN37">
            <v>0</v>
          </cell>
          <cell r="BO37">
            <v>0</v>
          </cell>
          <cell r="BX37" t="str">
            <v/>
          </cell>
          <cell r="CA37" t="str">
            <v>Survival¹</v>
          </cell>
        </row>
        <row r="38">
          <cell r="A38">
            <v>37</v>
          </cell>
          <cell r="C38">
            <v>1</v>
          </cell>
          <cell r="E38">
            <v>1</v>
          </cell>
          <cell r="F38">
            <v>0</v>
          </cell>
          <cell r="M38" t="str">
            <v>O</v>
          </cell>
          <cell r="AH38" t="str">
            <v/>
          </cell>
          <cell r="AI38" t="str">
            <v/>
          </cell>
          <cell r="AK38" t="str">
            <v/>
          </cell>
          <cell r="AN38" t="str">
            <v/>
          </cell>
          <cell r="AO38" t="str">
            <v/>
          </cell>
          <cell r="AP38" t="str">
            <v/>
          </cell>
          <cell r="BI38" t="str">
            <v/>
          </cell>
          <cell r="BN38">
            <v>0</v>
          </cell>
          <cell r="BO38">
            <v>0</v>
          </cell>
          <cell r="BX38" t="str">
            <v/>
          </cell>
          <cell r="BY38">
            <v>6</v>
          </cell>
          <cell r="BZ38">
            <v>8</v>
          </cell>
          <cell r="CA38" t="str">
            <v>Balance¹</v>
          </cell>
        </row>
        <row r="39">
          <cell r="A39">
            <v>38</v>
          </cell>
          <cell r="C39">
            <v>1</v>
          </cell>
          <cell r="E39">
            <v>1</v>
          </cell>
          <cell r="F39">
            <v>0</v>
          </cell>
          <cell r="M39" t="str">
            <v>O</v>
          </cell>
          <cell r="AH39" t="str">
            <v/>
          </cell>
          <cell r="AI39" t="str">
            <v/>
          </cell>
          <cell r="AK39" t="str">
            <v/>
          </cell>
          <cell r="AN39" t="str">
            <v/>
          </cell>
          <cell r="AO39" t="str">
            <v/>
          </cell>
          <cell r="AP39" t="str">
            <v/>
          </cell>
          <cell r="BI39" t="str">
            <v/>
          </cell>
          <cell r="BN39">
            <v>0</v>
          </cell>
          <cell r="BO39">
            <v>0</v>
          </cell>
          <cell r="BX39" t="str">
            <v/>
          </cell>
          <cell r="BY39">
            <v>6</v>
          </cell>
          <cell r="BZ39">
            <v>8</v>
          </cell>
          <cell r="CA39" t="str">
            <v>Balance¹</v>
          </cell>
        </row>
        <row r="40">
          <cell r="A40">
            <v>39</v>
          </cell>
          <cell r="C40">
            <v>1</v>
          </cell>
          <cell r="E40">
            <v>1</v>
          </cell>
          <cell r="F40">
            <v>0</v>
          </cell>
          <cell r="M40" t="str">
            <v>O</v>
          </cell>
          <cell r="AH40" t="str">
            <v/>
          </cell>
          <cell r="AI40" t="str">
            <v/>
          </cell>
          <cell r="AK40" t="str">
            <v/>
          </cell>
          <cell r="AN40" t="str">
            <v/>
          </cell>
          <cell r="AO40" t="str">
            <v/>
          </cell>
          <cell r="AP40" t="str">
            <v/>
          </cell>
          <cell r="BX40" t="str">
            <v/>
          </cell>
          <cell r="BY40">
            <v>6</v>
          </cell>
          <cell r="BZ40">
            <v>8</v>
          </cell>
          <cell r="CA40" t="str">
            <v>Balance¹</v>
          </cell>
        </row>
        <row r="41">
          <cell r="A41">
            <v>40</v>
          </cell>
          <cell r="C41">
            <v>1</v>
          </cell>
          <cell r="E41">
            <v>1</v>
          </cell>
          <cell r="F41">
            <v>0</v>
          </cell>
          <cell r="M41" t="str">
            <v>O</v>
          </cell>
          <cell r="AH41" t="str">
            <v/>
          </cell>
          <cell r="AI41" t="str">
            <v/>
          </cell>
          <cell r="AK41" t="str">
            <v/>
          </cell>
          <cell r="AN41" t="str">
            <v/>
          </cell>
          <cell r="AO41" t="str">
            <v/>
          </cell>
          <cell r="AP41" t="str">
            <v/>
          </cell>
          <cell r="CA41" t="str">
            <v>Search¹, Spot¹</v>
          </cell>
        </row>
        <row r="42">
          <cell r="A42">
            <v>41</v>
          </cell>
          <cell r="C42">
            <v>1</v>
          </cell>
          <cell r="E42">
            <v>1</v>
          </cell>
          <cell r="F42">
            <v>0</v>
          </cell>
          <cell r="M42" t="str">
            <v>O</v>
          </cell>
          <cell r="AH42" t="str">
            <v/>
          </cell>
          <cell r="AI42" t="str">
            <v/>
          </cell>
          <cell r="AK42" t="str">
            <v/>
          </cell>
          <cell r="AN42" t="str">
            <v/>
          </cell>
          <cell r="AO42" t="str">
            <v/>
          </cell>
          <cell r="AP42" t="str">
            <v/>
          </cell>
          <cell r="CA42" t="str">
            <v>Search¹, Spot¹</v>
          </cell>
        </row>
        <row r="43">
          <cell r="A43">
            <v>42</v>
          </cell>
          <cell r="C43">
            <v>1</v>
          </cell>
          <cell r="E43">
            <v>1</v>
          </cell>
          <cell r="F43">
            <v>0</v>
          </cell>
          <cell r="M43" t="str">
            <v>O</v>
          </cell>
          <cell r="AH43" t="str">
            <v/>
          </cell>
          <cell r="AI43" t="str">
            <v/>
          </cell>
          <cell r="AK43" t="str">
            <v/>
          </cell>
          <cell r="AN43" t="str">
            <v/>
          </cell>
          <cell r="AO43" t="str">
            <v/>
          </cell>
          <cell r="AP43" t="str">
            <v/>
          </cell>
          <cell r="CA43" t="str">
            <v>Search¹, Spot¹</v>
          </cell>
        </row>
        <row r="44">
          <cell r="A44">
            <v>43</v>
          </cell>
          <cell r="C44">
            <v>1</v>
          </cell>
          <cell r="E44">
            <v>1</v>
          </cell>
          <cell r="F44">
            <v>0</v>
          </cell>
          <cell r="AH44" t="str">
            <v/>
          </cell>
          <cell r="AI44" t="str">
            <v/>
          </cell>
          <cell r="AK44" t="str">
            <v/>
          </cell>
          <cell r="AN44" t="str">
            <v/>
          </cell>
          <cell r="AO44" t="str">
            <v/>
          </cell>
          <cell r="AP44" t="str">
            <v/>
          </cell>
          <cell r="BN44" t="b">
            <v>0</v>
          </cell>
          <cell r="BX44" t="str">
            <v/>
          </cell>
          <cell r="CA44" t="str">
            <v>Search¹</v>
          </cell>
        </row>
        <row r="45">
          <cell r="A45">
            <v>44</v>
          </cell>
          <cell r="C45">
            <v>1</v>
          </cell>
          <cell r="E45">
            <v>1</v>
          </cell>
          <cell r="F45">
            <v>0</v>
          </cell>
          <cell r="AH45" t="str">
            <v/>
          </cell>
          <cell r="AI45" t="str">
            <v/>
          </cell>
          <cell r="AK45" t="str">
            <v/>
          </cell>
          <cell r="AN45" t="str">
            <v/>
          </cell>
          <cell r="AO45" t="str">
            <v/>
          </cell>
          <cell r="AP45" t="str">
            <v/>
          </cell>
          <cell r="BN45" t="b">
            <v>1</v>
          </cell>
          <cell r="BX45" t="str">
            <v/>
          </cell>
          <cell r="CA45" t="str">
            <v>Search¹</v>
          </cell>
        </row>
        <row r="46">
          <cell r="A46">
            <v>45</v>
          </cell>
          <cell r="C46">
            <v>1</v>
          </cell>
          <cell r="E46">
            <v>1</v>
          </cell>
          <cell r="F46">
            <v>0</v>
          </cell>
          <cell r="AH46" t="str">
            <v/>
          </cell>
          <cell r="AI46" t="str">
            <v/>
          </cell>
          <cell r="AK46" t="str">
            <v/>
          </cell>
          <cell r="AN46" t="str">
            <v/>
          </cell>
          <cell r="AO46" t="str">
            <v/>
          </cell>
          <cell r="AP46" t="str">
            <v/>
          </cell>
          <cell r="BX46" t="str">
            <v/>
          </cell>
          <cell r="CA46" t="str">
            <v>Search¹</v>
          </cell>
        </row>
        <row r="47">
          <cell r="A47">
            <v>46</v>
          </cell>
          <cell r="C47">
            <v>1</v>
          </cell>
          <cell r="E47">
            <v>1</v>
          </cell>
          <cell r="F47">
            <v>0</v>
          </cell>
          <cell r="AH47" t="str">
            <v/>
          </cell>
          <cell r="AI47" t="str">
            <v/>
          </cell>
          <cell r="AK47" t="str">
            <v/>
          </cell>
          <cell r="AN47" t="str">
            <v/>
          </cell>
          <cell r="AO47" t="str">
            <v/>
          </cell>
          <cell r="AP47" t="str">
            <v/>
          </cell>
          <cell r="BX47" t="str">
            <v/>
          </cell>
        </row>
        <row r="48">
          <cell r="A48">
            <v>47</v>
          </cell>
          <cell r="C48">
            <v>1</v>
          </cell>
          <cell r="E48">
            <v>1</v>
          </cell>
          <cell r="F48">
            <v>0</v>
          </cell>
          <cell r="AH48" t="str">
            <v/>
          </cell>
          <cell r="AI48" t="str">
            <v/>
          </cell>
          <cell r="AK48" t="str">
            <v/>
          </cell>
          <cell r="AN48" t="str">
            <v/>
          </cell>
          <cell r="AO48" t="str">
            <v/>
          </cell>
          <cell r="AP48" t="str">
            <v/>
          </cell>
          <cell r="BN48">
            <v>0</v>
          </cell>
          <cell r="BX48" t="str">
            <v/>
          </cell>
        </row>
        <row r="49">
          <cell r="A49">
            <v>48</v>
          </cell>
          <cell r="C49">
            <v>1</v>
          </cell>
          <cell r="E49">
            <v>1</v>
          </cell>
          <cell r="F49">
            <v>0</v>
          </cell>
          <cell r="AH49" t="str">
            <v/>
          </cell>
          <cell r="AI49" t="str">
            <v/>
          </cell>
          <cell r="AK49" t="str">
            <v/>
          </cell>
          <cell r="AN49" t="str">
            <v/>
          </cell>
          <cell r="AO49" t="str">
            <v/>
          </cell>
          <cell r="AP49" t="str">
            <v/>
          </cell>
          <cell r="BN49">
            <v>0</v>
          </cell>
          <cell r="BX49" t="str">
            <v/>
          </cell>
        </row>
        <row r="50">
          <cell r="A50">
            <v>49</v>
          </cell>
          <cell r="C50">
            <v>1</v>
          </cell>
          <cell r="E50">
            <v>1</v>
          </cell>
          <cell r="F50">
            <v>0</v>
          </cell>
          <cell r="AH50" t="str">
            <v/>
          </cell>
          <cell r="AI50" t="str">
            <v/>
          </cell>
          <cell r="AK50" t="str">
            <v/>
          </cell>
          <cell r="AN50" t="str">
            <v/>
          </cell>
          <cell r="AO50" t="str">
            <v/>
          </cell>
          <cell r="AP50" t="str">
            <v/>
          </cell>
          <cell r="BN50" t="b">
            <v>0</v>
          </cell>
          <cell r="BX50" t="str">
            <v/>
          </cell>
        </row>
        <row r="51">
          <cell r="A51">
            <v>50</v>
          </cell>
          <cell r="C51">
            <v>1</v>
          </cell>
          <cell r="E51">
            <v>1</v>
          </cell>
          <cell r="F51">
            <v>0</v>
          </cell>
          <cell r="AH51" t="str">
            <v/>
          </cell>
          <cell r="AI51" t="str">
            <v/>
          </cell>
          <cell r="AK51" t="str">
            <v/>
          </cell>
          <cell r="AN51" t="str">
            <v/>
          </cell>
          <cell r="AO51" t="str">
            <v/>
          </cell>
          <cell r="AP51" t="str">
            <v/>
          </cell>
          <cell r="BN51">
            <v>0</v>
          </cell>
          <cell r="BX51" t="str">
            <v/>
          </cell>
        </row>
        <row r="52">
          <cell r="A52">
            <v>51</v>
          </cell>
          <cell r="C52">
            <v>1</v>
          </cell>
          <cell r="E52">
            <v>1</v>
          </cell>
          <cell r="F52">
            <v>0</v>
          </cell>
          <cell r="AH52" t="str">
            <v/>
          </cell>
          <cell r="AI52" t="str">
            <v/>
          </cell>
          <cell r="AK52" t="str">
            <v/>
          </cell>
          <cell r="AN52" t="str">
            <v/>
          </cell>
          <cell r="AO52" t="str">
            <v/>
          </cell>
          <cell r="AP52" t="str">
            <v/>
          </cell>
          <cell r="BN52" t="str">
            <v/>
          </cell>
          <cell r="BX52" t="str">
            <v/>
          </cell>
        </row>
        <row r="53">
          <cell r="A53">
            <v>52</v>
          </cell>
          <cell r="C53">
            <v>1</v>
          </cell>
          <cell r="E53">
            <v>1</v>
          </cell>
          <cell r="F53">
            <v>0</v>
          </cell>
          <cell r="AH53" t="str">
            <v/>
          </cell>
          <cell r="AI53" t="str">
            <v/>
          </cell>
          <cell r="AK53" t="str">
            <v/>
          </cell>
          <cell r="AN53" t="str">
            <v/>
          </cell>
          <cell r="AO53" t="str">
            <v/>
          </cell>
          <cell r="AP53" t="str">
            <v/>
          </cell>
          <cell r="BX53" t="str">
            <v/>
          </cell>
        </row>
        <row r="54">
          <cell r="A54">
            <v>53</v>
          </cell>
          <cell r="C54">
            <v>1</v>
          </cell>
          <cell r="E54">
            <v>1</v>
          </cell>
          <cell r="F54">
            <v>0</v>
          </cell>
          <cell r="AH54" t="str">
            <v/>
          </cell>
          <cell r="AI54" t="str">
            <v/>
          </cell>
          <cell r="AK54" t="str">
            <v/>
          </cell>
          <cell r="AN54" t="str">
            <v/>
          </cell>
          <cell r="AO54" t="str">
            <v/>
          </cell>
          <cell r="AP54" t="str">
            <v/>
          </cell>
          <cell r="BX54" t="str">
            <v/>
          </cell>
          <cell r="BY54">
            <v>4</v>
          </cell>
          <cell r="CA54" t="str">
            <v>Hide¹</v>
          </cell>
        </row>
        <row r="55">
          <cell r="A55">
            <v>54</v>
          </cell>
          <cell r="C55">
            <v>1</v>
          </cell>
          <cell r="E55">
            <v>1</v>
          </cell>
          <cell r="F55">
            <v>0</v>
          </cell>
          <cell r="AH55" t="str">
            <v/>
          </cell>
          <cell r="AI55" t="str">
            <v/>
          </cell>
          <cell r="AK55" t="str">
            <v/>
          </cell>
          <cell r="AN55" t="str">
            <v/>
          </cell>
          <cell r="AO55" t="str">
            <v/>
          </cell>
          <cell r="AP55" t="str">
            <v/>
          </cell>
          <cell r="BX55" t="str">
            <v/>
          </cell>
          <cell r="BY55">
            <v>4</v>
          </cell>
          <cell r="CA55" t="str">
            <v>Hide¹</v>
          </cell>
        </row>
        <row r="56">
          <cell r="A56">
            <v>55</v>
          </cell>
          <cell r="C56">
            <v>1</v>
          </cell>
          <cell r="E56">
            <v>1</v>
          </cell>
          <cell r="F56">
            <v>0</v>
          </cell>
          <cell r="AH56" t="str">
            <v/>
          </cell>
          <cell r="AI56" t="str">
            <v/>
          </cell>
          <cell r="AK56" t="str">
            <v/>
          </cell>
          <cell r="AN56" t="str">
            <v/>
          </cell>
          <cell r="AO56" t="str">
            <v/>
          </cell>
          <cell r="AP56" t="str">
            <v/>
          </cell>
          <cell r="BX56" t="str">
            <v/>
          </cell>
          <cell r="BY56">
            <v>4</v>
          </cell>
          <cell r="CA56" t="str">
            <v>Hide¹</v>
          </cell>
        </row>
        <row r="57">
          <cell r="A57">
            <v>56</v>
          </cell>
          <cell r="C57">
            <v>1</v>
          </cell>
          <cell r="E57">
            <v>1</v>
          </cell>
          <cell r="F57">
            <v>0</v>
          </cell>
          <cell r="AH57" t="str">
            <v/>
          </cell>
          <cell r="AI57" t="str">
            <v/>
          </cell>
          <cell r="AK57" t="str">
            <v/>
          </cell>
          <cell r="AN57" t="str">
            <v/>
          </cell>
          <cell r="AO57" t="str">
            <v/>
          </cell>
          <cell r="AP57" t="str">
            <v/>
          </cell>
          <cell r="BX57" t="str">
            <v/>
          </cell>
        </row>
        <row r="58">
          <cell r="A58">
            <v>57</v>
          </cell>
          <cell r="C58">
            <v>1</v>
          </cell>
          <cell r="E58">
            <v>1</v>
          </cell>
          <cell r="F58">
            <v>0</v>
          </cell>
          <cell r="O58" t="str">
            <v/>
          </cell>
          <cell r="AH58" t="str">
            <v/>
          </cell>
          <cell r="AI58" t="str">
            <v/>
          </cell>
          <cell r="AK58" t="str">
            <v/>
          </cell>
          <cell r="AN58" t="str">
            <v/>
          </cell>
          <cell r="AO58" t="str">
            <v/>
          </cell>
          <cell r="AP58" t="str">
            <v/>
          </cell>
          <cell r="BX58" t="str">
            <v/>
          </cell>
        </row>
        <row r="59">
          <cell r="A59">
            <v>58</v>
          </cell>
          <cell r="C59">
            <v>1</v>
          </cell>
          <cell r="E59">
            <v>1</v>
          </cell>
          <cell r="F59">
            <v>0</v>
          </cell>
          <cell r="AH59" t="str">
            <v/>
          </cell>
          <cell r="AI59" t="str">
            <v/>
          </cell>
          <cell r="AK59" t="str">
            <v/>
          </cell>
          <cell r="AN59" t="str">
            <v/>
          </cell>
          <cell r="AO59" t="str">
            <v/>
          </cell>
          <cell r="AP59" t="str">
            <v/>
          </cell>
          <cell r="BX59" t="str">
            <v/>
          </cell>
        </row>
        <row r="60">
          <cell r="A60">
            <v>59</v>
          </cell>
          <cell r="C60">
            <v>1</v>
          </cell>
          <cell r="E60">
            <v>1</v>
          </cell>
          <cell r="F60">
            <v>0</v>
          </cell>
          <cell r="AH60" t="str">
            <v/>
          </cell>
          <cell r="AI60" t="str">
            <v/>
          </cell>
          <cell r="AK60" t="str">
            <v/>
          </cell>
          <cell r="AN60" t="str">
            <v/>
          </cell>
          <cell r="AO60" t="str">
            <v/>
          </cell>
          <cell r="AP60" t="str">
            <v/>
          </cell>
          <cell r="BX60" t="str">
            <v/>
          </cell>
        </row>
        <row r="61">
          <cell r="A61">
            <v>60</v>
          </cell>
          <cell r="C61">
            <v>1</v>
          </cell>
          <cell r="E61">
            <v>1</v>
          </cell>
          <cell r="F61">
            <v>0</v>
          </cell>
          <cell r="AH61" t="str">
            <v/>
          </cell>
          <cell r="AI61" t="str">
            <v/>
          </cell>
          <cell r="AK61" t="str">
            <v/>
          </cell>
          <cell r="AN61" t="str">
            <v/>
          </cell>
          <cell r="AO61" t="str">
            <v/>
          </cell>
          <cell r="AP61" t="str">
            <v/>
          </cell>
          <cell r="BX61" t="str">
            <v/>
          </cell>
        </row>
        <row r="62">
          <cell r="BX62" t="str">
            <v/>
          </cell>
        </row>
        <row r="63">
          <cell r="H63">
            <v>0</v>
          </cell>
          <cell r="BX63" t="str">
            <v/>
          </cell>
        </row>
        <row r="64">
          <cell r="BX64" t="str">
            <v/>
          </cell>
        </row>
        <row r="65">
          <cell r="BX65" t="str">
            <v/>
          </cell>
        </row>
        <row r="66">
          <cell r="BX66" t="str">
            <v/>
          </cell>
          <cell r="BY66">
            <v>8</v>
          </cell>
          <cell r="CA66" t="str">
            <v>Survival¹</v>
          </cell>
        </row>
        <row r="67">
          <cell r="BX67" t="str">
            <v/>
          </cell>
          <cell r="BY67">
            <v>8</v>
          </cell>
          <cell r="CA67" t="str">
            <v>Survival¹</v>
          </cell>
        </row>
        <row r="68">
          <cell r="BX68" t="str">
            <v/>
          </cell>
          <cell r="BY68">
            <v>8</v>
          </cell>
          <cell r="CA68" t="str">
            <v>Survival¹</v>
          </cell>
        </row>
        <row r="69">
          <cell r="BX69" t="str">
            <v/>
          </cell>
        </row>
        <row r="70">
          <cell r="BX70" t="str">
            <v/>
          </cell>
        </row>
        <row r="71">
          <cell r="BX71" t="str">
            <v/>
          </cell>
        </row>
        <row r="72">
          <cell r="BX72" t="str">
            <v/>
          </cell>
          <cell r="BY72">
            <v>8</v>
          </cell>
          <cell r="BZ72">
            <v>4</v>
          </cell>
          <cell r="CA72" t="str">
            <v>Bluff¹, Diplomacy¹, Sense Motive¹</v>
          </cell>
        </row>
        <row r="73">
          <cell r="BX73" t="str">
            <v/>
          </cell>
          <cell r="BY73">
            <v>8</v>
          </cell>
          <cell r="BZ73">
            <v>4</v>
          </cell>
          <cell r="CA73" t="str">
            <v>Bluff¹, Diplomacy¹, Sense Motive¹</v>
          </cell>
        </row>
        <row r="74">
          <cell r="BX74" t="str">
            <v/>
          </cell>
          <cell r="BY74">
            <v>8</v>
          </cell>
          <cell r="BZ74">
            <v>4</v>
          </cell>
          <cell r="CA74" t="str">
            <v>Bluff¹, Diplomacy¹, Sense Motive¹</v>
          </cell>
        </row>
        <row r="75">
          <cell r="BX75" t="str">
            <v/>
          </cell>
          <cell r="CA75" t="str">
            <v>Gather Information¹, Speak Language</v>
          </cell>
        </row>
        <row r="76">
          <cell r="BX76" t="str">
            <v/>
          </cell>
          <cell r="CA76" t="str">
            <v>Gather Information¹, Speak Language</v>
          </cell>
        </row>
        <row r="77">
          <cell r="BX77" t="str">
            <v/>
          </cell>
          <cell r="CA77" t="str">
            <v>Gather Information¹, Speak Language</v>
          </cell>
        </row>
        <row r="78">
          <cell r="BX78" t="str">
            <v/>
          </cell>
        </row>
        <row r="79">
          <cell r="BX79" t="str">
            <v/>
          </cell>
        </row>
        <row r="80">
          <cell r="BX80" t="str">
            <v/>
          </cell>
        </row>
        <row r="81">
          <cell r="BX81" t="str">
            <v/>
          </cell>
          <cell r="BY81">
            <v>10</v>
          </cell>
          <cell r="CA81" t="str">
            <v>Intimidate¹</v>
          </cell>
        </row>
        <row r="82">
          <cell r="BX82" t="str">
            <v/>
          </cell>
          <cell r="BY82">
            <v>10</v>
          </cell>
          <cell r="CA82" t="str">
            <v>Intimidate¹</v>
          </cell>
        </row>
        <row r="83">
          <cell r="BX83" t="str">
            <v/>
          </cell>
          <cell r="BY83">
            <v>10</v>
          </cell>
          <cell r="CA83" t="str">
            <v>Intimidate¹</v>
          </cell>
        </row>
        <row r="84">
          <cell r="BX84" t="str">
            <v/>
          </cell>
          <cell r="BY84">
            <v>12</v>
          </cell>
          <cell r="CA84" t="str">
            <v>Intimidate¹</v>
          </cell>
          <cell r="CB84" t="str">
            <v>Diplomacy¹</v>
          </cell>
        </row>
        <row r="85">
          <cell r="BX85" t="str">
            <v/>
          </cell>
          <cell r="BY85">
            <v>12</v>
          </cell>
          <cell r="CA85" t="str">
            <v>Intimidate¹</v>
          </cell>
          <cell r="CB85" t="str">
            <v>Diplomacy¹</v>
          </cell>
        </row>
        <row r="86">
          <cell r="BX86" t="str">
            <v/>
          </cell>
          <cell r="BY86">
            <v>12</v>
          </cell>
          <cell r="CA86" t="str">
            <v>Intimidate¹</v>
          </cell>
          <cell r="CB86" t="str">
            <v>Diplomacy¹</v>
          </cell>
        </row>
        <row r="87">
          <cell r="BX87" t="str">
            <v/>
          </cell>
          <cell r="BZ87">
            <v>6</v>
          </cell>
          <cell r="CA87" t="str">
            <v>Climb¹, Hide¹, Jump¹, Move Silently¹</v>
          </cell>
        </row>
        <row r="88">
          <cell r="BX88" t="str">
            <v/>
          </cell>
          <cell r="BZ88">
            <v>6</v>
          </cell>
          <cell r="CA88" t="str">
            <v>Climb¹, Hide¹, Jump¹, Move Silently¹</v>
          </cell>
        </row>
        <row r="89">
          <cell r="BX89" t="str">
            <v/>
          </cell>
          <cell r="BZ89">
            <v>6</v>
          </cell>
          <cell r="CA89" t="str">
            <v>Climb¹, Hide¹, Jump¹, Move Silently¹</v>
          </cell>
        </row>
        <row r="90">
          <cell r="BX90" t="str">
            <v/>
          </cell>
          <cell r="BY90">
            <v>6</v>
          </cell>
          <cell r="BZ90">
            <v>6</v>
          </cell>
        </row>
        <row r="91">
          <cell r="BX91" t="str">
            <v/>
          </cell>
          <cell r="BY91">
            <v>6</v>
          </cell>
          <cell r="BZ91">
            <v>6</v>
          </cell>
        </row>
        <row r="92">
          <cell r="BX92" t="str">
            <v/>
          </cell>
          <cell r="BY92">
            <v>6</v>
          </cell>
          <cell r="BZ92">
            <v>6</v>
          </cell>
        </row>
        <row r="93">
          <cell r="BX93" t="str">
            <v/>
          </cell>
        </row>
        <row r="94">
          <cell r="BX94" t="str">
            <v/>
          </cell>
        </row>
        <row r="95">
          <cell r="BX95" t="str">
            <v/>
          </cell>
        </row>
        <row r="96">
          <cell r="BZ96">
            <v>6</v>
          </cell>
          <cell r="CA96" t="str">
            <v>Climb¹, Hide¹, Jump¹, Move Silently¹</v>
          </cell>
        </row>
        <row r="97">
          <cell r="BZ97">
            <v>6</v>
          </cell>
          <cell r="CA97" t="str">
            <v>Climb¹, Hide¹, Jump¹, Move Silently¹</v>
          </cell>
        </row>
        <row r="98">
          <cell r="BZ98">
            <v>6</v>
          </cell>
          <cell r="CA98" t="str">
            <v>Climb¹, Hide¹, Jump¹, Move Silently¹</v>
          </cell>
        </row>
        <row r="99">
          <cell r="BX99" t="str">
            <v/>
          </cell>
          <cell r="CA99" t="str">
            <v>Autohypnosis, Knowledge (psionics)</v>
          </cell>
        </row>
        <row r="100">
          <cell r="BX100" t="str">
            <v/>
          </cell>
          <cell r="CA100" t="str">
            <v>Autohypnosis, Knowledge (psionics)</v>
          </cell>
        </row>
        <row r="101">
          <cell r="BX101" t="str">
            <v/>
          </cell>
          <cell r="CA101" t="str">
            <v>Autohypnosis, Knowledge (psionics)</v>
          </cell>
        </row>
        <row r="102">
          <cell r="BX102" t="str">
            <v/>
          </cell>
          <cell r="BY102">
            <v>8</v>
          </cell>
          <cell r="CA102" t="str">
            <v>Disguise¹, Knowledge (the planes), Perform skills ...¹</v>
          </cell>
        </row>
        <row r="103">
          <cell r="BX103" t="str">
            <v/>
          </cell>
          <cell r="BY103">
            <v>8</v>
          </cell>
          <cell r="CA103" t="str">
            <v>Disguise¹, Knowledge (the planes), Perform skills ...¹</v>
          </cell>
        </row>
        <row r="104">
          <cell r="BX104" t="str">
            <v/>
          </cell>
          <cell r="BY104">
            <v>8</v>
          </cell>
          <cell r="CA104" t="str">
            <v>Disguise¹, Knowledge (the planes), Perform skills ...¹</v>
          </cell>
        </row>
        <row r="105">
          <cell r="BX105" t="str">
            <v/>
          </cell>
          <cell r="CA105" t="str">
            <v>Intimidate¹</v>
          </cell>
        </row>
        <row r="106">
          <cell r="BX106" t="str">
            <v/>
          </cell>
          <cell r="CA106" t="str">
            <v>Intimidate¹</v>
          </cell>
        </row>
        <row r="107">
          <cell r="BX107" t="str">
            <v/>
          </cell>
          <cell r="CA107" t="str">
            <v>Intimidate¹</v>
          </cell>
        </row>
        <row r="108">
          <cell r="BX108" t="str">
            <v/>
          </cell>
          <cell r="CA108" t="str">
            <v>Search¹, Profession (miner)</v>
          </cell>
        </row>
        <row r="109">
          <cell r="BX109" t="str">
            <v/>
          </cell>
          <cell r="CA109" t="str">
            <v>Search¹, Profession (miner)</v>
          </cell>
        </row>
        <row r="110">
          <cell r="BX110" t="str">
            <v/>
          </cell>
          <cell r="CA110" t="str">
            <v>Search¹, Profession (miner)</v>
          </cell>
        </row>
        <row r="111">
          <cell r="BX111" t="str">
            <v/>
          </cell>
        </row>
        <row r="112">
          <cell r="BX112" t="str">
            <v/>
          </cell>
        </row>
        <row r="113">
          <cell r="BX113" t="str">
            <v/>
          </cell>
        </row>
        <row r="114">
          <cell r="BX114" t="str">
            <v/>
          </cell>
          <cell r="BY114">
            <v>4</v>
          </cell>
          <cell r="CA114" t="str">
            <v>Knowledge (dungeoneering)</v>
          </cell>
        </row>
        <row r="115">
          <cell r="BX115" t="str">
            <v/>
          </cell>
          <cell r="BY115">
            <v>4</v>
          </cell>
          <cell r="CA115" t="str">
            <v>Knowledge (dungeoneering)</v>
          </cell>
        </row>
        <row r="116">
          <cell r="BX116" t="str">
            <v/>
          </cell>
          <cell r="BY116">
            <v>4</v>
          </cell>
          <cell r="CA116" t="str">
            <v>Knowledge (dungeoneering)</v>
          </cell>
        </row>
        <row r="117">
          <cell r="BX117" t="str">
            <v/>
          </cell>
          <cell r="BY117">
            <v>6</v>
          </cell>
        </row>
        <row r="118">
          <cell r="BX118" t="str">
            <v/>
          </cell>
          <cell r="BY118">
            <v>6</v>
          </cell>
        </row>
        <row r="119">
          <cell r="BX119" t="str">
            <v/>
          </cell>
          <cell r="BY119">
            <v>6</v>
          </cell>
        </row>
        <row r="120">
          <cell r="BX120" t="str">
            <v/>
          </cell>
        </row>
        <row r="121">
          <cell r="BX121" t="str">
            <v/>
          </cell>
        </row>
        <row r="122">
          <cell r="BX122" t="str">
            <v/>
          </cell>
        </row>
        <row r="123">
          <cell r="BX123" t="str">
            <v/>
          </cell>
        </row>
        <row r="124">
          <cell r="BX124" t="str">
            <v/>
          </cell>
        </row>
        <row r="125">
          <cell r="BX125" t="str">
            <v/>
          </cell>
        </row>
        <row r="126">
          <cell r="BX126" t="str">
            <v/>
          </cell>
          <cell r="CA126" t="str">
            <v>Balance¹, Climb¹, Jump¹</v>
          </cell>
        </row>
        <row r="127">
          <cell r="BX127" t="str">
            <v/>
          </cell>
          <cell r="CA127" t="str">
            <v>Balance¹, Climb¹, Jump¹</v>
          </cell>
        </row>
        <row r="128">
          <cell r="BX128" t="str">
            <v/>
          </cell>
          <cell r="CA128" t="str">
            <v>Balance¹, Climb¹, Jump¹</v>
          </cell>
        </row>
        <row r="129">
          <cell r="BX129" t="str">
            <v/>
          </cell>
          <cell r="CA129" t="str">
            <v>Balance¹</v>
          </cell>
        </row>
        <row r="130">
          <cell r="BX130" t="str">
            <v/>
          </cell>
          <cell r="CA130" t="str">
            <v>Balance¹</v>
          </cell>
        </row>
        <row r="131">
          <cell r="BX131" t="str">
            <v/>
          </cell>
          <cell r="CA131" t="str">
            <v>Balance¹</v>
          </cell>
        </row>
        <row r="132">
          <cell r="BX132" t="str">
            <v/>
          </cell>
          <cell r="CA132" t="str">
            <v>Survival¹</v>
          </cell>
        </row>
        <row r="133">
          <cell r="BX133" t="str">
            <v/>
          </cell>
          <cell r="CA133" t="str">
            <v>Survival¹</v>
          </cell>
        </row>
        <row r="134">
          <cell r="BX134" t="str">
            <v/>
          </cell>
          <cell r="CA134" t="str">
            <v>Survival¹</v>
          </cell>
        </row>
        <row r="135">
          <cell r="BX135" t="str">
            <v/>
          </cell>
          <cell r="CA135" t="str">
            <v>Intimidate¹</v>
          </cell>
        </row>
        <row r="136">
          <cell r="BX136" t="str">
            <v/>
          </cell>
          <cell r="CA136" t="str">
            <v>Intimidate¹</v>
          </cell>
        </row>
        <row r="137">
          <cell r="BX137" t="str">
            <v/>
          </cell>
          <cell r="CA137" t="str">
            <v>Intimidate¹</v>
          </cell>
        </row>
        <row r="138">
          <cell r="BX138" t="str">
            <v/>
          </cell>
          <cell r="CA138" t="str">
            <v>Bluff¹, Hide¹</v>
          </cell>
        </row>
        <row r="139">
          <cell r="BX139" t="str">
            <v/>
          </cell>
          <cell r="CA139" t="str">
            <v>Bluff¹, Hide¹</v>
          </cell>
        </row>
        <row r="140">
          <cell r="BX140" t="str">
            <v/>
          </cell>
          <cell r="CA140" t="str">
            <v>Bluff¹, Hide¹</v>
          </cell>
        </row>
        <row r="141">
          <cell r="BX141" t="str">
            <v/>
          </cell>
          <cell r="BZ141">
            <v>4</v>
          </cell>
        </row>
        <row r="142">
          <cell r="BX142" t="str">
            <v/>
          </cell>
          <cell r="BZ142">
            <v>4</v>
          </cell>
        </row>
        <row r="143">
          <cell r="BX143" t="str">
            <v/>
          </cell>
          <cell r="BZ143">
            <v>4</v>
          </cell>
        </row>
        <row r="144">
          <cell r="BX144" t="str">
            <v/>
          </cell>
        </row>
        <row r="145">
          <cell r="BX145" t="str">
            <v/>
          </cell>
        </row>
        <row r="146">
          <cell r="BX146" t="str">
            <v/>
          </cell>
        </row>
        <row r="147">
          <cell r="BX147" t="str">
            <v/>
          </cell>
          <cell r="BY147">
            <v>12</v>
          </cell>
          <cell r="CB147" t="str">
            <v>Climb¹, Handle Animal, Jump¹, Ride¹, Swim¹</v>
          </cell>
        </row>
        <row r="148">
          <cell r="BX148" t="str">
            <v/>
          </cell>
          <cell r="BY148">
            <v>12</v>
          </cell>
          <cell r="CB148" t="str">
            <v>Climb¹, Handle Animal, Jump¹, Ride¹, Swim¹</v>
          </cell>
        </row>
        <row r="149">
          <cell r="BX149" t="str">
            <v/>
          </cell>
          <cell r="BY149">
            <v>12</v>
          </cell>
          <cell r="CB149" t="str">
            <v>Climb¹, Handle Animal, Jump¹, Ride¹, Swim¹</v>
          </cell>
        </row>
        <row r="150">
          <cell r="BX150" t="str">
            <v/>
          </cell>
          <cell r="CB150" t="str">
            <v>Diplomacy¹, Handle Animal, Heal¹,Sense Motive¹</v>
          </cell>
        </row>
        <row r="151">
          <cell r="BX151" t="str">
            <v/>
          </cell>
          <cell r="CB151" t="str">
            <v>Diplomacy¹, Handle Animal, Heal¹,Sense Motive¹</v>
          </cell>
        </row>
        <row r="152">
          <cell r="BX152" t="str">
            <v/>
          </cell>
          <cell r="CB152" t="str">
            <v>Diplomacy¹, Handle Animal, Heal¹,Sense Motive¹</v>
          </cell>
        </row>
        <row r="153">
          <cell r="BX153" t="str">
            <v/>
          </cell>
        </row>
        <row r="154">
          <cell r="BX154" t="str">
            <v/>
          </cell>
        </row>
        <row r="155">
          <cell r="BX155" t="str">
            <v/>
          </cell>
        </row>
        <row r="156">
          <cell r="BX156" t="str">
            <v/>
          </cell>
          <cell r="CA156" t="str">
            <v>Use Magic Device</v>
          </cell>
          <cell r="CB156" t="str">
            <v>Craft skills…¹, Profession skills …</v>
          </cell>
        </row>
        <row r="157">
          <cell r="BX157" t="str">
            <v/>
          </cell>
          <cell r="CA157" t="str">
            <v>Use Magic Device</v>
          </cell>
          <cell r="CB157" t="str">
            <v>Craft skills…¹, Profession skills …</v>
          </cell>
        </row>
        <row r="158">
          <cell r="BX158" t="str">
            <v/>
          </cell>
          <cell r="CA158" t="str">
            <v>Use Magic Device</v>
          </cell>
          <cell r="CB158" t="str">
            <v>Craft skills…¹, Profession skills …</v>
          </cell>
        </row>
        <row r="159">
          <cell r="BX159" t="str">
            <v/>
          </cell>
          <cell r="CA159" t="str">
            <v>Knowledge (arcana)</v>
          </cell>
        </row>
        <row r="160">
          <cell r="BX160" t="str">
            <v/>
          </cell>
          <cell r="CA160" t="str">
            <v>Knowledge (arcana)</v>
          </cell>
        </row>
        <row r="161">
          <cell r="BX161" t="str">
            <v/>
          </cell>
          <cell r="CA161" t="str">
            <v>Knowledge (arcana)</v>
          </cell>
        </row>
      </sheetData>
      <sheetData sheetId="6">
        <row r="1">
          <cell r="B1">
            <v>2</v>
          </cell>
          <cell r="E1">
            <v>5</v>
          </cell>
          <cell r="L1">
            <v>12</v>
          </cell>
          <cell r="U1">
            <v>21</v>
          </cell>
          <cell r="V1">
            <v>22</v>
          </cell>
          <cell r="W1">
            <v>23</v>
          </cell>
          <cell r="X1">
            <v>24</v>
          </cell>
        </row>
        <row r="4">
          <cell r="A4">
            <v>1</v>
          </cell>
          <cell r="B4" t="str">
            <v>Select Class</v>
          </cell>
          <cell r="AH4">
            <v>0</v>
          </cell>
          <cell r="AI4">
            <v>0</v>
          </cell>
          <cell r="AJ4">
            <v>0</v>
          </cell>
          <cell r="AK4">
            <v>0</v>
          </cell>
          <cell r="AL4">
            <v>0</v>
          </cell>
          <cell r="AM4">
            <v>0</v>
          </cell>
          <cell r="AN4">
            <v>0</v>
          </cell>
          <cell r="AO4">
            <v>0</v>
          </cell>
          <cell r="AP4">
            <v>0</v>
          </cell>
          <cell r="AQ4">
            <v>0</v>
          </cell>
          <cell r="AR4">
            <v>0</v>
          </cell>
          <cell r="AS4">
            <v>0</v>
          </cell>
          <cell r="AT4">
            <v>0</v>
          </cell>
          <cell r="AU4">
            <v>0</v>
          </cell>
          <cell r="AV4">
            <v>0</v>
          </cell>
          <cell r="AW4">
            <v>0</v>
          </cell>
          <cell r="AX4">
            <v>0</v>
          </cell>
          <cell r="AY4">
            <v>0</v>
          </cell>
          <cell r="AZ4">
            <v>0</v>
          </cell>
          <cell r="BA4">
            <v>0</v>
          </cell>
          <cell r="BB4">
            <v>0</v>
          </cell>
          <cell r="BC4">
            <v>0</v>
          </cell>
          <cell r="BD4">
            <v>0</v>
          </cell>
          <cell r="BE4">
            <v>0</v>
          </cell>
          <cell r="BF4">
            <v>0</v>
          </cell>
          <cell r="BG4">
            <v>0</v>
          </cell>
          <cell r="BH4">
            <v>0</v>
          </cell>
          <cell r="BI4">
            <v>0</v>
          </cell>
          <cell r="BJ4">
            <v>0</v>
          </cell>
          <cell r="BK4">
            <v>0</v>
          </cell>
          <cell r="BL4">
            <v>0</v>
          </cell>
          <cell r="BM4">
            <v>0</v>
          </cell>
          <cell r="BN4">
            <v>0</v>
          </cell>
          <cell r="BO4">
            <v>0</v>
          </cell>
          <cell r="BP4">
            <v>0</v>
          </cell>
          <cell r="BQ4">
            <v>0</v>
          </cell>
          <cell r="BR4">
            <v>0</v>
          </cell>
          <cell r="BS4">
            <v>0</v>
          </cell>
          <cell r="BT4">
            <v>0</v>
          </cell>
          <cell r="BU4">
            <v>0</v>
          </cell>
          <cell r="BV4">
            <v>0</v>
          </cell>
          <cell r="BW4">
            <v>0</v>
          </cell>
          <cell r="BX4">
            <v>0</v>
          </cell>
          <cell r="BY4">
            <v>0</v>
          </cell>
          <cell r="BZ4">
            <v>0</v>
          </cell>
          <cell r="CA4">
            <v>0</v>
          </cell>
          <cell r="CB4">
            <v>0</v>
          </cell>
          <cell r="CC4">
            <v>0</v>
          </cell>
          <cell r="CD4">
            <v>0</v>
          </cell>
          <cell r="CE4">
            <v>0</v>
          </cell>
          <cell r="CF4">
            <v>0</v>
          </cell>
          <cell r="CG4">
            <v>0</v>
          </cell>
          <cell r="CH4">
            <v>0</v>
          </cell>
          <cell r="CI4">
            <v>0</v>
          </cell>
          <cell r="CJ4">
            <v>0</v>
          </cell>
          <cell r="CK4">
            <v>0</v>
          </cell>
          <cell r="CL4">
            <v>0</v>
          </cell>
          <cell r="CM4">
            <v>0</v>
          </cell>
          <cell r="CN4">
            <v>0</v>
          </cell>
          <cell r="CO4">
            <v>0</v>
          </cell>
          <cell r="CP4">
            <v>0</v>
          </cell>
          <cell r="CQ4">
            <v>0</v>
          </cell>
          <cell r="CR4">
            <v>0</v>
          </cell>
          <cell r="CS4">
            <v>0</v>
          </cell>
          <cell r="CT4">
            <v>0</v>
          </cell>
          <cell r="CU4">
            <v>0</v>
          </cell>
          <cell r="CV4">
            <v>0</v>
          </cell>
          <cell r="CW4">
            <v>0</v>
          </cell>
          <cell r="CX4">
            <v>0</v>
          </cell>
          <cell r="CY4">
            <v>0</v>
          </cell>
          <cell r="CZ4">
            <v>0</v>
          </cell>
          <cell r="DA4">
            <v>0</v>
          </cell>
          <cell r="DB4">
            <v>0</v>
          </cell>
          <cell r="DC4">
            <v>0</v>
          </cell>
          <cell r="DD4">
            <v>0</v>
          </cell>
          <cell r="DE4">
            <v>0</v>
          </cell>
          <cell r="DF4">
            <v>0</v>
          </cell>
          <cell r="DG4">
            <v>0</v>
          </cell>
          <cell r="DH4">
            <v>0</v>
          </cell>
          <cell r="DI4">
            <v>0</v>
          </cell>
          <cell r="EE4">
            <v>0</v>
          </cell>
          <cell r="EI4">
            <v>0</v>
          </cell>
          <cell r="EL4" t="str">
            <v>Human</v>
          </cell>
        </row>
        <row r="5">
          <cell r="A5">
            <v>2</v>
          </cell>
          <cell r="B5" t="str">
            <v>Barbarian</v>
          </cell>
          <cell r="C5" t="str">
            <v>Bbn</v>
          </cell>
          <cell r="D5" t="str">
            <v>Bbn</v>
          </cell>
          <cell r="E5">
            <v>0</v>
          </cell>
          <cell r="K5">
            <v>4</v>
          </cell>
          <cell r="L5">
            <v>12</v>
          </cell>
          <cell r="N5" t="b">
            <v>0</v>
          </cell>
          <cell r="O5" t="b">
            <v>0</v>
          </cell>
          <cell r="Q5" t="b">
            <v>0</v>
          </cell>
          <cell r="S5" t="b">
            <v>0</v>
          </cell>
          <cell r="T5" t="b">
            <v>0</v>
          </cell>
          <cell r="U5">
            <v>1</v>
          </cell>
          <cell r="V5">
            <v>0.5</v>
          </cell>
          <cell r="W5">
            <v>0.34</v>
          </cell>
          <cell r="X5">
            <v>0.34</v>
          </cell>
          <cell r="AH5">
            <v>1</v>
          </cell>
          <cell r="AI5">
            <v>1</v>
          </cell>
          <cell r="AJ5">
            <v>1</v>
          </cell>
          <cell r="AK5">
            <v>1</v>
          </cell>
          <cell r="AL5">
            <v>2</v>
          </cell>
          <cell r="AM5">
            <v>0</v>
          </cell>
          <cell r="AN5">
            <v>1</v>
          </cell>
          <cell r="AO5">
            <v>2</v>
          </cell>
          <cell r="AP5">
            <v>2</v>
          </cell>
          <cell r="AQ5">
            <v>2</v>
          </cell>
          <cell r="AR5">
            <v>2</v>
          </cell>
          <cell r="AS5">
            <v>2</v>
          </cell>
          <cell r="AT5">
            <v>2</v>
          </cell>
          <cell r="AU5">
            <v>2</v>
          </cell>
          <cell r="AV5">
            <v>1</v>
          </cell>
          <cell r="AW5">
            <v>1</v>
          </cell>
          <cell r="AX5">
            <v>1</v>
          </cell>
          <cell r="AY5">
            <v>1</v>
          </cell>
          <cell r="AZ5">
            <v>1</v>
          </cell>
          <cell r="BA5">
            <v>1</v>
          </cell>
          <cell r="BB5">
            <v>1</v>
          </cell>
          <cell r="BC5">
            <v>2</v>
          </cell>
          <cell r="BD5">
            <v>1</v>
          </cell>
          <cell r="BE5">
            <v>1</v>
          </cell>
          <cell r="BF5">
            <v>0</v>
          </cell>
          <cell r="BG5">
            <v>0</v>
          </cell>
          <cell r="BH5">
            <v>2</v>
          </cell>
          <cell r="BI5">
            <v>2</v>
          </cell>
          <cell r="BJ5">
            <v>1</v>
          </cell>
          <cell r="BK5">
            <v>1</v>
          </cell>
          <cell r="BL5">
            <v>1</v>
          </cell>
          <cell r="BM5">
            <v>1</v>
          </cell>
          <cell r="BN5">
            <v>1</v>
          </cell>
          <cell r="BO5">
            <v>1</v>
          </cell>
          <cell r="BP5">
            <v>0</v>
          </cell>
          <cell r="BQ5">
            <v>1</v>
          </cell>
          <cell r="BR5">
            <v>1</v>
          </cell>
          <cell r="BS5">
            <v>1</v>
          </cell>
          <cell r="BT5">
            <v>0</v>
          </cell>
          <cell r="BU5">
            <v>1</v>
          </cell>
          <cell r="BV5">
            <v>1</v>
          </cell>
          <cell r="BW5">
            <v>1</v>
          </cell>
          <cell r="BX5">
            <v>1</v>
          </cell>
          <cell r="BY5">
            <v>1</v>
          </cell>
          <cell r="BZ5">
            <v>1</v>
          </cell>
          <cell r="CA5">
            <v>1</v>
          </cell>
          <cell r="CB5">
            <v>1</v>
          </cell>
          <cell r="CC5">
            <v>1</v>
          </cell>
          <cell r="CD5">
            <v>1</v>
          </cell>
          <cell r="CE5">
            <v>2</v>
          </cell>
          <cell r="CF5">
            <v>1</v>
          </cell>
          <cell r="CG5">
            <v>1</v>
          </cell>
          <cell r="CH5">
            <v>1</v>
          </cell>
          <cell r="CI5">
            <v>1</v>
          </cell>
          <cell r="CJ5">
            <v>1</v>
          </cell>
          <cell r="CK5">
            <v>1</v>
          </cell>
          <cell r="CL5">
            <v>1</v>
          </cell>
          <cell r="CM5">
            <v>1</v>
          </cell>
          <cell r="CN5">
            <v>1</v>
          </cell>
          <cell r="CO5">
            <v>1</v>
          </cell>
          <cell r="CP5">
            <v>1</v>
          </cell>
          <cell r="CQ5">
            <v>1</v>
          </cell>
          <cell r="CR5">
            <v>1</v>
          </cell>
          <cell r="CS5">
            <v>1</v>
          </cell>
          <cell r="CT5">
            <v>1</v>
          </cell>
          <cell r="CU5">
            <v>1</v>
          </cell>
          <cell r="CV5">
            <v>2</v>
          </cell>
          <cell r="CW5">
            <v>1</v>
          </cell>
          <cell r="CX5">
            <v>1</v>
          </cell>
          <cell r="CY5">
            <v>1</v>
          </cell>
          <cell r="CZ5">
            <v>1</v>
          </cell>
          <cell r="DA5">
            <v>1</v>
          </cell>
          <cell r="DB5">
            <v>1</v>
          </cell>
          <cell r="DC5">
            <v>1</v>
          </cell>
          <cell r="DD5">
            <v>2</v>
          </cell>
          <cell r="DE5">
            <v>2</v>
          </cell>
          <cell r="DF5">
            <v>1</v>
          </cell>
          <cell r="DG5">
            <v>1</v>
          </cell>
          <cell r="DH5">
            <v>1</v>
          </cell>
          <cell r="DI5">
            <v>1</v>
          </cell>
          <cell r="DJ5" t="str">
            <v>PH</v>
          </cell>
          <cell r="DK5" t="str">
            <v>Open</v>
          </cell>
          <cell r="EE5">
            <v>0</v>
          </cell>
          <cell r="EI5">
            <v>0</v>
          </cell>
        </row>
        <row r="6">
          <cell r="A6">
            <v>3</v>
          </cell>
          <cell r="B6" t="str">
            <v>Bard</v>
          </cell>
          <cell r="C6" t="str">
            <v>Brd</v>
          </cell>
          <cell r="D6" t="str">
            <v>Brd</v>
          </cell>
          <cell r="E6">
            <v>0</v>
          </cell>
          <cell r="K6">
            <v>6</v>
          </cell>
          <cell r="L6">
            <v>6</v>
          </cell>
          <cell r="N6" t="b">
            <v>0</v>
          </cell>
          <cell r="Q6" t="b">
            <v>0</v>
          </cell>
          <cell r="S6" t="b">
            <v>0</v>
          </cell>
          <cell r="U6">
            <v>0.75</v>
          </cell>
          <cell r="V6">
            <v>0.34</v>
          </cell>
          <cell r="W6">
            <v>0.5</v>
          </cell>
          <cell r="X6">
            <v>0.5</v>
          </cell>
          <cell r="AH6">
            <v>2</v>
          </cell>
          <cell r="AI6">
            <v>1</v>
          </cell>
          <cell r="AJ6">
            <v>2</v>
          </cell>
          <cell r="AK6">
            <v>2</v>
          </cell>
          <cell r="AL6">
            <v>2</v>
          </cell>
          <cell r="AM6">
            <v>0</v>
          </cell>
          <cell r="AN6">
            <v>2</v>
          </cell>
          <cell r="AO6">
            <v>2</v>
          </cell>
          <cell r="AP6">
            <v>2</v>
          </cell>
          <cell r="AQ6">
            <v>2</v>
          </cell>
          <cell r="AR6">
            <v>2</v>
          </cell>
          <cell r="AS6">
            <v>2</v>
          </cell>
          <cell r="AT6">
            <v>2</v>
          </cell>
          <cell r="AU6">
            <v>2</v>
          </cell>
          <cell r="AV6">
            <v>2</v>
          </cell>
          <cell r="AW6">
            <v>2</v>
          </cell>
          <cell r="AX6">
            <v>1</v>
          </cell>
          <cell r="AY6">
            <v>2</v>
          </cell>
          <cell r="AZ6">
            <v>2</v>
          </cell>
          <cell r="BA6">
            <v>1</v>
          </cell>
          <cell r="BB6">
            <v>2</v>
          </cell>
          <cell r="BC6">
            <v>1</v>
          </cell>
          <cell r="BD6">
            <v>1</v>
          </cell>
          <cell r="BE6">
            <v>2</v>
          </cell>
          <cell r="BF6">
            <v>0</v>
          </cell>
          <cell r="BG6">
            <v>0</v>
          </cell>
          <cell r="BH6">
            <v>1</v>
          </cell>
          <cell r="BI6">
            <v>2</v>
          </cell>
          <cell r="BJ6">
            <v>2</v>
          </cell>
          <cell r="BK6">
            <v>2</v>
          </cell>
          <cell r="BL6">
            <v>2</v>
          </cell>
          <cell r="BM6">
            <v>2</v>
          </cell>
          <cell r="BN6">
            <v>2</v>
          </cell>
          <cell r="BO6">
            <v>2</v>
          </cell>
          <cell r="BP6">
            <v>0</v>
          </cell>
          <cell r="BQ6">
            <v>2</v>
          </cell>
          <cell r="BR6">
            <v>2</v>
          </cell>
          <cell r="BS6">
            <v>2</v>
          </cell>
          <cell r="BT6">
            <v>0</v>
          </cell>
          <cell r="BU6">
            <v>2</v>
          </cell>
          <cell r="BV6">
            <v>2</v>
          </cell>
          <cell r="BW6">
            <v>2</v>
          </cell>
          <cell r="BX6">
            <v>2</v>
          </cell>
          <cell r="BY6">
            <v>2</v>
          </cell>
          <cell r="BZ6">
            <v>2</v>
          </cell>
          <cell r="CA6">
            <v>2</v>
          </cell>
          <cell r="CB6">
            <v>2</v>
          </cell>
          <cell r="CC6">
            <v>2</v>
          </cell>
          <cell r="CD6">
            <v>2</v>
          </cell>
          <cell r="CE6">
            <v>2</v>
          </cell>
          <cell r="CF6">
            <v>1</v>
          </cell>
          <cell r="CG6">
            <v>2</v>
          </cell>
          <cell r="CH6">
            <v>1</v>
          </cell>
          <cell r="CI6">
            <v>2</v>
          </cell>
          <cell r="CJ6">
            <v>2</v>
          </cell>
          <cell r="CK6">
            <v>2</v>
          </cell>
          <cell r="CL6">
            <v>2</v>
          </cell>
          <cell r="CM6">
            <v>2</v>
          </cell>
          <cell r="CN6">
            <v>2</v>
          </cell>
          <cell r="CO6">
            <v>2</v>
          </cell>
          <cell r="CP6">
            <v>2</v>
          </cell>
          <cell r="CQ6">
            <v>2</v>
          </cell>
          <cell r="CR6">
            <v>2</v>
          </cell>
          <cell r="CS6">
            <v>2</v>
          </cell>
          <cell r="CT6">
            <v>2</v>
          </cell>
          <cell r="CU6">
            <v>1</v>
          </cell>
          <cell r="CV6">
            <v>1</v>
          </cell>
          <cell r="CW6">
            <v>1</v>
          </cell>
          <cell r="CX6">
            <v>2</v>
          </cell>
          <cell r="CY6">
            <v>1</v>
          </cell>
          <cell r="CZ6">
            <v>2</v>
          </cell>
          <cell r="DA6">
            <v>2</v>
          </cell>
          <cell r="DB6">
            <v>2</v>
          </cell>
          <cell r="DC6">
            <v>1</v>
          </cell>
          <cell r="DD6">
            <v>1</v>
          </cell>
          <cell r="DE6">
            <v>2</v>
          </cell>
          <cell r="DF6">
            <v>2</v>
          </cell>
          <cell r="DG6">
            <v>2</v>
          </cell>
          <cell r="DH6">
            <v>1</v>
          </cell>
          <cell r="DI6">
            <v>1</v>
          </cell>
          <cell r="DJ6" t="str">
            <v>PH</v>
          </cell>
          <cell r="DK6" t="str">
            <v>Open</v>
          </cell>
          <cell r="EI6">
            <v>0</v>
          </cell>
          <cell r="EL6" t="str">
            <v/>
          </cell>
        </row>
        <row r="7">
          <cell r="A7">
            <v>4</v>
          </cell>
          <cell r="B7" t="str">
            <v>Cleric</v>
          </cell>
          <cell r="C7" t="str">
            <v>Clr</v>
          </cell>
          <cell r="D7" t="str">
            <v>Clr</v>
          </cell>
          <cell r="E7">
            <v>0</v>
          </cell>
          <cell r="K7">
            <v>2</v>
          </cell>
          <cell r="L7">
            <v>8</v>
          </cell>
          <cell r="M7">
            <v>0</v>
          </cell>
          <cell r="N7" t="b">
            <v>0</v>
          </cell>
          <cell r="O7" t="b">
            <v>0</v>
          </cell>
          <cell r="P7" t="b">
            <v>0</v>
          </cell>
          <cell r="Q7" t="b">
            <v>0</v>
          </cell>
          <cell r="S7" t="b">
            <v>0</v>
          </cell>
          <cell r="U7">
            <v>0.75</v>
          </cell>
          <cell r="V7">
            <v>0.5</v>
          </cell>
          <cell r="W7">
            <v>0.34</v>
          </cell>
          <cell r="X7">
            <v>0.5</v>
          </cell>
          <cell r="AH7">
            <v>1</v>
          </cell>
          <cell r="AI7">
            <v>1</v>
          </cell>
          <cell r="AJ7">
            <v>1</v>
          </cell>
          <cell r="AK7">
            <v>1</v>
          </cell>
          <cell r="AL7">
            <v>1</v>
          </cell>
          <cell r="AM7">
            <v>0</v>
          </cell>
          <cell r="AN7">
            <v>2</v>
          </cell>
          <cell r="AO7">
            <v>2</v>
          </cell>
          <cell r="AP7">
            <v>2</v>
          </cell>
          <cell r="AQ7">
            <v>2</v>
          </cell>
          <cell r="AR7">
            <v>2</v>
          </cell>
          <cell r="AS7">
            <v>2</v>
          </cell>
          <cell r="AT7">
            <v>2</v>
          </cell>
          <cell r="AU7">
            <v>2</v>
          </cell>
          <cell r="AV7">
            <v>1</v>
          </cell>
          <cell r="AW7">
            <v>2</v>
          </cell>
          <cell r="AX7">
            <v>1</v>
          </cell>
          <cell r="AY7">
            <v>1</v>
          </cell>
          <cell r="AZ7">
            <v>1</v>
          </cell>
          <cell r="BA7">
            <v>1</v>
          </cell>
          <cell r="BB7">
            <v>1</v>
          </cell>
          <cell r="BC7">
            <v>1</v>
          </cell>
          <cell r="BD7">
            <v>2</v>
          </cell>
          <cell r="BE7">
            <v>1</v>
          </cell>
          <cell r="BF7">
            <v>0</v>
          </cell>
          <cell r="BG7">
            <v>0</v>
          </cell>
          <cell r="BH7">
            <v>1</v>
          </cell>
          <cell r="BI7">
            <v>1</v>
          </cell>
          <cell r="BJ7">
            <v>2</v>
          </cell>
          <cell r="BK7">
            <v>1</v>
          </cell>
          <cell r="BL7">
            <v>1</v>
          </cell>
          <cell r="BM7">
            <v>1</v>
          </cell>
          <cell r="BN7">
            <v>2</v>
          </cell>
          <cell r="BO7">
            <v>1</v>
          </cell>
          <cell r="BP7">
            <v>0</v>
          </cell>
          <cell r="BQ7">
            <v>1</v>
          </cell>
          <cell r="BR7">
            <v>1</v>
          </cell>
          <cell r="BS7">
            <v>1</v>
          </cell>
          <cell r="BT7">
            <v>0</v>
          </cell>
          <cell r="BU7">
            <v>2</v>
          </cell>
          <cell r="BV7">
            <v>2</v>
          </cell>
          <cell r="BW7">
            <v>1</v>
          </cell>
          <cell r="BX7">
            <v>1</v>
          </cell>
          <cell r="BY7">
            <v>1</v>
          </cell>
          <cell r="BZ7">
            <v>1</v>
          </cell>
          <cell r="CA7">
            <v>1</v>
          </cell>
          <cell r="CB7">
            <v>1</v>
          </cell>
          <cell r="CC7">
            <v>1</v>
          </cell>
          <cell r="CD7">
            <v>1</v>
          </cell>
          <cell r="CE7">
            <v>1</v>
          </cell>
          <cell r="CF7">
            <v>1</v>
          </cell>
          <cell r="CG7">
            <v>1</v>
          </cell>
          <cell r="CH7">
            <v>1</v>
          </cell>
          <cell r="CI7">
            <v>1</v>
          </cell>
          <cell r="CJ7">
            <v>1</v>
          </cell>
          <cell r="CK7">
            <v>1</v>
          </cell>
          <cell r="CL7">
            <v>1</v>
          </cell>
          <cell r="CM7">
            <v>1</v>
          </cell>
          <cell r="CN7">
            <v>1</v>
          </cell>
          <cell r="CO7">
            <v>2</v>
          </cell>
          <cell r="CP7">
            <v>2</v>
          </cell>
          <cell r="CQ7">
            <v>2</v>
          </cell>
          <cell r="CR7">
            <v>2</v>
          </cell>
          <cell r="CS7">
            <v>2</v>
          </cell>
          <cell r="CT7">
            <v>2</v>
          </cell>
          <cell r="CU7">
            <v>1</v>
          </cell>
          <cell r="CV7">
            <v>1</v>
          </cell>
          <cell r="CW7">
            <v>1</v>
          </cell>
          <cell r="CX7">
            <v>1</v>
          </cell>
          <cell r="CY7">
            <v>1</v>
          </cell>
          <cell r="CZ7">
            <v>1</v>
          </cell>
          <cell r="DA7">
            <v>1</v>
          </cell>
          <cell r="DB7">
            <v>2</v>
          </cell>
          <cell r="DC7">
            <v>1</v>
          </cell>
          <cell r="DD7">
            <v>1</v>
          </cell>
          <cell r="DE7">
            <v>1</v>
          </cell>
          <cell r="DF7">
            <v>1</v>
          </cell>
          <cell r="DG7">
            <v>1</v>
          </cell>
          <cell r="DH7">
            <v>1</v>
          </cell>
          <cell r="DI7">
            <v>1</v>
          </cell>
          <cell r="DJ7" t="str">
            <v>PH</v>
          </cell>
          <cell r="DK7" t="str">
            <v>Open</v>
          </cell>
          <cell r="EE7">
            <v>0</v>
          </cell>
          <cell r="EI7">
            <v>0</v>
          </cell>
          <cell r="EL7" t="str">
            <v/>
          </cell>
        </row>
        <row r="8">
          <cell r="A8">
            <v>5</v>
          </cell>
          <cell r="B8" t="str">
            <v>Druid</v>
          </cell>
          <cell r="C8" t="str">
            <v>Drd</v>
          </cell>
          <cell r="D8" t="str">
            <v>Drd</v>
          </cell>
          <cell r="E8">
            <v>0</v>
          </cell>
          <cell r="K8">
            <v>4</v>
          </cell>
          <cell r="L8">
            <v>8</v>
          </cell>
          <cell r="N8" t="b">
            <v>0</v>
          </cell>
          <cell r="O8" t="b">
            <v>0</v>
          </cell>
          <cell r="Q8" t="b">
            <v>0</v>
          </cell>
          <cell r="S8" t="b">
            <v>0</v>
          </cell>
          <cell r="T8" t="b">
            <v>0</v>
          </cell>
          <cell r="U8">
            <v>0.75</v>
          </cell>
          <cell r="V8">
            <v>0.5</v>
          </cell>
          <cell r="W8">
            <v>0.34</v>
          </cell>
          <cell r="X8">
            <v>0.5</v>
          </cell>
          <cell r="AH8">
            <v>1</v>
          </cell>
          <cell r="AI8">
            <v>1</v>
          </cell>
          <cell r="AJ8">
            <v>1</v>
          </cell>
          <cell r="AK8">
            <v>1</v>
          </cell>
          <cell r="AL8">
            <v>1</v>
          </cell>
          <cell r="AM8">
            <v>0</v>
          </cell>
          <cell r="AN8">
            <v>2</v>
          </cell>
          <cell r="AO8">
            <v>2</v>
          </cell>
          <cell r="AP8">
            <v>2</v>
          </cell>
          <cell r="AQ8">
            <v>2</v>
          </cell>
          <cell r="AR8">
            <v>2</v>
          </cell>
          <cell r="AS8">
            <v>2</v>
          </cell>
          <cell r="AT8">
            <v>2</v>
          </cell>
          <cell r="AU8">
            <v>2</v>
          </cell>
          <cell r="AV8">
            <v>1</v>
          </cell>
          <cell r="AW8">
            <v>2</v>
          </cell>
          <cell r="AX8">
            <v>1</v>
          </cell>
          <cell r="AY8">
            <v>1</v>
          </cell>
          <cell r="AZ8">
            <v>1</v>
          </cell>
          <cell r="BA8">
            <v>1</v>
          </cell>
          <cell r="BB8">
            <v>1</v>
          </cell>
          <cell r="BC8">
            <v>2</v>
          </cell>
          <cell r="BD8">
            <v>2</v>
          </cell>
          <cell r="BE8">
            <v>1</v>
          </cell>
          <cell r="BF8">
            <v>0</v>
          </cell>
          <cell r="BG8">
            <v>0</v>
          </cell>
          <cell r="BH8">
            <v>1</v>
          </cell>
          <cell r="BI8">
            <v>1</v>
          </cell>
          <cell r="BJ8">
            <v>1</v>
          </cell>
          <cell r="BK8">
            <v>1</v>
          </cell>
          <cell r="BL8">
            <v>1</v>
          </cell>
          <cell r="BM8">
            <v>1</v>
          </cell>
          <cell r="BN8">
            <v>1</v>
          </cell>
          <cell r="BO8">
            <v>1</v>
          </cell>
          <cell r="BP8">
            <v>0</v>
          </cell>
          <cell r="BQ8">
            <v>2</v>
          </cell>
          <cell r="BR8">
            <v>1</v>
          </cell>
          <cell r="BS8">
            <v>1</v>
          </cell>
          <cell r="BT8">
            <v>0</v>
          </cell>
          <cell r="BU8">
            <v>1</v>
          </cell>
          <cell r="BV8">
            <v>1</v>
          </cell>
          <cell r="BW8">
            <v>1</v>
          </cell>
          <cell r="BX8">
            <v>1</v>
          </cell>
          <cell r="BY8">
            <v>1</v>
          </cell>
          <cell r="BZ8">
            <v>1</v>
          </cell>
          <cell r="CA8">
            <v>1</v>
          </cell>
          <cell r="CB8">
            <v>1</v>
          </cell>
          <cell r="CC8">
            <v>1</v>
          </cell>
          <cell r="CD8">
            <v>1</v>
          </cell>
          <cell r="CE8">
            <v>2</v>
          </cell>
          <cell r="CF8">
            <v>1</v>
          </cell>
          <cell r="CG8">
            <v>1</v>
          </cell>
          <cell r="CH8">
            <v>1</v>
          </cell>
          <cell r="CI8">
            <v>1</v>
          </cell>
          <cell r="CJ8">
            <v>1</v>
          </cell>
          <cell r="CK8">
            <v>1</v>
          </cell>
          <cell r="CL8">
            <v>1</v>
          </cell>
          <cell r="CM8">
            <v>1</v>
          </cell>
          <cell r="CN8">
            <v>1</v>
          </cell>
          <cell r="CO8">
            <v>2</v>
          </cell>
          <cell r="CP8">
            <v>2</v>
          </cell>
          <cell r="CQ8">
            <v>2</v>
          </cell>
          <cell r="CR8">
            <v>2</v>
          </cell>
          <cell r="CS8">
            <v>2</v>
          </cell>
          <cell r="CT8">
            <v>2</v>
          </cell>
          <cell r="CU8">
            <v>1</v>
          </cell>
          <cell r="CV8">
            <v>2</v>
          </cell>
          <cell r="CW8">
            <v>1</v>
          </cell>
          <cell r="CX8">
            <v>1</v>
          </cell>
          <cell r="CY8">
            <v>1</v>
          </cell>
          <cell r="CZ8">
            <v>1</v>
          </cell>
          <cell r="DA8">
            <v>1</v>
          </cell>
          <cell r="DB8">
            <v>2</v>
          </cell>
          <cell r="DC8">
            <v>2</v>
          </cell>
          <cell r="DD8">
            <v>2</v>
          </cell>
          <cell r="DE8">
            <v>2</v>
          </cell>
          <cell r="DF8">
            <v>1</v>
          </cell>
          <cell r="DG8">
            <v>1</v>
          </cell>
          <cell r="DH8">
            <v>1</v>
          </cell>
          <cell r="DI8">
            <v>1</v>
          </cell>
          <cell r="DJ8" t="str">
            <v>PH</v>
          </cell>
          <cell r="DK8" t="str">
            <v>Open</v>
          </cell>
          <cell r="EE8">
            <v>0</v>
          </cell>
          <cell r="EI8">
            <v>0</v>
          </cell>
          <cell r="EJ8">
            <v>2</v>
          </cell>
        </row>
        <row r="9">
          <cell r="A9">
            <v>6</v>
          </cell>
          <cell r="B9" t="str">
            <v>Fighter</v>
          </cell>
          <cell r="C9" t="str">
            <v>Ftr</v>
          </cell>
          <cell r="D9" t="str">
            <v>Ftr</v>
          </cell>
          <cell r="E9">
            <v>0</v>
          </cell>
          <cell r="K9">
            <v>2</v>
          </cell>
          <cell r="L9">
            <v>10</v>
          </cell>
          <cell r="N9" t="b">
            <v>0</v>
          </cell>
          <cell r="O9" t="b">
            <v>0</v>
          </cell>
          <cell r="P9" t="b">
            <v>0</v>
          </cell>
          <cell r="Q9" t="b">
            <v>0</v>
          </cell>
          <cell r="R9" t="b">
            <v>0</v>
          </cell>
          <cell r="S9" t="b">
            <v>0</v>
          </cell>
          <cell r="T9" t="b">
            <v>0</v>
          </cell>
          <cell r="U9">
            <v>1</v>
          </cell>
          <cell r="V9">
            <v>0.5</v>
          </cell>
          <cell r="W9">
            <v>0.34</v>
          </cell>
          <cell r="X9">
            <v>0.34</v>
          </cell>
          <cell r="AH9">
            <v>1</v>
          </cell>
          <cell r="AI9">
            <v>1</v>
          </cell>
          <cell r="AJ9">
            <v>1</v>
          </cell>
          <cell r="AK9">
            <v>1</v>
          </cell>
          <cell r="AL9">
            <v>2</v>
          </cell>
          <cell r="AM9">
            <v>0</v>
          </cell>
          <cell r="AN9">
            <v>1</v>
          </cell>
          <cell r="AO9">
            <v>2</v>
          </cell>
          <cell r="AP9">
            <v>2</v>
          </cell>
          <cell r="AQ9">
            <v>2</v>
          </cell>
          <cell r="AR9">
            <v>2</v>
          </cell>
          <cell r="AS9">
            <v>2</v>
          </cell>
          <cell r="AT9">
            <v>2</v>
          </cell>
          <cell r="AU9">
            <v>2</v>
          </cell>
          <cell r="AV9">
            <v>1</v>
          </cell>
          <cell r="AW9">
            <v>1</v>
          </cell>
          <cell r="AX9">
            <v>1</v>
          </cell>
          <cell r="AY9">
            <v>1</v>
          </cell>
          <cell r="AZ9">
            <v>1</v>
          </cell>
          <cell r="BA9">
            <v>1</v>
          </cell>
          <cell r="BB9">
            <v>1</v>
          </cell>
          <cell r="BC9">
            <v>2</v>
          </cell>
          <cell r="BD9">
            <v>1</v>
          </cell>
          <cell r="BE9">
            <v>1</v>
          </cell>
          <cell r="BF9">
            <v>0</v>
          </cell>
          <cell r="BG9">
            <v>0</v>
          </cell>
          <cell r="BH9">
            <v>2</v>
          </cell>
          <cell r="BI9">
            <v>2</v>
          </cell>
          <cell r="BJ9">
            <v>1</v>
          </cell>
          <cell r="BK9">
            <v>1</v>
          </cell>
          <cell r="BL9">
            <v>1</v>
          </cell>
          <cell r="BM9">
            <v>1</v>
          </cell>
          <cell r="BN9">
            <v>1</v>
          </cell>
          <cell r="BO9">
            <v>1</v>
          </cell>
          <cell r="BP9">
            <v>0</v>
          </cell>
          <cell r="BQ9">
            <v>1</v>
          </cell>
          <cell r="BR9">
            <v>1</v>
          </cell>
          <cell r="BS9">
            <v>1</v>
          </cell>
          <cell r="BT9">
            <v>0</v>
          </cell>
          <cell r="BU9">
            <v>1</v>
          </cell>
          <cell r="BV9">
            <v>1</v>
          </cell>
          <cell r="BW9">
            <v>1</v>
          </cell>
          <cell r="BX9">
            <v>1</v>
          </cell>
          <cell r="BY9">
            <v>1</v>
          </cell>
          <cell r="BZ9">
            <v>1</v>
          </cell>
          <cell r="CA9">
            <v>1</v>
          </cell>
          <cell r="CB9">
            <v>1</v>
          </cell>
          <cell r="CC9">
            <v>1</v>
          </cell>
          <cell r="CD9">
            <v>1</v>
          </cell>
          <cell r="CE9">
            <v>1</v>
          </cell>
          <cell r="CF9">
            <v>1</v>
          </cell>
          <cell r="CG9">
            <v>1</v>
          </cell>
          <cell r="CH9">
            <v>1</v>
          </cell>
          <cell r="CI9">
            <v>1</v>
          </cell>
          <cell r="CJ9">
            <v>1</v>
          </cell>
          <cell r="CK9">
            <v>1</v>
          </cell>
          <cell r="CL9">
            <v>1</v>
          </cell>
          <cell r="CM9">
            <v>1</v>
          </cell>
          <cell r="CN9">
            <v>1</v>
          </cell>
          <cell r="CO9">
            <v>1</v>
          </cell>
          <cell r="CP9">
            <v>1</v>
          </cell>
          <cell r="CQ9">
            <v>1</v>
          </cell>
          <cell r="CR9">
            <v>1</v>
          </cell>
          <cell r="CS9">
            <v>1</v>
          </cell>
          <cell r="CT9">
            <v>1</v>
          </cell>
          <cell r="CU9">
            <v>1</v>
          </cell>
          <cell r="CV9">
            <v>2</v>
          </cell>
          <cell r="CW9">
            <v>1</v>
          </cell>
          <cell r="CX9">
            <v>1</v>
          </cell>
          <cell r="CY9">
            <v>1</v>
          </cell>
          <cell r="CZ9">
            <v>1</v>
          </cell>
          <cell r="DA9">
            <v>1</v>
          </cell>
          <cell r="DB9">
            <v>1</v>
          </cell>
          <cell r="DC9">
            <v>1</v>
          </cell>
          <cell r="DD9">
            <v>1</v>
          </cell>
          <cell r="DE9">
            <v>2</v>
          </cell>
          <cell r="DF9">
            <v>1</v>
          </cell>
          <cell r="DG9">
            <v>1</v>
          </cell>
          <cell r="DH9">
            <v>1</v>
          </cell>
          <cell r="DI9">
            <v>1</v>
          </cell>
          <cell r="DJ9" t="str">
            <v>PH</v>
          </cell>
          <cell r="DK9" t="str">
            <v>Open</v>
          </cell>
          <cell r="EE9">
            <v>0</v>
          </cell>
          <cell r="EI9">
            <v>0</v>
          </cell>
        </row>
        <row r="10">
          <cell r="A10">
            <v>7</v>
          </cell>
          <cell r="B10" t="str">
            <v>Monk</v>
          </cell>
          <cell r="C10" t="str">
            <v>Mnk</v>
          </cell>
          <cell r="D10" t="str">
            <v>Mnk</v>
          </cell>
          <cell r="E10">
            <v>0</v>
          </cell>
          <cell r="K10">
            <v>4</v>
          </cell>
          <cell r="L10">
            <v>8</v>
          </cell>
          <cell r="U10">
            <v>0.75</v>
          </cell>
          <cell r="V10">
            <v>0.5</v>
          </cell>
          <cell r="W10">
            <v>0.5</v>
          </cell>
          <cell r="X10">
            <v>0.5</v>
          </cell>
          <cell r="AH10">
            <v>1</v>
          </cell>
          <cell r="AI10">
            <v>1</v>
          </cell>
          <cell r="AJ10">
            <v>2</v>
          </cell>
          <cell r="AK10">
            <v>1</v>
          </cell>
          <cell r="AL10">
            <v>2</v>
          </cell>
          <cell r="AM10">
            <v>0</v>
          </cell>
          <cell r="AN10">
            <v>2</v>
          </cell>
          <cell r="AO10">
            <v>2</v>
          </cell>
          <cell r="AP10">
            <v>2</v>
          </cell>
          <cell r="AQ10">
            <v>2</v>
          </cell>
          <cell r="AR10">
            <v>2</v>
          </cell>
          <cell r="AS10">
            <v>2</v>
          </cell>
          <cell r="AT10">
            <v>2</v>
          </cell>
          <cell r="AU10">
            <v>2</v>
          </cell>
          <cell r="AV10">
            <v>1</v>
          </cell>
          <cell r="AW10">
            <v>2</v>
          </cell>
          <cell r="AX10">
            <v>1</v>
          </cell>
          <cell r="AY10">
            <v>1</v>
          </cell>
          <cell r="AZ10">
            <v>2</v>
          </cell>
          <cell r="BA10">
            <v>1</v>
          </cell>
          <cell r="BB10">
            <v>1</v>
          </cell>
          <cell r="BC10">
            <v>1</v>
          </cell>
          <cell r="BD10">
            <v>1</v>
          </cell>
          <cell r="BE10">
            <v>2</v>
          </cell>
          <cell r="BF10">
            <v>0</v>
          </cell>
          <cell r="BG10">
            <v>0</v>
          </cell>
          <cell r="BH10">
            <v>1</v>
          </cell>
          <cell r="BI10">
            <v>2</v>
          </cell>
          <cell r="BJ10">
            <v>2</v>
          </cell>
          <cell r="BK10">
            <v>1</v>
          </cell>
          <cell r="BL10">
            <v>1</v>
          </cell>
          <cell r="BM10">
            <v>1</v>
          </cell>
          <cell r="BN10">
            <v>1</v>
          </cell>
          <cell r="BO10">
            <v>1</v>
          </cell>
          <cell r="BP10">
            <v>0</v>
          </cell>
          <cell r="BQ10">
            <v>1</v>
          </cell>
          <cell r="BR10">
            <v>1</v>
          </cell>
          <cell r="BS10">
            <v>1</v>
          </cell>
          <cell r="BT10">
            <v>0</v>
          </cell>
          <cell r="BU10">
            <v>2</v>
          </cell>
          <cell r="BV10">
            <v>1</v>
          </cell>
          <cell r="BW10">
            <v>1</v>
          </cell>
          <cell r="BX10">
            <v>1</v>
          </cell>
          <cell r="BY10">
            <v>1</v>
          </cell>
          <cell r="BZ10">
            <v>1</v>
          </cell>
          <cell r="CA10">
            <v>1</v>
          </cell>
          <cell r="CB10">
            <v>1</v>
          </cell>
          <cell r="CC10">
            <v>1</v>
          </cell>
          <cell r="CD10">
            <v>1</v>
          </cell>
          <cell r="CE10">
            <v>2</v>
          </cell>
          <cell r="CF10">
            <v>1</v>
          </cell>
          <cell r="CG10">
            <v>2</v>
          </cell>
          <cell r="CH10">
            <v>1</v>
          </cell>
          <cell r="CI10">
            <v>2</v>
          </cell>
          <cell r="CJ10">
            <v>2</v>
          </cell>
          <cell r="CK10">
            <v>2</v>
          </cell>
          <cell r="CL10">
            <v>2</v>
          </cell>
          <cell r="CM10">
            <v>2</v>
          </cell>
          <cell r="CN10">
            <v>2</v>
          </cell>
          <cell r="CO10">
            <v>2</v>
          </cell>
          <cell r="CP10">
            <v>2</v>
          </cell>
          <cell r="CQ10">
            <v>2</v>
          </cell>
          <cell r="CR10">
            <v>2</v>
          </cell>
          <cell r="CS10">
            <v>2</v>
          </cell>
          <cell r="CT10">
            <v>2</v>
          </cell>
          <cell r="CU10">
            <v>1</v>
          </cell>
          <cell r="CV10">
            <v>1</v>
          </cell>
          <cell r="CW10">
            <v>1</v>
          </cell>
          <cell r="CX10">
            <v>2</v>
          </cell>
          <cell r="CY10">
            <v>1</v>
          </cell>
          <cell r="CZ10">
            <v>1</v>
          </cell>
          <cell r="DA10">
            <v>1</v>
          </cell>
          <cell r="DB10">
            <v>1</v>
          </cell>
          <cell r="DC10">
            <v>2</v>
          </cell>
          <cell r="DD10">
            <v>1</v>
          </cell>
          <cell r="DE10">
            <v>2</v>
          </cell>
          <cell r="DF10">
            <v>2</v>
          </cell>
          <cell r="DG10">
            <v>1</v>
          </cell>
          <cell r="DH10">
            <v>1</v>
          </cell>
          <cell r="DI10">
            <v>1</v>
          </cell>
          <cell r="DJ10" t="str">
            <v>PH</v>
          </cell>
          <cell r="DK10" t="str">
            <v>Open</v>
          </cell>
          <cell r="EE10" t="str">
            <v/>
          </cell>
          <cell r="EF10">
            <v>0</v>
          </cell>
          <cell r="EI10">
            <v>-1</v>
          </cell>
        </row>
        <row r="11">
          <cell r="A11">
            <v>8</v>
          </cell>
          <cell r="B11" t="str">
            <v>Paladin</v>
          </cell>
          <cell r="C11" t="str">
            <v>Pal</v>
          </cell>
          <cell r="D11" t="str">
            <v>Pal</v>
          </cell>
          <cell r="E11">
            <v>0</v>
          </cell>
          <cell r="K11">
            <v>2</v>
          </cell>
          <cell r="L11">
            <v>10</v>
          </cell>
          <cell r="M11">
            <v>0</v>
          </cell>
          <cell r="N11" t="b">
            <v>0</v>
          </cell>
          <cell r="O11" t="b">
            <v>0</v>
          </cell>
          <cell r="P11" t="b">
            <v>0</v>
          </cell>
          <cell r="Q11" t="b">
            <v>0</v>
          </cell>
          <cell r="S11" t="b">
            <v>0</v>
          </cell>
          <cell r="T11" t="b">
            <v>0</v>
          </cell>
          <cell r="U11">
            <v>1</v>
          </cell>
          <cell r="V11">
            <v>0.5</v>
          </cell>
          <cell r="W11">
            <v>0.34</v>
          </cell>
          <cell r="X11">
            <v>0.34</v>
          </cell>
          <cell r="AH11">
            <v>1</v>
          </cell>
          <cell r="AI11">
            <v>1</v>
          </cell>
          <cell r="AJ11">
            <v>1</v>
          </cell>
          <cell r="AK11">
            <v>1</v>
          </cell>
          <cell r="AL11">
            <v>1</v>
          </cell>
          <cell r="AM11">
            <v>0</v>
          </cell>
          <cell r="AN11">
            <v>2</v>
          </cell>
          <cell r="AO11">
            <v>2</v>
          </cell>
          <cell r="AP11">
            <v>2</v>
          </cell>
          <cell r="AQ11">
            <v>2</v>
          </cell>
          <cell r="AR11">
            <v>2</v>
          </cell>
          <cell r="AS11">
            <v>2</v>
          </cell>
          <cell r="AT11">
            <v>2</v>
          </cell>
          <cell r="AU11">
            <v>2</v>
          </cell>
          <cell r="AV11">
            <v>1</v>
          </cell>
          <cell r="AW11">
            <v>2</v>
          </cell>
          <cell r="AX11">
            <v>1</v>
          </cell>
          <cell r="AY11">
            <v>1</v>
          </cell>
          <cell r="AZ11">
            <v>1</v>
          </cell>
          <cell r="BA11">
            <v>1</v>
          </cell>
          <cell r="BB11">
            <v>1</v>
          </cell>
          <cell r="BC11">
            <v>2</v>
          </cell>
          <cell r="BD11">
            <v>2</v>
          </cell>
          <cell r="BE11">
            <v>1</v>
          </cell>
          <cell r="BF11">
            <v>0</v>
          </cell>
          <cell r="BG11">
            <v>0</v>
          </cell>
          <cell r="BH11">
            <v>1</v>
          </cell>
          <cell r="BI11">
            <v>1</v>
          </cell>
          <cell r="BJ11">
            <v>1</v>
          </cell>
          <cell r="BK11">
            <v>1</v>
          </cell>
          <cell r="BL11">
            <v>1</v>
          </cell>
          <cell r="BM11">
            <v>1</v>
          </cell>
          <cell r="BN11">
            <v>1</v>
          </cell>
          <cell r="BO11">
            <v>1</v>
          </cell>
          <cell r="BP11">
            <v>0</v>
          </cell>
          <cell r="BQ11">
            <v>1</v>
          </cell>
          <cell r="BR11">
            <v>2</v>
          </cell>
          <cell r="BS11">
            <v>1</v>
          </cell>
          <cell r="BT11">
            <v>0</v>
          </cell>
          <cell r="BU11">
            <v>2</v>
          </cell>
          <cell r="BV11">
            <v>1</v>
          </cell>
          <cell r="BW11">
            <v>1</v>
          </cell>
          <cell r="BX11">
            <v>1</v>
          </cell>
          <cell r="BY11">
            <v>1</v>
          </cell>
          <cell r="BZ11">
            <v>1</v>
          </cell>
          <cell r="CA11">
            <v>1</v>
          </cell>
          <cell r="CB11">
            <v>1</v>
          </cell>
          <cell r="CC11">
            <v>1</v>
          </cell>
          <cell r="CD11">
            <v>1</v>
          </cell>
          <cell r="CE11">
            <v>1</v>
          </cell>
          <cell r="CF11">
            <v>1</v>
          </cell>
          <cell r="CG11">
            <v>1</v>
          </cell>
          <cell r="CH11">
            <v>1</v>
          </cell>
          <cell r="CI11">
            <v>1</v>
          </cell>
          <cell r="CJ11">
            <v>1</v>
          </cell>
          <cell r="CK11">
            <v>1</v>
          </cell>
          <cell r="CL11">
            <v>1</v>
          </cell>
          <cell r="CM11">
            <v>1</v>
          </cell>
          <cell r="CN11">
            <v>1</v>
          </cell>
          <cell r="CO11">
            <v>2</v>
          </cell>
          <cell r="CP11">
            <v>2</v>
          </cell>
          <cell r="CQ11">
            <v>2</v>
          </cell>
          <cell r="CR11">
            <v>2</v>
          </cell>
          <cell r="CS11">
            <v>2</v>
          </cell>
          <cell r="CT11">
            <v>2</v>
          </cell>
          <cell r="CU11">
            <v>1</v>
          </cell>
          <cell r="CV11">
            <v>2</v>
          </cell>
          <cell r="CW11">
            <v>1</v>
          </cell>
          <cell r="CX11">
            <v>2</v>
          </cell>
          <cell r="CY11">
            <v>1</v>
          </cell>
          <cell r="CZ11">
            <v>1</v>
          </cell>
          <cell r="DA11">
            <v>1</v>
          </cell>
          <cell r="DB11">
            <v>1</v>
          </cell>
          <cell r="DC11">
            <v>1</v>
          </cell>
          <cell r="DD11">
            <v>1</v>
          </cell>
          <cell r="DE11">
            <v>1</v>
          </cell>
          <cell r="DF11">
            <v>1</v>
          </cell>
          <cell r="DG11">
            <v>1</v>
          </cell>
          <cell r="DH11">
            <v>1</v>
          </cell>
          <cell r="DI11">
            <v>1</v>
          </cell>
          <cell r="DJ11" t="str">
            <v>PH</v>
          </cell>
          <cell r="DK11" t="str">
            <v>Open</v>
          </cell>
          <cell r="EE11" t="str">
            <v/>
          </cell>
          <cell r="EI11" t="b">
            <v>0</v>
          </cell>
        </row>
        <row r="12">
          <cell r="A12">
            <v>9</v>
          </cell>
          <cell r="B12" t="str">
            <v>Ranger</v>
          </cell>
          <cell r="C12" t="str">
            <v>Rgr</v>
          </cell>
          <cell r="D12" t="str">
            <v>Rgr</v>
          </cell>
          <cell r="E12">
            <v>0</v>
          </cell>
          <cell r="K12">
            <v>6</v>
          </cell>
          <cell r="L12">
            <v>8</v>
          </cell>
          <cell r="N12" t="b">
            <v>0</v>
          </cell>
          <cell r="Q12" t="b">
            <v>0</v>
          </cell>
          <cell r="S12" t="b">
            <v>0</v>
          </cell>
          <cell r="T12" t="b">
            <v>0</v>
          </cell>
          <cell r="U12">
            <v>1</v>
          </cell>
          <cell r="V12">
            <v>0.5</v>
          </cell>
          <cell r="W12">
            <v>0.5</v>
          </cell>
          <cell r="X12">
            <v>0.34</v>
          </cell>
          <cell r="AH12">
            <v>1</v>
          </cell>
          <cell r="AI12">
            <v>1</v>
          </cell>
          <cell r="AJ12">
            <v>1</v>
          </cell>
          <cell r="AK12">
            <v>1</v>
          </cell>
          <cell r="AL12">
            <v>2</v>
          </cell>
          <cell r="AM12">
            <v>0</v>
          </cell>
          <cell r="AN12">
            <v>2</v>
          </cell>
          <cell r="AO12">
            <v>2</v>
          </cell>
          <cell r="AP12">
            <v>2</v>
          </cell>
          <cell r="AQ12">
            <v>2</v>
          </cell>
          <cell r="AR12">
            <v>2</v>
          </cell>
          <cell r="AS12">
            <v>2</v>
          </cell>
          <cell r="AT12">
            <v>2</v>
          </cell>
          <cell r="AU12">
            <v>2</v>
          </cell>
          <cell r="AV12">
            <v>1</v>
          </cell>
          <cell r="AW12">
            <v>1</v>
          </cell>
          <cell r="AX12">
            <v>1</v>
          </cell>
          <cell r="AY12">
            <v>1</v>
          </cell>
          <cell r="AZ12">
            <v>1</v>
          </cell>
          <cell r="BA12">
            <v>1</v>
          </cell>
          <cell r="BB12">
            <v>1</v>
          </cell>
          <cell r="BC12">
            <v>2</v>
          </cell>
          <cell r="BD12">
            <v>2</v>
          </cell>
          <cell r="BE12">
            <v>2</v>
          </cell>
          <cell r="BF12">
            <v>0</v>
          </cell>
          <cell r="BG12">
            <v>0</v>
          </cell>
          <cell r="BH12">
            <v>1</v>
          </cell>
          <cell r="BI12">
            <v>2</v>
          </cell>
          <cell r="BJ12">
            <v>1</v>
          </cell>
          <cell r="BK12">
            <v>1</v>
          </cell>
          <cell r="BL12">
            <v>2</v>
          </cell>
          <cell r="BM12">
            <v>2</v>
          </cell>
          <cell r="BN12">
            <v>1</v>
          </cell>
          <cell r="BO12">
            <v>1</v>
          </cell>
          <cell r="BP12">
            <v>0</v>
          </cell>
          <cell r="BQ12">
            <v>2</v>
          </cell>
          <cell r="BR12">
            <v>1</v>
          </cell>
          <cell r="BS12">
            <v>1</v>
          </cell>
          <cell r="BT12">
            <v>0</v>
          </cell>
          <cell r="BU12">
            <v>1</v>
          </cell>
          <cell r="BV12">
            <v>1</v>
          </cell>
          <cell r="BW12">
            <v>1</v>
          </cell>
          <cell r="BX12">
            <v>1</v>
          </cell>
          <cell r="BY12">
            <v>1</v>
          </cell>
          <cell r="BZ12">
            <v>1</v>
          </cell>
          <cell r="CA12">
            <v>1</v>
          </cell>
          <cell r="CB12">
            <v>1</v>
          </cell>
          <cell r="CC12">
            <v>1</v>
          </cell>
          <cell r="CD12">
            <v>1</v>
          </cell>
          <cell r="CE12">
            <v>2</v>
          </cell>
          <cell r="CF12">
            <v>1</v>
          </cell>
          <cell r="CG12">
            <v>2</v>
          </cell>
          <cell r="CH12">
            <v>1</v>
          </cell>
          <cell r="CI12">
            <v>1</v>
          </cell>
          <cell r="CJ12">
            <v>1</v>
          </cell>
          <cell r="CK12">
            <v>1</v>
          </cell>
          <cell r="CL12">
            <v>1</v>
          </cell>
          <cell r="CM12">
            <v>1</v>
          </cell>
          <cell r="CN12">
            <v>1</v>
          </cell>
          <cell r="CO12">
            <v>2</v>
          </cell>
          <cell r="CP12">
            <v>2</v>
          </cell>
          <cell r="CQ12">
            <v>2</v>
          </cell>
          <cell r="CR12">
            <v>2</v>
          </cell>
          <cell r="CS12">
            <v>2</v>
          </cell>
          <cell r="CT12">
            <v>2</v>
          </cell>
          <cell r="CU12">
            <v>1</v>
          </cell>
          <cell r="CV12">
            <v>2</v>
          </cell>
          <cell r="CW12">
            <v>2</v>
          </cell>
          <cell r="CX12">
            <v>1</v>
          </cell>
          <cell r="CY12">
            <v>1</v>
          </cell>
          <cell r="CZ12">
            <v>1</v>
          </cell>
          <cell r="DA12">
            <v>1</v>
          </cell>
          <cell r="DB12">
            <v>1</v>
          </cell>
          <cell r="DC12">
            <v>2</v>
          </cell>
          <cell r="DD12">
            <v>2</v>
          </cell>
          <cell r="DE12">
            <v>2</v>
          </cell>
          <cell r="DF12">
            <v>1</v>
          </cell>
          <cell r="DG12">
            <v>1</v>
          </cell>
          <cell r="DH12">
            <v>1</v>
          </cell>
          <cell r="DI12">
            <v>2</v>
          </cell>
          <cell r="DJ12" t="str">
            <v>PH</v>
          </cell>
          <cell r="DK12" t="str">
            <v>Open</v>
          </cell>
          <cell r="EE12" t="str">
            <v/>
          </cell>
          <cell r="EI12" t="b">
            <v>0</v>
          </cell>
        </row>
        <row r="13">
          <cell r="A13">
            <v>10</v>
          </cell>
          <cell r="B13" t="str">
            <v>Rogue</v>
          </cell>
          <cell r="C13" t="str">
            <v>Rog</v>
          </cell>
          <cell r="D13" t="str">
            <v>Rog</v>
          </cell>
          <cell r="E13">
            <v>0</v>
          </cell>
          <cell r="K13">
            <v>8</v>
          </cell>
          <cell r="L13">
            <v>6</v>
          </cell>
          <cell r="N13" t="b">
            <v>0</v>
          </cell>
          <cell r="S13" t="b">
            <v>0</v>
          </cell>
          <cell r="U13">
            <v>0.75</v>
          </cell>
          <cell r="V13">
            <v>0.34</v>
          </cell>
          <cell r="W13">
            <v>0.5</v>
          </cell>
          <cell r="X13">
            <v>0.34</v>
          </cell>
          <cell r="AH13">
            <v>2</v>
          </cell>
          <cell r="AI13">
            <v>1</v>
          </cell>
          <cell r="AJ13">
            <v>2</v>
          </cell>
          <cell r="AK13">
            <v>2</v>
          </cell>
          <cell r="AL13">
            <v>2</v>
          </cell>
          <cell r="AM13">
            <v>0</v>
          </cell>
          <cell r="AN13">
            <v>1</v>
          </cell>
          <cell r="AO13">
            <v>2</v>
          </cell>
          <cell r="AP13">
            <v>2</v>
          </cell>
          <cell r="AQ13">
            <v>2</v>
          </cell>
          <cell r="AR13">
            <v>2</v>
          </cell>
          <cell r="AS13">
            <v>2</v>
          </cell>
          <cell r="AT13">
            <v>2</v>
          </cell>
          <cell r="AU13">
            <v>2</v>
          </cell>
          <cell r="AV13">
            <v>2</v>
          </cell>
          <cell r="AW13">
            <v>2</v>
          </cell>
          <cell r="AX13">
            <v>2</v>
          </cell>
          <cell r="AY13">
            <v>2</v>
          </cell>
          <cell r="AZ13">
            <v>2</v>
          </cell>
          <cell r="BA13">
            <v>2</v>
          </cell>
          <cell r="BB13">
            <v>2</v>
          </cell>
          <cell r="BC13">
            <v>1</v>
          </cell>
          <cell r="BD13">
            <v>1</v>
          </cell>
          <cell r="BE13">
            <v>2</v>
          </cell>
          <cell r="BF13">
            <v>0</v>
          </cell>
          <cell r="BG13">
            <v>0</v>
          </cell>
          <cell r="BH13">
            <v>2</v>
          </cell>
          <cell r="BI13">
            <v>2</v>
          </cell>
          <cell r="BJ13">
            <v>1</v>
          </cell>
          <cell r="BK13">
            <v>1</v>
          </cell>
          <cell r="BL13">
            <v>1</v>
          </cell>
          <cell r="BM13">
            <v>1</v>
          </cell>
          <cell r="BN13">
            <v>1</v>
          </cell>
          <cell r="BO13">
            <v>2</v>
          </cell>
          <cell r="BP13">
            <v>0</v>
          </cell>
          <cell r="BQ13">
            <v>1</v>
          </cell>
          <cell r="BR13">
            <v>1</v>
          </cell>
          <cell r="BS13">
            <v>1</v>
          </cell>
          <cell r="BT13">
            <v>0</v>
          </cell>
          <cell r="BU13">
            <v>1</v>
          </cell>
          <cell r="BV13">
            <v>1</v>
          </cell>
          <cell r="BW13">
            <v>1</v>
          </cell>
          <cell r="BX13">
            <v>1</v>
          </cell>
          <cell r="BY13">
            <v>1</v>
          </cell>
          <cell r="BZ13">
            <v>1</v>
          </cell>
          <cell r="CA13">
            <v>1</v>
          </cell>
          <cell r="CB13">
            <v>1</v>
          </cell>
          <cell r="CC13">
            <v>1</v>
          </cell>
          <cell r="CD13">
            <v>1</v>
          </cell>
          <cell r="CE13">
            <v>2</v>
          </cell>
          <cell r="CF13">
            <v>1</v>
          </cell>
          <cell r="CG13">
            <v>2</v>
          </cell>
          <cell r="CH13">
            <v>2</v>
          </cell>
          <cell r="CI13">
            <v>2</v>
          </cell>
          <cell r="CJ13">
            <v>2</v>
          </cell>
          <cell r="CK13">
            <v>2</v>
          </cell>
          <cell r="CL13">
            <v>2</v>
          </cell>
          <cell r="CM13">
            <v>2</v>
          </cell>
          <cell r="CN13">
            <v>2</v>
          </cell>
          <cell r="CO13">
            <v>2</v>
          </cell>
          <cell r="CP13">
            <v>2</v>
          </cell>
          <cell r="CQ13">
            <v>2</v>
          </cell>
          <cell r="CR13">
            <v>2</v>
          </cell>
          <cell r="CS13">
            <v>2</v>
          </cell>
          <cell r="CT13">
            <v>2</v>
          </cell>
          <cell r="CU13">
            <v>1</v>
          </cell>
          <cell r="CV13">
            <v>1</v>
          </cell>
          <cell r="CW13">
            <v>2</v>
          </cell>
          <cell r="CX13">
            <v>2</v>
          </cell>
          <cell r="CY13">
            <v>1</v>
          </cell>
          <cell r="CZ13">
            <v>2</v>
          </cell>
          <cell r="DA13">
            <v>1</v>
          </cell>
          <cell r="DB13">
            <v>1</v>
          </cell>
          <cell r="DC13">
            <v>2</v>
          </cell>
          <cell r="DD13">
            <v>1</v>
          </cell>
          <cell r="DE13">
            <v>2</v>
          </cell>
          <cell r="DF13">
            <v>2</v>
          </cell>
          <cell r="DG13">
            <v>2</v>
          </cell>
          <cell r="DH13">
            <v>1</v>
          </cell>
          <cell r="DI13">
            <v>2</v>
          </cell>
          <cell r="DJ13" t="str">
            <v>PH</v>
          </cell>
          <cell r="DK13" t="str">
            <v>Open</v>
          </cell>
          <cell r="EE13" t="str">
            <v/>
          </cell>
          <cell r="EI13" t="b">
            <v>0</v>
          </cell>
        </row>
        <row r="14">
          <cell r="A14">
            <v>11</v>
          </cell>
          <cell r="B14" t="str">
            <v>Sorcerer</v>
          </cell>
          <cell r="C14" t="str">
            <v>Sor</v>
          </cell>
          <cell r="D14" t="str">
            <v>Sor</v>
          </cell>
          <cell r="E14">
            <v>0</v>
          </cell>
          <cell r="K14">
            <v>2</v>
          </cell>
          <cell r="L14">
            <v>4</v>
          </cell>
          <cell r="S14" t="b">
            <v>0</v>
          </cell>
          <cell r="U14">
            <v>0.5</v>
          </cell>
          <cell r="V14">
            <v>0.34</v>
          </cell>
          <cell r="W14">
            <v>0.34</v>
          </cell>
          <cell r="X14">
            <v>0.5</v>
          </cell>
          <cell r="AH14">
            <v>1</v>
          </cell>
          <cell r="AI14">
            <v>1</v>
          </cell>
          <cell r="AJ14">
            <v>1</v>
          </cell>
          <cell r="AK14">
            <v>2</v>
          </cell>
          <cell r="AL14">
            <v>1</v>
          </cell>
          <cell r="AM14">
            <v>0</v>
          </cell>
          <cell r="AN14">
            <v>2</v>
          </cell>
          <cell r="AO14">
            <v>2</v>
          </cell>
          <cell r="AP14">
            <v>2</v>
          </cell>
          <cell r="AQ14">
            <v>2</v>
          </cell>
          <cell r="AR14">
            <v>2</v>
          </cell>
          <cell r="AS14">
            <v>2</v>
          </cell>
          <cell r="AT14">
            <v>2</v>
          </cell>
          <cell r="AU14">
            <v>2</v>
          </cell>
          <cell r="AV14">
            <v>1</v>
          </cell>
          <cell r="AW14">
            <v>1</v>
          </cell>
          <cell r="AX14">
            <v>1</v>
          </cell>
          <cell r="AY14">
            <v>1</v>
          </cell>
          <cell r="AZ14">
            <v>1</v>
          </cell>
          <cell r="BA14">
            <v>1</v>
          </cell>
          <cell r="BB14">
            <v>1</v>
          </cell>
          <cell r="BC14">
            <v>1</v>
          </cell>
          <cell r="BD14">
            <v>1</v>
          </cell>
          <cell r="BE14">
            <v>1</v>
          </cell>
          <cell r="BF14">
            <v>0</v>
          </cell>
          <cell r="BG14">
            <v>0</v>
          </cell>
          <cell r="BH14">
            <v>1</v>
          </cell>
          <cell r="BI14">
            <v>1</v>
          </cell>
          <cell r="BJ14">
            <v>2</v>
          </cell>
          <cell r="BK14">
            <v>1</v>
          </cell>
          <cell r="BL14">
            <v>1</v>
          </cell>
          <cell r="BM14">
            <v>1</v>
          </cell>
          <cell r="BN14">
            <v>1</v>
          </cell>
          <cell r="BO14">
            <v>1</v>
          </cell>
          <cell r="BP14">
            <v>0</v>
          </cell>
          <cell r="BQ14">
            <v>1</v>
          </cell>
          <cell r="BR14">
            <v>1</v>
          </cell>
          <cell r="BS14">
            <v>1</v>
          </cell>
          <cell r="BT14">
            <v>0</v>
          </cell>
          <cell r="BU14">
            <v>1</v>
          </cell>
          <cell r="BV14">
            <v>1</v>
          </cell>
          <cell r="BW14">
            <v>1</v>
          </cell>
          <cell r="BX14">
            <v>1</v>
          </cell>
          <cell r="BY14">
            <v>1</v>
          </cell>
          <cell r="BZ14">
            <v>1</v>
          </cell>
          <cell r="CA14">
            <v>1</v>
          </cell>
          <cell r="CB14">
            <v>1</v>
          </cell>
          <cell r="CC14">
            <v>1</v>
          </cell>
          <cell r="CD14">
            <v>1</v>
          </cell>
          <cell r="CE14">
            <v>1</v>
          </cell>
          <cell r="CF14">
            <v>1</v>
          </cell>
          <cell r="CG14">
            <v>1</v>
          </cell>
          <cell r="CH14">
            <v>1</v>
          </cell>
          <cell r="CI14">
            <v>1</v>
          </cell>
          <cell r="CJ14">
            <v>1</v>
          </cell>
          <cell r="CK14">
            <v>1</v>
          </cell>
          <cell r="CL14">
            <v>1</v>
          </cell>
          <cell r="CM14">
            <v>1</v>
          </cell>
          <cell r="CN14">
            <v>1</v>
          </cell>
          <cell r="CO14">
            <v>2</v>
          </cell>
          <cell r="CP14">
            <v>2</v>
          </cell>
          <cell r="CQ14">
            <v>2</v>
          </cell>
          <cell r="CR14">
            <v>2</v>
          </cell>
          <cell r="CS14">
            <v>2</v>
          </cell>
          <cell r="CT14">
            <v>2</v>
          </cell>
          <cell r="CU14">
            <v>1</v>
          </cell>
          <cell r="CV14">
            <v>1</v>
          </cell>
          <cell r="CW14">
            <v>1</v>
          </cell>
          <cell r="CX14">
            <v>1</v>
          </cell>
          <cell r="CY14">
            <v>1</v>
          </cell>
          <cell r="CZ14">
            <v>1</v>
          </cell>
          <cell r="DA14">
            <v>1</v>
          </cell>
          <cell r="DB14">
            <v>2</v>
          </cell>
          <cell r="DC14">
            <v>1</v>
          </cell>
          <cell r="DD14">
            <v>1</v>
          </cell>
          <cell r="DE14">
            <v>1</v>
          </cell>
          <cell r="DF14">
            <v>1</v>
          </cell>
          <cell r="DG14">
            <v>1</v>
          </cell>
          <cell r="DH14">
            <v>1</v>
          </cell>
          <cell r="DI14">
            <v>1</v>
          </cell>
          <cell r="DJ14" t="str">
            <v>PH</v>
          </cell>
          <cell r="DK14" t="str">
            <v>Open</v>
          </cell>
          <cell r="EI14" t="b">
            <v>0</v>
          </cell>
        </row>
        <row r="15">
          <cell r="A15">
            <v>12</v>
          </cell>
          <cell r="B15" t="str">
            <v>Wizard</v>
          </cell>
          <cell r="C15" t="str">
            <v>Wiz</v>
          </cell>
          <cell r="D15" t="str">
            <v>Wiz</v>
          </cell>
          <cell r="E15">
            <v>0</v>
          </cell>
          <cell r="K15">
            <v>2</v>
          </cell>
          <cell r="L15">
            <v>4</v>
          </cell>
          <cell r="U15">
            <v>0.5</v>
          </cell>
          <cell r="V15">
            <v>0.34</v>
          </cell>
          <cell r="W15">
            <v>0.34</v>
          </cell>
          <cell r="X15">
            <v>0.5</v>
          </cell>
          <cell r="AH15">
            <v>1</v>
          </cell>
          <cell r="AI15">
            <v>1</v>
          </cell>
          <cell r="AJ15">
            <v>1</v>
          </cell>
          <cell r="AK15">
            <v>1</v>
          </cell>
          <cell r="AL15">
            <v>1</v>
          </cell>
          <cell r="AM15">
            <v>0</v>
          </cell>
          <cell r="AN15">
            <v>2</v>
          </cell>
          <cell r="AO15">
            <v>2</v>
          </cell>
          <cell r="AP15">
            <v>2</v>
          </cell>
          <cell r="AQ15">
            <v>2</v>
          </cell>
          <cell r="AR15">
            <v>2</v>
          </cell>
          <cell r="AS15">
            <v>2</v>
          </cell>
          <cell r="AT15">
            <v>2</v>
          </cell>
          <cell r="AU15">
            <v>2</v>
          </cell>
          <cell r="AV15">
            <v>2</v>
          </cell>
          <cell r="AW15">
            <v>1</v>
          </cell>
          <cell r="AX15">
            <v>1</v>
          </cell>
          <cell r="AY15">
            <v>1</v>
          </cell>
          <cell r="AZ15">
            <v>1</v>
          </cell>
          <cell r="BA15">
            <v>1</v>
          </cell>
          <cell r="BB15">
            <v>1</v>
          </cell>
          <cell r="BC15">
            <v>1</v>
          </cell>
          <cell r="BD15">
            <v>1</v>
          </cell>
          <cell r="BE15">
            <v>1</v>
          </cell>
          <cell r="BF15">
            <v>0</v>
          </cell>
          <cell r="BG15">
            <v>0</v>
          </cell>
          <cell r="BH15">
            <v>1</v>
          </cell>
          <cell r="BI15">
            <v>1</v>
          </cell>
          <cell r="BJ15">
            <v>2</v>
          </cell>
          <cell r="BK15">
            <v>2</v>
          </cell>
          <cell r="BL15">
            <v>2</v>
          </cell>
          <cell r="BM15">
            <v>2</v>
          </cell>
          <cell r="BN15">
            <v>2</v>
          </cell>
          <cell r="BO15">
            <v>2</v>
          </cell>
          <cell r="BP15">
            <v>0</v>
          </cell>
          <cell r="BQ15">
            <v>2</v>
          </cell>
          <cell r="BR15">
            <v>2</v>
          </cell>
          <cell r="BS15">
            <v>2</v>
          </cell>
          <cell r="BT15">
            <v>0</v>
          </cell>
          <cell r="BU15">
            <v>2</v>
          </cell>
          <cell r="BV15">
            <v>2</v>
          </cell>
          <cell r="BW15">
            <v>2</v>
          </cell>
          <cell r="BX15">
            <v>2</v>
          </cell>
          <cell r="BY15">
            <v>2</v>
          </cell>
          <cell r="BZ15">
            <v>2</v>
          </cell>
          <cell r="CA15">
            <v>2</v>
          </cell>
          <cell r="CB15">
            <v>2</v>
          </cell>
          <cell r="CC15">
            <v>2</v>
          </cell>
          <cell r="CD15">
            <v>2</v>
          </cell>
          <cell r="CE15">
            <v>1</v>
          </cell>
          <cell r="CF15">
            <v>1</v>
          </cell>
          <cell r="CG15">
            <v>1</v>
          </cell>
          <cell r="CH15">
            <v>1</v>
          </cell>
          <cell r="CI15">
            <v>1</v>
          </cell>
          <cell r="CJ15">
            <v>1</v>
          </cell>
          <cell r="CK15">
            <v>1</v>
          </cell>
          <cell r="CL15">
            <v>1</v>
          </cell>
          <cell r="CM15">
            <v>1</v>
          </cell>
          <cell r="CN15">
            <v>1</v>
          </cell>
          <cell r="CO15">
            <v>2</v>
          </cell>
          <cell r="CP15">
            <v>2</v>
          </cell>
          <cell r="CQ15">
            <v>2</v>
          </cell>
          <cell r="CR15">
            <v>2</v>
          </cell>
          <cell r="CS15">
            <v>2</v>
          </cell>
          <cell r="CT15">
            <v>2</v>
          </cell>
          <cell r="CU15">
            <v>1</v>
          </cell>
          <cell r="CV15">
            <v>1</v>
          </cell>
          <cell r="CW15">
            <v>1</v>
          </cell>
          <cell r="CX15">
            <v>1</v>
          </cell>
          <cell r="CY15">
            <v>1</v>
          </cell>
          <cell r="CZ15">
            <v>1</v>
          </cell>
          <cell r="DA15">
            <v>1</v>
          </cell>
          <cell r="DB15">
            <v>2</v>
          </cell>
          <cell r="DC15">
            <v>1</v>
          </cell>
          <cell r="DD15">
            <v>1</v>
          </cell>
          <cell r="DE15">
            <v>1</v>
          </cell>
          <cell r="DF15">
            <v>1</v>
          </cell>
          <cell r="DG15">
            <v>1</v>
          </cell>
          <cell r="DH15">
            <v>1</v>
          </cell>
          <cell r="DI15">
            <v>1</v>
          </cell>
          <cell r="DJ15" t="str">
            <v>PH</v>
          </cell>
          <cell r="DK15" t="str">
            <v>Open</v>
          </cell>
          <cell r="EI15" t="b">
            <v>0</v>
          </cell>
        </row>
        <row r="16">
          <cell r="A16">
            <v>13</v>
          </cell>
          <cell r="B16" t="str">
            <v>– Base Classes Players Handbook II –</v>
          </cell>
          <cell r="E16">
            <v>0</v>
          </cell>
          <cell r="F16">
            <v>1</v>
          </cell>
          <cell r="EI16" t="b">
            <v>1</v>
          </cell>
        </row>
        <row r="17">
          <cell r="A17">
            <v>14</v>
          </cell>
          <cell r="B17" t="str">
            <v>Beguiler</v>
          </cell>
          <cell r="C17" t="str">
            <v>Beg</v>
          </cell>
          <cell r="D17" t="str">
            <v>Beg</v>
          </cell>
          <cell r="E17">
            <v>0</v>
          </cell>
          <cell r="K17">
            <v>6</v>
          </cell>
          <cell r="L17">
            <v>6</v>
          </cell>
          <cell r="N17" t="b">
            <v>0</v>
          </cell>
          <cell r="S17" t="b">
            <v>0</v>
          </cell>
          <cell r="U17">
            <v>0.5</v>
          </cell>
          <cell r="V17">
            <v>0.34</v>
          </cell>
          <cell r="W17">
            <v>0.34</v>
          </cell>
          <cell r="X17">
            <v>0.5</v>
          </cell>
          <cell r="AH17">
            <v>2</v>
          </cell>
          <cell r="AI17">
            <v>1</v>
          </cell>
          <cell r="AJ17">
            <v>2</v>
          </cell>
          <cell r="AK17">
            <v>2</v>
          </cell>
          <cell r="AL17">
            <v>2</v>
          </cell>
          <cell r="AM17">
            <v>0</v>
          </cell>
          <cell r="AN17">
            <v>2</v>
          </cell>
          <cell r="AO17">
            <v>1</v>
          </cell>
          <cell r="AP17">
            <v>1</v>
          </cell>
          <cell r="AQ17">
            <v>1</v>
          </cell>
          <cell r="AR17">
            <v>1</v>
          </cell>
          <cell r="AS17">
            <v>1</v>
          </cell>
          <cell r="AT17">
            <v>1</v>
          </cell>
          <cell r="AU17">
            <v>1</v>
          </cell>
          <cell r="AV17">
            <v>2</v>
          </cell>
          <cell r="AW17">
            <v>2</v>
          </cell>
          <cell r="AX17">
            <v>2</v>
          </cell>
          <cell r="AY17">
            <v>2</v>
          </cell>
          <cell r="AZ17">
            <v>2</v>
          </cell>
          <cell r="BA17">
            <v>2</v>
          </cell>
          <cell r="BB17">
            <v>2</v>
          </cell>
          <cell r="BC17">
            <v>1</v>
          </cell>
          <cell r="BD17">
            <v>1</v>
          </cell>
          <cell r="BE17">
            <v>2</v>
          </cell>
          <cell r="BF17">
            <v>0</v>
          </cell>
          <cell r="BG17">
            <v>0</v>
          </cell>
          <cell r="BH17">
            <v>1</v>
          </cell>
          <cell r="BI17">
            <v>2</v>
          </cell>
          <cell r="BJ17">
            <v>2</v>
          </cell>
          <cell r="BK17">
            <v>1</v>
          </cell>
          <cell r="BL17">
            <v>1</v>
          </cell>
          <cell r="BM17">
            <v>1</v>
          </cell>
          <cell r="BN17">
            <v>1</v>
          </cell>
          <cell r="BO17">
            <v>2</v>
          </cell>
          <cell r="BP17">
            <v>0</v>
          </cell>
          <cell r="BQ17">
            <v>1</v>
          </cell>
          <cell r="BR17">
            <v>1</v>
          </cell>
          <cell r="BS17">
            <v>1</v>
          </cell>
          <cell r="BT17">
            <v>0</v>
          </cell>
          <cell r="BU17">
            <v>1</v>
          </cell>
          <cell r="BV17">
            <v>1</v>
          </cell>
          <cell r="BW17">
            <v>1</v>
          </cell>
          <cell r="BX17">
            <v>1</v>
          </cell>
          <cell r="BY17">
            <v>1</v>
          </cell>
          <cell r="BZ17">
            <v>1</v>
          </cell>
          <cell r="CA17">
            <v>1</v>
          </cell>
          <cell r="CB17">
            <v>1</v>
          </cell>
          <cell r="CC17">
            <v>1</v>
          </cell>
          <cell r="CD17">
            <v>1</v>
          </cell>
          <cell r="CE17">
            <v>2</v>
          </cell>
          <cell r="CF17">
            <v>1</v>
          </cell>
          <cell r="CG17">
            <v>2</v>
          </cell>
          <cell r="CH17">
            <v>2</v>
          </cell>
          <cell r="CI17">
            <v>1</v>
          </cell>
          <cell r="CJ17">
            <v>1</v>
          </cell>
          <cell r="CK17">
            <v>1</v>
          </cell>
          <cell r="CL17">
            <v>1</v>
          </cell>
          <cell r="CM17">
            <v>1</v>
          </cell>
          <cell r="CN17">
            <v>1</v>
          </cell>
          <cell r="CO17">
            <v>2</v>
          </cell>
          <cell r="CP17">
            <v>2</v>
          </cell>
          <cell r="CQ17">
            <v>2</v>
          </cell>
          <cell r="CR17">
            <v>2</v>
          </cell>
          <cell r="CS17">
            <v>2</v>
          </cell>
          <cell r="CT17">
            <v>2</v>
          </cell>
          <cell r="CU17">
            <v>1</v>
          </cell>
          <cell r="CV17">
            <v>1</v>
          </cell>
          <cell r="CW17">
            <v>2</v>
          </cell>
          <cell r="CX17">
            <v>2</v>
          </cell>
          <cell r="CY17">
            <v>1</v>
          </cell>
          <cell r="CZ17">
            <v>2</v>
          </cell>
          <cell r="DA17">
            <v>2</v>
          </cell>
          <cell r="DB17">
            <v>2</v>
          </cell>
          <cell r="DC17">
            <v>2</v>
          </cell>
          <cell r="DD17">
            <v>1</v>
          </cell>
          <cell r="DE17">
            <v>2</v>
          </cell>
          <cell r="DF17">
            <v>2</v>
          </cell>
          <cell r="DG17">
            <v>2</v>
          </cell>
          <cell r="DH17">
            <v>1</v>
          </cell>
          <cell r="DI17">
            <v>1</v>
          </cell>
          <cell r="DJ17" t="str">
            <v>PHB2</v>
          </cell>
          <cell r="DK17" t="str">
            <v>Open</v>
          </cell>
          <cell r="EI17" t="b">
            <v>0</v>
          </cell>
        </row>
        <row r="18">
          <cell r="A18">
            <v>15</v>
          </cell>
          <cell r="B18" t="str">
            <v>Dragon Shaman</v>
          </cell>
          <cell r="C18" t="str">
            <v>DrSh</v>
          </cell>
          <cell r="D18" t="str">
            <v>DrSh</v>
          </cell>
          <cell r="E18">
            <v>0</v>
          </cell>
          <cell r="K18">
            <v>2</v>
          </cell>
          <cell r="L18">
            <v>10</v>
          </cell>
          <cell r="N18" t="b">
            <v>0</v>
          </cell>
          <cell r="O18" t="b">
            <v>0</v>
          </cell>
          <cell r="Q18" t="b">
            <v>0</v>
          </cell>
          <cell r="S18" t="b">
            <v>0</v>
          </cell>
          <cell r="U18">
            <v>0.75</v>
          </cell>
          <cell r="V18">
            <v>0.5</v>
          </cell>
          <cell r="W18">
            <v>0.34</v>
          </cell>
          <cell r="X18">
            <v>0.5</v>
          </cell>
          <cell r="AH18">
            <v>1</v>
          </cell>
          <cell r="AI18">
            <v>1</v>
          </cell>
          <cell r="AJ18">
            <v>1</v>
          </cell>
          <cell r="AK18">
            <v>1</v>
          </cell>
          <cell r="AL18">
            <v>2</v>
          </cell>
          <cell r="AM18">
            <v>0</v>
          </cell>
          <cell r="AN18">
            <v>1</v>
          </cell>
          <cell r="AO18">
            <v>2</v>
          </cell>
          <cell r="AP18">
            <v>2</v>
          </cell>
          <cell r="AQ18">
            <v>2</v>
          </cell>
          <cell r="AR18">
            <v>2</v>
          </cell>
          <cell r="AS18">
            <v>2</v>
          </cell>
          <cell r="AT18">
            <v>2</v>
          </cell>
          <cell r="AU18">
            <v>2</v>
          </cell>
          <cell r="AV18">
            <v>1</v>
          </cell>
          <cell r="AW18">
            <v>1</v>
          </cell>
          <cell r="AX18">
            <v>1</v>
          </cell>
          <cell r="AY18">
            <v>1</v>
          </cell>
          <cell r="AZ18">
            <v>1</v>
          </cell>
          <cell r="BA18">
            <v>1</v>
          </cell>
          <cell r="BB18">
            <v>1</v>
          </cell>
          <cell r="BC18">
            <v>1</v>
          </cell>
          <cell r="BD18">
            <v>1</v>
          </cell>
          <cell r="BE18">
            <v>1</v>
          </cell>
          <cell r="BF18">
            <v>0</v>
          </cell>
          <cell r="BG18">
            <v>0</v>
          </cell>
          <cell r="BH18">
            <v>2</v>
          </cell>
          <cell r="BI18">
            <v>1</v>
          </cell>
          <cell r="BJ18">
            <v>2</v>
          </cell>
          <cell r="BK18">
            <v>1</v>
          </cell>
          <cell r="BL18">
            <v>1</v>
          </cell>
          <cell r="BM18">
            <v>1</v>
          </cell>
          <cell r="BN18">
            <v>1</v>
          </cell>
          <cell r="BO18">
            <v>1</v>
          </cell>
          <cell r="BP18">
            <v>0</v>
          </cell>
          <cell r="BQ18">
            <v>2</v>
          </cell>
          <cell r="BR18">
            <v>1</v>
          </cell>
          <cell r="BS18">
            <v>1</v>
          </cell>
          <cell r="BT18">
            <v>0</v>
          </cell>
          <cell r="BU18">
            <v>1</v>
          </cell>
          <cell r="BV18">
            <v>1</v>
          </cell>
          <cell r="BW18">
            <v>1</v>
          </cell>
          <cell r="BX18">
            <v>1</v>
          </cell>
          <cell r="BY18">
            <v>1</v>
          </cell>
          <cell r="BZ18">
            <v>1</v>
          </cell>
          <cell r="CA18">
            <v>1</v>
          </cell>
          <cell r="CB18">
            <v>1</v>
          </cell>
          <cell r="CC18">
            <v>1</v>
          </cell>
          <cell r="CD18">
            <v>1</v>
          </cell>
          <cell r="CE18">
            <v>1</v>
          </cell>
          <cell r="CF18">
            <v>1</v>
          </cell>
          <cell r="CG18">
            <v>1</v>
          </cell>
          <cell r="CH18">
            <v>1</v>
          </cell>
          <cell r="CI18">
            <v>1</v>
          </cell>
          <cell r="CJ18">
            <v>1</v>
          </cell>
          <cell r="CK18">
            <v>1</v>
          </cell>
          <cell r="CL18">
            <v>1</v>
          </cell>
          <cell r="CM18">
            <v>1</v>
          </cell>
          <cell r="CN18">
            <v>1</v>
          </cell>
          <cell r="CO18">
            <v>1</v>
          </cell>
          <cell r="CP18">
            <v>1</v>
          </cell>
          <cell r="CQ18">
            <v>1</v>
          </cell>
          <cell r="CR18">
            <v>1</v>
          </cell>
          <cell r="CS18">
            <v>1</v>
          </cell>
          <cell r="CT18">
            <v>1</v>
          </cell>
          <cell r="CU18">
            <v>1</v>
          </cell>
          <cell r="CV18">
            <v>1</v>
          </cell>
          <cell r="CW18">
            <v>2</v>
          </cell>
          <cell r="CX18">
            <v>1</v>
          </cell>
          <cell r="CY18">
            <v>1</v>
          </cell>
          <cell r="CZ18">
            <v>1</v>
          </cell>
          <cell r="DA18">
            <v>1</v>
          </cell>
          <cell r="DB18">
            <v>1</v>
          </cell>
          <cell r="DC18">
            <v>1</v>
          </cell>
          <cell r="DD18">
            <v>1</v>
          </cell>
          <cell r="DE18">
            <v>1</v>
          </cell>
          <cell r="DF18">
            <v>1</v>
          </cell>
          <cell r="DG18">
            <v>1</v>
          </cell>
          <cell r="DH18">
            <v>1</v>
          </cell>
          <cell r="DI18">
            <v>1</v>
          </cell>
          <cell r="DJ18" t="str">
            <v>PHB2</v>
          </cell>
          <cell r="DK18" t="str">
            <v>Limited</v>
          </cell>
        </row>
        <row r="19">
          <cell r="A19">
            <v>16</v>
          </cell>
          <cell r="B19" t="str">
            <v>Duskblade</v>
          </cell>
          <cell r="C19" t="str">
            <v>DuB</v>
          </cell>
          <cell r="D19" t="str">
            <v>DuB</v>
          </cell>
          <cell r="E19">
            <v>0</v>
          </cell>
          <cell r="K19">
            <v>2</v>
          </cell>
          <cell r="L19">
            <v>8</v>
          </cell>
          <cell r="N19" t="b">
            <v>0</v>
          </cell>
          <cell r="O19" t="b">
            <v>0</v>
          </cell>
          <cell r="P19" t="b">
            <v>0</v>
          </cell>
          <cell r="Q19" t="b">
            <v>0</v>
          </cell>
          <cell r="S19" t="b">
            <v>0</v>
          </cell>
          <cell r="T19" t="b">
            <v>0</v>
          </cell>
          <cell r="U19">
            <v>1</v>
          </cell>
          <cell r="V19">
            <v>0.5</v>
          </cell>
          <cell r="W19">
            <v>0.34</v>
          </cell>
          <cell r="X19">
            <v>0.5</v>
          </cell>
          <cell r="AH19">
            <v>1</v>
          </cell>
          <cell r="AI19">
            <v>1</v>
          </cell>
          <cell r="AJ19">
            <v>1</v>
          </cell>
          <cell r="AK19">
            <v>1</v>
          </cell>
          <cell r="AL19">
            <v>2</v>
          </cell>
          <cell r="AM19">
            <v>0</v>
          </cell>
          <cell r="AN19">
            <v>2</v>
          </cell>
          <cell r="AO19">
            <v>2</v>
          </cell>
          <cell r="AP19">
            <v>2</v>
          </cell>
          <cell r="AQ19">
            <v>2</v>
          </cell>
          <cell r="AR19">
            <v>2</v>
          </cell>
          <cell r="AS19">
            <v>2</v>
          </cell>
          <cell r="AT19">
            <v>2</v>
          </cell>
          <cell r="AU19">
            <v>2</v>
          </cell>
          <cell r="AV19">
            <v>2</v>
          </cell>
          <cell r="AW19">
            <v>1</v>
          </cell>
          <cell r="AX19">
            <v>1</v>
          </cell>
          <cell r="AY19">
            <v>1</v>
          </cell>
          <cell r="AZ19">
            <v>1</v>
          </cell>
          <cell r="BA19">
            <v>1</v>
          </cell>
          <cell r="BB19">
            <v>1</v>
          </cell>
          <cell r="BC19">
            <v>1</v>
          </cell>
          <cell r="BD19">
            <v>1</v>
          </cell>
          <cell r="BE19">
            <v>1</v>
          </cell>
          <cell r="BF19">
            <v>0</v>
          </cell>
          <cell r="BG19">
            <v>0</v>
          </cell>
          <cell r="BH19">
            <v>1</v>
          </cell>
          <cell r="BI19">
            <v>2</v>
          </cell>
          <cell r="BJ19">
            <v>2</v>
          </cell>
          <cell r="BK19">
            <v>2</v>
          </cell>
          <cell r="BL19">
            <v>2</v>
          </cell>
          <cell r="BM19">
            <v>2</v>
          </cell>
          <cell r="BN19">
            <v>2</v>
          </cell>
          <cell r="BO19">
            <v>2</v>
          </cell>
          <cell r="BP19">
            <v>0</v>
          </cell>
          <cell r="BQ19">
            <v>2</v>
          </cell>
          <cell r="BR19">
            <v>2</v>
          </cell>
          <cell r="BS19">
            <v>1</v>
          </cell>
          <cell r="BT19">
            <v>0</v>
          </cell>
          <cell r="BU19">
            <v>2</v>
          </cell>
          <cell r="BV19">
            <v>2</v>
          </cell>
          <cell r="BW19">
            <v>2</v>
          </cell>
          <cell r="BX19">
            <v>2</v>
          </cell>
          <cell r="BY19">
            <v>2</v>
          </cell>
          <cell r="BZ19">
            <v>2</v>
          </cell>
          <cell r="CA19">
            <v>2</v>
          </cell>
          <cell r="CB19">
            <v>2</v>
          </cell>
          <cell r="CC19">
            <v>2</v>
          </cell>
          <cell r="CD19">
            <v>2</v>
          </cell>
          <cell r="CE19">
            <v>1</v>
          </cell>
          <cell r="CF19">
            <v>1</v>
          </cell>
          <cell r="CG19">
            <v>1</v>
          </cell>
          <cell r="CH19">
            <v>1</v>
          </cell>
          <cell r="CI19">
            <v>1</v>
          </cell>
          <cell r="CJ19">
            <v>1</v>
          </cell>
          <cell r="CK19">
            <v>1</v>
          </cell>
          <cell r="CL19">
            <v>1</v>
          </cell>
          <cell r="CM19">
            <v>1</v>
          </cell>
          <cell r="CN19">
            <v>1</v>
          </cell>
          <cell r="CO19">
            <v>1</v>
          </cell>
          <cell r="CP19">
            <v>1</v>
          </cell>
          <cell r="CQ19">
            <v>1</v>
          </cell>
          <cell r="CR19">
            <v>1</v>
          </cell>
          <cell r="CS19">
            <v>1</v>
          </cell>
          <cell r="CT19">
            <v>1</v>
          </cell>
          <cell r="CU19">
            <v>1</v>
          </cell>
          <cell r="CV19">
            <v>2</v>
          </cell>
          <cell r="CW19">
            <v>1</v>
          </cell>
          <cell r="CX19">
            <v>2</v>
          </cell>
          <cell r="CY19">
            <v>1</v>
          </cell>
          <cell r="CZ19">
            <v>1</v>
          </cell>
          <cell r="DA19">
            <v>1</v>
          </cell>
          <cell r="DB19">
            <v>2</v>
          </cell>
          <cell r="DC19">
            <v>1</v>
          </cell>
          <cell r="DD19">
            <v>1</v>
          </cell>
          <cell r="DE19">
            <v>2</v>
          </cell>
          <cell r="DF19">
            <v>1</v>
          </cell>
          <cell r="DG19">
            <v>1</v>
          </cell>
          <cell r="DH19">
            <v>1</v>
          </cell>
          <cell r="DI19">
            <v>1</v>
          </cell>
          <cell r="DJ19" t="str">
            <v>PHB2</v>
          </cell>
          <cell r="DK19" t="str">
            <v>Limited</v>
          </cell>
          <cell r="ED19" t="str">
            <v>Class</v>
          </cell>
          <cell r="EE19" t="str">
            <v>Lvl</v>
          </cell>
          <cell r="EF19" t="str">
            <v>Ability</v>
          </cell>
          <cell r="EG19" t="str">
            <v>Adj</v>
          </cell>
          <cell r="EH19" t="str">
            <v>HasLvl</v>
          </cell>
          <cell r="EI19" t="str">
            <v>ClassLvl</v>
          </cell>
          <cell r="EJ19" t="str">
            <v>AtClassLvl</v>
          </cell>
          <cell r="EK19" t="str">
            <v>AtGClassLvl</v>
          </cell>
          <cell r="EL19" t="str">
            <v>AtVClassLvl</v>
          </cell>
          <cell r="EM19" t="str">
            <v>AtCharLvl</v>
          </cell>
          <cell r="EN19" t="str">
            <v>INT</v>
          </cell>
        </row>
        <row r="20">
          <cell r="A20">
            <v>17</v>
          </cell>
          <cell r="B20" t="str">
            <v>Knight</v>
          </cell>
          <cell r="C20" t="str">
            <v>Kni</v>
          </cell>
          <cell r="D20" t="str">
            <v>Kni</v>
          </cell>
          <cell r="E20">
            <v>0</v>
          </cell>
          <cell r="K20">
            <v>2</v>
          </cell>
          <cell r="L20">
            <v>12</v>
          </cell>
          <cell r="N20" t="b">
            <v>0</v>
          </cell>
          <cell r="O20" t="b">
            <v>0</v>
          </cell>
          <cell r="P20" t="b">
            <v>0</v>
          </cell>
          <cell r="Q20" t="b">
            <v>0</v>
          </cell>
          <cell r="S20" t="b">
            <v>0</v>
          </cell>
          <cell r="T20" t="b">
            <v>0</v>
          </cell>
          <cell r="U20">
            <v>1</v>
          </cell>
          <cell r="V20">
            <v>0.34</v>
          </cell>
          <cell r="W20">
            <v>0.34</v>
          </cell>
          <cell r="X20">
            <v>0.5</v>
          </cell>
          <cell r="AH20">
            <v>1</v>
          </cell>
          <cell r="AI20">
            <v>1</v>
          </cell>
          <cell r="AJ20">
            <v>1</v>
          </cell>
          <cell r="AK20">
            <v>1</v>
          </cell>
          <cell r="AL20">
            <v>2</v>
          </cell>
          <cell r="AM20">
            <v>0</v>
          </cell>
          <cell r="AN20">
            <v>1</v>
          </cell>
          <cell r="AO20">
            <v>1</v>
          </cell>
          <cell r="AP20">
            <v>1</v>
          </cell>
          <cell r="AQ20">
            <v>1</v>
          </cell>
          <cell r="AR20">
            <v>1</v>
          </cell>
          <cell r="AS20">
            <v>1</v>
          </cell>
          <cell r="AT20">
            <v>1</v>
          </cell>
          <cell r="AU20">
            <v>1</v>
          </cell>
          <cell r="AV20">
            <v>1</v>
          </cell>
          <cell r="AW20">
            <v>1</v>
          </cell>
          <cell r="AX20">
            <v>1</v>
          </cell>
          <cell r="AY20">
            <v>1</v>
          </cell>
          <cell r="AZ20">
            <v>1</v>
          </cell>
          <cell r="BA20">
            <v>1</v>
          </cell>
          <cell r="BB20">
            <v>1</v>
          </cell>
          <cell r="BC20">
            <v>2</v>
          </cell>
          <cell r="BD20">
            <v>1</v>
          </cell>
          <cell r="BE20">
            <v>1</v>
          </cell>
          <cell r="BF20">
            <v>0</v>
          </cell>
          <cell r="BG20">
            <v>0</v>
          </cell>
          <cell r="BH20">
            <v>2</v>
          </cell>
          <cell r="BI20">
            <v>2</v>
          </cell>
          <cell r="BJ20">
            <v>1</v>
          </cell>
          <cell r="BK20">
            <v>1</v>
          </cell>
          <cell r="BL20">
            <v>1</v>
          </cell>
          <cell r="BM20">
            <v>1</v>
          </cell>
          <cell r="BN20">
            <v>1</v>
          </cell>
          <cell r="BO20">
            <v>1</v>
          </cell>
          <cell r="BP20">
            <v>0</v>
          </cell>
          <cell r="BQ20">
            <v>1</v>
          </cell>
          <cell r="BR20">
            <v>2</v>
          </cell>
          <cell r="BS20">
            <v>1</v>
          </cell>
          <cell r="BT20">
            <v>0</v>
          </cell>
          <cell r="BU20">
            <v>1</v>
          </cell>
          <cell r="BV20">
            <v>1</v>
          </cell>
          <cell r="BW20">
            <v>1</v>
          </cell>
          <cell r="BX20">
            <v>1</v>
          </cell>
          <cell r="BY20">
            <v>1</v>
          </cell>
          <cell r="BZ20">
            <v>1</v>
          </cell>
          <cell r="CA20">
            <v>1</v>
          </cell>
          <cell r="CB20">
            <v>1</v>
          </cell>
          <cell r="CC20">
            <v>1</v>
          </cell>
          <cell r="CD20">
            <v>1</v>
          </cell>
          <cell r="CE20">
            <v>1</v>
          </cell>
          <cell r="CF20">
            <v>1</v>
          </cell>
          <cell r="CG20">
            <v>1</v>
          </cell>
          <cell r="CH20">
            <v>1</v>
          </cell>
          <cell r="CI20">
            <v>1</v>
          </cell>
          <cell r="CJ20">
            <v>1</v>
          </cell>
          <cell r="CK20">
            <v>1</v>
          </cell>
          <cell r="CL20">
            <v>1</v>
          </cell>
          <cell r="CM20">
            <v>1</v>
          </cell>
          <cell r="CN20">
            <v>1</v>
          </cell>
          <cell r="CO20">
            <v>1</v>
          </cell>
          <cell r="CP20">
            <v>1</v>
          </cell>
          <cell r="CQ20">
            <v>1</v>
          </cell>
          <cell r="CR20">
            <v>1</v>
          </cell>
          <cell r="CS20">
            <v>1</v>
          </cell>
          <cell r="CT20">
            <v>1</v>
          </cell>
          <cell r="CU20">
            <v>1</v>
          </cell>
          <cell r="CV20">
            <v>2</v>
          </cell>
          <cell r="CW20">
            <v>1</v>
          </cell>
          <cell r="CX20">
            <v>1</v>
          </cell>
          <cell r="CY20">
            <v>1</v>
          </cell>
          <cell r="CZ20">
            <v>1</v>
          </cell>
          <cell r="DA20">
            <v>1</v>
          </cell>
          <cell r="DB20">
            <v>1</v>
          </cell>
          <cell r="DC20">
            <v>1</v>
          </cell>
          <cell r="DD20">
            <v>1</v>
          </cell>
          <cell r="DE20">
            <v>2</v>
          </cell>
          <cell r="DF20">
            <v>1</v>
          </cell>
          <cell r="DG20">
            <v>1</v>
          </cell>
          <cell r="DH20">
            <v>1</v>
          </cell>
          <cell r="DI20">
            <v>1</v>
          </cell>
          <cell r="DJ20" t="str">
            <v>PHB2</v>
          </cell>
          <cell r="DK20" t="str">
            <v>Open</v>
          </cell>
          <cell r="ED20" t="str">
            <v>Ali</v>
          </cell>
          <cell r="EE20">
            <v>2</v>
          </cell>
          <cell r="EF20" t="str">
            <v>Wis</v>
          </cell>
          <cell r="EG20">
            <v>-2</v>
          </cell>
          <cell r="EH20" t="b">
            <v>0</v>
          </cell>
          <cell r="EI20" t="str">
            <v/>
          </cell>
          <cell r="EJ20">
            <v>99</v>
          </cell>
          <cell r="EK20">
            <v>99</v>
          </cell>
          <cell r="EL20">
            <v>99</v>
          </cell>
          <cell r="EM20">
            <v>99</v>
          </cell>
          <cell r="EN20">
            <v>0</v>
          </cell>
        </row>
        <row r="21">
          <cell r="A21">
            <v>18</v>
          </cell>
          <cell r="B21" t="str">
            <v>– Base Classes Complete Warrior –</v>
          </cell>
          <cell r="E21">
            <v>0</v>
          </cell>
          <cell r="F21">
            <v>1</v>
          </cell>
          <cell r="ED21" t="str">
            <v>Ank</v>
          </cell>
          <cell r="EE21">
            <v>99</v>
          </cell>
          <cell r="EF21" t="str">
            <v/>
          </cell>
          <cell r="EG21">
            <v>1</v>
          </cell>
          <cell r="EH21" t="b">
            <v>0</v>
          </cell>
          <cell r="EI21" t="str">
            <v/>
          </cell>
          <cell r="EJ21">
            <v>99</v>
          </cell>
          <cell r="EK21">
            <v>99</v>
          </cell>
          <cell r="EL21">
            <v>99</v>
          </cell>
          <cell r="EM21">
            <v>99</v>
          </cell>
          <cell r="EN21">
            <v>0</v>
          </cell>
        </row>
        <row r="22">
          <cell r="A22">
            <v>19</v>
          </cell>
          <cell r="B22" t="str">
            <v>Hexblade</v>
          </cell>
          <cell r="C22" t="str">
            <v>Hxb</v>
          </cell>
          <cell r="D22" t="str">
            <v>HxB</v>
          </cell>
          <cell r="E22">
            <v>0</v>
          </cell>
          <cell r="K22">
            <v>2</v>
          </cell>
          <cell r="L22">
            <v>10</v>
          </cell>
          <cell r="N22" t="b">
            <v>0</v>
          </cell>
          <cell r="S22" t="b">
            <v>0</v>
          </cell>
          <cell r="T22" t="b">
            <v>0</v>
          </cell>
          <cell r="U22">
            <v>1</v>
          </cell>
          <cell r="V22">
            <v>0.34</v>
          </cell>
          <cell r="W22">
            <v>0.34</v>
          </cell>
          <cell r="X22">
            <v>0.5</v>
          </cell>
          <cell r="AH22">
            <v>1</v>
          </cell>
          <cell r="AI22">
            <v>1</v>
          </cell>
          <cell r="AJ22">
            <v>1</v>
          </cell>
          <cell r="AK22">
            <v>2</v>
          </cell>
          <cell r="AL22">
            <v>1</v>
          </cell>
          <cell r="AM22">
            <v>0</v>
          </cell>
          <cell r="AN22">
            <v>2</v>
          </cell>
          <cell r="AO22">
            <v>2</v>
          </cell>
          <cell r="AP22">
            <v>2</v>
          </cell>
          <cell r="AQ22">
            <v>2</v>
          </cell>
          <cell r="AR22">
            <v>2</v>
          </cell>
          <cell r="AS22">
            <v>2</v>
          </cell>
          <cell r="AT22">
            <v>2</v>
          </cell>
          <cell r="AU22">
            <v>2</v>
          </cell>
          <cell r="AV22">
            <v>1</v>
          </cell>
          <cell r="AW22">
            <v>2</v>
          </cell>
          <cell r="AX22">
            <v>1</v>
          </cell>
          <cell r="AY22">
            <v>1</v>
          </cell>
          <cell r="AZ22">
            <v>1</v>
          </cell>
          <cell r="BA22">
            <v>1</v>
          </cell>
          <cell r="BB22">
            <v>1</v>
          </cell>
          <cell r="BC22">
            <v>1</v>
          </cell>
          <cell r="BD22">
            <v>1</v>
          </cell>
          <cell r="BE22">
            <v>1</v>
          </cell>
          <cell r="BF22">
            <v>0</v>
          </cell>
          <cell r="BG22">
            <v>0</v>
          </cell>
          <cell r="BH22">
            <v>2</v>
          </cell>
          <cell r="BI22">
            <v>1</v>
          </cell>
          <cell r="BJ22">
            <v>2</v>
          </cell>
          <cell r="BK22">
            <v>1</v>
          </cell>
          <cell r="BL22">
            <v>1</v>
          </cell>
          <cell r="BM22">
            <v>1</v>
          </cell>
          <cell r="BN22">
            <v>1</v>
          </cell>
          <cell r="BO22">
            <v>1</v>
          </cell>
          <cell r="BP22">
            <v>0</v>
          </cell>
          <cell r="BQ22">
            <v>1</v>
          </cell>
          <cell r="BR22">
            <v>1</v>
          </cell>
          <cell r="BS22">
            <v>1</v>
          </cell>
          <cell r="BT22">
            <v>0</v>
          </cell>
          <cell r="BU22">
            <v>1</v>
          </cell>
          <cell r="BV22">
            <v>1</v>
          </cell>
          <cell r="BW22">
            <v>1</v>
          </cell>
          <cell r="BX22">
            <v>1</v>
          </cell>
          <cell r="BY22">
            <v>1</v>
          </cell>
          <cell r="BZ22">
            <v>1</v>
          </cell>
          <cell r="CA22">
            <v>1</v>
          </cell>
          <cell r="CB22">
            <v>1</v>
          </cell>
          <cell r="CC22">
            <v>1</v>
          </cell>
          <cell r="CD22">
            <v>1</v>
          </cell>
          <cell r="CE22">
            <v>1</v>
          </cell>
          <cell r="CF22">
            <v>1</v>
          </cell>
          <cell r="CG22">
            <v>1</v>
          </cell>
          <cell r="CH22">
            <v>1</v>
          </cell>
          <cell r="CI22">
            <v>1</v>
          </cell>
          <cell r="CJ22">
            <v>1</v>
          </cell>
          <cell r="CK22">
            <v>1</v>
          </cell>
          <cell r="CL22">
            <v>1</v>
          </cell>
          <cell r="CM22">
            <v>1</v>
          </cell>
          <cell r="CN22">
            <v>1</v>
          </cell>
          <cell r="CO22">
            <v>2</v>
          </cell>
          <cell r="CP22">
            <v>2</v>
          </cell>
          <cell r="CQ22">
            <v>2</v>
          </cell>
          <cell r="CR22">
            <v>2</v>
          </cell>
          <cell r="CS22">
            <v>2</v>
          </cell>
          <cell r="CT22">
            <v>2</v>
          </cell>
          <cell r="CU22">
            <v>1</v>
          </cell>
          <cell r="CV22">
            <v>2</v>
          </cell>
          <cell r="CW22">
            <v>1</v>
          </cell>
          <cell r="CX22">
            <v>1</v>
          </cell>
          <cell r="CY22">
            <v>1</v>
          </cell>
          <cell r="CZ22">
            <v>1</v>
          </cell>
          <cell r="DA22">
            <v>1</v>
          </cell>
          <cell r="DB22">
            <v>2</v>
          </cell>
          <cell r="DC22">
            <v>1</v>
          </cell>
          <cell r="DD22">
            <v>1</v>
          </cell>
          <cell r="DE22">
            <v>1</v>
          </cell>
          <cell r="DF22">
            <v>1</v>
          </cell>
          <cell r="DG22">
            <v>1</v>
          </cell>
          <cell r="DH22">
            <v>1</v>
          </cell>
          <cell r="DI22">
            <v>1</v>
          </cell>
          <cell r="DJ22" t="str">
            <v>CW</v>
          </cell>
          <cell r="DK22" t="str">
            <v>Open</v>
          </cell>
          <cell r="ED22" t="str">
            <v>AoS</v>
          </cell>
          <cell r="EE22">
            <v>1</v>
          </cell>
          <cell r="EF22" t="str">
            <v>Dex</v>
          </cell>
          <cell r="EG22">
            <v>2</v>
          </cell>
          <cell r="EH22" t="b">
            <v>0</v>
          </cell>
          <cell r="EI22" t="str">
            <v/>
          </cell>
          <cell r="EJ22">
            <v>99</v>
          </cell>
          <cell r="EK22">
            <v>99</v>
          </cell>
          <cell r="EL22">
            <v>99</v>
          </cell>
          <cell r="EM22">
            <v>99</v>
          </cell>
          <cell r="EN22">
            <v>0</v>
          </cell>
        </row>
        <row r="23">
          <cell r="A23">
            <v>20</v>
          </cell>
          <cell r="B23" t="str">
            <v>Samurai</v>
          </cell>
          <cell r="C23" t="str">
            <v>Sam</v>
          </cell>
          <cell r="D23" t="str">
            <v>Sam</v>
          </cell>
          <cell r="E23">
            <v>0</v>
          </cell>
          <cell r="K23">
            <v>2</v>
          </cell>
          <cell r="L23">
            <v>10</v>
          </cell>
          <cell r="N23" t="b">
            <v>0</v>
          </cell>
          <cell r="O23" t="b">
            <v>0</v>
          </cell>
          <cell r="P23" t="b">
            <v>0</v>
          </cell>
          <cell r="S23" t="b">
            <v>0</v>
          </cell>
          <cell r="T23" t="b">
            <v>0</v>
          </cell>
          <cell r="U23">
            <v>1</v>
          </cell>
          <cell r="V23">
            <v>0.5</v>
          </cell>
          <cell r="W23">
            <v>0.34</v>
          </cell>
          <cell r="X23">
            <v>0.34</v>
          </cell>
          <cell r="AH23">
            <v>1</v>
          </cell>
          <cell r="AI23">
            <v>1</v>
          </cell>
          <cell r="AJ23">
            <v>1</v>
          </cell>
          <cell r="AK23">
            <v>1</v>
          </cell>
          <cell r="AL23">
            <v>1</v>
          </cell>
          <cell r="AM23">
            <v>0</v>
          </cell>
          <cell r="AN23">
            <v>2</v>
          </cell>
          <cell r="AO23">
            <v>2</v>
          </cell>
          <cell r="AP23">
            <v>2</v>
          </cell>
          <cell r="AQ23">
            <v>2</v>
          </cell>
          <cell r="AR23">
            <v>2</v>
          </cell>
          <cell r="AS23">
            <v>2</v>
          </cell>
          <cell r="AT23">
            <v>2</v>
          </cell>
          <cell r="AU23">
            <v>2</v>
          </cell>
          <cell r="AV23">
            <v>1</v>
          </cell>
          <cell r="AW23">
            <v>2</v>
          </cell>
          <cell r="AX23">
            <v>1</v>
          </cell>
          <cell r="AY23">
            <v>1</v>
          </cell>
          <cell r="AZ23">
            <v>1</v>
          </cell>
          <cell r="BA23">
            <v>1</v>
          </cell>
          <cell r="BB23">
            <v>1</v>
          </cell>
          <cell r="BC23">
            <v>1</v>
          </cell>
          <cell r="BD23">
            <v>1</v>
          </cell>
          <cell r="BE23">
            <v>1</v>
          </cell>
          <cell r="BF23">
            <v>0</v>
          </cell>
          <cell r="BG23">
            <v>0</v>
          </cell>
          <cell r="BH23">
            <v>2</v>
          </cell>
          <cell r="BI23">
            <v>1</v>
          </cell>
          <cell r="BJ23">
            <v>1</v>
          </cell>
          <cell r="BK23">
            <v>1</v>
          </cell>
          <cell r="BL23">
            <v>1</v>
          </cell>
          <cell r="BM23">
            <v>1</v>
          </cell>
          <cell r="BN23">
            <v>2</v>
          </cell>
          <cell r="BO23">
            <v>1</v>
          </cell>
          <cell r="BP23">
            <v>0</v>
          </cell>
          <cell r="BQ23">
            <v>1</v>
          </cell>
          <cell r="BR23">
            <v>2</v>
          </cell>
          <cell r="BS23">
            <v>1</v>
          </cell>
          <cell r="BT23">
            <v>0</v>
          </cell>
          <cell r="BU23">
            <v>1</v>
          </cell>
          <cell r="BV23">
            <v>1</v>
          </cell>
          <cell r="BW23">
            <v>1</v>
          </cell>
          <cell r="BX23">
            <v>1</v>
          </cell>
          <cell r="BY23">
            <v>1</v>
          </cell>
          <cell r="BZ23">
            <v>1</v>
          </cell>
          <cell r="CA23">
            <v>1</v>
          </cell>
          <cell r="CB23">
            <v>1</v>
          </cell>
          <cell r="CC23">
            <v>1</v>
          </cell>
          <cell r="CD23">
            <v>1</v>
          </cell>
          <cell r="CE23">
            <v>1</v>
          </cell>
          <cell r="CF23">
            <v>1</v>
          </cell>
          <cell r="CG23">
            <v>1</v>
          </cell>
          <cell r="CH23">
            <v>1</v>
          </cell>
          <cell r="CI23">
            <v>1</v>
          </cell>
          <cell r="CJ23">
            <v>1</v>
          </cell>
          <cell r="CK23">
            <v>1</v>
          </cell>
          <cell r="CL23">
            <v>1</v>
          </cell>
          <cell r="CM23">
            <v>1</v>
          </cell>
          <cell r="CN23">
            <v>1</v>
          </cell>
          <cell r="CO23">
            <v>1</v>
          </cell>
          <cell r="CP23">
            <v>1</v>
          </cell>
          <cell r="CQ23">
            <v>1</v>
          </cell>
          <cell r="CR23">
            <v>1</v>
          </cell>
          <cell r="CS23">
            <v>1</v>
          </cell>
          <cell r="CT23">
            <v>1</v>
          </cell>
          <cell r="CU23">
            <v>1</v>
          </cell>
          <cell r="CV23">
            <v>2</v>
          </cell>
          <cell r="CW23">
            <v>1</v>
          </cell>
          <cell r="CX23">
            <v>2</v>
          </cell>
          <cell r="CY23">
            <v>1</v>
          </cell>
          <cell r="CZ23">
            <v>1</v>
          </cell>
          <cell r="DA23">
            <v>1</v>
          </cell>
          <cell r="DB23">
            <v>1</v>
          </cell>
          <cell r="DC23">
            <v>1</v>
          </cell>
          <cell r="DD23">
            <v>1</v>
          </cell>
          <cell r="DE23">
            <v>1</v>
          </cell>
          <cell r="DF23">
            <v>1</v>
          </cell>
          <cell r="DG23">
            <v>1</v>
          </cell>
          <cell r="DH23">
            <v>1</v>
          </cell>
          <cell r="DI23">
            <v>1</v>
          </cell>
          <cell r="DJ23" t="str">
            <v>CW</v>
          </cell>
          <cell r="DK23" t="str">
            <v>Limited</v>
          </cell>
          <cell r="ED23" t="str">
            <v>AoS</v>
          </cell>
          <cell r="EE23">
            <v>5</v>
          </cell>
          <cell r="EF23" t="str">
            <v>Con</v>
          </cell>
          <cell r="EG23">
            <v>2</v>
          </cell>
          <cell r="EH23" t="b">
            <v>0</v>
          </cell>
          <cell r="EI23" t="str">
            <v/>
          </cell>
          <cell r="EJ23">
            <v>99</v>
          </cell>
          <cell r="EK23">
            <v>99</v>
          </cell>
          <cell r="EL23">
            <v>99</v>
          </cell>
          <cell r="EM23">
            <v>99</v>
          </cell>
          <cell r="EN23">
            <v>0</v>
          </cell>
        </row>
        <row r="24">
          <cell r="A24">
            <v>21</v>
          </cell>
          <cell r="B24" t="str">
            <v>Swashbuckler</v>
          </cell>
          <cell r="C24" t="str">
            <v>Swb</v>
          </cell>
          <cell r="D24" t="str">
            <v>Sws</v>
          </cell>
          <cell r="E24">
            <v>0</v>
          </cell>
          <cell r="K24">
            <v>4</v>
          </cell>
          <cell r="L24">
            <v>10</v>
          </cell>
          <cell r="N24" t="b">
            <v>0</v>
          </cell>
          <cell r="S24" t="b">
            <v>0</v>
          </cell>
          <cell r="T24" t="b">
            <v>0</v>
          </cell>
          <cell r="U24">
            <v>1</v>
          </cell>
          <cell r="V24">
            <v>0.5</v>
          </cell>
          <cell r="W24">
            <v>0.34</v>
          </cell>
          <cell r="X24">
            <v>0.34</v>
          </cell>
          <cell r="AH24">
            <v>1</v>
          </cell>
          <cell r="AI24">
            <v>1</v>
          </cell>
          <cell r="AJ24">
            <v>2</v>
          </cell>
          <cell r="AK24">
            <v>2</v>
          </cell>
          <cell r="AL24">
            <v>2</v>
          </cell>
          <cell r="AM24">
            <v>0</v>
          </cell>
          <cell r="AN24">
            <v>1</v>
          </cell>
          <cell r="AO24">
            <v>2</v>
          </cell>
          <cell r="AP24">
            <v>2</v>
          </cell>
          <cell r="AQ24">
            <v>2</v>
          </cell>
          <cell r="AR24">
            <v>2</v>
          </cell>
          <cell r="AS24">
            <v>2</v>
          </cell>
          <cell r="AT24">
            <v>2</v>
          </cell>
          <cell r="AU24">
            <v>2</v>
          </cell>
          <cell r="AV24">
            <v>1</v>
          </cell>
          <cell r="AW24">
            <v>2</v>
          </cell>
          <cell r="AX24">
            <v>1</v>
          </cell>
          <cell r="AY24">
            <v>1</v>
          </cell>
          <cell r="AZ24">
            <v>2</v>
          </cell>
          <cell r="BA24">
            <v>1</v>
          </cell>
          <cell r="BB24">
            <v>1</v>
          </cell>
          <cell r="BC24">
            <v>1</v>
          </cell>
          <cell r="BD24">
            <v>1</v>
          </cell>
          <cell r="BE24">
            <v>1</v>
          </cell>
          <cell r="BF24">
            <v>0</v>
          </cell>
          <cell r="BG24">
            <v>0</v>
          </cell>
          <cell r="BH24">
            <v>1</v>
          </cell>
          <cell r="BI24">
            <v>2</v>
          </cell>
          <cell r="BJ24">
            <v>1</v>
          </cell>
          <cell r="BK24">
            <v>1</v>
          </cell>
          <cell r="BL24">
            <v>1</v>
          </cell>
          <cell r="BM24">
            <v>1</v>
          </cell>
          <cell r="BN24">
            <v>1</v>
          </cell>
          <cell r="BO24">
            <v>1</v>
          </cell>
          <cell r="BP24">
            <v>0</v>
          </cell>
          <cell r="BQ24">
            <v>1</v>
          </cell>
          <cell r="BR24">
            <v>1</v>
          </cell>
          <cell r="BS24">
            <v>1</v>
          </cell>
          <cell r="BT24">
            <v>0</v>
          </cell>
          <cell r="BU24">
            <v>1</v>
          </cell>
          <cell r="BV24">
            <v>1</v>
          </cell>
          <cell r="BW24">
            <v>1</v>
          </cell>
          <cell r="BX24">
            <v>1</v>
          </cell>
          <cell r="BY24">
            <v>1</v>
          </cell>
          <cell r="BZ24">
            <v>1</v>
          </cell>
          <cell r="CA24">
            <v>1</v>
          </cell>
          <cell r="CB24">
            <v>1</v>
          </cell>
          <cell r="CC24">
            <v>1</v>
          </cell>
          <cell r="CD24">
            <v>1</v>
          </cell>
          <cell r="CE24">
            <v>1</v>
          </cell>
          <cell r="CF24">
            <v>1</v>
          </cell>
          <cell r="CG24">
            <v>1</v>
          </cell>
          <cell r="CH24">
            <v>1</v>
          </cell>
          <cell r="CI24">
            <v>1</v>
          </cell>
          <cell r="CJ24">
            <v>1</v>
          </cell>
          <cell r="CK24">
            <v>1</v>
          </cell>
          <cell r="CL24">
            <v>1</v>
          </cell>
          <cell r="CM24">
            <v>1</v>
          </cell>
          <cell r="CN24">
            <v>1</v>
          </cell>
          <cell r="CO24">
            <v>2</v>
          </cell>
          <cell r="CP24">
            <v>2</v>
          </cell>
          <cell r="CQ24">
            <v>2</v>
          </cell>
          <cell r="CR24">
            <v>2</v>
          </cell>
          <cell r="CS24">
            <v>2</v>
          </cell>
          <cell r="CT24">
            <v>2</v>
          </cell>
          <cell r="CU24">
            <v>1</v>
          </cell>
          <cell r="CV24">
            <v>1</v>
          </cell>
          <cell r="CW24">
            <v>1</v>
          </cell>
          <cell r="CX24">
            <v>2</v>
          </cell>
          <cell r="CY24">
            <v>1</v>
          </cell>
          <cell r="CZ24">
            <v>1</v>
          </cell>
          <cell r="DA24">
            <v>1</v>
          </cell>
          <cell r="DB24">
            <v>1</v>
          </cell>
          <cell r="DC24">
            <v>1</v>
          </cell>
          <cell r="DD24">
            <v>1</v>
          </cell>
          <cell r="DE24">
            <v>2</v>
          </cell>
          <cell r="DF24">
            <v>2</v>
          </cell>
          <cell r="DG24">
            <v>1</v>
          </cell>
          <cell r="DH24">
            <v>1</v>
          </cell>
          <cell r="DI24">
            <v>2</v>
          </cell>
          <cell r="DJ24" t="str">
            <v>CW</v>
          </cell>
          <cell r="DK24" t="str">
            <v>Open</v>
          </cell>
          <cell r="ED24" t="str">
            <v>Ape</v>
          </cell>
          <cell r="EE24">
            <v>10</v>
          </cell>
          <cell r="EF24" t="str">
            <v>Str</v>
          </cell>
          <cell r="EG24">
            <v>2</v>
          </cell>
          <cell r="EH24" t="b">
            <v>0</v>
          </cell>
          <cell r="EI24" t="str">
            <v/>
          </cell>
          <cell r="EJ24">
            <v>99</v>
          </cell>
          <cell r="EK24">
            <v>99</v>
          </cell>
          <cell r="EL24">
            <v>99</v>
          </cell>
          <cell r="EM24">
            <v>99</v>
          </cell>
          <cell r="EN24">
            <v>0</v>
          </cell>
        </row>
        <row r="25">
          <cell r="A25">
            <v>22</v>
          </cell>
          <cell r="B25" t="str">
            <v>– Base Classes Complete Divine –</v>
          </cell>
          <cell r="E25">
            <v>0</v>
          </cell>
          <cell r="F25">
            <v>1</v>
          </cell>
          <cell r="ED25" t="str">
            <v>Ber</v>
          </cell>
          <cell r="EE25">
            <v>10</v>
          </cell>
          <cell r="EF25" t="str">
            <v>Con</v>
          </cell>
          <cell r="EG25">
            <v>2</v>
          </cell>
          <cell r="EH25" t="b">
            <v>0</v>
          </cell>
          <cell r="EI25" t="str">
            <v/>
          </cell>
          <cell r="EJ25">
            <v>99</v>
          </cell>
          <cell r="EK25">
            <v>99</v>
          </cell>
          <cell r="EL25">
            <v>99</v>
          </cell>
          <cell r="EM25">
            <v>99</v>
          </cell>
          <cell r="EN25">
            <v>0</v>
          </cell>
        </row>
        <row r="26">
          <cell r="A26">
            <v>23</v>
          </cell>
          <cell r="B26" t="str">
            <v>Favored Soul</v>
          </cell>
          <cell r="C26" t="str">
            <v>Fav</v>
          </cell>
          <cell r="D26" t="str">
            <v>FvS</v>
          </cell>
          <cell r="E26">
            <v>0</v>
          </cell>
          <cell r="K26">
            <v>2</v>
          </cell>
          <cell r="L26">
            <v>8</v>
          </cell>
          <cell r="N26" t="b">
            <v>0</v>
          </cell>
          <cell r="O26" t="b">
            <v>0</v>
          </cell>
          <cell r="Q26" t="b">
            <v>0</v>
          </cell>
          <cell r="S26" t="b">
            <v>0</v>
          </cell>
          <cell r="U26">
            <v>0.75</v>
          </cell>
          <cell r="V26">
            <v>0.5</v>
          </cell>
          <cell r="W26">
            <v>0.5</v>
          </cell>
          <cell r="X26">
            <v>0.5</v>
          </cell>
          <cell r="AH26">
            <v>1</v>
          </cell>
          <cell r="AI26">
            <v>1</v>
          </cell>
          <cell r="AJ26">
            <v>1</v>
          </cell>
          <cell r="AK26">
            <v>1</v>
          </cell>
          <cell r="AL26">
            <v>1</v>
          </cell>
          <cell r="AM26">
            <v>0</v>
          </cell>
          <cell r="AN26">
            <v>2</v>
          </cell>
          <cell r="AO26">
            <v>2</v>
          </cell>
          <cell r="AP26">
            <v>2</v>
          </cell>
          <cell r="AQ26">
            <v>2</v>
          </cell>
          <cell r="AR26">
            <v>2</v>
          </cell>
          <cell r="AS26">
            <v>2</v>
          </cell>
          <cell r="AT26">
            <v>2</v>
          </cell>
          <cell r="AU26">
            <v>2</v>
          </cell>
          <cell r="AV26">
            <v>1</v>
          </cell>
          <cell r="AW26">
            <v>2</v>
          </cell>
          <cell r="AX26">
            <v>1</v>
          </cell>
          <cell r="AY26">
            <v>1</v>
          </cell>
          <cell r="AZ26">
            <v>1</v>
          </cell>
          <cell r="BA26">
            <v>1</v>
          </cell>
          <cell r="BB26">
            <v>1</v>
          </cell>
          <cell r="BC26">
            <v>1</v>
          </cell>
          <cell r="BD26">
            <v>2</v>
          </cell>
          <cell r="BE26">
            <v>1</v>
          </cell>
          <cell r="BF26">
            <v>0</v>
          </cell>
          <cell r="BG26">
            <v>0</v>
          </cell>
          <cell r="BH26">
            <v>1</v>
          </cell>
          <cell r="BI26">
            <v>2</v>
          </cell>
          <cell r="BJ26">
            <v>2</v>
          </cell>
          <cell r="BK26">
            <v>1</v>
          </cell>
          <cell r="BL26">
            <v>1</v>
          </cell>
          <cell r="BM26">
            <v>1</v>
          </cell>
          <cell r="BN26">
            <v>1</v>
          </cell>
          <cell r="BO26">
            <v>1</v>
          </cell>
          <cell r="BP26">
            <v>0</v>
          </cell>
          <cell r="BQ26">
            <v>1</v>
          </cell>
          <cell r="BR26">
            <v>1</v>
          </cell>
          <cell r="BS26">
            <v>1</v>
          </cell>
          <cell r="BT26">
            <v>0</v>
          </cell>
          <cell r="BU26">
            <v>1</v>
          </cell>
          <cell r="BV26">
            <v>1</v>
          </cell>
          <cell r="BW26">
            <v>1</v>
          </cell>
          <cell r="BX26">
            <v>1</v>
          </cell>
          <cell r="BY26">
            <v>1</v>
          </cell>
          <cell r="BZ26">
            <v>1</v>
          </cell>
          <cell r="CA26">
            <v>1</v>
          </cell>
          <cell r="CB26">
            <v>1</v>
          </cell>
          <cell r="CC26">
            <v>1</v>
          </cell>
          <cell r="CD26">
            <v>1</v>
          </cell>
          <cell r="CE26">
            <v>1</v>
          </cell>
          <cell r="CF26">
            <v>1</v>
          </cell>
          <cell r="CG26">
            <v>1</v>
          </cell>
          <cell r="CH26">
            <v>1</v>
          </cell>
          <cell r="CI26">
            <v>1</v>
          </cell>
          <cell r="CJ26">
            <v>1</v>
          </cell>
          <cell r="CK26">
            <v>1</v>
          </cell>
          <cell r="CL26">
            <v>1</v>
          </cell>
          <cell r="CM26">
            <v>1</v>
          </cell>
          <cell r="CN26">
            <v>1</v>
          </cell>
          <cell r="CO26">
            <v>2</v>
          </cell>
          <cell r="CP26">
            <v>2</v>
          </cell>
          <cell r="CQ26">
            <v>2</v>
          </cell>
          <cell r="CR26">
            <v>2</v>
          </cell>
          <cell r="CS26">
            <v>2</v>
          </cell>
          <cell r="CT26">
            <v>2</v>
          </cell>
          <cell r="CU26">
            <v>1</v>
          </cell>
          <cell r="CV26">
            <v>1</v>
          </cell>
          <cell r="CW26">
            <v>1</v>
          </cell>
          <cell r="CX26">
            <v>2</v>
          </cell>
          <cell r="CY26">
            <v>1</v>
          </cell>
          <cell r="CZ26">
            <v>1</v>
          </cell>
          <cell r="DA26">
            <v>1</v>
          </cell>
          <cell r="DB26">
            <v>2</v>
          </cell>
          <cell r="DC26">
            <v>1</v>
          </cell>
          <cell r="DD26">
            <v>1</v>
          </cell>
          <cell r="DE26">
            <v>1</v>
          </cell>
          <cell r="DF26">
            <v>1</v>
          </cell>
          <cell r="DG26">
            <v>1</v>
          </cell>
          <cell r="DH26">
            <v>1</v>
          </cell>
          <cell r="DI26">
            <v>1</v>
          </cell>
          <cell r="DJ26" t="str">
            <v>CD</v>
          </cell>
          <cell r="DK26" t="str">
            <v>Open</v>
          </cell>
          <cell r="ED26" t="str">
            <v>Bir</v>
          </cell>
          <cell r="EE26">
            <v>10</v>
          </cell>
          <cell r="EF26" t="str">
            <v>Wis</v>
          </cell>
          <cell r="EG26">
            <v>2</v>
          </cell>
          <cell r="EH26" t="b">
            <v>0</v>
          </cell>
          <cell r="EI26" t="str">
            <v/>
          </cell>
          <cell r="EJ26">
            <v>99</v>
          </cell>
          <cell r="EK26">
            <v>99</v>
          </cell>
          <cell r="EL26">
            <v>99</v>
          </cell>
          <cell r="EM26">
            <v>99</v>
          </cell>
          <cell r="EN26">
            <v>0</v>
          </cell>
        </row>
        <row r="27">
          <cell r="A27">
            <v>24</v>
          </cell>
          <cell r="B27" t="str">
            <v>Shugenja</v>
          </cell>
          <cell r="C27" t="str">
            <v>Shg</v>
          </cell>
          <cell r="D27" t="str">
            <v>Shj</v>
          </cell>
          <cell r="E27">
            <v>0</v>
          </cell>
          <cell r="K27">
            <v>4</v>
          </cell>
          <cell r="L27">
            <v>6</v>
          </cell>
          <cell r="S27" t="b">
            <v>0</v>
          </cell>
          <cell r="U27">
            <v>0.5</v>
          </cell>
          <cell r="V27">
            <v>0.34</v>
          </cell>
          <cell r="W27">
            <v>0.34</v>
          </cell>
          <cell r="X27">
            <v>0.5</v>
          </cell>
          <cell r="AH27">
            <v>1</v>
          </cell>
          <cell r="AI27">
            <v>1</v>
          </cell>
          <cell r="AJ27">
            <v>1</v>
          </cell>
          <cell r="AK27">
            <v>1</v>
          </cell>
          <cell r="AL27">
            <v>1</v>
          </cell>
          <cell r="AM27">
            <v>0</v>
          </cell>
          <cell r="AN27">
            <v>2</v>
          </cell>
          <cell r="AO27">
            <v>2</v>
          </cell>
          <cell r="AP27">
            <v>2</v>
          </cell>
          <cell r="AQ27">
            <v>2</v>
          </cell>
          <cell r="AR27">
            <v>2</v>
          </cell>
          <cell r="AS27">
            <v>2</v>
          </cell>
          <cell r="AT27">
            <v>2</v>
          </cell>
          <cell r="AU27">
            <v>2</v>
          </cell>
          <cell r="AV27">
            <v>1</v>
          </cell>
          <cell r="AW27">
            <v>2</v>
          </cell>
          <cell r="AX27">
            <v>1</v>
          </cell>
          <cell r="AY27">
            <v>1</v>
          </cell>
          <cell r="AZ27">
            <v>1</v>
          </cell>
          <cell r="BA27">
            <v>1</v>
          </cell>
          <cell r="BB27">
            <v>1</v>
          </cell>
          <cell r="BC27">
            <v>1</v>
          </cell>
          <cell r="BD27">
            <v>2</v>
          </cell>
          <cell r="BE27">
            <v>1</v>
          </cell>
          <cell r="BF27">
            <v>0</v>
          </cell>
          <cell r="BG27">
            <v>0</v>
          </cell>
          <cell r="BH27">
            <v>1</v>
          </cell>
          <cell r="BI27">
            <v>1</v>
          </cell>
          <cell r="BJ27">
            <v>2</v>
          </cell>
          <cell r="BK27">
            <v>2</v>
          </cell>
          <cell r="BL27">
            <v>2</v>
          </cell>
          <cell r="BM27">
            <v>2</v>
          </cell>
          <cell r="BN27">
            <v>2</v>
          </cell>
          <cell r="BO27">
            <v>2</v>
          </cell>
          <cell r="BP27">
            <v>0</v>
          </cell>
          <cell r="BQ27">
            <v>2</v>
          </cell>
          <cell r="BR27">
            <v>2</v>
          </cell>
          <cell r="BS27">
            <v>2</v>
          </cell>
          <cell r="BT27">
            <v>0</v>
          </cell>
          <cell r="BU27">
            <v>2</v>
          </cell>
          <cell r="BV27">
            <v>2</v>
          </cell>
          <cell r="BW27">
            <v>2</v>
          </cell>
          <cell r="BX27">
            <v>2</v>
          </cell>
          <cell r="BY27">
            <v>2</v>
          </cell>
          <cell r="BZ27">
            <v>2</v>
          </cell>
          <cell r="CA27">
            <v>2</v>
          </cell>
          <cell r="CB27">
            <v>2</v>
          </cell>
          <cell r="CC27">
            <v>2</v>
          </cell>
          <cell r="CD27">
            <v>2</v>
          </cell>
          <cell r="CE27">
            <v>1</v>
          </cell>
          <cell r="CF27">
            <v>1</v>
          </cell>
          <cell r="CG27">
            <v>1</v>
          </cell>
          <cell r="CH27">
            <v>1</v>
          </cell>
          <cell r="CI27">
            <v>1</v>
          </cell>
          <cell r="CJ27">
            <v>1</v>
          </cell>
          <cell r="CK27">
            <v>1</v>
          </cell>
          <cell r="CL27">
            <v>1</v>
          </cell>
          <cell r="CM27">
            <v>1</v>
          </cell>
          <cell r="CN27">
            <v>1</v>
          </cell>
          <cell r="CO27">
            <v>2</v>
          </cell>
          <cell r="CP27">
            <v>2</v>
          </cell>
          <cell r="CQ27">
            <v>2</v>
          </cell>
          <cell r="CR27">
            <v>2</v>
          </cell>
          <cell r="CS27">
            <v>2</v>
          </cell>
          <cell r="CT27">
            <v>2</v>
          </cell>
          <cell r="CU27">
            <v>1</v>
          </cell>
          <cell r="CV27">
            <v>1</v>
          </cell>
          <cell r="CW27">
            <v>1</v>
          </cell>
          <cell r="CX27">
            <v>1</v>
          </cell>
          <cell r="CY27">
            <v>1</v>
          </cell>
          <cell r="CZ27">
            <v>1</v>
          </cell>
          <cell r="DA27">
            <v>1</v>
          </cell>
          <cell r="DB27">
            <v>2</v>
          </cell>
          <cell r="DC27">
            <v>1</v>
          </cell>
          <cell r="DD27">
            <v>1</v>
          </cell>
          <cell r="DE27">
            <v>1</v>
          </cell>
          <cell r="DF27">
            <v>1</v>
          </cell>
          <cell r="DG27">
            <v>1</v>
          </cell>
          <cell r="DH27">
            <v>1</v>
          </cell>
          <cell r="DI27">
            <v>1</v>
          </cell>
          <cell r="DJ27" t="str">
            <v>CD</v>
          </cell>
          <cell r="DK27" t="str">
            <v>Limited</v>
          </cell>
          <cell r="ED27" t="str">
            <v>Cat</v>
          </cell>
          <cell r="EE27">
            <v>10</v>
          </cell>
          <cell r="EF27" t="str">
            <v>Dex</v>
          </cell>
          <cell r="EG27">
            <v>2</v>
          </cell>
          <cell r="EH27" t="b">
            <v>0</v>
          </cell>
          <cell r="EI27" t="str">
            <v/>
          </cell>
          <cell r="EJ27">
            <v>99</v>
          </cell>
          <cell r="EK27">
            <v>99</v>
          </cell>
          <cell r="EL27">
            <v>99</v>
          </cell>
          <cell r="EM27">
            <v>99</v>
          </cell>
          <cell r="EN27">
            <v>0</v>
          </cell>
        </row>
        <row r="28">
          <cell r="A28">
            <v>25</v>
          </cell>
          <cell r="B28" t="str">
            <v>Spirit Shaman</v>
          </cell>
          <cell r="C28" t="str">
            <v>Spr</v>
          </cell>
          <cell r="D28" t="str">
            <v>Smn</v>
          </cell>
          <cell r="E28">
            <v>0</v>
          </cell>
          <cell r="K28">
            <v>4</v>
          </cell>
          <cell r="L28">
            <v>8</v>
          </cell>
          <cell r="N28" t="b">
            <v>0</v>
          </cell>
          <cell r="Q28" t="b">
            <v>0</v>
          </cell>
          <cell r="U28">
            <v>0.75</v>
          </cell>
          <cell r="V28">
            <v>0.5</v>
          </cell>
          <cell r="W28">
            <v>0.34</v>
          </cell>
          <cell r="X28">
            <v>0.5</v>
          </cell>
          <cell r="AH28">
            <v>1</v>
          </cell>
          <cell r="AI28">
            <v>1</v>
          </cell>
          <cell r="AJ28">
            <v>1</v>
          </cell>
          <cell r="AK28">
            <v>1</v>
          </cell>
          <cell r="AL28">
            <v>1</v>
          </cell>
          <cell r="AM28">
            <v>0</v>
          </cell>
          <cell r="AN28">
            <v>2</v>
          </cell>
          <cell r="AO28">
            <v>2</v>
          </cell>
          <cell r="AP28">
            <v>2</v>
          </cell>
          <cell r="AQ28">
            <v>2</v>
          </cell>
          <cell r="AR28">
            <v>2</v>
          </cell>
          <cell r="AS28">
            <v>2</v>
          </cell>
          <cell r="AT28">
            <v>2</v>
          </cell>
          <cell r="AU28">
            <v>2</v>
          </cell>
          <cell r="AV28">
            <v>1</v>
          </cell>
          <cell r="AW28">
            <v>2</v>
          </cell>
          <cell r="AX28">
            <v>1</v>
          </cell>
          <cell r="AY28">
            <v>1</v>
          </cell>
          <cell r="AZ28">
            <v>1</v>
          </cell>
          <cell r="BA28">
            <v>1</v>
          </cell>
          <cell r="BB28">
            <v>1</v>
          </cell>
          <cell r="BC28">
            <v>2</v>
          </cell>
          <cell r="BD28">
            <v>2</v>
          </cell>
          <cell r="BE28">
            <v>1</v>
          </cell>
          <cell r="BF28">
            <v>0</v>
          </cell>
          <cell r="BG28">
            <v>0</v>
          </cell>
          <cell r="BH28">
            <v>1</v>
          </cell>
          <cell r="BI28">
            <v>1</v>
          </cell>
          <cell r="BJ28">
            <v>1</v>
          </cell>
          <cell r="BK28">
            <v>1</v>
          </cell>
          <cell r="BL28">
            <v>1</v>
          </cell>
          <cell r="BM28">
            <v>2</v>
          </cell>
          <cell r="BN28">
            <v>2</v>
          </cell>
          <cell r="BO28">
            <v>2</v>
          </cell>
          <cell r="BP28">
            <v>0</v>
          </cell>
          <cell r="BQ28">
            <v>2</v>
          </cell>
          <cell r="BR28">
            <v>1</v>
          </cell>
          <cell r="BS28">
            <v>1</v>
          </cell>
          <cell r="BT28">
            <v>0</v>
          </cell>
          <cell r="BU28">
            <v>1</v>
          </cell>
          <cell r="BV28">
            <v>1</v>
          </cell>
          <cell r="BW28">
            <v>1</v>
          </cell>
          <cell r="BX28">
            <v>1</v>
          </cell>
          <cell r="BY28">
            <v>1</v>
          </cell>
          <cell r="BZ28">
            <v>1</v>
          </cell>
          <cell r="CA28">
            <v>1</v>
          </cell>
          <cell r="CB28">
            <v>1</v>
          </cell>
          <cell r="CC28">
            <v>1</v>
          </cell>
          <cell r="CD28">
            <v>1</v>
          </cell>
          <cell r="CE28">
            <v>2</v>
          </cell>
          <cell r="CF28">
            <v>1</v>
          </cell>
          <cell r="CG28">
            <v>1</v>
          </cell>
          <cell r="CH28">
            <v>1</v>
          </cell>
          <cell r="CI28">
            <v>1</v>
          </cell>
          <cell r="CJ28">
            <v>1</v>
          </cell>
          <cell r="CK28">
            <v>1</v>
          </cell>
          <cell r="CL28">
            <v>1</v>
          </cell>
          <cell r="CM28">
            <v>1</v>
          </cell>
          <cell r="CN28">
            <v>1</v>
          </cell>
          <cell r="CO28">
            <v>2</v>
          </cell>
          <cell r="CP28">
            <v>2</v>
          </cell>
          <cell r="CQ28">
            <v>2</v>
          </cell>
          <cell r="CR28">
            <v>2</v>
          </cell>
          <cell r="CS28">
            <v>2</v>
          </cell>
          <cell r="CT28">
            <v>2</v>
          </cell>
          <cell r="CU28">
            <v>1</v>
          </cell>
          <cell r="CV28">
            <v>2</v>
          </cell>
          <cell r="CW28">
            <v>1</v>
          </cell>
          <cell r="CX28">
            <v>1</v>
          </cell>
          <cell r="CY28">
            <v>1</v>
          </cell>
          <cell r="CZ28">
            <v>1</v>
          </cell>
          <cell r="DA28">
            <v>1</v>
          </cell>
          <cell r="DB28">
            <v>2</v>
          </cell>
          <cell r="DC28">
            <v>2</v>
          </cell>
          <cell r="DD28">
            <v>2</v>
          </cell>
          <cell r="DE28">
            <v>2</v>
          </cell>
          <cell r="DF28">
            <v>1</v>
          </cell>
          <cell r="DG28">
            <v>1</v>
          </cell>
          <cell r="DH28">
            <v>1</v>
          </cell>
          <cell r="DI28">
            <v>1</v>
          </cell>
          <cell r="DJ28" t="str">
            <v>CD</v>
          </cell>
          <cell r="DK28" t="str">
            <v>NPC Only</v>
          </cell>
          <cell r="ED28" t="str">
            <v>DAsh</v>
          </cell>
          <cell r="EE28">
            <v>3</v>
          </cell>
          <cell r="EF28" t="str">
            <v>Dex</v>
          </cell>
          <cell r="EG28">
            <v>1</v>
          </cell>
          <cell r="EH28" t="b">
            <v>0</v>
          </cell>
          <cell r="EI28" t="str">
            <v/>
          </cell>
          <cell r="EJ28">
            <v>99</v>
          </cell>
          <cell r="EK28">
            <v>99</v>
          </cell>
          <cell r="EL28">
            <v>99</v>
          </cell>
          <cell r="EM28">
            <v>99</v>
          </cell>
          <cell r="EN28">
            <v>0</v>
          </cell>
        </row>
        <row r="29">
          <cell r="A29">
            <v>26</v>
          </cell>
          <cell r="B29" t="str">
            <v>– Base Classes Complete Arcane –</v>
          </cell>
          <cell r="E29">
            <v>0</v>
          </cell>
          <cell r="F29">
            <v>1</v>
          </cell>
          <cell r="ED29" t="str">
            <v>DAsh</v>
          </cell>
          <cell r="EE29">
            <v>3</v>
          </cell>
          <cell r="EF29" t="str">
            <v>Int</v>
          </cell>
          <cell r="EG29">
            <v>1</v>
          </cell>
          <cell r="EH29" t="b">
            <v>0</v>
          </cell>
          <cell r="EI29" t="str">
            <v/>
          </cell>
          <cell r="EJ29">
            <v>99</v>
          </cell>
          <cell r="EK29">
            <v>99</v>
          </cell>
          <cell r="EL29">
            <v>99</v>
          </cell>
          <cell r="EM29">
            <v>99</v>
          </cell>
          <cell r="EN29">
            <v>0</v>
          </cell>
        </row>
        <row r="30">
          <cell r="A30">
            <v>27</v>
          </cell>
          <cell r="B30" t="str">
            <v>Warlock</v>
          </cell>
          <cell r="C30" t="str">
            <v>Wlk</v>
          </cell>
          <cell r="D30" t="str">
            <v>Wrl</v>
          </cell>
          <cell r="E30">
            <v>0</v>
          </cell>
          <cell r="K30">
            <v>2</v>
          </cell>
          <cell r="L30">
            <v>6</v>
          </cell>
          <cell r="N30" t="b">
            <v>0</v>
          </cell>
          <cell r="S30" t="b">
            <v>0</v>
          </cell>
          <cell r="U30">
            <v>0.75</v>
          </cell>
          <cell r="V30">
            <v>0.34</v>
          </cell>
          <cell r="W30">
            <v>0.34</v>
          </cell>
          <cell r="X30">
            <v>0.5</v>
          </cell>
          <cell r="AH30">
            <v>1</v>
          </cell>
          <cell r="AI30">
            <v>1</v>
          </cell>
          <cell r="AJ30">
            <v>1</v>
          </cell>
          <cell r="AK30">
            <v>2</v>
          </cell>
          <cell r="AL30">
            <v>1</v>
          </cell>
          <cell r="AM30">
            <v>0</v>
          </cell>
          <cell r="AN30">
            <v>2</v>
          </cell>
          <cell r="AO30">
            <v>2</v>
          </cell>
          <cell r="AP30">
            <v>2</v>
          </cell>
          <cell r="AQ30">
            <v>2</v>
          </cell>
          <cell r="AR30">
            <v>2</v>
          </cell>
          <cell r="AS30">
            <v>2</v>
          </cell>
          <cell r="AT30">
            <v>2</v>
          </cell>
          <cell r="AU30">
            <v>2</v>
          </cell>
          <cell r="AV30">
            <v>1</v>
          </cell>
          <cell r="AW30">
            <v>1</v>
          </cell>
          <cell r="AX30">
            <v>1</v>
          </cell>
          <cell r="AY30">
            <v>2</v>
          </cell>
          <cell r="AZ30">
            <v>1</v>
          </cell>
          <cell r="BA30">
            <v>1</v>
          </cell>
          <cell r="BB30">
            <v>1</v>
          </cell>
          <cell r="BC30">
            <v>1</v>
          </cell>
          <cell r="BD30">
            <v>1</v>
          </cell>
          <cell r="BE30">
            <v>1</v>
          </cell>
          <cell r="BF30">
            <v>0</v>
          </cell>
          <cell r="BG30">
            <v>0</v>
          </cell>
          <cell r="BH30">
            <v>2</v>
          </cell>
          <cell r="BI30">
            <v>2</v>
          </cell>
          <cell r="BJ30">
            <v>2</v>
          </cell>
          <cell r="BK30">
            <v>1</v>
          </cell>
          <cell r="BL30">
            <v>1</v>
          </cell>
          <cell r="BM30">
            <v>1</v>
          </cell>
          <cell r="BN30">
            <v>1</v>
          </cell>
          <cell r="BO30">
            <v>1</v>
          </cell>
          <cell r="BP30">
            <v>0</v>
          </cell>
          <cell r="BQ30">
            <v>1</v>
          </cell>
          <cell r="BR30">
            <v>1</v>
          </cell>
          <cell r="BS30">
            <v>1</v>
          </cell>
          <cell r="BT30">
            <v>0</v>
          </cell>
          <cell r="BU30">
            <v>2</v>
          </cell>
          <cell r="BV30">
            <v>2</v>
          </cell>
          <cell r="BW30">
            <v>1</v>
          </cell>
          <cell r="BX30">
            <v>1</v>
          </cell>
          <cell r="BY30">
            <v>1</v>
          </cell>
          <cell r="BZ30">
            <v>1</v>
          </cell>
          <cell r="CA30">
            <v>1</v>
          </cell>
          <cell r="CB30">
            <v>1</v>
          </cell>
          <cell r="CC30">
            <v>1</v>
          </cell>
          <cell r="CD30">
            <v>1</v>
          </cell>
          <cell r="CE30">
            <v>1</v>
          </cell>
          <cell r="CF30">
            <v>1</v>
          </cell>
          <cell r="CG30">
            <v>1</v>
          </cell>
          <cell r="CH30">
            <v>1</v>
          </cell>
          <cell r="CI30">
            <v>1</v>
          </cell>
          <cell r="CJ30">
            <v>1</v>
          </cell>
          <cell r="CK30">
            <v>1</v>
          </cell>
          <cell r="CL30">
            <v>1</v>
          </cell>
          <cell r="CM30">
            <v>1</v>
          </cell>
          <cell r="CN30">
            <v>1</v>
          </cell>
          <cell r="CO30">
            <v>2</v>
          </cell>
          <cell r="CP30">
            <v>2</v>
          </cell>
          <cell r="CQ30">
            <v>2</v>
          </cell>
          <cell r="CR30">
            <v>2</v>
          </cell>
          <cell r="CS30">
            <v>2</v>
          </cell>
          <cell r="CT30">
            <v>2</v>
          </cell>
          <cell r="CU30">
            <v>1</v>
          </cell>
          <cell r="CV30">
            <v>1</v>
          </cell>
          <cell r="CW30">
            <v>1</v>
          </cell>
          <cell r="CX30">
            <v>2</v>
          </cell>
          <cell r="CY30">
            <v>1</v>
          </cell>
          <cell r="CZ30">
            <v>1</v>
          </cell>
          <cell r="DA30">
            <v>1</v>
          </cell>
          <cell r="DB30">
            <v>2</v>
          </cell>
          <cell r="DC30">
            <v>1</v>
          </cell>
          <cell r="DD30">
            <v>1</v>
          </cell>
          <cell r="DE30">
            <v>1</v>
          </cell>
          <cell r="DF30">
            <v>1</v>
          </cell>
          <cell r="DG30">
            <v>2</v>
          </cell>
          <cell r="DH30">
            <v>1</v>
          </cell>
          <cell r="DI30">
            <v>1</v>
          </cell>
          <cell r="DJ30" t="str">
            <v>CAr</v>
          </cell>
          <cell r="DK30" t="str">
            <v>NPC Only</v>
          </cell>
          <cell r="ED30" t="str">
            <v>DAsh</v>
          </cell>
          <cell r="EE30">
            <v>3</v>
          </cell>
          <cell r="EF30" t="str">
            <v>Str</v>
          </cell>
          <cell r="EG30">
            <v>1</v>
          </cell>
          <cell r="EH30" t="b">
            <v>0</v>
          </cell>
          <cell r="EI30" t="str">
            <v/>
          </cell>
          <cell r="EJ30">
            <v>99</v>
          </cell>
          <cell r="EK30">
            <v>99</v>
          </cell>
          <cell r="EL30">
            <v>99</v>
          </cell>
          <cell r="EM30">
            <v>99</v>
          </cell>
          <cell r="EN30">
            <v>0</v>
          </cell>
        </row>
        <row r="31">
          <cell r="A31">
            <v>28</v>
          </cell>
          <cell r="B31" t="str">
            <v>Warmage</v>
          </cell>
          <cell r="C31" t="str">
            <v>Wmg</v>
          </cell>
          <cell r="D31" t="str">
            <v>Wrm</v>
          </cell>
          <cell r="E31">
            <v>0</v>
          </cell>
          <cell r="K31">
            <v>2</v>
          </cell>
          <cell r="L31">
            <v>6</v>
          </cell>
          <cell r="N31" t="b">
            <v>0</v>
          </cell>
          <cell r="O31" t="b">
            <v>0</v>
          </cell>
          <cell r="Q31" t="b">
            <v>0</v>
          </cell>
          <cell r="S31" t="b">
            <v>0</v>
          </cell>
          <cell r="U31">
            <v>0.5</v>
          </cell>
          <cell r="V31">
            <v>0.34</v>
          </cell>
          <cell r="W31">
            <v>0.34</v>
          </cell>
          <cell r="X31">
            <v>0.5</v>
          </cell>
          <cell r="AH31">
            <v>1</v>
          </cell>
          <cell r="AI31">
            <v>1</v>
          </cell>
          <cell r="AJ31">
            <v>1</v>
          </cell>
          <cell r="AK31">
            <v>1</v>
          </cell>
          <cell r="AL31">
            <v>1</v>
          </cell>
          <cell r="AM31">
            <v>0</v>
          </cell>
          <cell r="AN31">
            <v>2</v>
          </cell>
          <cell r="AO31">
            <v>2</v>
          </cell>
          <cell r="AP31">
            <v>2</v>
          </cell>
          <cell r="AQ31">
            <v>2</v>
          </cell>
          <cell r="AR31">
            <v>2</v>
          </cell>
          <cell r="AS31">
            <v>2</v>
          </cell>
          <cell r="AT31">
            <v>2</v>
          </cell>
          <cell r="AU31">
            <v>2</v>
          </cell>
          <cell r="AV31">
            <v>1</v>
          </cell>
          <cell r="AW31">
            <v>1</v>
          </cell>
          <cell r="AX31">
            <v>1</v>
          </cell>
          <cell r="AY31">
            <v>1</v>
          </cell>
          <cell r="AZ31">
            <v>1</v>
          </cell>
          <cell r="BA31">
            <v>1</v>
          </cell>
          <cell r="BB31">
            <v>1</v>
          </cell>
          <cell r="BC31">
            <v>1</v>
          </cell>
          <cell r="BD31">
            <v>1</v>
          </cell>
          <cell r="BE31">
            <v>1</v>
          </cell>
          <cell r="BF31">
            <v>0</v>
          </cell>
          <cell r="BG31">
            <v>0</v>
          </cell>
          <cell r="BH31">
            <v>2</v>
          </cell>
          <cell r="BI31">
            <v>1</v>
          </cell>
          <cell r="BJ31">
            <v>2</v>
          </cell>
          <cell r="BK31">
            <v>1</v>
          </cell>
          <cell r="BL31">
            <v>1</v>
          </cell>
          <cell r="BM31">
            <v>1</v>
          </cell>
          <cell r="BN31">
            <v>2</v>
          </cell>
          <cell r="BO31">
            <v>1</v>
          </cell>
          <cell r="BP31">
            <v>0</v>
          </cell>
          <cell r="BQ31">
            <v>1</v>
          </cell>
          <cell r="BR31">
            <v>1</v>
          </cell>
          <cell r="BS31">
            <v>1</v>
          </cell>
          <cell r="BT31">
            <v>0</v>
          </cell>
          <cell r="BU31">
            <v>1</v>
          </cell>
          <cell r="BV31">
            <v>1</v>
          </cell>
          <cell r="BW31">
            <v>1</v>
          </cell>
          <cell r="BX31">
            <v>1</v>
          </cell>
          <cell r="BY31">
            <v>1</v>
          </cell>
          <cell r="BZ31">
            <v>1</v>
          </cell>
          <cell r="CA31">
            <v>1</v>
          </cell>
          <cell r="CB31">
            <v>1</v>
          </cell>
          <cell r="CC31">
            <v>1</v>
          </cell>
          <cell r="CD31">
            <v>1</v>
          </cell>
          <cell r="CE31">
            <v>1</v>
          </cell>
          <cell r="CF31">
            <v>1</v>
          </cell>
          <cell r="CG31">
            <v>1</v>
          </cell>
          <cell r="CH31">
            <v>1</v>
          </cell>
          <cell r="CI31">
            <v>1</v>
          </cell>
          <cell r="CJ31">
            <v>1</v>
          </cell>
          <cell r="CK31">
            <v>1</v>
          </cell>
          <cell r="CL31">
            <v>1</v>
          </cell>
          <cell r="CM31">
            <v>1</v>
          </cell>
          <cell r="CN31">
            <v>1</v>
          </cell>
          <cell r="CO31">
            <v>2</v>
          </cell>
          <cell r="CP31">
            <v>2</v>
          </cell>
          <cell r="CQ31">
            <v>2</v>
          </cell>
          <cell r="CR31">
            <v>2</v>
          </cell>
          <cell r="CS31">
            <v>2</v>
          </cell>
          <cell r="CT31">
            <v>2</v>
          </cell>
          <cell r="CU31">
            <v>1</v>
          </cell>
          <cell r="CV31">
            <v>1</v>
          </cell>
          <cell r="CW31">
            <v>1</v>
          </cell>
          <cell r="CX31">
            <v>1</v>
          </cell>
          <cell r="CY31">
            <v>1</v>
          </cell>
          <cell r="CZ31">
            <v>1</v>
          </cell>
          <cell r="DA31">
            <v>1</v>
          </cell>
          <cell r="DB31">
            <v>2</v>
          </cell>
          <cell r="DC31">
            <v>1</v>
          </cell>
          <cell r="DD31">
            <v>1</v>
          </cell>
          <cell r="DE31">
            <v>1</v>
          </cell>
          <cell r="DF31">
            <v>1</v>
          </cell>
          <cell r="DG31">
            <v>1</v>
          </cell>
          <cell r="DH31">
            <v>1</v>
          </cell>
          <cell r="DI31">
            <v>1</v>
          </cell>
          <cell r="DJ31" t="str">
            <v>CAr</v>
          </cell>
          <cell r="DK31" t="str">
            <v>Open</v>
          </cell>
          <cell r="ED31" t="str">
            <v>Dash</v>
          </cell>
          <cell r="EE31">
            <v>6</v>
          </cell>
          <cell r="EF31" t="str">
            <v>Cha</v>
          </cell>
          <cell r="EG31">
            <v>1</v>
          </cell>
          <cell r="EH31" t="b">
            <v>0</v>
          </cell>
          <cell r="EI31" t="str">
            <v/>
          </cell>
          <cell r="EJ31">
            <v>99</v>
          </cell>
          <cell r="EK31">
            <v>99</v>
          </cell>
          <cell r="EL31">
            <v>99</v>
          </cell>
          <cell r="EM31">
            <v>99</v>
          </cell>
          <cell r="EN31">
            <v>0</v>
          </cell>
        </row>
        <row r="32">
          <cell r="A32">
            <v>29</v>
          </cell>
          <cell r="B32" t="str">
            <v>Wu Jen</v>
          </cell>
          <cell r="C32" t="str">
            <v>WuJ</v>
          </cell>
          <cell r="D32" t="str">
            <v>WuJ</v>
          </cell>
          <cell r="E32">
            <v>0</v>
          </cell>
          <cell r="K32">
            <v>2</v>
          </cell>
          <cell r="L32">
            <v>4</v>
          </cell>
          <cell r="S32" t="b">
            <v>0</v>
          </cell>
          <cell r="U32">
            <v>0.5</v>
          </cell>
          <cell r="V32">
            <v>0.34</v>
          </cell>
          <cell r="W32">
            <v>0.34</v>
          </cell>
          <cell r="X32">
            <v>0.5</v>
          </cell>
          <cell r="AH32">
            <v>1</v>
          </cell>
          <cell r="AI32">
            <v>1</v>
          </cell>
          <cell r="AJ32">
            <v>1</v>
          </cell>
          <cell r="AK32">
            <v>1</v>
          </cell>
          <cell r="AL32">
            <v>1</v>
          </cell>
          <cell r="AM32">
            <v>0</v>
          </cell>
          <cell r="AN32">
            <v>2</v>
          </cell>
          <cell r="AO32">
            <v>2</v>
          </cell>
          <cell r="AP32">
            <v>2</v>
          </cell>
          <cell r="AQ32">
            <v>2</v>
          </cell>
          <cell r="AR32">
            <v>2</v>
          </cell>
          <cell r="AS32">
            <v>2</v>
          </cell>
          <cell r="AT32">
            <v>2</v>
          </cell>
          <cell r="AU32">
            <v>2</v>
          </cell>
          <cell r="AV32">
            <v>1</v>
          </cell>
          <cell r="AW32">
            <v>1</v>
          </cell>
          <cell r="AX32">
            <v>1</v>
          </cell>
          <cell r="AY32">
            <v>1</v>
          </cell>
          <cell r="AZ32">
            <v>1</v>
          </cell>
          <cell r="BA32">
            <v>1</v>
          </cell>
          <cell r="BB32">
            <v>1</v>
          </cell>
          <cell r="BC32">
            <v>1</v>
          </cell>
          <cell r="BD32">
            <v>1</v>
          </cell>
          <cell r="BE32">
            <v>1</v>
          </cell>
          <cell r="BF32">
            <v>0</v>
          </cell>
          <cell r="BG32">
            <v>0</v>
          </cell>
          <cell r="BH32">
            <v>1</v>
          </cell>
          <cell r="BI32">
            <v>1</v>
          </cell>
          <cell r="BJ32">
            <v>2</v>
          </cell>
          <cell r="BK32">
            <v>2</v>
          </cell>
          <cell r="BL32">
            <v>2</v>
          </cell>
          <cell r="BM32">
            <v>2</v>
          </cell>
          <cell r="BN32">
            <v>2</v>
          </cell>
          <cell r="BO32">
            <v>2</v>
          </cell>
          <cell r="BP32">
            <v>0</v>
          </cell>
          <cell r="BQ32">
            <v>2</v>
          </cell>
          <cell r="BR32">
            <v>2</v>
          </cell>
          <cell r="BS32">
            <v>2</v>
          </cell>
          <cell r="BT32">
            <v>0</v>
          </cell>
          <cell r="BU32">
            <v>2</v>
          </cell>
          <cell r="BV32">
            <v>2</v>
          </cell>
          <cell r="BW32">
            <v>2</v>
          </cell>
          <cell r="BX32">
            <v>2</v>
          </cell>
          <cell r="BY32">
            <v>2</v>
          </cell>
          <cell r="BZ32">
            <v>2</v>
          </cell>
          <cell r="CA32">
            <v>2</v>
          </cell>
          <cell r="CB32">
            <v>2</v>
          </cell>
          <cell r="CC32">
            <v>2</v>
          </cell>
          <cell r="CD32">
            <v>2</v>
          </cell>
          <cell r="CE32">
            <v>1</v>
          </cell>
          <cell r="CF32">
            <v>1</v>
          </cell>
          <cell r="CG32">
            <v>1</v>
          </cell>
          <cell r="CH32">
            <v>1</v>
          </cell>
          <cell r="CI32">
            <v>1</v>
          </cell>
          <cell r="CJ32">
            <v>1</v>
          </cell>
          <cell r="CK32">
            <v>1</v>
          </cell>
          <cell r="CL32">
            <v>1</v>
          </cell>
          <cell r="CM32">
            <v>1</v>
          </cell>
          <cell r="CN32">
            <v>1</v>
          </cell>
          <cell r="CO32">
            <v>2</v>
          </cell>
          <cell r="CP32">
            <v>2</v>
          </cell>
          <cell r="CQ32">
            <v>2</v>
          </cell>
          <cell r="CR32">
            <v>2</v>
          </cell>
          <cell r="CS32">
            <v>2</v>
          </cell>
          <cell r="CT32">
            <v>2</v>
          </cell>
          <cell r="CU32">
            <v>1</v>
          </cell>
          <cell r="CV32">
            <v>1</v>
          </cell>
          <cell r="CW32">
            <v>1</v>
          </cell>
          <cell r="CX32">
            <v>1</v>
          </cell>
          <cell r="CY32">
            <v>1</v>
          </cell>
          <cell r="CZ32">
            <v>1</v>
          </cell>
          <cell r="DA32">
            <v>1</v>
          </cell>
          <cell r="DB32">
            <v>2</v>
          </cell>
          <cell r="DC32">
            <v>1</v>
          </cell>
          <cell r="DD32">
            <v>1</v>
          </cell>
          <cell r="DE32">
            <v>1</v>
          </cell>
          <cell r="DF32">
            <v>1</v>
          </cell>
          <cell r="DG32">
            <v>1</v>
          </cell>
          <cell r="DH32">
            <v>1</v>
          </cell>
          <cell r="DI32">
            <v>1</v>
          </cell>
          <cell r="DJ32" t="str">
            <v>CAr</v>
          </cell>
          <cell r="DK32" t="str">
            <v>Limited</v>
          </cell>
          <cell r="ED32" t="str">
            <v>DAsh</v>
          </cell>
          <cell r="EE32">
            <v>6</v>
          </cell>
          <cell r="EF32" t="str">
            <v>Con</v>
          </cell>
          <cell r="EG32">
            <v>1</v>
          </cell>
          <cell r="EH32" t="b">
            <v>0</v>
          </cell>
          <cell r="EI32" t="str">
            <v/>
          </cell>
          <cell r="EJ32">
            <v>99</v>
          </cell>
          <cell r="EK32">
            <v>99</v>
          </cell>
          <cell r="EL32">
            <v>99</v>
          </cell>
          <cell r="EM32">
            <v>99</v>
          </cell>
          <cell r="EN32">
            <v>0</v>
          </cell>
        </row>
        <row r="33">
          <cell r="A33">
            <v>30</v>
          </cell>
          <cell r="B33" t="str">
            <v>– Base Classes Complete Adventurer –</v>
          </cell>
          <cell r="E33">
            <v>0</v>
          </cell>
          <cell r="F33">
            <v>1</v>
          </cell>
          <cell r="ED33" t="str">
            <v>DAsh</v>
          </cell>
          <cell r="EE33">
            <v>6</v>
          </cell>
          <cell r="EF33" t="str">
            <v>Dex</v>
          </cell>
          <cell r="EG33">
            <v>1</v>
          </cell>
          <cell r="EH33" t="b">
            <v>0</v>
          </cell>
          <cell r="EI33" t="str">
            <v/>
          </cell>
          <cell r="EJ33">
            <v>99</v>
          </cell>
          <cell r="EK33">
            <v>99</v>
          </cell>
          <cell r="EL33">
            <v>99</v>
          </cell>
          <cell r="EM33">
            <v>99</v>
          </cell>
          <cell r="EN33">
            <v>0</v>
          </cell>
        </row>
        <row r="34">
          <cell r="A34">
            <v>31</v>
          </cell>
          <cell r="B34" t="str">
            <v>Ninja</v>
          </cell>
          <cell r="C34" t="str">
            <v>Nin</v>
          </cell>
          <cell r="D34" t="str">
            <v>Nja</v>
          </cell>
          <cell r="E34">
            <v>0</v>
          </cell>
          <cell r="K34">
            <v>6</v>
          </cell>
          <cell r="L34">
            <v>6</v>
          </cell>
          <cell r="S34" t="b">
            <v>0</v>
          </cell>
          <cell r="U34">
            <v>0.75</v>
          </cell>
          <cell r="V34">
            <v>0.34</v>
          </cell>
          <cell r="W34">
            <v>0.5</v>
          </cell>
          <cell r="X34">
            <v>0.34</v>
          </cell>
          <cell r="AH34">
            <v>1</v>
          </cell>
          <cell r="AI34">
            <v>1</v>
          </cell>
          <cell r="AJ34">
            <v>2</v>
          </cell>
          <cell r="AK34">
            <v>2</v>
          </cell>
          <cell r="AL34">
            <v>2</v>
          </cell>
          <cell r="AM34">
            <v>0</v>
          </cell>
          <cell r="AN34">
            <v>2</v>
          </cell>
          <cell r="AO34">
            <v>2</v>
          </cell>
          <cell r="AP34">
            <v>2</v>
          </cell>
          <cell r="AQ34">
            <v>2</v>
          </cell>
          <cell r="AR34">
            <v>2</v>
          </cell>
          <cell r="AS34">
            <v>2</v>
          </cell>
          <cell r="AT34">
            <v>2</v>
          </cell>
          <cell r="AU34">
            <v>2</v>
          </cell>
          <cell r="AV34">
            <v>1</v>
          </cell>
          <cell r="AW34">
            <v>1</v>
          </cell>
          <cell r="AX34">
            <v>2</v>
          </cell>
          <cell r="AY34">
            <v>2</v>
          </cell>
          <cell r="AZ34">
            <v>2</v>
          </cell>
          <cell r="BA34">
            <v>1</v>
          </cell>
          <cell r="BB34">
            <v>2</v>
          </cell>
          <cell r="BC34">
            <v>1</v>
          </cell>
          <cell r="BD34">
            <v>1</v>
          </cell>
          <cell r="BE34">
            <v>2</v>
          </cell>
          <cell r="BF34">
            <v>0</v>
          </cell>
          <cell r="BG34">
            <v>0</v>
          </cell>
          <cell r="BH34">
            <v>1</v>
          </cell>
          <cell r="BI34">
            <v>2</v>
          </cell>
          <cell r="BJ34">
            <v>1</v>
          </cell>
          <cell r="BK34">
            <v>1</v>
          </cell>
          <cell r="BL34">
            <v>1</v>
          </cell>
          <cell r="BM34">
            <v>1</v>
          </cell>
          <cell r="BN34">
            <v>1</v>
          </cell>
          <cell r="BO34">
            <v>1</v>
          </cell>
          <cell r="BP34">
            <v>0</v>
          </cell>
          <cell r="BQ34">
            <v>1</v>
          </cell>
          <cell r="BR34">
            <v>1</v>
          </cell>
          <cell r="BS34">
            <v>1</v>
          </cell>
          <cell r="BT34">
            <v>0</v>
          </cell>
          <cell r="BU34">
            <v>1</v>
          </cell>
          <cell r="BV34">
            <v>1</v>
          </cell>
          <cell r="BW34">
            <v>1</v>
          </cell>
          <cell r="BX34">
            <v>1</v>
          </cell>
          <cell r="BY34">
            <v>1</v>
          </cell>
          <cell r="BZ34">
            <v>1</v>
          </cell>
          <cell r="CA34">
            <v>1</v>
          </cell>
          <cell r="CB34">
            <v>1</v>
          </cell>
          <cell r="CC34">
            <v>1</v>
          </cell>
          <cell r="CD34">
            <v>1</v>
          </cell>
          <cell r="CE34">
            <v>2</v>
          </cell>
          <cell r="CF34">
            <v>1</v>
          </cell>
          <cell r="CG34">
            <v>2</v>
          </cell>
          <cell r="CH34">
            <v>2</v>
          </cell>
          <cell r="CI34">
            <v>1</v>
          </cell>
          <cell r="CJ34">
            <v>1</v>
          </cell>
          <cell r="CK34">
            <v>1</v>
          </cell>
          <cell r="CL34">
            <v>1</v>
          </cell>
          <cell r="CM34">
            <v>1</v>
          </cell>
          <cell r="CN34">
            <v>1</v>
          </cell>
          <cell r="CO34">
            <v>1</v>
          </cell>
          <cell r="CP34">
            <v>1</v>
          </cell>
          <cell r="CQ34">
            <v>1</v>
          </cell>
          <cell r="CR34">
            <v>1</v>
          </cell>
          <cell r="CS34">
            <v>1</v>
          </cell>
          <cell r="CT34">
            <v>1</v>
          </cell>
          <cell r="CU34">
            <v>1</v>
          </cell>
          <cell r="CV34">
            <v>1</v>
          </cell>
          <cell r="CW34">
            <v>2</v>
          </cell>
          <cell r="CX34">
            <v>2</v>
          </cell>
          <cell r="CY34">
            <v>1</v>
          </cell>
          <cell r="CZ34">
            <v>2</v>
          </cell>
          <cell r="DA34">
            <v>1</v>
          </cell>
          <cell r="DB34">
            <v>1</v>
          </cell>
          <cell r="DC34">
            <v>2</v>
          </cell>
          <cell r="DD34">
            <v>1</v>
          </cell>
          <cell r="DE34">
            <v>2</v>
          </cell>
          <cell r="DF34">
            <v>2</v>
          </cell>
          <cell r="DG34">
            <v>1</v>
          </cell>
          <cell r="DH34">
            <v>1</v>
          </cell>
          <cell r="DI34">
            <v>1</v>
          </cell>
          <cell r="DJ34" t="str">
            <v>CAd</v>
          </cell>
          <cell r="DK34" t="str">
            <v>Closed</v>
          </cell>
          <cell r="ED34" t="str">
            <v>DAsh</v>
          </cell>
          <cell r="EE34">
            <v>6</v>
          </cell>
          <cell r="EF34" t="str">
            <v>Str</v>
          </cell>
          <cell r="EG34">
            <v>1</v>
          </cell>
          <cell r="EH34" t="b">
            <v>0</v>
          </cell>
          <cell r="EI34" t="str">
            <v/>
          </cell>
          <cell r="EJ34">
            <v>99</v>
          </cell>
          <cell r="EK34">
            <v>99</v>
          </cell>
          <cell r="EL34">
            <v>99</v>
          </cell>
          <cell r="EM34">
            <v>99</v>
          </cell>
          <cell r="EN34">
            <v>0</v>
          </cell>
        </row>
        <row r="35">
          <cell r="A35">
            <v>32</v>
          </cell>
          <cell r="B35" t="str">
            <v>Scout</v>
          </cell>
          <cell r="C35" t="str">
            <v>Sct</v>
          </cell>
          <cell r="D35" t="str">
            <v>Sct</v>
          </cell>
          <cell r="E35">
            <v>0</v>
          </cell>
          <cell r="K35">
            <v>8</v>
          </cell>
          <cell r="L35">
            <v>8</v>
          </cell>
          <cell r="N35" t="b">
            <v>0</v>
          </cell>
          <cell r="S35" t="b">
            <v>0</v>
          </cell>
          <cell r="U35">
            <v>0.75</v>
          </cell>
          <cell r="V35">
            <v>0.34</v>
          </cell>
          <cell r="W35">
            <v>0.5</v>
          </cell>
          <cell r="X35">
            <v>0.34</v>
          </cell>
          <cell r="AH35">
            <v>1</v>
          </cell>
          <cell r="AI35">
            <v>1</v>
          </cell>
          <cell r="AJ35">
            <v>2</v>
          </cell>
          <cell r="AK35">
            <v>1</v>
          </cell>
          <cell r="AL35">
            <v>2</v>
          </cell>
          <cell r="AM35">
            <v>0</v>
          </cell>
          <cell r="AN35">
            <v>1</v>
          </cell>
          <cell r="AO35">
            <v>2</v>
          </cell>
          <cell r="AP35">
            <v>2</v>
          </cell>
          <cell r="AQ35">
            <v>2</v>
          </cell>
          <cell r="AR35">
            <v>2</v>
          </cell>
          <cell r="AS35">
            <v>2</v>
          </cell>
          <cell r="AT35">
            <v>2</v>
          </cell>
          <cell r="AU35">
            <v>2</v>
          </cell>
          <cell r="AV35">
            <v>1</v>
          </cell>
          <cell r="AW35">
            <v>1</v>
          </cell>
          <cell r="AX35">
            <v>2</v>
          </cell>
          <cell r="AY35">
            <v>1</v>
          </cell>
          <cell r="AZ35">
            <v>2</v>
          </cell>
          <cell r="BA35">
            <v>1</v>
          </cell>
          <cell r="BB35">
            <v>1</v>
          </cell>
          <cell r="BC35">
            <v>1</v>
          </cell>
          <cell r="BD35">
            <v>1</v>
          </cell>
          <cell r="BE35">
            <v>2</v>
          </cell>
          <cell r="BF35">
            <v>0</v>
          </cell>
          <cell r="BG35">
            <v>0</v>
          </cell>
          <cell r="BH35">
            <v>1</v>
          </cell>
          <cell r="BI35">
            <v>2</v>
          </cell>
          <cell r="BJ35">
            <v>1</v>
          </cell>
          <cell r="BK35">
            <v>1</v>
          </cell>
          <cell r="BL35">
            <v>2</v>
          </cell>
          <cell r="BM35">
            <v>2</v>
          </cell>
          <cell r="BN35">
            <v>1</v>
          </cell>
          <cell r="BO35">
            <v>1</v>
          </cell>
          <cell r="BP35">
            <v>0</v>
          </cell>
          <cell r="BQ35">
            <v>2</v>
          </cell>
          <cell r="BR35">
            <v>1</v>
          </cell>
          <cell r="BS35">
            <v>1</v>
          </cell>
          <cell r="BT35">
            <v>0</v>
          </cell>
          <cell r="BU35">
            <v>1</v>
          </cell>
          <cell r="BV35">
            <v>1</v>
          </cell>
          <cell r="BW35">
            <v>1</v>
          </cell>
          <cell r="BX35">
            <v>1</v>
          </cell>
          <cell r="BY35">
            <v>1</v>
          </cell>
          <cell r="BZ35">
            <v>1</v>
          </cell>
          <cell r="CA35">
            <v>1</v>
          </cell>
          <cell r="CB35">
            <v>1</v>
          </cell>
          <cell r="CC35">
            <v>1</v>
          </cell>
          <cell r="CD35">
            <v>1</v>
          </cell>
          <cell r="CE35">
            <v>2</v>
          </cell>
          <cell r="CF35">
            <v>1</v>
          </cell>
          <cell r="CG35">
            <v>2</v>
          </cell>
          <cell r="CH35">
            <v>1</v>
          </cell>
          <cell r="CI35">
            <v>1</v>
          </cell>
          <cell r="CJ35">
            <v>1</v>
          </cell>
          <cell r="CK35">
            <v>1</v>
          </cell>
          <cell r="CL35">
            <v>1</v>
          </cell>
          <cell r="CM35">
            <v>1</v>
          </cell>
          <cell r="CN35">
            <v>1</v>
          </cell>
          <cell r="CO35">
            <v>1</v>
          </cell>
          <cell r="CP35">
            <v>1</v>
          </cell>
          <cell r="CQ35">
            <v>1</v>
          </cell>
          <cell r="CR35">
            <v>1</v>
          </cell>
          <cell r="CS35">
            <v>1</v>
          </cell>
          <cell r="CT35">
            <v>1</v>
          </cell>
          <cell r="CU35">
            <v>1</v>
          </cell>
          <cell r="CV35">
            <v>2</v>
          </cell>
          <cell r="CW35">
            <v>2</v>
          </cell>
          <cell r="CX35">
            <v>2</v>
          </cell>
          <cell r="CY35">
            <v>1</v>
          </cell>
          <cell r="CZ35">
            <v>1</v>
          </cell>
          <cell r="DA35">
            <v>2</v>
          </cell>
          <cell r="DB35">
            <v>1</v>
          </cell>
          <cell r="DC35">
            <v>2</v>
          </cell>
          <cell r="DD35">
            <v>2</v>
          </cell>
          <cell r="DE35">
            <v>2</v>
          </cell>
          <cell r="DF35">
            <v>2</v>
          </cell>
          <cell r="DG35">
            <v>1</v>
          </cell>
          <cell r="DH35">
            <v>1</v>
          </cell>
          <cell r="DI35">
            <v>2</v>
          </cell>
          <cell r="DJ35" t="str">
            <v>CAd</v>
          </cell>
          <cell r="DK35" t="str">
            <v>Open</v>
          </cell>
          <cell r="ED35" t="str">
            <v>DAsh</v>
          </cell>
          <cell r="EE35">
            <v>9</v>
          </cell>
          <cell r="EF35" t="str">
            <v>Dex</v>
          </cell>
          <cell r="EG35">
            <v>1</v>
          </cell>
          <cell r="EH35" t="b">
            <v>0</v>
          </cell>
          <cell r="EI35" t="str">
            <v/>
          </cell>
          <cell r="EJ35">
            <v>99</v>
          </cell>
          <cell r="EK35">
            <v>99</v>
          </cell>
          <cell r="EL35">
            <v>99</v>
          </cell>
          <cell r="EM35">
            <v>99</v>
          </cell>
          <cell r="EN35">
            <v>0</v>
          </cell>
        </row>
        <row r="36">
          <cell r="A36">
            <v>33</v>
          </cell>
          <cell r="B36" t="str">
            <v>Spellthief</v>
          </cell>
          <cell r="C36" t="str">
            <v>SpT</v>
          </cell>
          <cell r="D36" t="str">
            <v>SpT</v>
          </cell>
          <cell r="E36">
            <v>0</v>
          </cell>
          <cell r="K36">
            <v>6</v>
          </cell>
          <cell r="L36">
            <v>6</v>
          </cell>
          <cell r="N36" t="b">
            <v>0</v>
          </cell>
          <cell r="S36" t="b">
            <v>0</v>
          </cell>
          <cell r="U36">
            <v>0.75</v>
          </cell>
          <cell r="V36">
            <v>0.34</v>
          </cell>
          <cell r="W36">
            <v>0.34</v>
          </cell>
          <cell r="X36">
            <v>0.5</v>
          </cell>
          <cell r="AH36">
            <v>2</v>
          </cell>
          <cell r="AI36">
            <v>1</v>
          </cell>
          <cell r="AJ36">
            <v>1</v>
          </cell>
          <cell r="AK36">
            <v>2</v>
          </cell>
          <cell r="AL36">
            <v>1</v>
          </cell>
          <cell r="AM36">
            <v>0</v>
          </cell>
          <cell r="AN36">
            <v>2</v>
          </cell>
          <cell r="AO36">
            <v>2</v>
          </cell>
          <cell r="AP36">
            <v>2</v>
          </cell>
          <cell r="AQ36">
            <v>2</v>
          </cell>
          <cell r="AR36">
            <v>2</v>
          </cell>
          <cell r="AS36">
            <v>2</v>
          </cell>
          <cell r="AT36">
            <v>2</v>
          </cell>
          <cell r="AU36">
            <v>2</v>
          </cell>
          <cell r="AV36">
            <v>2</v>
          </cell>
          <cell r="AW36">
            <v>1</v>
          </cell>
          <cell r="AX36">
            <v>2</v>
          </cell>
          <cell r="AY36">
            <v>1</v>
          </cell>
          <cell r="AZ36">
            <v>2</v>
          </cell>
          <cell r="BA36">
            <v>1</v>
          </cell>
          <cell r="BB36">
            <v>2</v>
          </cell>
          <cell r="BC36">
            <v>1</v>
          </cell>
          <cell r="BD36">
            <v>1</v>
          </cell>
          <cell r="BE36">
            <v>2</v>
          </cell>
          <cell r="BF36">
            <v>0</v>
          </cell>
          <cell r="BG36">
            <v>0</v>
          </cell>
          <cell r="BH36">
            <v>1</v>
          </cell>
          <cell r="BI36">
            <v>2</v>
          </cell>
          <cell r="BJ36">
            <v>2</v>
          </cell>
          <cell r="BK36">
            <v>1</v>
          </cell>
          <cell r="BL36">
            <v>1</v>
          </cell>
          <cell r="BM36">
            <v>1</v>
          </cell>
          <cell r="BN36">
            <v>1</v>
          </cell>
          <cell r="BO36">
            <v>2</v>
          </cell>
          <cell r="BP36">
            <v>0</v>
          </cell>
          <cell r="BQ36">
            <v>1</v>
          </cell>
          <cell r="BR36">
            <v>1</v>
          </cell>
          <cell r="BS36">
            <v>1</v>
          </cell>
          <cell r="BT36">
            <v>0</v>
          </cell>
          <cell r="BU36">
            <v>1</v>
          </cell>
          <cell r="BV36">
            <v>1</v>
          </cell>
          <cell r="BW36">
            <v>1</v>
          </cell>
          <cell r="BX36">
            <v>1</v>
          </cell>
          <cell r="BY36">
            <v>1</v>
          </cell>
          <cell r="BZ36">
            <v>1</v>
          </cell>
          <cell r="CA36">
            <v>1</v>
          </cell>
          <cell r="CB36">
            <v>1</v>
          </cell>
          <cell r="CC36">
            <v>1</v>
          </cell>
          <cell r="CD36">
            <v>1</v>
          </cell>
          <cell r="CE36">
            <v>2</v>
          </cell>
          <cell r="CF36">
            <v>1</v>
          </cell>
          <cell r="CG36">
            <v>2</v>
          </cell>
          <cell r="CH36">
            <v>2</v>
          </cell>
          <cell r="CI36">
            <v>1</v>
          </cell>
          <cell r="CJ36">
            <v>1</v>
          </cell>
          <cell r="CK36">
            <v>1</v>
          </cell>
          <cell r="CL36">
            <v>1</v>
          </cell>
          <cell r="CM36">
            <v>1</v>
          </cell>
          <cell r="CN36">
            <v>1</v>
          </cell>
          <cell r="CO36">
            <v>1</v>
          </cell>
          <cell r="CP36">
            <v>1</v>
          </cell>
          <cell r="CQ36">
            <v>1</v>
          </cell>
          <cell r="CR36">
            <v>1</v>
          </cell>
          <cell r="CS36">
            <v>1</v>
          </cell>
          <cell r="CT36">
            <v>1</v>
          </cell>
          <cell r="CU36">
            <v>1</v>
          </cell>
          <cell r="CV36">
            <v>1</v>
          </cell>
          <cell r="CW36">
            <v>2</v>
          </cell>
          <cell r="CX36">
            <v>1</v>
          </cell>
          <cell r="CY36">
            <v>1</v>
          </cell>
          <cell r="CZ36">
            <v>1</v>
          </cell>
          <cell r="DA36">
            <v>2</v>
          </cell>
          <cell r="DB36">
            <v>2</v>
          </cell>
          <cell r="DC36">
            <v>2</v>
          </cell>
          <cell r="DD36">
            <v>1</v>
          </cell>
          <cell r="DE36">
            <v>2</v>
          </cell>
          <cell r="DF36">
            <v>2</v>
          </cell>
          <cell r="DG36">
            <v>2</v>
          </cell>
          <cell r="DH36">
            <v>1</v>
          </cell>
          <cell r="DI36">
            <v>1</v>
          </cell>
          <cell r="DJ36" t="str">
            <v>CAd</v>
          </cell>
          <cell r="DK36" t="str">
            <v>NPC Only</v>
          </cell>
          <cell r="ED36" t="str">
            <v>DAsh</v>
          </cell>
          <cell r="EE36">
            <v>9</v>
          </cell>
          <cell r="EF36" t="str">
            <v>Int</v>
          </cell>
          <cell r="EG36">
            <v>1</v>
          </cell>
          <cell r="EH36" t="b">
            <v>0</v>
          </cell>
          <cell r="EI36" t="str">
            <v/>
          </cell>
          <cell r="EJ36">
            <v>99</v>
          </cell>
          <cell r="EK36">
            <v>99</v>
          </cell>
          <cell r="EL36">
            <v>99</v>
          </cell>
          <cell r="EM36">
            <v>99</v>
          </cell>
          <cell r="EN36">
            <v>0</v>
          </cell>
        </row>
        <row r="37">
          <cell r="A37">
            <v>34</v>
          </cell>
          <cell r="B37" t="str">
            <v>– Base Classes Complete Psionics –</v>
          </cell>
          <cell r="E37">
            <v>0</v>
          </cell>
          <cell r="F37">
            <v>1</v>
          </cell>
          <cell r="ED37" t="str">
            <v>DAsh</v>
          </cell>
          <cell r="EE37">
            <v>9</v>
          </cell>
          <cell r="EF37" t="str">
            <v>Str</v>
          </cell>
          <cell r="EG37">
            <v>1</v>
          </cell>
          <cell r="EH37" t="b">
            <v>0</v>
          </cell>
          <cell r="EI37" t="str">
            <v/>
          </cell>
          <cell r="EJ37">
            <v>99</v>
          </cell>
          <cell r="EK37">
            <v>99</v>
          </cell>
          <cell r="EL37">
            <v>99</v>
          </cell>
          <cell r="EM37">
            <v>99</v>
          </cell>
          <cell r="EN37">
            <v>0</v>
          </cell>
        </row>
        <row r="38">
          <cell r="A38">
            <v>35</v>
          </cell>
          <cell r="B38" t="str">
            <v>Ardent</v>
          </cell>
          <cell r="C38" t="str">
            <v>Ardt</v>
          </cell>
          <cell r="D38" t="str">
            <v>Ardt</v>
          </cell>
          <cell r="E38">
            <v>0</v>
          </cell>
          <cell r="K38">
            <v>2</v>
          </cell>
          <cell r="L38">
            <v>6</v>
          </cell>
          <cell r="N38" t="b">
            <v>0</v>
          </cell>
          <cell r="O38" t="b">
            <v>0</v>
          </cell>
          <cell r="P38" t="b">
            <v>0</v>
          </cell>
          <cell r="Q38" t="b">
            <v>0</v>
          </cell>
          <cell r="S38" t="b">
            <v>0</v>
          </cell>
          <cell r="U38">
            <v>0.75</v>
          </cell>
          <cell r="V38">
            <v>0.34</v>
          </cell>
          <cell r="W38">
            <v>0.34</v>
          </cell>
          <cell r="X38">
            <v>0.5</v>
          </cell>
          <cell r="AH38">
            <v>1</v>
          </cell>
          <cell r="AI38">
            <v>2</v>
          </cell>
          <cell r="AJ38">
            <v>1</v>
          </cell>
          <cell r="AK38">
            <v>1</v>
          </cell>
          <cell r="AL38">
            <v>1</v>
          </cell>
          <cell r="AM38">
            <v>0</v>
          </cell>
          <cell r="AN38">
            <v>2</v>
          </cell>
          <cell r="AO38">
            <v>2</v>
          </cell>
          <cell r="AP38">
            <v>2</v>
          </cell>
          <cell r="AQ38">
            <v>2</v>
          </cell>
          <cell r="AR38">
            <v>2</v>
          </cell>
          <cell r="AS38">
            <v>2</v>
          </cell>
          <cell r="AT38">
            <v>2</v>
          </cell>
          <cell r="AU38">
            <v>2</v>
          </cell>
          <cell r="AV38">
            <v>1</v>
          </cell>
          <cell r="AW38">
            <v>2</v>
          </cell>
          <cell r="AX38">
            <v>1</v>
          </cell>
          <cell r="AY38">
            <v>1</v>
          </cell>
          <cell r="AZ38">
            <v>1</v>
          </cell>
          <cell r="BA38">
            <v>1</v>
          </cell>
          <cell r="BB38">
            <v>1</v>
          </cell>
          <cell r="BC38">
            <v>1</v>
          </cell>
          <cell r="BD38">
            <v>2</v>
          </cell>
          <cell r="BE38">
            <v>1</v>
          </cell>
          <cell r="BF38">
            <v>0</v>
          </cell>
          <cell r="BG38">
            <v>0</v>
          </cell>
          <cell r="BH38">
            <v>1</v>
          </cell>
          <cell r="BI38">
            <v>1</v>
          </cell>
          <cell r="BJ38">
            <v>2</v>
          </cell>
          <cell r="BK38">
            <v>2</v>
          </cell>
          <cell r="BL38">
            <v>2</v>
          </cell>
          <cell r="BM38">
            <v>2</v>
          </cell>
          <cell r="BN38">
            <v>2</v>
          </cell>
          <cell r="BO38">
            <v>2</v>
          </cell>
          <cell r="BP38">
            <v>0</v>
          </cell>
          <cell r="BQ38">
            <v>2</v>
          </cell>
          <cell r="BR38">
            <v>2</v>
          </cell>
          <cell r="BS38">
            <v>2</v>
          </cell>
          <cell r="BT38">
            <v>0</v>
          </cell>
          <cell r="BU38">
            <v>2</v>
          </cell>
          <cell r="BV38">
            <v>2</v>
          </cell>
          <cell r="BW38">
            <v>2</v>
          </cell>
          <cell r="BX38">
            <v>2</v>
          </cell>
          <cell r="BY38">
            <v>2</v>
          </cell>
          <cell r="BZ38">
            <v>2</v>
          </cell>
          <cell r="CA38">
            <v>2</v>
          </cell>
          <cell r="CB38">
            <v>2</v>
          </cell>
          <cell r="CC38">
            <v>2</v>
          </cell>
          <cell r="CD38">
            <v>2</v>
          </cell>
          <cell r="CE38">
            <v>1</v>
          </cell>
          <cell r="CF38">
            <v>1</v>
          </cell>
          <cell r="CG38">
            <v>1</v>
          </cell>
          <cell r="CH38">
            <v>1</v>
          </cell>
          <cell r="CI38">
            <v>1</v>
          </cell>
          <cell r="CJ38">
            <v>1</v>
          </cell>
          <cell r="CK38">
            <v>1</v>
          </cell>
          <cell r="CL38">
            <v>1</v>
          </cell>
          <cell r="CM38">
            <v>1</v>
          </cell>
          <cell r="CN38">
            <v>1</v>
          </cell>
          <cell r="CO38">
            <v>2</v>
          </cell>
          <cell r="CP38">
            <v>2</v>
          </cell>
          <cell r="CQ38">
            <v>2</v>
          </cell>
          <cell r="CR38">
            <v>2</v>
          </cell>
          <cell r="CS38">
            <v>2</v>
          </cell>
          <cell r="CT38">
            <v>2</v>
          </cell>
          <cell r="CU38">
            <v>2</v>
          </cell>
          <cell r="CV38">
            <v>1</v>
          </cell>
          <cell r="CW38">
            <v>1</v>
          </cell>
          <cell r="CX38">
            <v>1</v>
          </cell>
          <cell r="CY38">
            <v>1</v>
          </cell>
          <cell r="CZ38">
            <v>1</v>
          </cell>
          <cell r="DA38">
            <v>1</v>
          </cell>
          <cell r="DB38">
            <v>1</v>
          </cell>
          <cell r="DC38">
            <v>1</v>
          </cell>
          <cell r="DD38">
            <v>1</v>
          </cell>
          <cell r="DE38">
            <v>1</v>
          </cell>
          <cell r="DF38">
            <v>1</v>
          </cell>
          <cell r="DG38">
            <v>1</v>
          </cell>
          <cell r="DH38">
            <v>1</v>
          </cell>
          <cell r="DI38">
            <v>1</v>
          </cell>
          <cell r="DJ38" t="str">
            <v>CPs</v>
          </cell>
          <cell r="DK38" t="str">
            <v>Closed</v>
          </cell>
          <cell r="ED38" t="str">
            <v>Dash</v>
          </cell>
          <cell r="EE38">
            <v>12</v>
          </cell>
          <cell r="EF38" t="str">
            <v>Cha</v>
          </cell>
          <cell r="EG38">
            <v>1</v>
          </cell>
          <cell r="EH38" t="b">
            <v>0</v>
          </cell>
          <cell r="EI38" t="str">
            <v/>
          </cell>
          <cell r="EJ38">
            <v>99</v>
          </cell>
          <cell r="EK38">
            <v>99</v>
          </cell>
          <cell r="EL38">
            <v>99</v>
          </cell>
          <cell r="EM38">
            <v>99</v>
          </cell>
          <cell r="EN38">
            <v>0</v>
          </cell>
        </row>
        <row r="39">
          <cell r="A39">
            <v>36</v>
          </cell>
          <cell r="B39" t="str">
            <v>Divine Mind</v>
          </cell>
          <cell r="C39" t="str">
            <v>DvMd</v>
          </cell>
          <cell r="D39" t="str">
            <v>DvMd</v>
          </cell>
          <cell r="E39">
            <v>0</v>
          </cell>
          <cell r="K39">
            <v>2</v>
          </cell>
          <cell r="L39">
            <v>10</v>
          </cell>
          <cell r="N39" t="b">
            <v>0</v>
          </cell>
          <cell r="O39" t="b">
            <v>0</v>
          </cell>
          <cell r="P39" t="b">
            <v>0</v>
          </cell>
          <cell r="Q39" t="b">
            <v>0</v>
          </cell>
          <cell r="S39" t="b">
            <v>0</v>
          </cell>
          <cell r="T39" t="b">
            <v>0</v>
          </cell>
          <cell r="U39">
            <v>0.75</v>
          </cell>
          <cell r="V39">
            <v>0.5</v>
          </cell>
          <cell r="W39">
            <v>0.34</v>
          </cell>
          <cell r="X39">
            <v>0.5</v>
          </cell>
          <cell r="AH39">
            <v>1</v>
          </cell>
          <cell r="AI39">
            <v>2</v>
          </cell>
          <cell r="AJ39">
            <v>1</v>
          </cell>
          <cell r="AK39">
            <v>1</v>
          </cell>
          <cell r="AL39">
            <v>2</v>
          </cell>
          <cell r="AM39">
            <v>0</v>
          </cell>
          <cell r="AN39">
            <v>2</v>
          </cell>
          <cell r="AO39">
            <v>2</v>
          </cell>
          <cell r="AP39">
            <v>2</v>
          </cell>
          <cell r="AQ39">
            <v>2</v>
          </cell>
          <cell r="AR39">
            <v>2</v>
          </cell>
          <cell r="AS39">
            <v>2</v>
          </cell>
          <cell r="AT39">
            <v>2</v>
          </cell>
          <cell r="AU39">
            <v>2</v>
          </cell>
          <cell r="AV39">
            <v>1</v>
          </cell>
          <cell r="AW39">
            <v>1</v>
          </cell>
          <cell r="AX39">
            <v>1</v>
          </cell>
          <cell r="AY39">
            <v>1</v>
          </cell>
          <cell r="AZ39">
            <v>1</v>
          </cell>
          <cell r="BA39">
            <v>1</v>
          </cell>
          <cell r="BB39">
            <v>1</v>
          </cell>
          <cell r="BC39">
            <v>1</v>
          </cell>
          <cell r="BD39">
            <v>1</v>
          </cell>
          <cell r="BE39">
            <v>1</v>
          </cell>
          <cell r="BF39">
            <v>0</v>
          </cell>
          <cell r="BG39">
            <v>0</v>
          </cell>
          <cell r="BH39">
            <v>1</v>
          </cell>
          <cell r="BI39">
            <v>2</v>
          </cell>
          <cell r="BJ39">
            <v>1</v>
          </cell>
          <cell r="BK39">
            <v>1</v>
          </cell>
          <cell r="BL39">
            <v>1</v>
          </cell>
          <cell r="BM39">
            <v>1</v>
          </cell>
          <cell r="BN39">
            <v>1</v>
          </cell>
          <cell r="BO39">
            <v>1</v>
          </cell>
          <cell r="BP39">
            <v>0</v>
          </cell>
          <cell r="BQ39">
            <v>1</v>
          </cell>
          <cell r="BR39">
            <v>1</v>
          </cell>
          <cell r="BS39">
            <v>2</v>
          </cell>
          <cell r="BT39">
            <v>0</v>
          </cell>
          <cell r="BU39">
            <v>2</v>
          </cell>
          <cell r="BV39">
            <v>1</v>
          </cell>
          <cell r="BW39">
            <v>1</v>
          </cell>
          <cell r="BX39">
            <v>1</v>
          </cell>
          <cell r="BY39">
            <v>1</v>
          </cell>
          <cell r="BZ39">
            <v>1</v>
          </cell>
          <cell r="CA39">
            <v>1</v>
          </cell>
          <cell r="CB39">
            <v>1</v>
          </cell>
          <cell r="CC39">
            <v>1</v>
          </cell>
          <cell r="CD39">
            <v>1</v>
          </cell>
          <cell r="CE39">
            <v>1</v>
          </cell>
          <cell r="CF39">
            <v>1</v>
          </cell>
          <cell r="CG39">
            <v>1</v>
          </cell>
          <cell r="CH39">
            <v>1</v>
          </cell>
          <cell r="CI39">
            <v>1</v>
          </cell>
          <cell r="CJ39">
            <v>1</v>
          </cell>
          <cell r="CK39">
            <v>1</v>
          </cell>
          <cell r="CL39">
            <v>1</v>
          </cell>
          <cell r="CM39">
            <v>1</v>
          </cell>
          <cell r="CN39">
            <v>1</v>
          </cell>
          <cell r="CO39">
            <v>2</v>
          </cell>
          <cell r="CP39">
            <v>2</v>
          </cell>
          <cell r="CQ39">
            <v>2</v>
          </cell>
          <cell r="CR39">
            <v>2</v>
          </cell>
          <cell r="CS39">
            <v>2</v>
          </cell>
          <cell r="CT39">
            <v>2</v>
          </cell>
          <cell r="CU39">
            <v>2</v>
          </cell>
          <cell r="CV39">
            <v>2</v>
          </cell>
          <cell r="CW39">
            <v>1</v>
          </cell>
          <cell r="CX39">
            <v>1</v>
          </cell>
          <cell r="CY39">
            <v>1</v>
          </cell>
          <cell r="CZ39">
            <v>1</v>
          </cell>
          <cell r="DA39">
            <v>1</v>
          </cell>
          <cell r="DB39">
            <v>1</v>
          </cell>
          <cell r="DC39">
            <v>1</v>
          </cell>
          <cell r="DD39">
            <v>1</v>
          </cell>
          <cell r="DE39">
            <v>2</v>
          </cell>
          <cell r="DF39">
            <v>1</v>
          </cell>
          <cell r="DG39">
            <v>1</v>
          </cell>
          <cell r="DH39">
            <v>1</v>
          </cell>
          <cell r="DI39">
            <v>1</v>
          </cell>
          <cell r="DJ39" t="str">
            <v>CPs</v>
          </cell>
          <cell r="DK39" t="str">
            <v>Closed</v>
          </cell>
          <cell r="ED39" t="str">
            <v>DAsh</v>
          </cell>
          <cell r="EE39">
            <v>12</v>
          </cell>
          <cell r="EF39" t="str">
            <v>Con</v>
          </cell>
          <cell r="EG39">
            <v>1</v>
          </cell>
          <cell r="EH39" t="b">
            <v>0</v>
          </cell>
          <cell r="EI39" t="str">
            <v/>
          </cell>
          <cell r="EJ39">
            <v>99</v>
          </cell>
          <cell r="EK39">
            <v>99</v>
          </cell>
          <cell r="EL39">
            <v>99</v>
          </cell>
          <cell r="EM39">
            <v>99</v>
          </cell>
          <cell r="EN39">
            <v>0</v>
          </cell>
        </row>
        <row r="40">
          <cell r="A40">
            <v>37</v>
          </cell>
          <cell r="B40" t="str">
            <v>Lurk</v>
          </cell>
          <cell r="C40" t="str">
            <v>Lrk</v>
          </cell>
          <cell r="D40" t="str">
            <v>Lrk</v>
          </cell>
          <cell r="E40">
            <v>0</v>
          </cell>
          <cell r="K40">
            <v>4</v>
          </cell>
          <cell r="L40">
            <v>6</v>
          </cell>
          <cell r="N40" t="b">
            <v>0</v>
          </cell>
          <cell r="Q40" t="b">
            <v>0</v>
          </cell>
          <cell r="S40" t="b">
            <v>0</v>
          </cell>
          <cell r="T40" t="b">
            <v>0</v>
          </cell>
          <cell r="U40">
            <v>0.75</v>
          </cell>
          <cell r="V40">
            <v>0.34</v>
          </cell>
          <cell r="W40">
            <v>0.5</v>
          </cell>
          <cell r="X40">
            <v>0.5</v>
          </cell>
          <cell r="AH40">
            <v>1</v>
          </cell>
          <cell r="AI40">
            <v>2</v>
          </cell>
          <cell r="AJ40">
            <v>1</v>
          </cell>
          <cell r="AK40">
            <v>2</v>
          </cell>
          <cell r="AL40">
            <v>2</v>
          </cell>
          <cell r="AM40">
            <v>0</v>
          </cell>
          <cell r="AN40">
            <v>2</v>
          </cell>
          <cell r="AO40">
            <v>2</v>
          </cell>
          <cell r="AP40">
            <v>2</v>
          </cell>
          <cell r="AQ40">
            <v>2</v>
          </cell>
          <cell r="AR40">
            <v>2</v>
          </cell>
          <cell r="AS40">
            <v>2</v>
          </cell>
          <cell r="AT40">
            <v>2</v>
          </cell>
          <cell r="AU40">
            <v>2</v>
          </cell>
          <cell r="AV40">
            <v>1</v>
          </cell>
          <cell r="AW40">
            <v>1</v>
          </cell>
          <cell r="AX40">
            <v>1</v>
          </cell>
          <cell r="AY40">
            <v>2</v>
          </cell>
          <cell r="AZ40">
            <v>2</v>
          </cell>
          <cell r="BA40">
            <v>1</v>
          </cell>
          <cell r="BB40">
            <v>1</v>
          </cell>
          <cell r="BC40">
            <v>1</v>
          </cell>
          <cell r="BD40">
            <v>1</v>
          </cell>
          <cell r="BE40">
            <v>2</v>
          </cell>
          <cell r="BF40">
            <v>0</v>
          </cell>
          <cell r="BG40">
            <v>0</v>
          </cell>
          <cell r="BH40">
            <v>1</v>
          </cell>
          <cell r="BI40">
            <v>2</v>
          </cell>
          <cell r="BJ40">
            <v>1</v>
          </cell>
          <cell r="BK40">
            <v>1</v>
          </cell>
          <cell r="BL40">
            <v>1</v>
          </cell>
          <cell r="BM40">
            <v>1</v>
          </cell>
          <cell r="BN40">
            <v>1</v>
          </cell>
          <cell r="BO40">
            <v>1</v>
          </cell>
          <cell r="BP40">
            <v>0</v>
          </cell>
          <cell r="BQ40">
            <v>1</v>
          </cell>
          <cell r="BR40">
            <v>1</v>
          </cell>
          <cell r="BS40">
            <v>2</v>
          </cell>
          <cell r="BT40">
            <v>0</v>
          </cell>
          <cell r="BU40">
            <v>1</v>
          </cell>
          <cell r="BV40">
            <v>1</v>
          </cell>
          <cell r="BW40">
            <v>1</v>
          </cell>
          <cell r="BX40">
            <v>1</v>
          </cell>
          <cell r="BY40">
            <v>1</v>
          </cell>
          <cell r="BZ40">
            <v>1</v>
          </cell>
          <cell r="CA40">
            <v>1</v>
          </cell>
          <cell r="CB40">
            <v>1</v>
          </cell>
          <cell r="CC40">
            <v>1</v>
          </cell>
          <cell r="CD40">
            <v>1</v>
          </cell>
          <cell r="CE40">
            <v>2</v>
          </cell>
          <cell r="CF40">
            <v>1</v>
          </cell>
          <cell r="CG40">
            <v>2</v>
          </cell>
          <cell r="CH40">
            <v>1</v>
          </cell>
          <cell r="CI40">
            <v>1</v>
          </cell>
          <cell r="CJ40">
            <v>1</v>
          </cell>
          <cell r="CK40">
            <v>1</v>
          </cell>
          <cell r="CL40">
            <v>1</v>
          </cell>
          <cell r="CM40">
            <v>1</v>
          </cell>
          <cell r="CN40">
            <v>1</v>
          </cell>
          <cell r="CO40">
            <v>2</v>
          </cell>
          <cell r="CP40">
            <v>2</v>
          </cell>
          <cell r="CQ40">
            <v>2</v>
          </cell>
          <cell r="CR40">
            <v>2</v>
          </cell>
          <cell r="CS40">
            <v>2</v>
          </cell>
          <cell r="CT40">
            <v>2</v>
          </cell>
          <cell r="CU40">
            <v>2</v>
          </cell>
          <cell r="CV40">
            <v>1</v>
          </cell>
          <cell r="CW40">
            <v>1</v>
          </cell>
          <cell r="CX40">
            <v>1</v>
          </cell>
          <cell r="CY40">
            <v>1</v>
          </cell>
          <cell r="CZ40">
            <v>2</v>
          </cell>
          <cell r="DA40">
            <v>1</v>
          </cell>
          <cell r="DB40">
            <v>1</v>
          </cell>
          <cell r="DC40">
            <v>2</v>
          </cell>
          <cell r="DD40">
            <v>1</v>
          </cell>
          <cell r="DE40">
            <v>2</v>
          </cell>
          <cell r="DF40">
            <v>2</v>
          </cell>
          <cell r="DG40">
            <v>1</v>
          </cell>
          <cell r="DH40">
            <v>2</v>
          </cell>
          <cell r="DI40">
            <v>1</v>
          </cell>
          <cell r="DJ40" t="str">
            <v>CPs</v>
          </cell>
          <cell r="DK40" t="str">
            <v>Closed</v>
          </cell>
          <cell r="ED40" t="str">
            <v>DDv</v>
          </cell>
          <cell r="EE40">
            <v>1</v>
          </cell>
          <cell r="EF40" t="str">
            <v>Cha</v>
          </cell>
          <cell r="EG40">
            <v>2</v>
          </cell>
          <cell r="EH40" t="b">
            <v>0</v>
          </cell>
          <cell r="EI40" t="str">
            <v/>
          </cell>
          <cell r="EJ40">
            <v>99</v>
          </cell>
          <cell r="EK40">
            <v>99</v>
          </cell>
          <cell r="EL40">
            <v>99</v>
          </cell>
          <cell r="EM40">
            <v>99</v>
          </cell>
          <cell r="EN40">
            <v>0</v>
          </cell>
        </row>
        <row r="41">
          <cell r="A41">
            <v>38</v>
          </cell>
          <cell r="B41" t="str">
            <v>– Base Classes Heroes of Horror –</v>
          </cell>
          <cell r="E41">
            <v>0</v>
          </cell>
          <cell r="F41">
            <v>1</v>
          </cell>
          <cell r="ED41" t="str">
            <v>DDv</v>
          </cell>
          <cell r="EE41">
            <v>3</v>
          </cell>
          <cell r="EF41" t="str">
            <v>Con</v>
          </cell>
          <cell r="EG41">
            <v>2</v>
          </cell>
          <cell r="EH41" t="b">
            <v>0</v>
          </cell>
          <cell r="EI41" t="str">
            <v/>
          </cell>
          <cell r="EJ41">
            <v>99</v>
          </cell>
          <cell r="EK41">
            <v>99</v>
          </cell>
          <cell r="EL41">
            <v>99</v>
          </cell>
          <cell r="EM41">
            <v>99</v>
          </cell>
          <cell r="EN41">
            <v>0</v>
          </cell>
        </row>
        <row r="42">
          <cell r="A42">
            <v>39</v>
          </cell>
          <cell r="B42" t="str">
            <v>Archivist</v>
          </cell>
          <cell r="C42" t="str">
            <v>Arv</v>
          </cell>
          <cell r="D42" t="str">
            <v>Arv</v>
          </cell>
          <cell r="E42">
            <v>0</v>
          </cell>
          <cell r="K42">
            <v>4</v>
          </cell>
          <cell r="L42">
            <v>6</v>
          </cell>
          <cell r="N42" t="b">
            <v>0</v>
          </cell>
          <cell r="O42" t="b">
            <v>0</v>
          </cell>
          <cell r="S42" t="b">
            <v>0</v>
          </cell>
          <cell r="U42">
            <v>0.5</v>
          </cell>
          <cell r="V42">
            <v>0.5</v>
          </cell>
          <cell r="W42">
            <v>0.34</v>
          </cell>
          <cell r="X42">
            <v>0.5</v>
          </cell>
          <cell r="AH42">
            <v>1</v>
          </cell>
          <cell r="AI42">
            <v>1</v>
          </cell>
          <cell r="AJ42">
            <v>1</v>
          </cell>
          <cell r="AK42">
            <v>1</v>
          </cell>
          <cell r="AL42">
            <v>1</v>
          </cell>
          <cell r="AM42">
            <v>0</v>
          </cell>
          <cell r="AN42">
            <v>2</v>
          </cell>
          <cell r="AO42">
            <v>2</v>
          </cell>
          <cell r="AP42">
            <v>2</v>
          </cell>
          <cell r="AQ42">
            <v>2</v>
          </cell>
          <cell r="AR42">
            <v>2</v>
          </cell>
          <cell r="AS42">
            <v>2</v>
          </cell>
          <cell r="AT42">
            <v>2</v>
          </cell>
          <cell r="AU42">
            <v>2</v>
          </cell>
          <cell r="AV42">
            <v>2</v>
          </cell>
          <cell r="AW42">
            <v>2</v>
          </cell>
          <cell r="AX42">
            <v>1</v>
          </cell>
          <cell r="AY42">
            <v>1</v>
          </cell>
          <cell r="AZ42">
            <v>1</v>
          </cell>
          <cell r="BA42">
            <v>1</v>
          </cell>
          <cell r="BB42">
            <v>2</v>
          </cell>
          <cell r="BC42">
            <v>1</v>
          </cell>
          <cell r="BD42">
            <v>2</v>
          </cell>
          <cell r="BE42">
            <v>1</v>
          </cell>
          <cell r="BF42">
            <v>0</v>
          </cell>
          <cell r="BG42">
            <v>0</v>
          </cell>
          <cell r="BH42">
            <v>1</v>
          </cell>
          <cell r="BI42">
            <v>1</v>
          </cell>
          <cell r="BJ42">
            <v>2</v>
          </cell>
          <cell r="BK42">
            <v>2</v>
          </cell>
          <cell r="BL42">
            <v>2</v>
          </cell>
          <cell r="BM42">
            <v>2</v>
          </cell>
          <cell r="BN42">
            <v>2</v>
          </cell>
          <cell r="BO42">
            <v>2</v>
          </cell>
          <cell r="BP42">
            <v>0</v>
          </cell>
          <cell r="BQ42">
            <v>2</v>
          </cell>
          <cell r="BR42">
            <v>2</v>
          </cell>
          <cell r="BS42">
            <v>2</v>
          </cell>
          <cell r="BT42">
            <v>0</v>
          </cell>
          <cell r="BU42">
            <v>2</v>
          </cell>
          <cell r="BV42">
            <v>2</v>
          </cell>
          <cell r="BW42">
            <v>2</v>
          </cell>
          <cell r="BX42">
            <v>2</v>
          </cell>
          <cell r="BY42">
            <v>2</v>
          </cell>
          <cell r="BZ42">
            <v>2</v>
          </cell>
          <cell r="CA42">
            <v>2</v>
          </cell>
          <cell r="CB42">
            <v>2</v>
          </cell>
          <cell r="CC42">
            <v>2</v>
          </cell>
          <cell r="CD42">
            <v>2</v>
          </cell>
          <cell r="CE42">
            <v>1</v>
          </cell>
          <cell r="CF42">
            <v>1</v>
          </cell>
          <cell r="CG42">
            <v>1</v>
          </cell>
          <cell r="CH42">
            <v>1</v>
          </cell>
          <cell r="CI42">
            <v>1</v>
          </cell>
          <cell r="CJ42">
            <v>1</v>
          </cell>
          <cell r="CK42">
            <v>1</v>
          </cell>
          <cell r="CL42">
            <v>1</v>
          </cell>
          <cell r="CM42">
            <v>1</v>
          </cell>
          <cell r="CN42">
            <v>1</v>
          </cell>
          <cell r="CO42">
            <v>2</v>
          </cell>
          <cell r="CP42">
            <v>2</v>
          </cell>
          <cell r="CQ42">
            <v>2</v>
          </cell>
          <cell r="CR42">
            <v>2</v>
          </cell>
          <cell r="CS42">
            <v>2</v>
          </cell>
          <cell r="CT42">
            <v>2</v>
          </cell>
          <cell r="CU42">
            <v>1</v>
          </cell>
          <cell r="CV42">
            <v>1</v>
          </cell>
          <cell r="CW42">
            <v>2</v>
          </cell>
          <cell r="CX42">
            <v>1</v>
          </cell>
          <cell r="CY42">
            <v>1</v>
          </cell>
          <cell r="CZ42">
            <v>1</v>
          </cell>
          <cell r="DA42">
            <v>1</v>
          </cell>
          <cell r="DB42">
            <v>2</v>
          </cell>
          <cell r="DC42">
            <v>1</v>
          </cell>
          <cell r="DD42">
            <v>1</v>
          </cell>
          <cell r="DE42">
            <v>1</v>
          </cell>
          <cell r="DF42">
            <v>1</v>
          </cell>
          <cell r="DG42">
            <v>1</v>
          </cell>
          <cell r="DH42">
            <v>1</v>
          </cell>
          <cell r="DI42">
            <v>1</v>
          </cell>
          <cell r="DJ42" t="str">
            <v>HH</v>
          </cell>
          <cell r="DK42" t="str">
            <v>NPC Only</v>
          </cell>
          <cell r="ED42" t="str">
            <v>DDv</v>
          </cell>
          <cell r="EE42">
            <v>5</v>
          </cell>
          <cell r="EF42" t="str">
            <v>Str</v>
          </cell>
          <cell r="EG42">
            <v>2</v>
          </cell>
          <cell r="EH42" t="b">
            <v>0</v>
          </cell>
          <cell r="EI42" t="str">
            <v/>
          </cell>
          <cell r="EJ42">
            <v>99</v>
          </cell>
          <cell r="EK42">
            <v>99</v>
          </cell>
          <cell r="EL42">
            <v>99</v>
          </cell>
          <cell r="EM42">
            <v>99</v>
          </cell>
          <cell r="EN42">
            <v>0</v>
          </cell>
        </row>
        <row r="43">
          <cell r="A43">
            <v>40</v>
          </cell>
          <cell r="B43" t="str">
            <v>Dread Necromancer</v>
          </cell>
          <cell r="C43" t="str">
            <v>DrN</v>
          </cell>
          <cell r="D43" t="str">
            <v>DrN</v>
          </cell>
          <cell r="E43">
            <v>0</v>
          </cell>
          <cell r="K43">
            <v>2</v>
          </cell>
          <cell r="L43">
            <v>6</v>
          </cell>
          <cell r="M43">
            <v>0</v>
          </cell>
          <cell r="N43" t="b">
            <v>0</v>
          </cell>
          <cell r="S43" t="b">
            <v>0</v>
          </cell>
          <cell r="U43">
            <v>0.5</v>
          </cell>
          <cell r="V43">
            <v>0.34</v>
          </cell>
          <cell r="W43">
            <v>0.34</v>
          </cell>
          <cell r="X43">
            <v>0.5</v>
          </cell>
          <cell r="AH43">
            <v>1</v>
          </cell>
          <cell r="AI43">
            <v>1</v>
          </cell>
          <cell r="AJ43">
            <v>1</v>
          </cell>
          <cell r="AK43">
            <v>2</v>
          </cell>
          <cell r="AL43">
            <v>1</v>
          </cell>
          <cell r="AM43">
            <v>0</v>
          </cell>
          <cell r="AN43">
            <v>2</v>
          </cell>
          <cell r="AO43">
            <v>2</v>
          </cell>
          <cell r="AP43">
            <v>2</v>
          </cell>
          <cell r="AQ43">
            <v>2</v>
          </cell>
          <cell r="AR43">
            <v>2</v>
          </cell>
          <cell r="AS43">
            <v>2</v>
          </cell>
          <cell r="AT43">
            <v>2</v>
          </cell>
          <cell r="AU43">
            <v>2</v>
          </cell>
          <cell r="AV43">
            <v>2</v>
          </cell>
          <cell r="AW43">
            <v>1</v>
          </cell>
          <cell r="AX43">
            <v>1</v>
          </cell>
          <cell r="AY43">
            <v>2</v>
          </cell>
          <cell r="AZ43">
            <v>1</v>
          </cell>
          <cell r="BA43">
            <v>1</v>
          </cell>
          <cell r="BB43">
            <v>1</v>
          </cell>
          <cell r="BC43">
            <v>1</v>
          </cell>
          <cell r="BD43">
            <v>1</v>
          </cell>
          <cell r="BE43">
            <v>2</v>
          </cell>
          <cell r="BF43">
            <v>0</v>
          </cell>
          <cell r="BG43">
            <v>0</v>
          </cell>
          <cell r="BH43">
            <v>2</v>
          </cell>
          <cell r="BI43">
            <v>1</v>
          </cell>
          <cell r="BJ43">
            <v>2</v>
          </cell>
          <cell r="BK43">
            <v>1</v>
          </cell>
          <cell r="BL43">
            <v>1</v>
          </cell>
          <cell r="BM43">
            <v>1</v>
          </cell>
          <cell r="BN43">
            <v>1</v>
          </cell>
          <cell r="BO43">
            <v>1</v>
          </cell>
          <cell r="BP43">
            <v>0</v>
          </cell>
          <cell r="BQ43">
            <v>1</v>
          </cell>
          <cell r="BR43">
            <v>1</v>
          </cell>
          <cell r="BS43">
            <v>1</v>
          </cell>
          <cell r="BT43">
            <v>0</v>
          </cell>
          <cell r="BU43">
            <v>2</v>
          </cell>
          <cell r="BV43">
            <v>1</v>
          </cell>
          <cell r="BW43">
            <v>1</v>
          </cell>
          <cell r="BX43">
            <v>1</v>
          </cell>
          <cell r="BY43">
            <v>1</v>
          </cell>
          <cell r="BZ43">
            <v>1</v>
          </cell>
          <cell r="CA43">
            <v>1</v>
          </cell>
          <cell r="CB43">
            <v>1</v>
          </cell>
          <cell r="CC43">
            <v>1</v>
          </cell>
          <cell r="CD43">
            <v>1</v>
          </cell>
          <cell r="CE43">
            <v>1</v>
          </cell>
          <cell r="CF43">
            <v>1</v>
          </cell>
          <cell r="CG43">
            <v>1</v>
          </cell>
          <cell r="CH43">
            <v>1</v>
          </cell>
          <cell r="CI43">
            <v>1</v>
          </cell>
          <cell r="CJ43">
            <v>1</v>
          </cell>
          <cell r="CK43">
            <v>1</v>
          </cell>
          <cell r="CL43">
            <v>1</v>
          </cell>
          <cell r="CM43">
            <v>1</v>
          </cell>
          <cell r="CN43">
            <v>1</v>
          </cell>
          <cell r="CO43">
            <v>2</v>
          </cell>
          <cell r="CP43">
            <v>2</v>
          </cell>
          <cell r="CQ43">
            <v>2</v>
          </cell>
          <cell r="CR43">
            <v>2</v>
          </cell>
          <cell r="CS43">
            <v>2</v>
          </cell>
          <cell r="CT43">
            <v>2</v>
          </cell>
          <cell r="CU43">
            <v>1</v>
          </cell>
          <cell r="CV43">
            <v>1</v>
          </cell>
          <cell r="CW43">
            <v>1</v>
          </cell>
          <cell r="CX43">
            <v>1</v>
          </cell>
          <cell r="CY43">
            <v>1</v>
          </cell>
          <cell r="CZ43">
            <v>1</v>
          </cell>
          <cell r="DA43">
            <v>1</v>
          </cell>
          <cell r="DB43">
            <v>2</v>
          </cell>
          <cell r="DC43">
            <v>1</v>
          </cell>
          <cell r="DD43">
            <v>1</v>
          </cell>
          <cell r="DE43">
            <v>1</v>
          </cell>
          <cell r="DF43">
            <v>1</v>
          </cell>
          <cell r="DG43">
            <v>1</v>
          </cell>
          <cell r="DH43">
            <v>1</v>
          </cell>
          <cell r="DI43">
            <v>1</v>
          </cell>
          <cell r="DJ43" t="str">
            <v>HH</v>
          </cell>
          <cell r="DK43" t="str">
            <v>NPC Only</v>
          </cell>
          <cell r="ED43" t="str">
            <v>DgD</v>
          </cell>
          <cell r="EE43">
            <v>2</v>
          </cell>
          <cell r="EF43" t="str">
            <v>Str</v>
          </cell>
          <cell r="EG43">
            <v>2</v>
          </cell>
          <cell r="EH43" t="b">
            <v>0</v>
          </cell>
          <cell r="EI43" t="str">
            <v/>
          </cell>
          <cell r="EJ43">
            <v>99</v>
          </cell>
          <cell r="EK43">
            <v>99</v>
          </cell>
          <cell r="EL43">
            <v>99</v>
          </cell>
          <cell r="EM43">
            <v>99</v>
          </cell>
          <cell r="EN43">
            <v>0</v>
          </cell>
        </row>
        <row r="44">
          <cell r="A44">
            <v>41</v>
          </cell>
          <cell r="B44" t="str">
            <v>– Base Classes Dungeonscape –</v>
          </cell>
          <cell r="E44">
            <v>0</v>
          </cell>
          <cell r="F44">
            <v>1</v>
          </cell>
          <cell r="ED44" t="str">
            <v>DgD</v>
          </cell>
          <cell r="EE44">
            <v>4</v>
          </cell>
          <cell r="EF44" t="str">
            <v>Str</v>
          </cell>
          <cell r="EG44">
            <v>2</v>
          </cell>
          <cell r="EH44" t="b">
            <v>0</v>
          </cell>
          <cell r="EI44" t="str">
            <v/>
          </cell>
          <cell r="EJ44">
            <v>99</v>
          </cell>
          <cell r="EK44">
            <v>99</v>
          </cell>
          <cell r="EL44">
            <v>99</v>
          </cell>
          <cell r="EM44">
            <v>99</v>
          </cell>
          <cell r="EN44">
            <v>0</v>
          </cell>
        </row>
        <row r="45">
          <cell r="A45">
            <v>42</v>
          </cell>
          <cell r="B45" t="str">
            <v>Factotum</v>
          </cell>
          <cell r="C45" t="str">
            <v>Fct</v>
          </cell>
          <cell r="D45" t="str">
            <v>Fct</v>
          </cell>
          <cell r="E45">
            <v>0</v>
          </cell>
          <cell r="K45">
            <v>6</v>
          </cell>
          <cell r="L45">
            <v>8</v>
          </cell>
          <cell r="N45" t="b">
            <v>0</v>
          </cell>
          <cell r="Q45" t="b">
            <v>0</v>
          </cell>
          <cell r="S45" t="b">
            <v>0</v>
          </cell>
          <cell r="T45" t="b">
            <v>0</v>
          </cell>
          <cell r="U45">
            <v>0.75</v>
          </cell>
          <cell r="V45">
            <v>0.34</v>
          </cell>
          <cell r="W45">
            <v>0.5</v>
          </cell>
          <cell r="X45">
            <v>0.34</v>
          </cell>
          <cell r="AH45">
            <v>2</v>
          </cell>
          <cell r="AI45">
            <v>2</v>
          </cell>
          <cell r="AJ45">
            <v>2</v>
          </cell>
          <cell r="AK45">
            <v>2</v>
          </cell>
          <cell r="AL45">
            <v>2</v>
          </cell>
          <cell r="AM45">
            <v>0</v>
          </cell>
          <cell r="AN45">
            <v>2</v>
          </cell>
          <cell r="AO45">
            <v>2</v>
          </cell>
          <cell r="AP45">
            <v>2</v>
          </cell>
          <cell r="AQ45">
            <v>2</v>
          </cell>
          <cell r="AR45">
            <v>2</v>
          </cell>
          <cell r="AS45">
            <v>2</v>
          </cell>
          <cell r="AT45">
            <v>2</v>
          </cell>
          <cell r="AU45">
            <v>2</v>
          </cell>
          <cell r="AV45">
            <v>2</v>
          </cell>
          <cell r="AW45">
            <v>2</v>
          </cell>
          <cell r="AX45">
            <v>2</v>
          </cell>
          <cell r="AY45">
            <v>2</v>
          </cell>
          <cell r="AZ45">
            <v>2</v>
          </cell>
          <cell r="BA45">
            <v>2</v>
          </cell>
          <cell r="BB45">
            <v>2</v>
          </cell>
          <cell r="BC45">
            <v>2</v>
          </cell>
          <cell r="BD45">
            <v>2</v>
          </cell>
          <cell r="BE45">
            <v>2</v>
          </cell>
          <cell r="BF45">
            <v>0</v>
          </cell>
          <cell r="BG45">
            <v>0</v>
          </cell>
          <cell r="BH45">
            <v>2</v>
          </cell>
          <cell r="BI45">
            <v>2</v>
          </cell>
          <cell r="BJ45">
            <v>2</v>
          </cell>
          <cell r="BK45">
            <v>2</v>
          </cell>
          <cell r="BL45">
            <v>2</v>
          </cell>
          <cell r="BM45">
            <v>2</v>
          </cell>
          <cell r="BN45">
            <v>2</v>
          </cell>
          <cell r="BO45">
            <v>2</v>
          </cell>
          <cell r="BP45">
            <v>0</v>
          </cell>
          <cell r="BQ45">
            <v>2</v>
          </cell>
          <cell r="BR45">
            <v>2</v>
          </cell>
          <cell r="BS45">
            <v>2</v>
          </cell>
          <cell r="BT45">
            <v>0</v>
          </cell>
          <cell r="BU45">
            <v>2</v>
          </cell>
          <cell r="BV45">
            <v>2</v>
          </cell>
          <cell r="BW45">
            <v>2</v>
          </cell>
          <cell r="BX45">
            <v>2</v>
          </cell>
          <cell r="BY45">
            <v>2</v>
          </cell>
          <cell r="BZ45">
            <v>2</v>
          </cell>
          <cell r="CA45">
            <v>2</v>
          </cell>
          <cell r="CB45">
            <v>2</v>
          </cell>
          <cell r="CC45">
            <v>2</v>
          </cell>
          <cell r="CD45">
            <v>2</v>
          </cell>
          <cell r="CE45">
            <v>2</v>
          </cell>
          <cell r="CF45">
            <v>2</v>
          </cell>
          <cell r="CG45">
            <v>2</v>
          </cell>
          <cell r="CH45">
            <v>2</v>
          </cell>
          <cell r="CI45">
            <v>2</v>
          </cell>
          <cell r="CJ45">
            <v>2</v>
          </cell>
          <cell r="CK45">
            <v>2</v>
          </cell>
          <cell r="CL45">
            <v>2</v>
          </cell>
          <cell r="CM45">
            <v>2</v>
          </cell>
          <cell r="CN45">
            <v>2</v>
          </cell>
          <cell r="CO45">
            <v>2</v>
          </cell>
          <cell r="CP45">
            <v>2</v>
          </cell>
          <cell r="CQ45">
            <v>2</v>
          </cell>
          <cell r="CR45">
            <v>2</v>
          </cell>
          <cell r="CS45">
            <v>2</v>
          </cell>
          <cell r="CT45">
            <v>2</v>
          </cell>
          <cell r="CU45">
            <v>2</v>
          </cell>
          <cell r="CV45">
            <v>2</v>
          </cell>
          <cell r="CW45">
            <v>2</v>
          </cell>
          <cell r="CX45">
            <v>2</v>
          </cell>
          <cell r="CY45">
            <v>1</v>
          </cell>
          <cell r="CZ45">
            <v>2</v>
          </cell>
          <cell r="DA45">
            <v>2</v>
          </cell>
          <cell r="DB45">
            <v>2</v>
          </cell>
          <cell r="DC45">
            <v>2</v>
          </cell>
          <cell r="DD45">
            <v>2</v>
          </cell>
          <cell r="DE45">
            <v>2</v>
          </cell>
          <cell r="DF45">
            <v>2</v>
          </cell>
          <cell r="DG45">
            <v>2</v>
          </cell>
          <cell r="DH45">
            <v>2</v>
          </cell>
          <cell r="DI45">
            <v>2</v>
          </cell>
          <cell r="DJ45" t="str">
            <v>DgS</v>
          </cell>
          <cell r="DK45" t="str">
            <v>Closed</v>
          </cell>
          <cell r="ED45" t="str">
            <v>DgD</v>
          </cell>
          <cell r="EE45">
            <v>6</v>
          </cell>
          <cell r="EF45" t="str">
            <v>Con</v>
          </cell>
          <cell r="EG45">
            <v>2</v>
          </cell>
          <cell r="EH45" t="b">
            <v>0</v>
          </cell>
          <cell r="EI45" t="str">
            <v/>
          </cell>
          <cell r="EJ45">
            <v>99</v>
          </cell>
          <cell r="EK45">
            <v>99</v>
          </cell>
          <cell r="EL45">
            <v>99</v>
          </cell>
          <cell r="EM45">
            <v>99</v>
          </cell>
          <cell r="EN45">
            <v>0</v>
          </cell>
        </row>
        <row r="46">
          <cell r="A46">
            <v>43</v>
          </cell>
          <cell r="B46" t="str">
            <v>– Base Classes Tome of Battle –</v>
          </cell>
          <cell r="E46">
            <v>0</v>
          </cell>
          <cell r="F46">
            <v>1</v>
          </cell>
          <cell r="ED46" t="str">
            <v>DgD</v>
          </cell>
          <cell r="EE46">
            <v>8</v>
          </cell>
          <cell r="EF46" t="str">
            <v>Int</v>
          </cell>
          <cell r="EG46">
            <v>2</v>
          </cell>
          <cell r="EH46" t="b">
            <v>0</v>
          </cell>
          <cell r="EI46" t="str">
            <v/>
          </cell>
          <cell r="EJ46">
            <v>99</v>
          </cell>
          <cell r="EK46">
            <v>99</v>
          </cell>
          <cell r="EL46">
            <v>99</v>
          </cell>
          <cell r="EM46">
            <v>99</v>
          </cell>
          <cell r="EN46">
            <v>0</v>
          </cell>
        </row>
        <row r="47">
          <cell r="A47">
            <v>44</v>
          </cell>
          <cell r="B47" t="str">
            <v>Crusader</v>
          </cell>
          <cell r="C47" t="str">
            <v>Cru</v>
          </cell>
          <cell r="D47" t="str">
            <v>Cru</v>
          </cell>
          <cell r="E47">
            <v>0</v>
          </cell>
          <cell r="K47">
            <v>4</v>
          </cell>
          <cell r="L47">
            <v>10</v>
          </cell>
          <cell r="N47" t="b">
            <v>0</v>
          </cell>
          <cell r="O47" t="b">
            <v>0</v>
          </cell>
          <cell r="P47" t="b">
            <v>0</v>
          </cell>
          <cell r="Q47" t="b">
            <v>0</v>
          </cell>
          <cell r="R47" t="b">
            <v>0</v>
          </cell>
          <cell r="S47" t="b">
            <v>0</v>
          </cell>
          <cell r="T47" t="b">
            <v>0</v>
          </cell>
          <cell r="U47">
            <v>1</v>
          </cell>
          <cell r="V47">
            <v>0.5</v>
          </cell>
          <cell r="W47">
            <v>0.34</v>
          </cell>
          <cell r="X47">
            <v>0.34</v>
          </cell>
          <cell r="AH47">
            <v>1</v>
          </cell>
          <cell r="AI47">
            <v>1</v>
          </cell>
          <cell r="AJ47">
            <v>2</v>
          </cell>
          <cell r="AK47">
            <v>1</v>
          </cell>
          <cell r="AL47">
            <v>1</v>
          </cell>
          <cell r="AM47">
            <v>0</v>
          </cell>
          <cell r="AN47">
            <v>2</v>
          </cell>
          <cell r="AO47">
            <v>2</v>
          </cell>
          <cell r="AP47">
            <v>2</v>
          </cell>
          <cell r="AQ47">
            <v>2</v>
          </cell>
          <cell r="AR47">
            <v>2</v>
          </cell>
          <cell r="AS47">
            <v>2</v>
          </cell>
          <cell r="AT47">
            <v>2</v>
          </cell>
          <cell r="AU47">
            <v>2</v>
          </cell>
          <cell r="AV47">
            <v>1</v>
          </cell>
          <cell r="AW47">
            <v>2</v>
          </cell>
          <cell r="AX47">
            <v>1</v>
          </cell>
          <cell r="AY47">
            <v>1</v>
          </cell>
          <cell r="AZ47">
            <v>1</v>
          </cell>
          <cell r="BA47">
            <v>1</v>
          </cell>
          <cell r="BB47">
            <v>1</v>
          </cell>
          <cell r="BC47">
            <v>1</v>
          </cell>
          <cell r="BD47">
            <v>1</v>
          </cell>
          <cell r="BE47">
            <v>1</v>
          </cell>
          <cell r="BF47">
            <v>0</v>
          </cell>
          <cell r="BG47">
            <v>0</v>
          </cell>
          <cell r="BH47">
            <v>2</v>
          </cell>
          <cell r="BI47">
            <v>2</v>
          </cell>
          <cell r="BJ47">
            <v>1</v>
          </cell>
          <cell r="BK47">
            <v>1</v>
          </cell>
          <cell r="BL47">
            <v>1</v>
          </cell>
          <cell r="BM47">
            <v>1</v>
          </cell>
          <cell r="BN47">
            <v>2</v>
          </cell>
          <cell r="BO47">
            <v>1</v>
          </cell>
          <cell r="BP47">
            <v>0</v>
          </cell>
          <cell r="BQ47">
            <v>1</v>
          </cell>
          <cell r="BR47">
            <v>1</v>
          </cell>
          <cell r="BS47">
            <v>1</v>
          </cell>
          <cell r="BT47">
            <v>0</v>
          </cell>
          <cell r="BU47">
            <v>2</v>
          </cell>
          <cell r="BV47">
            <v>1</v>
          </cell>
          <cell r="BW47">
            <v>1</v>
          </cell>
          <cell r="BX47">
            <v>1</v>
          </cell>
          <cell r="BY47">
            <v>1</v>
          </cell>
          <cell r="BZ47">
            <v>1</v>
          </cell>
          <cell r="CA47">
            <v>1</v>
          </cell>
          <cell r="CB47">
            <v>1</v>
          </cell>
          <cell r="CC47">
            <v>1</v>
          </cell>
          <cell r="CD47">
            <v>1</v>
          </cell>
          <cell r="CE47">
            <v>1</v>
          </cell>
          <cell r="CF47">
            <v>2</v>
          </cell>
          <cell r="CG47">
            <v>1</v>
          </cell>
          <cell r="CH47">
            <v>1</v>
          </cell>
          <cell r="CI47">
            <v>1</v>
          </cell>
          <cell r="CJ47">
            <v>1</v>
          </cell>
          <cell r="CK47">
            <v>1</v>
          </cell>
          <cell r="CL47">
            <v>1</v>
          </cell>
          <cell r="CM47">
            <v>1</v>
          </cell>
          <cell r="CN47">
            <v>1</v>
          </cell>
          <cell r="CO47">
            <v>1</v>
          </cell>
          <cell r="CP47">
            <v>1</v>
          </cell>
          <cell r="CQ47">
            <v>1</v>
          </cell>
          <cell r="CR47">
            <v>1</v>
          </cell>
          <cell r="CS47">
            <v>1</v>
          </cell>
          <cell r="CT47">
            <v>1</v>
          </cell>
          <cell r="CU47">
            <v>1</v>
          </cell>
          <cell r="CV47">
            <v>2</v>
          </cell>
          <cell r="CW47">
            <v>1</v>
          </cell>
          <cell r="CX47">
            <v>1</v>
          </cell>
          <cell r="CY47">
            <v>1</v>
          </cell>
          <cell r="CZ47">
            <v>1</v>
          </cell>
          <cell r="DA47">
            <v>1</v>
          </cell>
          <cell r="DB47">
            <v>1</v>
          </cell>
          <cell r="DC47">
            <v>1</v>
          </cell>
          <cell r="DD47">
            <v>1</v>
          </cell>
          <cell r="DE47">
            <v>1</v>
          </cell>
          <cell r="DF47">
            <v>1</v>
          </cell>
          <cell r="DG47">
            <v>1</v>
          </cell>
          <cell r="DH47">
            <v>1</v>
          </cell>
          <cell r="DI47">
            <v>1</v>
          </cell>
          <cell r="DJ47" t="str">
            <v>ToB</v>
          </cell>
          <cell r="DK47" t="str">
            <v>Closed</v>
          </cell>
          <cell r="ED47" t="str">
            <v>DgD</v>
          </cell>
          <cell r="EE47">
            <v>10</v>
          </cell>
          <cell r="EF47" t="str">
            <v>Cha</v>
          </cell>
          <cell r="EG47">
            <v>2</v>
          </cell>
          <cell r="EH47" t="b">
            <v>0</v>
          </cell>
          <cell r="EI47" t="str">
            <v/>
          </cell>
          <cell r="EJ47">
            <v>99</v>
          </cell>
          <cell r="EK47">
            <v>99</v>
          </cell>
          <cell r="EL47">
            <v>99</v>
          </cell>
          <cell r="EM47">
            <v>99</v>
          </cell>
          <cell r="EN47">
            <v>0</v>
          </cell>
        </row>
        <row r="48">
          <cell r="A48">
            <v>45</v>
          </cell>
          <cell r="B48" t="str">
            <v>Swordsage</v>
          </cell>
          <cell r="C48" t="str">
            <v>SwSa</v>
          </cell>
          <cell r="D48" t="str">
            <v>SwSa</v>
          </cell>
          <cell r="E48">
            <v>0</v>
          </cell>
          <cell r="K48">
            <v>6</v>
          </cell>
          <cell r="L48">
            <v>8</v>
          </cell>
          <cell r="N48" t="b">
            <v>0</v>
          </cell>
          <cell r="S48" t="b">
            <v>0</v>
          </cell>
          <cell r="T48" t="b">
            <v>0</v>
          </cell>
          <cell r="U48">
            <v>0.75</v>
          </cell>
          <cell r="V48">
            <v>0.34</v>
          </cell>
          <cell r="W48">
            <v>0.5</v>
          </cell>
          <cell r="X48">
            <v>0.5</v>
          </cell>
          <cell r="AH48">
            <v>1</v>
          </cell>
          <cell r="AI48">
            <v>1</v>
          </cell>
          <cell r="AJ48">
            <v>2</v>
          </cell>
          <cell r="AK48">
            <v>1</v>
          </cell>
          <cell r="AL48">
            <v>2</v>
          </cell>
          <cell r="AM48">
            <v>0</v>
          </cell>
          <cell r="AN48">
            <v>2</v>
          </cell>
          <cell r="AO48">
            <v>2</v>
          </cell>
          <cell r="AP48">
            <v>2</v>
          </cell>
          <cell r="AQ48">
            <v>2</v>
          </cell>
          <cell r="AR48">
            <v>2</v>
          </cell>
          <cell r="AS48">
            <v>2</v>
          </cell>
          <cell r="AT48">
            <v>2</v>
          </cell>
          <cell r="AU48">
            <v>2</v>
          </cell>
          <cell r="AV48">
            <v>1</v>
          </cell>
          <cell r="AW48">
            <v>1</v>
          </cell>
          <cell r="AX48">
            <v>1</v>
          </cell>
          <cell r="AY48">
            <v>1</v>
          </cell>
          <cell r="AZ48">
            <v>1</v>
          </cell>
          <cell r="BA48">
            <v>1</v>
          </cell>
          <cell r="BB48">
            <v>1</v>
          </cell>
          <cell r="BC48">
            <v>1</v>
          </cell>
          <cell r="BD48">
            <v>2</v>
          </cell>
          <cell r="BE48">
            <v>2</v>
          </cell>
          <cell r="BF48">
            <v>0</v>
          </cell>
          <cell r="BG48">
            <v>0</v>
          </cell>
          <cell r="BH48">
            <v>2</v>
          </cell>
          <cell r="BI48">
            <v>2</v>
          </cell>
          <cell r="BJ48">
            <v>1</v>
          </cell>
          <cell r="BK48">
            <v>1</v>
          </cell>
          <cell r="BL48">
            <v>1</v>
          </cell>
          <cell r="BM48">
            <v>1</v>
          </cell>
          <cell r="BN48">
            <v>2</v>
          </cell>
          <cell r="BO48">
            <v>2</v>
          </cell>
          <cell r="BP48">
            <v>0</v>
          </cell>
          <cell r="BQ48">
            <v>2</v>
          </cell>
          <cell r="BR48">
            <v>2</v>
          </cell>
          <cell r="BS48">
            <v>1</v>
          </cell>
          <cell r="BT48">
            <v>0</v>
          </cell>
          <cell r="BU48">
            <v>1</v>
          </cell>
          <cell r="BV48">
            <v>1</v>
          </cell>
          <cell r="BW48">
            <v>1</v>
          </cell>
          <cell r="BX48">
            <v>1</v>
          </cell>
          <cell r="BY48">
            <v>1</v>
          </cell>
          <cell r="BZ48">
            <v>1</v>
          </cell>
          <cell r="CA48">
            <v>1</v>
          </cell>
          <cell r="CB48">
            <v>1</v>
          </cell>
          <cell r="CC48">
            <v>1</v>
          </cell>
          <cell r="CD48">
            <v>1</v>
          </cell>
          <cell r="CE48">
            <v>2</v>
          </cell>
          <cell r="CF48">
            <v>2</v>
          </cell>
          <cell r="CG48">
            <v>2</v>
          </cell>
          <cell r="CH48">
            <v>1</v>
          </cell>
          <cell r="CI48">
            <v>1</v>
          </cell>
          <cell r="CJ48">
            <v>1</v>
          </cell>
          <cell r="CK48">
            <v>1</v>
          </cell>
          <cell r="CL48">
            <v>1</v>
          </cell>
          <cell r="CM48">
            <v>1</v>
          </cell>
          <cell r="CN48">
            <v>1</v>
          </cell>
          <cell r="CO48">
            <v>2</v>
          </cell>
          <cell r="CP48">
            <v>2</v>
          </cell>
          <cell r="CQ48">
            <v>2</v>
          </cell>
          <cell r="CR48">
            <v>2</v>
          </cell>
          <cell r="CS48">
            <v>2</v>
          </cell>
          <cell r="CT48">
            <v>2</v>
          </cell>
          <cell r="CU48">
            <v>1</v>
          </cell>
          <cell r="CV48">
            <v>2</v>
          </cell>
          <cell r="CW48">
            <v>1</v>
          </cell>
          <cell r="CX48">
            <v>2</v>
          </cell>
          <cell r="CY48">
            <v>1</v>
          </cell>
          <cell r="CZ48">
            <v>1</v>
          </cell>
          <cell r="DA48">
            <v>1</v>
          </cell>
          <cell r="DB48">
            <v>1</v>
          </cell>
          <cell r="DC48">
            <v>1</v>
          </cell>
          <cell r="DD48">
            <v>1</v>
          </cell>
          <cell r="DE48">
            <v>2</v>
          </cell>
          <cell r="DF48">
            <v>2</v>
          </cell>
          <cell r="DG48">
            <v>1</v>
          </cell>
          <cell r="DH48">
            <v>1</v>
          </cell>
          <cell r="DI48">
            <v>1</v>
          </cell>
          <cell r="DJ48" t="str">
            <v>ToB</v>
          </cell>
          <cell r="DK48" t="str">
            <v>Closed</v>
          </cell>
          <cell r="ED48" t="str">
            <v>DgD</v>
          </cell>
          <cell r="EE48">
            <v>10</v>
          </cell>
          <cell r="EF48" t="str">
            <v>Str</v>
          </cell>
          <cell r="EG48">
            <v>4</v>
          </cell>
          <cell r="EH48" t="b">
            <v>0</v>
          </cell>
          <cell r="EI48" t="str">
            <v/>
          </cell>
          <cell r="EJ48">
            <v>99</v>
          </cell>
          <cell r="EK48">
            <v>99</v>
          </cell>
          <cell r="EL48">
            <v>99</v>
          </cell>
          <cell r="EM48">
            <v>99</v>
          </cell>
          <cell r="EN48">
            <v>0</v>
          </cell>
        </row>
        <row r="49">
          <cell r="A49">
            <v>46</v>
          </cell>
          <cell r="B49" t="str">
            <v>Warblade</v>
          </cell>
          <cell r="C49" t="str">
            <v>Wbl</v>
          </cell>
          <cell r="D49" t="str">
            <v>Wbl</v>
          </cell>
          <cell r="E49">
            <v>0</v>
          </cell>
          <cell r="K49">
            <v>4</v>
          </cell>
          <cell r="L49">
            <v>12</v>
          </cell>
          <cell r="N49" t="b">
            <v>0</v>
          </cell>
          <cell r="O49" t="b">
            <v>0</v>
          </cell>
          <cell r="Q49" t="b">
            <v>0</v>
          </cell>
          <cell r="S49" t="b">
            <v>0</v>
          </cell>
          <cell r="T49" t="b">
            <v>0</v>
          </cell>
          <cell r="U49">
            <v>1</v>
          </cell>
          <cell r="V49">
            <v>0.5</v>
          </cell>
          <cell r="W49">
            <v>0.34</v>
          </cell>
          <cell r="X49">
            <v>0.34</v>
          </cell>
          <cell r="AH49">
            <v>1</v>
          </cell>
          <cell r="AI49">
            <v>1</v>
          </cell>
          <cell r="AJ49">
            <v>2</v>
          </cell>
          <cell r="AK49">
            <v>1</v>
          </cell>
          <cell r="AL49">
            <v>2</v>
          </cell>
          <cell r="AM49">
            <v>0</v>
          </cell>
          <cell r="AN49">
            <v>2</v>
          </cell>
          <cell r="AO49">
            <v>2</v>
          </cell>
          <cell r="AP49">
            <v>2</v>
          </cell>
          <cell r="AQ49">
            <v>2</v>
          </cell>
          <cell r="AR49">
            <v>2</v>
          </cell>
          <cell r="AS49">
            <v>2</v>
          </cell>
          <cell r="AT49">
            <v>2</v>
          </cell>
          <cell r="AU49">
            <v>2</v>
          </cell>
          <cell r="AV49">
            <v>1</v>
          </cell>
          <cell r="AW49">
            <v>2</v>
          </cell>
          <cell r="AX49">
            <v>1</v>
          </cell>
          <cell r="AY49">
            <v>1</v>
          </cell>
          <cell r="AZ49">
            <v>1</v>
          </cell>
          <cell r="BA49">
            <v>1</v>
          </cell>
          <cell r="BB49">
            <v>1</v>
          </cell>
          <cell r="BC49">
            <v>1</v>
          </cell>
          <cell r="BD49">
            <v>1</v>
          </cell>
          <cell r="BE49">
            <v>1</v>
          </cell>
          <cell r="BF49">
            <v>0</v>
          </cell>
          <cell r="BG49">
            <v>0</v>
          </cell>
          <cell r="BH49">
            <v>2</v>
          </cell>
          <cell r="BI49">
            <v>2</v>
          </cell>
          <cell r="BJ49">
            <v>1</v>
          </cell>
          <cell r="BK49">
            <v>1</v>
          </cell>
          <cell r="BL49">
            <v>1</v>
          </cell>
          <cell r="BM49">
            <v>1</v>
          </cell>
          <cell r="BN49">
            <v>2</v>
          </cell>
          <cell r="BO49">
            <v>2</v>
          </cell>
          <cell r="BP49">
            <v>0</v>
          </cell>
          <cell r="BQ49">
            <v>1</v>
          </cell>
          <cell r="BR49">
            <v>1</v>
          </cell>
          <cell r="BS49">
            <v>1</v>
          </cell>
          <cell r="BT49">
            <v>0</v>
          </cell>
          <cell r="BU49">
            <v>1</v>
          </cell>
          <cell r="BV49">
            <v>1</v>
          </cell>
          <cell r="BW49">
            <v>1</v>
          </cell>
          <cell r="BX49">
            <v>1</v>
          </cell>
          <cell r="BY49">
            <v>1</v>
          </cell>
          <cell r="BZ49">
            <v>1</v>
          </cell>
          <cell r="CA49">
            <v>1</v>
          </cell>
          <cell r="CB49">
            <v>1</v>
          </cell>
          <cell r="CC49">
            <v>1</v>
          </cell>
          <cell r="CD49">
            <v>1</v>
          </cell>
          <cell r="CE49">
            <v>1</v>
          </cell>
          <cell r="CF49">
            <v>2</v>
          </cell>
          <cell r="CG49">
            <v>1</v>
          </cell>
          <cell r="CH49">
            <v>1</v>
          </cell>
          <cell r="CI49">
            <v>1</v>
          </cell>
          <cell r="CJ49">
            <v>1</v>
          </cell>
          <cell r="CK49">
            <v>1</v>
          </cell>
          <cell r="CL49">
            <v>1</v>
          </cell>
          <cell r="CM49">
            <v>1</v>
          </cell>
          <cell r="CN49">
            <v>1</v>
          </cell>
          <cell r="CO49">
            <v>1</v>
          </cell>
          <cell r="CP49">
            <v>1</v>
          </cell>
          <cell r="CQ49">
            <v>1</v>
          </cell>
          <cell r="CR49">
            <v>1</v>
          </cell>
          <cell r="CS49">
            <v>1</v>
          </cell>
          <cell r="CT49">
            <v>1</v>
          </cell>
          <cell r="CU49">
            <v>1</v>
          </cell>
          <cell r="CV49">
            <v>1</v>
          </cell>
          <cell r="CW49">
            <v>1</v>
          </cell>
          <cell r="CX49">
            <v>1</v>
          </cell>
          <cell r="CY49">
            <v>1</v>
          </cell>
          <cell r="CZ49">
            <v>1</v>
          </cell>
          <cell r="DA49">
            <v>1</v>
          </cell>
          <cell r="DB49">
            <v>1</v>
          </cell>
          <cell r="DC49">
            <v>1</v>
          </cell>
          <cell r="DD49">
            <v>1</v>
          </cell>
          <cell r="DE49">
            <v>2</v>
          </cell>
          <cell r="DF49">
            <v>2</v>
          </cell>
          <cell r="DG49">
            <v>1</v>
          </cell>
          <cell r="DH49">
            <v>1</v>
          </cell>
          <cell r="DI49">
            <v>1</v>
          </cell>
          <cell r="DJ49" t="str">
            <v>ToB</v>
          </cell>
          <cell r="DK49" t="str">
            <v>Closed</v>
          </cell>
          <cell r="ED49" t="str">
            <v>DiDr</v>
          </cell>
          <cell r="EE49">
            <v>1</v>
          </cell>
          <cell r="EF49" t="str">
            <v/>
          </cell>
          <cell r="EG49">
            <v>1</v>
          </cell>
          <cell r="EH49" t="b">
            <v>0</v>
          </cell>
          <cell r="EI49" t="str">
            <v/>
          </cell>
          <cell r="EJ49">
            <v>99</v>
          </cell>
          <cell r="EK49">
            <v>99</v>
          </cell>
          <cell r="EL49">
            <v>99</v>
          </cell>
          <cell r="EM49">
            <v>99</v>
          </cell>
          <cell r="EN49">
            <v>0</v>
          </cell>
        </row>
        <row r="50">
          <cell r="A50">
            <v>47</v>
          </cell>
          <cell r="B50" t="str">
            <v>– Base Classes Tome of Magic –</v>
          </cell>
          <cell r="E50">
            <v>0</v>
          </cell>
          <cell r="F50">
            <v>1</v>
          </cell>
          <cell r="ED50" t="str">
            <v>DiDr</v>
          </cell>
          <cell r="EE50">
            <v>5</v>
          </cell>
          <cell r="EF50" t="str">
            <v/>
          </cell>
          <cell r="EG50">
            <v>1</v>
          </cell>
          <cell r="EH50" t="b">
            <v>0</v>
          </cell>
          <cell r="EI50" t="str">
            <v/>
          </cell>
          <cell r="EJ50">
            <v>99</v>
          </cell>
          <cell r="EK50">
            <v>99</v>
          </cell>
          <cell r="EL50">
            <v>99</v>
          </cell>
          <cell r="EM50">
            <v>99</v>
          </cell>
          <cell r="EN50">
            <v>0</v>
          </cell>
        </row>
        <row r="51">
          <cell r="A51">
            <v>48</v>
          </cell>
          <cell r="B51" t="str">
            <v>Binder</v>
          </cell>
          <cell r="C51" t="str">
            <v>Bin</v>
          </cell>
          <cell r="D51" t="str">
            <v>Bin</v>
          </cell>
          <cell r="E51">
            <v>0</v>
          </cell>
          <cell r="K51">
            <v>2</v>
          </cell>
          <cell r="L51">
            <v>8</v>
          </cell>
          <cell r="M51">
            <v>0</v>
          </cell>
          <cell r="N51" t="b">
            <v>0</v>
          </cell>
          <cell r="O51" t="b">
            <v>0</v>
          </cell>
          <cell r="P51" t="b">
            <v>0</v>
          </cell>
          <cell r="Q51" t="b">
            <v>0</v>
          </cell>
          <cell r="R51" t="b">
            <v>0</v>
          </cell>
          <cell r="S51" t="b">
            <v>0</v>
          </cell>
          <cell r="T51" t="b">
            <v>0</v>
          </cell>
          <cell r="U51">
            <v>0.75</v>
          </cell>
          <cell r="V51">
            <v>0.5</v>
          </cell>
          <cell r="W51">
            <v>0.34</v>
          </cell>
          <cell r="X51">
            <v>0.5</v>
          </cell>
          <cell r="AH51">
            <v>1</v>
          </cell>
          <cell r="AI51">
            <v>1</v>
          </cell>
          <cell r="AJ51">
            <v>1</v>
          </cell>
          <cell r="AK51">
            <v>2</v>
          </cell>
          <cell r="AL51">
            <v>1</v>
          </cell>
          <cell r="AM51">
            <v>0</v>
          </cell>
          <cell r="AN51">
            <v>2</v>
          </cell>
          <cell r="AO51">
            <v>2</v>
          </cell>
          <cell r="AP51">
            <v>2</v>
          </cell>
          <cell r="AQ51">
            <v>2</v>
          </cell>
          <cell r="AR51">
            <v>2</v>
          </cell>
          <cell r="AS51">
            <v>2</v>
          </cell>
          <cell r="AT51">
            <v>2</v>
          </cell>
          <cell r="AU51">
            <v>2</v>
          </cell>
          <cell r="AV51">
            <v>2</v>
          </cell>
          <cell r="AW51">
            <v>2</v>
          </cell>
          <cell r="AX51">
            <v>1</v>
          </cell>
          <cell r="AY51">
            <v>1</v>
          </cell>
          <cell r="AZ51">
            <v>1</v>
          </cell>
          <cell r="BA51">
            <v>1</v>
          </cell>
          <cell r="BB51">
            <v>2</v>
          </cell>
          <cell r="BC51">
            <v>1</v>
          </cell>
          <cell r="BD51">
            <v>1</v>
          </cell>
          <cell r="BE51">
            <v>1</v>
          </cell>
          <cell r="BF51">
            <v>0</v>
          </cell>
          <cell r="BG51">
            <v>0</v>
          </cell>
          <cell r="BH51">
            <v>2</v>
          </cell>
          <cell r="BI51">
            <v>1</v>
          </cell>
          <cell r="BJ51">
            <v>2</v>
          </cell>
          <cell r="BK51">
            <v>1</v>
          </cell>
          <cell r="BL51">
            <v>1</v>
          </cell>
          <cell r="BM51">
            <v>1</v>
          </cell>
          <cell r="BN51">
            <v>2</v>
          </cell>
          <cell r="BO51">
            <v>1</v>
          </cell>
          <cell r="BP51">
            <v>0</v>
          </cell>
          <cell r="BQ51">
            <v>1</v>
          </cell>
          <cell r="BR51">
            <v>1</v>
          </cell>
          <cell r="BS51">
            <v>1</v>
          </cell>
          <cell r="BT51">
            <v>0</v>
          </cell>
          <cell r="BU51">
            <v>2</v>
          </cell>
          <cell r="BV51">
            <v>2</v>
          </cell>
          <cell r="BW51">
            <v>1</v>
          </cell>
          <cell r="BX51">
            <v>1</v>
          </cell>
          <cell r="BY51">
            <v>1</v>
          </cell>
          <cell r="BZ51">
            <v>1</v>
          </cell>
          <cell r="CA51">
            <v>1</v>
          </cell>
          <cell r="CB51">
            <v>1</v>
          </cell>
          <cell r="CC51">
            <v>1</v>
          </cell>
          <cell r="CD51">
            <v>1</v>
          </cell>
          <cell r="CE51">
            <v>1</v>
          </cell>
          <cell r="CF51">
            <v>1</v>
          </cell>
          <cell r="CG51">
            <v>1</v>
          </cell>
          <cell r="CH51">
            <v>1</v>
          </cell>
          <cell r="CI51">
            <v>1</v>
          </cell>
          <cell r="CJ51">
            <v>1</v>
          </cell>
          <cell r="CK51">
            <v>1</v>
          </cell>
          <cell r="CL51">
            <v>1</v>
          </cell>
          <cell r="CM51">
            <v>1</v>
          </cell>
          <cell r="CN51">
            <v>1</v>
          </cell>
          <cell r="CO51">
            <v>2</v>
          </cell>
          <cell r="CP51">
            <v>2</v>
          </cell>
          <cell r="CQ51">
            <v>2</v>
          </cell>
          <cell r="CR51">
            <v>2</v>
          </cell>
          <cell r="CS51">
            <v>2</v>
          </cell>
          <cell r="CT51">
            <v>2</v>
          </cell>
          <cell r="CU51">
            <v>1</v>
          </cell>
          <cell r="CV51">
            <v>1</v>
          </cell>
          <cell r="CW51">
            <v>1</v>
          </cell>
          <cell r="CX51">
            <v>2</v>
          </cell>
          <cell r="CY51">
            <v>1</v>
          </cell>
          <cell r="CZ51">
            <v>1</v>
          </cell>
          <cell r="DA51">
            <v>1</v>
          </cell>
          <cell r="DB51">
            <v>1</v>
          </cell>
          <cell r="DC51">
            <v>1</v>
          </cell>
          <cell r="DD51">
            <v>1</v>
          </cell>
          <cell r="DE51">
            <v>1</v>
          </cell>
          <cell r="DF51">
            <v>1</v>
          </cell>
          <cell r="DG51">
            <v>1</v>
          </cell>
          <cell r="DH51">
            <v>1</v>
          </cell>
          <cell r="DI51">
            <v>1</v>
          </cell>
          <cell r="DJ51" t="str">
            <v>ToM</v>
          </cell>
          <cell r="DK51" t="str">
            <v>Closed</v>
          </cell>
          <cell r="ED51" t="str">
            <v>DiDr</v>
          </cell>
          <cell r="EE51">
            <v>10</v>
          </cell>
          <cell r="EF51" t="str">
            <v/>
          </cell>
          <cell r="EG51">
            <v>1</v>
          </cell>
          <cell r="EH51" t="b">
            <v>0</v>
          </cell>
          <cell r="EI51" t="str">
            <v/>
          </cell>
          <cell r="EJ51">
            <v>99</v>
          </cell>
          <cell r="EK51">
            <v>99</v>
          </cell>
          <cell r="EL51">
            <v>99</v>
          </cell>
          <cell r="EM51">
            <v>99</v>
          </cell>
          <cell r="EN51">
            <v>0</v>
          </cell>
        </row>
        <row r="52">
          <cell r="A52">
            <v>49</v>
          </cell>
          <cell r="B52" t="str">
            <v>Shadowcaster (NOT IMPLEMENTED)</v>
          </cell>
          <cell r="C52" t="str">
            <v>ShC</v>
          </cell>
          <cell r="D52" t="str">
            <v>ShC</v>
          </cell>
          <cell r="E52">
            <v>0</v>
          </cell>
          <cell r="K52">
            <v>2</v>
          </cell>
          <cell r="L52">
            <v>6</v>
          </cell>
          <cell r="S52" t="b">
            <v>0</v>
          </cell>
          <cell r="U52">
            <v>0.5</v>
          </cell>
          <cell r="V52">
            <v>0.5</v>
          </cell>
          <cell r="W52">
            <v>0.34</v>
          </cell>
          <cell r="X52">
            <v>0.5</v>
          </cell>
          <cell r="AH52">
            <v>1</v>
          </cell>
          <cell r="AI52">
            <v>1</v>
          </cell>
          <cell r="AJ52">
            <v>1</v>
          </cell>
          <cell r="AK52">
            <v>1</v>
          </cell>
          <cell r="AL52">
            <v>1</v>
          </cell>
          <cell r="AM52">
            <v>0</v>
          </cell>
          <cell r="AN52">
            <v>2</v>
          </cell>
          <cell r="AO52">
            <v>2</v>
          </cell>
          <cell r="AP52">
            <v>2</v>
          </cell>
          <cell r="AQ52">
            <v>2</v>
          </cell>
          <cell r="AR52">
            <v>2</v>
          </cell>
          <cell r="AS52">
            <v>2</v>
          </cell>
          <cell r="AT52">
            <v>2</v>
          </cell>
          <cell r="AU52">
            <v>2</v>
          </cell>
          <cell r="AV52">
            <v>1</v>
          </cell>
          <cell r="AW52">
            <v>1</v>
          </cell>
          <cell r="AX52">
            <v>1</v>
          </cell>
          <cell r="AY52">
            <v>1</v>
          </cell>
          <cell r="AZ52">
            <v>1</v>
          </cell>
          <cell r="BA52">
            <v>1</v>
          </cell>
          <cell r="BB52">
            <v>1</v>
          </cell>
          <cell r="BC52">
            <v>1</v>
          </cell>
          <cell r="BD52">
            <v>1</v>
          </cell>
          <cell r="BE52">
            <v>2</v>
          </cell>
          <cell r="BF52">
            <v>0</v>
          </cell>
          <cell r="BG52">
            <v>0</v>
          </cell>
          <cell r="BH52">
            <v>2</v>
          </cell>
          <cell r="BI52">
            <v>1</v>
          </cell>
          <cell r="BJ52">
            <v>2</v>
          </cell>
          <cell r="BK52">
            <v>1</v>
          </cell>
          <cell r="BL52">
            <v>1</v>
          </cell>
          <cell r="BM52">
            <v>1</v>
          </cell>
          <cell r="BN52">
            <v>1</v>
          </cell>
          <cell r="BO52">
            <v>1</v>
          </cell>
          <cell r="BP52">
            <v>0</v>
          </cell>
          <cell r="BQ52">
            <v>1</v>
          </cell>
          <cell r="BR52">
            <v>1</v>
          </cell>
          <cell r="BS52">
            <v>1</v>
          </cell>
          <cell r="BT52">
            <v>0</v>
          </cell>
          <cell r="BU52">
            <v>1</v>
          </cell>
          <cell r="BV52">
            <v>2</v>
          </cell>
          <cell r="BW52">
            <v>1</v>
          </cell>
          <cell r="BX52">
            <v>1</v>
          </cell>
          <cell r="BY52">
            <v>1</v>
          </cell>
          <cell r="BZ52">
            <v>1</v>
          </cell>
          <cell r="CA52">
            <v>1</v>
          </cell>
          <cell r="CB52">
            <v>1</v>
          </cell>
          <cell r="CC52">
            <v>1</v>
          </cell>
          <cell r="CD52">
            <v>1</v>
          </cell>
          <cell r="CE52">
            <v>1</v>
          </cell>
          <cell r="CF52">
            <v>1</v>
          </cell>
          <cell r="CG52">
            <v>2</v>
          </cell>
          <cell r="CH52">
            <v>1</v>
          </cell>
          <cell r="CI52">
            <v>1</v>
          </cell>
          <cell r="CJ52">
            <v>1</v>
          </cell>
          <cell r="CK52">
            <v>1</v>
          </cell>
          <cell r="CL52">
            <v>1</v>
          </cell>
          <cell r="CM52">
            <v>1</v>
          </cell>
          <cell r="CN52">
            <v>1</v>
          </cell>
          <cell r="CO52">
            <v>2</v>
          </cell>
          <cell r="CP52">
            <v>2</v>
          </cell>
          <cell r="CQ52">
            <v>2</v>
          </cell>
          <cell r="CR52">
            <v>2</v>
          </cell>
          <cell r="CS52">
            <v>2</v>
          </cell>
          <cell r="CT52">
            <v>2</v>
          </cell>
          <cell r="CU52">
            <v>1</v>
          </cell>
          <cell r="CV52">
            <v>1</v>
          </cell>
          <cell r="CW52">
            <v>1</v>
          </cell>
          <cell r="CX52">
            <v>1</v>
          </cell>
          <cell r="CY52">
            <v>1</v>
          </cell>
          <cell r="CZ52">
            <v>1</v>
          </cell>
          <cell r="DA52">
            <v>1</v>
          </cell>
          <cell r="DB52">
            <v>2</v>
          </cell>
          <cell r="DC52">
            <v>2</v>
          </cell>
          <cell r="DD52">
            <v>1</v>
          </cell>
          <cell r="DE52">
            <v>1</v>
          </cell>
          <cell r="DF52">
            <v>1</v>
          </cell>
          <cell r="DG52">
            <v>1</v>
          </cell>
          <cell r="DH52">
            <v>1</v>
          </cell>
          <cell r="DI52">
            <v>1</v>
          </cell>
          <cell r="DJ52" t="str">
            <v>ToM</v>
          </cell>
          <cell r="DK52" t="str">
            <v>Closed</v>
          </cell>
          <cell r="ED52" t="str">
            <v>DLd</v>
          </cell>
          <cell r="EE52">
            <v>4</v>
          </cell>
          <cell r="EF52" t="str">
            <v/>
          </cell>
          <cell r="EG52">
            <v>1</v>
          </cell>
          <cell r="EH52" t="b">
            <v>0</v>
          </cell>
          <cell r="EI52" t="str">
            <v/>
          </cell>
          <cell r="EJ52">
            <v>99</v>
          </cell>
          <cell r="EK52">
            <v>99</v>
          </cell>
          <cell r="EL52">
            <v>99</v>
          </cell>
          <cell r="EM52">
            <v>99</v>
          </cell>
          <cell r="EN52">
            <v>0</v>
          </cell>
        </row>
        <row r="53">
          <cell r="A53">
            <v>50</v>
          </cell>
          <cell r="B53" t="str">
            <v>Truenamer (NOT IMPLEMENTED)</v>
          </cell>
          <cell r="C53" t="str">
            <v>Tru</v>
          </cell>
          <cell r="D53" t="str">
            <v>Tru</v>
          </cell>
          <cell r="E53">
            <v>0</v>
          </cell>
          <cell r="K53">
            <v>4</v>
          </cell>
          <cell r="L53">
            <v>6</v>
          </cell>
          <cell r="N53" t="b">
            <v>0</v>
          </cell>
          <cell r="S53" t="b">
            <v>0</v>
          </cell>
          <cell r="U53">
            <v>0.75</v>
          </cell>
          <cell r="V53">
            <v>0.34</v>
          </cell>
          <cell r="W53">
            <v>0.34</v>
          </cell>
          <cell r="X53">
            <v>0.5</v>
          </cell>
          <cell r="AH53">
            <v>1</v>
          </cell>
          <cell r="AI53">
            <v>1</v>
          </cell>
          <cell r="AJ53">
            <v>1</v>
          </cell>
          <cell r="AK53">
            <v>1</v>
          </cell>
          <cell r="AL53">
            <v>1</v>
          </cell>
          <cell r="AM53">
            <v>0</v>
          </cell>
          <cell r="AN53">
            <v>2</v>
          </cell>
          <cell r="AO53">
            <v>2</v>
          </cell>
          <cell r="AP53">
            <v>2</v>
          </cell>
          <cell r="AQ53">
            <v>2</v>
          </cell>
          <cell r="AR53">
            <v>2</v>
          </cell>
          <cell r="AS53">
            <v>2</v>
          </cell>
          <cell r="AT53">
            <v>2</v>
          </cell>
          <cell r="AU53">
            <v>2</v>
          </cell>
          <cell r="AV53">
            <v>1</v>
          </cell>
          <cell r="AW53">
            <v>1</v>
          </cell>
          <cell r="AX53">
            <v>1</v>
          </cell>
          <cell r="AY53">
            <v>1</v>
          </cell>
          <cell r="AZ53">
            <v>1</v>
          </cell>
          <cell r="BA53">
            <v>1</v>
          </cell>
          <cell r="BB53">
            <v>1</v>
          </cell>
          <cell r="BC53">
            <v>1</v>
          </cell>
          <cell r="BD53">
            <v>1</v>
          </cell>
          <cell r="BE53">
            <v>1</v>
          </cell>
          <cell r="BF53">
            <v>0</v>
          </cell>
          <cell r="BG53">
            <v>0</v>
          </cell>
          <cell r="BH53">
            <v>1</v>
          </cell>
          <cell r="BI53">
            <v>1</v>
          </cell>
          <cell r="BJ53">
            <v>2</v>
          </cell>
          <cell r="BK53">
            <v>2</v>
          </cell>
          <cell r="BL53">
            <v>2</v>
          </cell>
          <cell r="BM53">
            <v>2</v>
          </cell>
          <cell r="BN53">
            <v>2</v>
          </cell>
          <cell r="BO53">
            <v>2</v>
          </cell>
          <cell r="BP53">
            <v>0</v>
          </cell>
          <cell r="BQ53">
            <v>2</v>
          </cell>
          <cell r="BR53">
            <v>2</v>
          </cell>
          <cell r="BS53">
            <v>1</v>
          </cell>
          <cell r="BT53">
            <v>0</v>
          </cell>
          <cell r="BU53">
            <v>2</v>
          </cell>
          <cell r="BV53">
            <v>2</v>
          </cell>
          <cell r="BW53">
            <v>2</v>
          </cell>
          <cell r="BX53">
            <v>2</v>
          </cell>
          <cell r="BY53">
            <v>2</v>
          </cell>
          <cell r="BZ53">
            <v>2</v>
          </cell>
          <cell r="CA53">
            <v>2</v>
          </cell>
          <cell r="CB53">
            <v>2</v>
          </cell>
          <cell r="CC53">
            <v>2</v>
          </cell>
          <cell r="CD53">
            <v>2</v>
          </cell>
          <cell r="CE53">
            <v>1</v>
          </cell>
          <cell r="CF53">
            <v>1</v>
          </cell>
          <cell r="CG53">
            <v>1</v>
          </cell>
          <cell r="CH53">
            <v>1</v>
          </cell>
          <cell r="CI53">
            <v>2</v>
          </cell>
          <cell r="CJ53">
            <v>2</v>
          </cell>
          <cell r="CK53">
            <v>2</v>
          </cell>
          <cell r="CL53">
            <v>2</v>
          </cell>
          <cell r="CM53">
            <v>2</v>
          </cell>
          <cell r="CN53">
            <v>2</v>
          </cell>
          <cell r="CO53">
            <v>1</v>
          </cell>
          <cell r="CP53">
            <v>1</v>
          </cell>
          <cell r="CQ53">
            <v>1</v>
          </cell>
          <cell r="CR53">
            <v>1</v>
          </cell>
          <cell r="CS53">
            <v>1</v>
          </cell>
          <cell r="CT53">
            <v>1</v>
          </cell>
          <cell r="CU53">
            <v>1</v>
          </cell>
          <cell r="CV53">
            <v>1</v>
          </cell>
          <cell r="CW53">
            <v>1</v>
          </cell>
          <cell r="CX53">
            <v>1</v>
          </cell>
          <cell r="CY53">
            <v>1</v>
          </cell>
          <cell r="CZ53">
            <v>1</v>
          </cell>
          <cell r="DA53">
            <v>1</v>
          </cell>
          <cell r="DB53">
            <v>1</v>
          </cell>
          <cell r="DC53">
            <v>1</v>
          </cell>
          <cell r="DD53">
            <v>1</v>
          </cell>
          <cell r="DE53">
            <v>1</v>
          </cell>
          <cell r="DF53">
            <v>1</v>
          </cell>
          <cell r="DG53">
            <v>2</v>
          </cell>
          <cell r="DH53">
            <v>1</v>
          </cell>
          <cell r="DI53">
            <v>1</v>
          </cell>
          <cell r="DJ53" t="str">
            <v>ToM</v>
          </cell>
          <cell r="DK53" t="str">
            <v>Closed</v>
          </cell>
          <cell r="ED53" t="str">
            <v>DLd</v>
          </cell>
          <cell r="EE53">
            <v>8</v>
          </cell>
          <cell r="EF53" t="str">
            <v/>
          </cell>
          <cell r="EG53">
            <v>1</v>
          </cell>
          <cell r="EH53" t="b">
            <v>0</v>
          </cell>
          <cell r="EI53" t="str">
            <v/>
          </cell>
          <cell r="EJ53">
            <v>99</v>
          </cell>
          <cell r="EK53">
            <v>99</v>
          </cell>
          <cell r="EL53">
            <v>99</v>
          </cell>
          <cell r="EM53">
            <v>99</v>
          </cell>
          <cell r="EN53">
            <v>0</v>
          </cell>
        </row>
        <row r="54">
          <cell r="A54">
            <v>51</v>
          </cell>
          <cell r="B54" t="str">
            <v>– Base Classes Magic of Incarnum –</v>
          </cell>
          <cell r="E54">
            <v>0</v>
          </cell>
          <cell r="F54">
            <v>1</v>
          </cell>
          <cell r="ED54" t="str">
            <v>DoB</v>
          </cell>
          <cell r="EE54">
            <v>10</v>
          </cell>
          <cell r="EF54" t="str">
            <v>Cha</v>
          </cell>
          <cell r="EG54">
            <v>4</v>
          </cell>
          <cell r="EH54" t="b">
            <v>0</v>
          </cell>
          <cell r="EI54" t="str">
            <v/>
          </cell>
          <cell r="EJ54">
            <v>99</v>
          </cell>
          <cell r="EK54">
            <v>99</v>
          </cell>
          <cell r="EL54">
            <v>99</v>
          </cell>
          <cell r="EM54">
            <v>99</v>
          </cell>
          <cell r="EN54">
            <v>0</v>
          </cell>
        </row>
        <row r="55">
          <cell r="A55">
            <v>52</v>
          </cell>
          <cell r="B55" t="str">
            <v>Incarnate</v>
          </cell>
          <cell r="C55" t="str">
            <v>Inc</v>
          </cell>
          <cell r="D55" t="str">
            <v>Inc</v>
          </cell>
          <cell r="E55">
            <v>0</v>
          </cell>
          <cell r="K55">
            <v>2</v>
          </cell>
          <cell r="L55">
            <v>6</v>
          </cell>
          <cell r="N55" t="b">
            <v>0</v>
          </cell>
          <cell r="O55" t="b">
            <v>0</v>
          </cell>
          <cell r="Q55" t="b">
            <v>0</v>
          </cell>
          <cell r="S55" t="b">
            <v>0</v>
          </cell>
          <cell r="U55">
            <v>0.5</v>
          </cell>
          <cell r="V55">
            <v>0.5</v>
          </cell>
          <cell r="W55">
            <v>0.34</v>
          </cell>
          <cell r="X55">
            <v>0.5</v>
          </cell>
          <cell r="AH55">
            <v>1</v>
          </cell>
          <cell r="AI55">
            <v>1</v>
          </cell>
          <cell r="AJ55">
            <v>1</v>
          </cell>
          <cell r="AK55">
            <v>1</v>
          </cell>
          <cell r="AL55">
            <v>1</v>
          </cell>
          <cell r="AM55">
            <v>0</v>
          </cell>
          <cell r="AN55">
            <v>2</v>
          </cell>
          <cell r="AO55">
            <v>2</v>
          </cell>
          <cell r="AP55">
            <v>2</v>
          </cell>
          <cell r="AQ55">
            <v>2</v>
          </cell>
          <cell r="AR55">
            <v>2</v>
          </cell>
          <cell r="AS55">
            <v>2</v>
          </cell>
          <cell r="AT55">
            <v>2</v>
          </cell>
          <cell r="AU55">
            <v>2</v>
          </cell>
          <cell r="AV55">
            <v>1</v>
          </cell>
          <cell r="AW55">
            <v>1</v>
          </cell>
          <cell r="AX55">
            <v>1</v>
          </cell>
          <cell r="AY55">
            <v>1</v>
          </cell>
          <cell r="AZ55">
            <v>1</v>
          </cell>
          <cell r="BA55">
            <v>1</v>
          </cell>
          <cell r="BB55">
            <v>1</v>
          </cell>
          <cell r="BC55">
            <v>1</v>
          </cell>
          <cell r="BD55">
            <v>1</v>
          </cell>
          <cell r="BE55">
            <v>1</v>
          </cell>
          <cell r="BF55">
            <v>0</v>
          </cell>
          <cell r="BG55">
            <v>0</v>
          </cell>
          <cell r="BH55">
            <v>1</v>
          </cell>
          <cell r="BI55">
            <v>1</v>
          </cell>
          <cell r="BJ55">
            <v>2</v>
          </cell>
          <cell r="BK55">
            <v>1</v>
          </cell>
          <cell r="BL55">
            <v>1</v>
          </cell>
          <cell r="BM55">
            <v>1</v>
          </cell>
          <cell r="BN55">
            <v>1</v>
          </cell>
          <cell r="BO55">
            <v>1</v>
          </cell>
          <cell r="BP55">
            <v>0</v>
          </cell>
          <cell r="BQ55">
            <v>1</v>
          </cell>
          <cell r="BR55">
            <v>1</v>
          </cell>
          <cell r="BS55">
            <v>1</v>
          </cell>
          <cell r="BT55">
            <v>0</v>
          </cell>
          <cell r="BU55">
            <v>2</v>
          </cell>
          <cell r="BV55">
            <v>2</v>
          </cell>
          <cell r="BW55">
            <v>1</v>
          </cell>
          <cell r="BX55">
            <v>1</v>
          </cell>
          <cell r="BY55">
            <v>1</v>
          </cell>
          <cell r="BZ55">
            <v>1</v>
          </cell>
          <cell r="CA55">
            <v>1</v>
          </cell>
          <cell r="CB55">
            <v>1</v>
          </cell>
          <cell r="CC55">
            <v>1</v>
          </cell>
          <cell r="CD55">
            <v>1</v>
          </cell>
          <cell r="CE55">
            <v>1</v>
          </cell>
          <cell r="CF55">
            <v>1</v>
          </cell>
          <cell r="CG55">
            <v>1</v>
          </cell>
          <cell r="CH55">
            <v>1</v>
          </cell>
          <cell r="CI55">
            <v>1</v>
          </cell>
          <cell r="CJ55">
            <v>1</v>
          </cell>
          <cell r="CK55">
            <v>1</v>
          </cell>
          <cell r="CL55">
            <v>1</v>
          </cell>
          <cell r="CM55">
            <v>1</v>
          </cell>
          <cell r="CN55">
            <v>1</v>
          </cell>
          <cell r="CO55">
            <v>2</v>
          </cell>
          <cell r="CP55">
            <v>2</v>
          </cell>
          <cell r="CQ55">
            <v>2</v>
          </cell>
          <cell r="CR55">
            <v>2</v>
          </cell>
          <cell r="CS55">
            <v>2</v>
          </cell>
          <cell r="CT55">
            <v>2</v>
          </cell>
          <cell r="CU55">
            <v>1</v>
          </cell>
          <cell r="CV55">
            <v>1</v>
          </cell>
          <cell r="CW55">
            <v>1</v>
          </cell>
          <cell r="CX55">
            <v>1</v>
          </cell>
          <cell r="CY55">
            <v>1</v>
          </cell>
          <cell r="CZ55">
            <v>1</v>
          </cell>
          <cell r="DA55">
            <v>1</v>
          </cell>
          <cell r="DB55">
            <v>2</v>
          </cell>
          <cell r="DC55">
            <v>1</v>
          </cell>
          <cell r="DD55">
            <v>1</v>
          </cell>
          <cell r="DE55">
            <v>1</v>
          </cell>
          <cell r="DF55">
            <v>1</v>
          </cell>
          <cell r="DG55">
            <v>1</v>
          </cell>
          <cell r="DH55">
            <v>1</v>
          </cell>
          <cell r="DI55">
            <v>1</v>
          </cell>
          <cell r="DJ55" t="str">
            <v>MoI</v>
          </cell>
          <cell r="DK55" t="str">
            <v>Closed</v>
          </cell>
          <cell r="ED55" t="str">
            <v>DrPg</v>
          </cell>
          <cell r="EE55">
            <v>3</v>
          </cell>
          <cell r="EF55" t="str">
            <v>Dex</v>
          </cell>
          <cell r="EG55">
            <v>2</v>
          </cell>
          <cell r="EH55" t="b">
            <v>0</v>
          </cell>
          <cell r="EI55" t="str">
            <v/>
          </cell>
          <cell r="EJ55">
            <v>99</v>
          </cell>
          <cell r="EK55">
            <v>99</v>
          </cell>
          <cell r="EL55">
            <v>99</v>
          </cell>
          <cell r="EM55">
            <v>99</v>
          </cell>
          <cell r="EN55">
            <v>0</v>
          </cell>
        </row>
        <row r="56">
          <cell r="A56">
            <v>53</v>
          </cell>
          <cell r="B56" t="str">
            <v>Soulborn</v>
          </cell>
          <cell r="C56" t="str">
            <v>Sbn</v>
          </cell>
          <cell r="D56" t="str">
            <v>Sbn</v>
          </cell>
          <cell r="E56">
            <v>0</v>
          </cell>
          <cell r="K56">
            <v>2</v>
          </cell>
          <cell r="L56">
            <v>10</v>
          </cell>
          <cell r="N56" t="b">
            <v>0</v>
          </cell>
          <cell r="O56" t="b">
            <v>0</v>
          </cell>
          <cell r="P56" t="b">
            <v>0</v>
          </cell>
          <cell r="Q56" t="b">
            <v>0</v>
          </cell>
          <cell r="S56" t="b">
            <v>0</v>
          </cell>
          <cell r="T56" t="b">
            <v>0</v>
          </cell>
          <cell r="U56">
            <v>1</v>
          </cell>
          <cell r="V56">
            <v>0.5</v>
          </cell>
          <cell r="W56">
            <v>0.34</v>
          </cell>
          <cell r="X56">
            <v>0.34</v>
          </cell>
          <cell r="AH56">
            <v>1</v>
          </cell>
          <cell r="AI56">
            <v>1</v>
          </cell>
          <cell r="AJ56">
            <v>1</v>
          </cell>
          <cell r="AK56">
            <v>1</v>
          </cell>
          <cell r="AL56">
            <v>2</v>
          </cell>
          <cell r="AM56">
            <v>0</v>
          </cell>
          <cell r="AN56">
            <v>2</v>
          </cell>
          <cell r="AO56">
            <v>2</v>
          </cell>
          <cell r="AP56">
            <v>2</v>
          </cell>
          <cell r="AQ56">
            <v>2</v>
          </cell>
          <cell r="AR56">
            <v>2</v>
          </cell>
          <cell r="AS56">
            <v>2</v>
          </cell>
          <cell r="AT56">
            <v>2</v>
          </cell>
          <cell r="AU56">
            <v>2</v>
          </cell>
          <cell r="AV56">
            <v>1</v>
          </cell>
          <cell r="AW56">
            <v>2</v>
          </cell>
          <cell r="AX56">
            <v>1</v>
          </cell>
          <cell r="AY56">
            <v>1</v>
          </cell>
          <cell r="AZ56">
            <v>1</v>
          </cell>
          <cell r="BA56">
            <v>1</v>
          </cell>
          <cell r="BB56">
            <v>1</v>
          </cell>
          <cell r="BC56">
            <v>2</v>
          </cell>
          <cell r="BD56">
            <v>2</v>
          </cell>
          <cell r="BE56">
            <v>1</v>
          </cell>
          <cell r="BF56">
            <v>0</v>
          </cell>
          <cell r="BG56">
            <v>0</v>
          </cell>
          <cell r="BH56">
            <v>1</v>
          </cell>
          <cell r="BI56">
            <v>2</v>
          </cell>
          <cell r="BJ56">
            <v>2</v>
          </cell>
          <cell r="BK56">
            <v>1</v>
          </cell>
          <cell r="BL56">
            <v>1</v>
          </cell>
          <cell r="BM56">
            <v>1</v>
          </cell>
          <cell r="BN56">
            <v>1</v>
          </cell>
          <cell r="BO56">
            <v>1</v>
          </cell>
          <cell r="BP56">
            <v>0</v>
          </cell>
          <cell r="BQ56">
            <v>1</v>
          </cell>
          <cell r="BR56">
            <v>1</v>
          </cell>
          <cell r="BS56">
            <v>1</v>
          </cell>
          <cell r="BT56">
            <v>0</v>
          </cell>
          <cell r="BU56">
            <v>1</v>
          </cell>
          <cell r="BV56">
            <v>2</v>
          </cell>
          <cell r="BW56">
            <v>1</v>
          </cell>
          <cell r="BX56">
            <v>1</v>
          </cell>
          <cell r="BY56">
            <v>1</v>
          </cell>
          <cell r="BZ56">
            <v>1</v>
          </cell>
          <cell r="CA56">
            <v>1</v>
          </cell>
          <cell r="CB56">
            <v>1</v>
          </cell>
          <cell r="CC56">
            <v>1</v>
          </cell>
          <cell r="CD56">
            <v>1</v>
          </cell>
          <cell r="CE56">
            <v>1</v>
          </cell>
          <cell r="CF56">
            <v>1</v>
          </cell>
          <cell r="CG56">
            <v>1</v>
          </cell>
          <cell r="CH56">
            <v>1</v>
          </cell>
          <cell r="CI56">
            <v>1</v>
          </cell>
          <cell r="CJ56">
            <v>1</v>
          </cell>
          <cell r="CK56">
            <v>1</v>
          </cell>
          <cell r="CL56">
            <v>1</v>
          </cell>
          <cell r="CM56">
            <v>1</v>
          </cell>
          <cell r="CN56">
            <v>1</v>
          </cell>
          <cell r="CO56">
            <v>2</v>
          </cell>
          <cell r="CP56">
            <v>2</v>
          </cell>
          <cell r="CQ56">
            <v>2</v>
          </cell>
          <cell r="CR56">
            <v>2</v>
          </cell>
          <cell r="CS56">
            <v>2</v>
          </cell>
          <cell r="CT56">
            <v>2</v>
          </cell>
          <cell r="CU56">
            <v>1</v>
          </cell>
          <cell r="CV56">
            <v>2</v>
          </cell>
          <cell r="CW56">
            <v>1</v>
          </cell>
          <cell r="CX56">
            <v>1</v>
          </cell>
          <cell r="CY56">
            <v>1</v>
          </cell>
          <cell r="CZ56">
            <v>1</v>
          </cell>
          <cell r="DA56">
            <v>1</v>
          </cell>
          <cell r="DB56">
            <v>2</v>
          </cell>
          <cell r="DC56">
            <v>1</v>
          </cell>
          <cell r="DD56">
            <v>1</v>
          </cell>
          <cell r="DE56">
            <v>2</v>
          </cell>
          <cell r="DF56">
            <v>1</v>
          </cell>
          <cell r="DG56">
            <v>1</v>
          </cell>
          <cell r="DH56">
            <v>1</v>
          </cell>
          <cell r="DI56">
            <v>1</v>
          </cell>
          <cell r="DJ56" t="str">
            <v>MoI</v>
          </cell>
          <cell r="DK56" t="str">
            <v>Closed</v>
          </cell>
          <cell r="ED56" t="str">
            <v>DwPg</v>
          </cell>
          <cell r="EE56">
            <v>3</v>
          </cell>
          <cell r="EF56" t="str">
            <v>Con</v>
          </cell>
          <cell r="EG56">
            <v>2</v>
          </cell>
          <cell r="EH56" t="b">
            <v>0</v>
          </cell>
          <cell r="EI56" t="str">
            <v/>
          </cell>
          <cell r="EJ56">
            <v>99</v>
          </cell>
          <cell r="EK56">
            <v>99</v>
          </cell>
          <cell r="EL56">
            <v>99</v>
          </cell>
          <cell r="EM56">
            <v>99</v>
          </cell>
          <cell r="EN56">
            <v>0</v>
          </cell>
        </row>
        <row r="57">
          <cell r="A57">
            <v>54</v>
          </cell>
          <cell r="B57" t="str">
            <v>Totemist</v>
          </cell>
          <cell r="C57" t="str">
            <v>Tot</v>
          </cell>
          <cell r="D57" t="str">
            <v>Totm</v>
          </cell>
          <cell r="E57">
            <v>0</v>
          </cell>
          <cell r="K57">
            <v>4</v>
          </cell>
          <cell r="L57">
            <v>8</v>
          </cell>
          <cell r="N57" t="b">
            <v>0</v>
          </cell>
          <cell r="Q57" t="b">
            <v>0</v>
          </cell>
          <cell r="S57" t="b">
            <v>0</v>
          </cell>
          <cell r="U57">
            <v>0.75</v>
          </cell>
          <cell r="V57">
            <v>0.5</v>
          </cell>
          <cell r="W57">
            <v>0.5</v>
          </cell>
          <cell r="X57">
            <v>0.34</v>
          </cell>
          <cell r="AH57">
            <v>1</v>
          </cell>
          <cell r="AI57">
            <v>1</v>
          </cell>
          <cell r="AJ57">
            <v>1</v>
          </cell>
          <cell r="AK57">
            <v>1</v>
          </cell>
          <cell r="AL57">
            <v>1</v>
          </cell>
          <cell r="AM57">
            <v>0</v>
          </cell>
          <cell r="AN57">
            <v>2</v>
          </cell>
          <cell r="AO57">
            <v>2</v>
          </cell>
          <cell r="AP57">
            <v>2</v>
          </cell>
          <cell r="AQ57">
            <v>2</v>
          </cell>
          <cell r="AR57">
            <v>2</v>
          </cell>
          <cell r="AS57">
            <v>2</v>
          </cell>
          <cell r="AT57">
            <v>2</v>
          </cell>
          <cell r="AU57">
            <v>2</v>
          </cell>
          <cell r="AV57">
            <v>1</v>
          </cell>
          <cell r="AW57">
            <v>1</v>
          </cell>
          <cell r="AX57">
            <v>1</v>
          </cell>
          <cell r="AY57">
            <v>1</v>
          </cell>
          <cell r="AZ57">
            <v>1</v>
          </cell>
          <cell r="BA57">
            <v>1</v>
          </cell>
          <cell r="BB57">
            <v>1</v>
          </cell>
          <cell r="BC57">
            <v>2</v>
          </cell>
          <cell r="BD57">
            <v>1</v>
          </cell>
          <cell r="BE57">
            <v>1</v>
          </cell>
          <cell r="BF57">
            <v>0</v>
          </cell>
          <cell r="BG57">
            <v>0</v>
          </cell>
          <cell r="BH57">
            <v>1</v>
          </cell>
          <cell r="BI57">
            <v>1</v>
          </cell>
          <cell r="BJ57">
            <v>2</v>
          </cell>
          <cell r="BK57">
            <v>1</v>
          </cell>
          <cell r="BL57">
            <v>1</v>
          </cell>
          <cell r="BM57">
            <v>1</v>
          </cell>
          <cell r="BN57">
            <v>1</v>
          </cell>
          <cell r="BO57">
            <v>1</v>
          </cell>
          <cell r="BP57">
            <v>0</v>
          </cell>
          <cell r="BQ57">
            <v>2</v>
          </cell>
          <cell r="BR57">
            <v>1</v>
          </cell>
          <cell r="BS57">
            <v>1</v>
          </cell>
          <cell r="BT57">
            <v>0</v>
          </cell>
          <cell r="BU57">
            <v>1</v>
          </cell>
          <cell r="BV57">
            <v>2</v>
          </cell>
          <cell r="BW57">
            <v>1</v>
          </cell>
          <cell r="BX57">
            <v>1</v>
          </cell>
          <cell r="BY57">
            <v>1</v>
          </cell>
          <cell r="BZ57">
            <v>1</v>
          </cell>
          <cell r="CA57">
            <v>1</v>
          </cell>
          <cell r="CB57">
            <v>1</v>
          </cell>
          <cell r="CC57">
            <v>1</v>
          </cell>
          <cell r="CD57">
            <v>1</v>
          </cell>
          <cell r="CE57">
            <v>2</v>
          </cell>
          <cell r="CF57">
            <v>1</v>
          </cell>
          <cell r="CG57">
            <v>1</v>
          </cell>
          <cell r="CH57">
            <v>1</v>
          </cell>
          <cell r="CI57">
            <v>1</v>
          </cell>
          <cell r="CJ57">
            <v>1</v>
          </cell>
          <cell r="CK57">
            <v>1</v>
          </cell>
          <cell r="CL57">
            <v>1</v>
          </cell>
          <cell r="CM57">
            <v>1</v>
          </cell>
          <cell r="CN57">
            <v>1</v>
          </cell>
          <cell r="CO57">
            <v>2</v>
          </cell>
          <cell r="CP57">
            <v>2</v>
          </cell>
          <cell r="CQ57">
            <v>2</v>
          </cell>
          <cell r="CR57">
            <v>2</v>
          </cell>
          <cell r="CS57">
            <v>2</v>
          </cell>
          <cell r="CT57">
            <v>2</v>
          </cell>
          <cell r="CU57">
            <v>1</v>
          </cell>
          <cell r="CV57">
            <v>2</v>
          </cell>
          <cell r="CW57">
            <v>1</v>
          </cell>
          <cell r="CX57">
            <v>1</v>
          </cell>
          <cell r="CY57">
            <v>1</v>
          </cell>
          <cell r="CZ57">
            <v>1</v>
          </cell>
          <cell r="DA57">
            <v>1</v>
          </cell>
          <cell r="DB57">
            <v>2</v>
          </cell>
          <cell r="DC57">
            <v>2</v>
          </cell>
          <cell r="DD57">
            <v>2</v>
          </cell>
          <cell r="DE57">
            <v>2</v>
          </cell>
          <cell r="DF57">
            <v>1</v>
          </cell>
          <cell r="DG57">
            <v>1</v>
          </cell>
          <cell r="DH57">
            <v>1</v>
          </cell>
          <cell r="DI57">
            <v>1</v>
          </cell>
          <cell r="DJ57" t="str">
            <v>MoI</v>
          </cell>
          <cell r="DK57" t="str">
            <v>Closed</v>
          </cell>
          <cell r="ED57" t="str">
            <v>Epg</v>
          </cell>
          <cell r="EE57">
            <v>3</v>
          </cell>
          <cell r="EF57" t="str">
            <v>Int</v>
          </cell>
          <cell r="EG57">
            <v>2</v>
          </cell>
          <cell r="EH57" t="b">
            <v>0</v>
          </cell>
          <cell r="EI57" t="str">
            <v/>
          </cell>
          <cell r="EJ57">
            <v>99</v>
          </cell>
          <cell r="EK57">
            <v>99</v>
          </cell>
          <cell r="EL57">
            <v>99</v>
          </cell>
          <cell r="EM57">
            <v>99</v>
          </cell>
          <cell r="EN57">
            <v>0</v>
          </cell>
        </row>
        <row r="58">
          <cell r="A58">
            <v>55</v>
          </cell>
          <cell r="B58" t="str">
            <v>– Base Classes Miniatures Handbook –</v>
          </cell>
          <cell r="E58">
            <v>0</v>
          </cell>
          <cell r="F58">
            <v>1</v>
          </cell>
          <cell r="ED58" t="str">
            <v>FBd</v>
          </cell>
          <cell r="EE58">
            <v>5</v>
          </cell>
          <cell r="EF58" t="str">
            <v>Int</v>
          </cell>
          <cell r="EG58">
            <v>1</v>
          </cell>
          <cell r="EH58" t="b">
            <v>0</v>
          </cell>
          <cell r="EI58" t="str">
            <v/>
          </cell>
          <cell r="EJ58">
            <v>99</v>
          </cell>
          <cell r="EK58">
            <v>99</v>
          </cell>
          <cell r="EL58">
            <v>99</v>
          </cell>
          <cell r="EM58">
            <v>99</v>
          </cell>
          <cell r="EN58">
            <v>0</v>
          </cell>
        </row>
        <row r="59">
          <cell r="A59">
            <v>56</v>
          </cell>
          <cell r="B59" t="str">
            <v>Healer</v>
          </cell>
          <cell r="C59" t="str">
            <v>Hlr</v>
          </cell>
          <cell r="D59" t="str">
            <v>Hlr</v>
          </cell>
          <cell r="E59">
            <v>0</v>
          </cell>
          <cell r="K59">
            <v>4</v>
          </cell>
          <cell r="L59">
            <v>8</v>
          </cell>
          <cell r="N59" t="b">
            <v>0</v>
          </cell>
          <cell r="S59" t="b">
            <v>0</v>
          </cell>
          <cell r="U59">
            <v>0.5</v>
          </cell>
          <cell r="V59">
            <v>0.5</v>
          </cell>
          <cell r="W59">
            <v>0.34</v>
          </cell>
          <cell r="X59">
            <v>0.5</v>
          </cell>
          <cell r="AH59">
            <v>1</v>
          </cell>
          <cell r="AI59">
            <v>1</v>
          </cell>
          <cell r="AJ59">
            <v>1</v>
          </cell>
          <cell r="AK59">
            <v>1</v>
          </cell>
          <cell r="AL59">
            <v>1</v>
          </cell>
          <cell r="AM59">
            <v>0</v>
          </cell>
          <cell r="AN59">
            <v>2</v>
          </cell>
          <cell r="AO59">
            <v>2</v>
          </cell>
          <cell r="AP59">
            <v>2</v>
          </cell>
          <cell r="AQ59">
            <v>2</v>
          </cell>
          <cell r="AR59">
            <v>2</v>
          </cell>
          <cell r="AS59">
            <v>2</v>
          </cell>
          <cell r="AT59">
            <v>2</v>
          </cell>
          <cell r="AU59">
            <v>2</v>
          </cell>
          <cell r="AV59">
            <v>1</v>
          </cell>
          <cell r="AW59">
            <v>2</v>
          </cell>
          <cell r="AX59">
            <v>1</v>
          </cell>
          <cell r="AY59">
            <v>1</v>
          </cell>
          <cell r="AZ59">
            <v>1</v>
          </cell>
          <cell r="BA59">
            <v>1</v>
          </cell>
          <cell r="BB59">
            <v>1</v>
          </cell>
          <cell r="BC59">
            <v>2</v>
          </cell>
          <cell r="BD59">
            <v>2</v>
          </cell>
          <cell r="BE59">
            <v>1</v>
          </cell>
          <cell r="BF59">
            <v>0</v>
          </cell>
          <cell r="BG59">
            <v>0</v>
          </cell>
          <cell r="BH59">
            <v>1</v>
          </cell>
          <cell r="BI59">
            <v>1</v>
          </cell>
          <cell r="BJ59">
            <v>1</v>
          </cell>
          <cell r="BK59">
            <v>1</v>
          </cell>
          <cell r="BL59">
            <v>1</v>
          </cell>
          <cell r="BM59">
            <v>1</v>
          </cell>
          <cell r="BN59">
            <v>1</v>
          </cell>
          <cell r="BO59">
            <v>1</v>
          </cell>
          <cell r="BP59">
            <v>0</v>
          </cell>
          <cell r="BQ59">
            <v>2</v>
          </cell>
          <cell r="BR59">
            <v>1</v>
          </cell>
          <cell r="BS59">
            <v>1</v>
          </cell>
          <cell r="BT59">
            <v>0</v>
          </cell>
          <cell r="BU59">
            <v>2</v>
          </cell>
          <cell r="BV59">
            <v>1</v>
          </cell>
          <cell r="BW59">
            <v>1</v>
          </cell>
          <cell r="BX59">
            <v>1</v>
          </cell>
          <cell r="BY59">
            <v>1</v>
          </cell>
          <cell r="BZ59">
            <v>1</v>
          </cell>
          <cell r="CA59">
            <v>1</v>
          </cell>
          <cell r="CB59">
            <v>1</v>
          </cell>
          <cell r="CC59">
            <v>1</v>
          </cell>
          <cell r="CD59">
            <v>1</v>
          </cell>
          <cell r="CE59">
            <v>1</v>
          </cell>
          <cell r="CF59">
            <v>1</v>
          </cell>
          <cell r="CG59">
            <v>1</v>
          </cell>
          <cell r="CH59">
            <v>1</v>
          </cell>
          <cell r="CI59">
            <v>1</v>
          </cell>
          <cell r="CJ59">
            <v>1</v>
          </cell>
          <cell r="CK59">
            <v>1</v>
          </cell>
          <cell r="CL59">
            <v>1</v>
          </cell>
          <cell r="CM59">
            <v>1</v>
          </cell>
          <cell r="CN59">
            <v>1</v>
          </cell>
          <cell r="CO59">
            <v>2</v>
          </cell>
          <cell r="CP59">
            <v>2</v>
          </cell>
          <cell r="CQ59">
            <v>2</v>
          </cell>
          <cell r="CR59">
            <v>2</v>
          </cell>
          <cell r="CS59">
            <v>2</v>
          </cell>
          <cell r="CT59">
            <v>2</v>
          </cell>
          <cell r="CU59">
            <v>1</v>
          </cell>
          <cell r="CV59">
            <v>1</v>
          </cell>
          <cell r="CW59">
            <v>1</v>
          </cell>
          <cell r="CX59">
            <v>2</v>
          </cell>
          <cell r="CY59">
            <v>1</v>
          </cell>
          <cell r="CZ59">
            <v>1</v>
          </cell>
          <cell r="DA59">
            <v>1</v>
          </cell>
          <cell r="DB59">
            <v>2</v>
          </cell>
          <cell r="DC59">
            <v>1</v>
          </cell>
          <cell r="DD59">
            <v>2</v>
          </cell>
          <cell r="DE59">
            <v>1</v>
          </cell>
          <cell r="DF59">
            <v>1</v>
          </cell>
          <cell r="DG59">
            <v>1</v>
          </cell>
          <cell r="DH59">
            <v>1</v>
          </cell>
          <cell r="DI59">
            <v>1</v>
          </cell>
          <cell r="DJ59" t="str">
            <v>MH</v>
          </cell>
          <cell r="DK59" t="str">
            <v>Open</v>
          </cell>
          <cell r="ED59" t="str">
            <v>FBd</v>
          </cell>
          <cell r="EE59">
            <v>7</v>
          </cell>
          <cell r="EF59" t="str">
            <v>Dex</v>
          </cell>
          <cell r="EG59">
            <v>2</v>
          </cell>
          <cell r="EH59" t="b">
            <v>0</v>
          </cell>
          <cell r="EI59" t="str">
            <v/>
          </cell>
          <cell r="EJ59">
            <v>99</v>
          </cell>
          <cell r="EK59">
            <v>99</v>
          </cell>
          <cell r="EL59">
            <v>99</v>
          </cell>
          <cell r="EM59">
            <v>99</v>
          </cell>
          <cell r="EN59">
            <v>0</v>
          </cell>
        </row>
        <row r="60">
          <cell r="A60">
            <v>57</v>
          </cell>
          <cell r="B60" t="str">
            <v>Marshal</v>
          </cell>
          <cell r="C60" t="str">
            <v>Msh</v>
          </cell>
          <cell r="D60" t="str">
            <v>Mrs</v>
          </cell>
          <cell r="E60">
            <v>0</v>
          </cell>
          <cell r="K60">
            <v>4</v>
          </cell>
          <cell r="L60">
            <v>8</v>
          </cell>
          <cell r="N60" t="b">
            <v>0</v>
          </cell>
          <cell r="O60" t="b">
            <v>0</v>
          </cell>
          <cell r="P60" t="b">
            <v>0</v>
          </cell>
          <cell r="Q60" t="b">
            <v>0</v>
          </cell>
          <cell r="S60" t="b">
            <v>0</v>
          </cell>
          <cell r="T60" t="b">
            <v>0</v>
          </cell>
          <cell r="U60">
            <v>0.75</v>
          </cell>
          <cell r="V60">
            <v>0.5</v>
          </cell>
          <cell r="W60">
            <v>0.34</v>
          </cell>
          <cell r="X60">
            <v>0.5</v>
          </cell>
          <cell r="AH60">
            <v>1</v>
          </cell>
          <cell r="AI60">
            <v>1</v>
          </cell>
          <cell r="AJ60">
            <v>1</v>
          </cell>
          <cell r="AK60">
            <v>2</v>
          </cell>
          <cell r="AL60">
            <v>1</v>
          </cell>
          <cell r="AM60">
            <v>0</v>
          </cell>
          <cell r="AN60">
            <v>1</v>
          </cell>
          <cell r="AO60">
            <v>1</v>
          </cell>
          <cell r="AP60">
            <v>1</v>
          </cell>
          <cell r="AQ60">
            <v>1</v>
          </cell>
          <cell r="AR60">
            <v>1</v>
          </cell>
          <cell r="AS60">
            <v>1</v>
          </cell>
          <cell r="AT60">
            <v>1</v>
          </cell>
          <cell r="AU60">
            <v>1</v>
          </cell>
          <cell r="AV60">
            <v>1</v>
          </cell>
          <cell r="AW60">
            <v>2</v>
          </cell>
          <cell r="AX60">
            <v>1</v>
          </cell>
          <cell r="AY60">
            <v>1</v>
          </cell>
          <cell r="AZ60">
            <v>1</v>
          </cell>
          <cell r="BA60">
            <v>1</v>
          </cell>
          <cell r="BB60">
            <v>1</v>
          </cell>
          <cell r="BC60">
            <v>2</v>
          </cell>
          <cell r="BD60">
            <v>1</v>
          </cell>
          <cell r="BE60">
            <v>1</v>
          </cell>
          <cell r="BF60">
            <v>0</v>
          </cell>
          <cell r="BG60">
            <v>0</v>
          </cell>
          <cell r="BH60">
            <v>2</v>
          </cell>
          <cell r="BI60">
            <v>1</v>
          </cell>
          <cell r="BJ60">
            <v>2</v>
          </cell>
          <cell r="BK60">
            <v>2</v>
          </cell>
          <cell r="BL60">
            <v>2</v>
          </cell>
          <cell r="BM60">
            <v>2</v>
          </cell>
          <cell r="BN60">
            <v>2</v>
          </cell>
          <cell r="BO60">
            <v>2</v>
          </cell>
          <cell r="BP60">
            <v>0</v>
          </cell>
          <cell r="BQ60">
            <v>2</v>
          </cell>
          <cell r="BR60">
            <v>2</v>
          </cell>
          <cell r="BS60">
            <v>2</v>
          </cell>
          <cell r="BT60">
            <v>0</v>
          </cell>
          <cell r="BU60">
            <v>2</v>
          </cell>
          <cell r="BV60">
            <v>2</v>
          </cell>
          <cell r="BW60">
            <v>2</v>
          </cell>
          <cell r="BX60">
            <v>2</v>
          </cell>
          <cell r="BY60">
            <v>2</v>
          </cell>
          <cell r="BZ60">
            <v>2</v>
          </cell>
          <cell r="CA60">
            <v>2</v>
          </cell>
          <cell r="CB60">
            <v>2</v>
          </cell>
          <cell r="CC60">
            <v>2</v>
          </cell>
          <cell r="CD60">
            <v>2</v>
          </cell>
          <cell r="CE60">
            <v>2</v>
          </cell>
          <cell r="CF60">
            <v>1</v>
          </cell>
          <cell r="CG60">
            <v>1</v>
          </cell>
          <cell r="CH60">
            <v>1</v>
          </cell>
          <cell r="CI60">
            <v>2</v>
          </cell>
          <cell r="CJ60">
            <v>2</v>
          </cell>
          <cell r="CK60">
            <v>2</v>
          </cell>
          <cell r="CL60">
            <v>2</v>
          </cell>
          <cell r="CM60">
            <v>2</v>
          </cell>
          <cell r="CN60">
            <v>2</v>
          </cell>
          <cell r="CO60">
            <v>1</v>
          </cell>
          <cell r="CP60">
            <v>1</v>
          </cell>
          <cell r="CQ60">
            <v>1</v>
          </cell>
          <cell r="CR60">
            <v>1</v>
          </cell>
          <cell r="CS60">
            <v>1</v>
          </cell>
          <cell r="CT60">
            <v>1</v>
          </cell>
          <cell r="CU60">
            <v>1</v>
          </cell>
          <cell r="CV60">
            <v>2</v>
          </cell>
          <cell r="CW60">
            <v>1</v>
          </cell>
          <cell r="CX60">
            <v>2</v>
          </cell>
          <cell r="CY60">
            <v>1</v>
          </cell>
          <cell r="CZ60">
            <v>1</v>
          </cell>
          <cell r="DA60">
            <v>2</v>
          </cell>
          <cell r="DB60">
            <v>1</v>
          </cell>
          <cell r="DC60">
            <v>2</v>
          </cell>
          <cell r="DD60">
            <v>2</v>
          </cell>
          <cell r="DE60">
            <v>2</v>
          </cell>
          <cell r="DF60">
            <v>1</v>
          </cell>
          <cell r="DG60">
            <v>1</v>
          </cell>
          <cell r="DH60">
            <v>1</v>
          </cell>
          <cell r="DI60">
            <v>1</v>
          </cell>
          <cell r="DJ60" t="str">
            <v>MH</v>
          </cell>
          <cell r="DK60" t="str">
            <v>Open</v>
          </cell>
          <cell r="ED60" t="str">
            <v>FBd</v>
          </cell>
          <cell r="EE60">
            <v>9</v>
          </cell>
          <cell r="EF60" t="str">
            <v>Con</v>
          </cell>
          <cell r="EG60">
            <v>1</v>
          </cell>
          <cell r="EH60" t="b">
            <v>0</v>
          </cell>
          <cell r="EI60" t="str">
            <v/>
          </cell>
          <cell r="EJ60">
            <v>99</v>
          </cell>
          <cell r="EK60">
            <v>99</v>
          </cell>
          <cell r="EL60">
            <v>99</v>
          </cell>
          <cell r="EM60">
            <v>99</v>
          </cell>
          <cell r="EN60">
            <v>0</v>
          </cell>
        </row>
        <row r="61">
          <cell r="A61">
            <v>58</v>
          </cell>
          <cell r="B61" t="str">
            <v>– Base Classes Expanded Psionics Handbook –</v>
          </cell>
          <cell r="E61">
            <v>0</v>
          </cell>
          <cell r="F61">
            <v>1</v>
          </cell>
          <cell r="ED61" t="str">
            <v>FBd</v>
          </cell>
          <cell r="EE61">
            <v>9</v>
          </cell>
          <cell r="EF61" t="str">
            <v>Int</v>
          </cell>
          <cell r="EG61">
            <v>1</v>
          </cell>
          <cell r="EH61" t="b">
            <v>0</v>
          </cell>
          <cell r="EI61" t="str">
            <v/>
          </cell>
          <cell r="EJ61">
            <v>99</v>
          </cell>
          <cell r="EK61">
            <v>99</v>
          </cell>
          <cell r="EL61">
            <v>99</v>
          </cell>
          <cell r="EM61">
            <v>99</v>
          </cell>
          <cell r="EN61">
            <v>0</v>
          </cell>
        </row>
        <row r="62">
          <cell r="A62">
            <v>59</v>
          </cell>
          <cell r="B62" t="str">
            <v>Psion</v>
          </cell>
          <cell r="C62" t="str">
            <v>Psi</v>
          </cell>
          <cell r="D62" t="str">
            <v>Psi</v>
          </cell>
          <cell r="E62">
            <v>0</v>
          </cell>
          <cell r="K62">
            <v>2</v>
          </cell>
          <cell r="L62">
            <v>4</v>
          </cell>
          <cell r="U62">
            <v>0.5</v>
          </cell>
          <cell r="V62">
            <v>0.34</v>
          </cell>
          <cell r="W62">
            <v>0.34</v>
          </cell>
          <cell r="X62">
            <v>0.5</v>
          </cell>
          <cell r="AH62">
            <v>1</v>
          </cell>
          <cell r="AI62">
            <v>1</v>
          </cell>
          <cell r="AJ62">
            <v>1</v>
          </cell>
          <cell r="AK62">
            <v>1</v>
          </cell>
          <cell r="AL62">
            <v>1</v>
          </cell>
          <cell r="AM62">
            <v>0</v>
          </cell>
          <cell r="AN62">
            <v>2</v>
          </cell>
          <cell r="AO62">
            <v>2</v>
          </cell>
          <cell r="AP62">
            <v>2</v>
          </cell>
          <cell r="AQ62">
            <v>2</v>
          </cell>
          <cell r="AR62">
            <v>2</v>
          </cell>
          <cell r="AS62">
            <v>2</v>
          </cell>
          <cell r="AT62">
            <v>2</v>
          </cell>
          <cell r="AU62">
            <v>2</v>
          </cell>
          <cell r="AV62">
            <v>1</v>
          </cell>
          <cell r="AW62">
            <v>1</v>
          </cell>
          <cell r="AX62">
            <v>1</v>
          </cell>
          <cell r="AY62">
            <v>1</v>
          </cell>
          <cell r="AZ62">
            <v>1</v>
          </cell>
          <cell r="BA62">
            <v>1</v>
          </cell>
          <cell r="BB62">
            <v>1</v>
          </cell>
          <cell r="BC62">
            <v>1</v>
          </cell>
          <cell r="BD62">
            <v>1</v>
          </cell>
          <cell r="BE62">
            <v>1</v>
          </cell>
          <cell r="BF62">
            <v>0</v>
          </cell>
          <cell r="BG62">
            <v>0</v>
          </cell>
          <cell r="BH62">
            <v>1</v>
          </cell>
          <cell r="BI62">
            <v>1</v>
          </cell>
          <cell r="BJ62">
            <v>2</v>
          </cell>
          <cell r="BK62">
            <v>2</v>
          </cell>
          <cell r="BL62">
            <v>2</v>
          </cell>
          <cell r="BM62">
            <v>2</v>
          </cell>
          <cell r="BN62">
            <v>2</v>
          </cell>
          <cell r="BO62">
            <v>2</v>
          </cell>
          <cell r="BP62">
            <v>0</v>
          </cell>
          <cell r="BQ62">
            <v>2</v>
          </cell>
          <cell r="BR62">
            <v>2</v>
          </cell>
          <cell r="BS62">
            <v>2</v>
          </cell>
          <cell r="BT62">
            <v>0</v>
          </cell>
          <cell r="BU62">
            <v>2</v>
          </cell>
          <cell r="BV62">
            <v>2</v>
          </cell>
          <cell r="BW62">
            <v>2</v>
          </cell>
          <cell r="BX62">
            <v>2</v>
          </cell>
          <cell r="BY62">
            <v>2</v>
          </cell>
          <cell r="BZ62">
            <v>2</v>
          </cell>
          <cell r="CA62">
            <v>2</v>
          </cell>
          <cell r="CB62">
            <v>2</v>
          </cell>
          <cell r="CC62">
            <v>2</v>
          </cell>
          <cell r="CD62">
            <v>2</v>
          </cell>
          <cell r="CE62">
            <v>1</v>
          </cell>
          <cell r="CF62">
            <v>1</v>
          </cell>
          <cell r="CG62">
            <v>1</v>
          </cell>
          <cell r="CH62">
            <v>1</v>
          </cell>
          <cell r="CI62">
            <v>1</v>
          </cell>
          <cell r="CJ62">
            <v>1</v>
          </cell>
          <cell r="CK62">
            <v>1</v>
          </cell>
          <cell r="CL62">
            <v>1</v>
          </cell>
          <cell r="CM62">
            <v>1</v>
          </cell>
          <cell r="CN62">
            <v>1</v>
          </cell>
          <cell r="CO62">
            <v>2</v>
          </cell>
          <cell r="CP62">
            <v>2</v>
          </cell>
          <cell r="CQ62">
            <v>2</v>
          </cell>
          <cell r="CR62">
            <v>2</v>
          </cell>
          <cell r="CS62">
            <v>2</v>
          </cell>
          <cell r="CT62">
            <v>2</v>
          </cell>
          <cell r="CU62">
            <v>2</v>
          </cell>
          <cell r="CV62">
            <v>1</v>
          </cell>
          <cell r="CW62">
            <v>1</v>
          </cell>
          <cell r="CX62">
            <v>1</v>
          </cell>
          <cell r="CY62">
            <v>1</v>
          </cell>
          <cell r="CZ62">
            <v>1</v>
          </cell>
          <cell r="DA62">
            <v>1</v>
          </cell>
          <cell r="DB62">
            <v>1</v>
          </cell>
          <cell r="DC62">
            <v>1</v>
          </cell>
          <cell r="DD62">
            <v>1</v>
          </cell>
          <cell r="DE62">
            <v>1</v>
          </cell>
          <cell r="DF62">
            <v>1</v>
          </cell>
          <cell r="DG62">
            <v>1</v>
          </cell>
          <cell r="DH62">
            <v>1</v>
          </cell>
          <cell r="DI62">
            <v>1</v>
          </cell>
          <cell r="DJ62" t="str">
            <v>XPH</v>
          </cell>
          <cell r="DK62" t="str">
            <v>Closed</v>
          </cell>
          <cell r="ED62" t="str">
            <v>FBd</v>
          </cell>
          <cell r="EE62">
            <v>10</v>
          </cell>
          <cell r="EF62" t="str">
            <v>Con</v>
          </cell>
          <cell r="EG62">
            <v>1</v>
          </cell>
          <cell r="EH62" t="b">
            <v>0</v>
          </cell>
          <cell r="EI62" t="str">
            <v/>
          </cell>
          <cell r="EJ62">
            <v>99</v>
          </cell>
          <cell r="EK62">
            <v>99</v>
          </cell>
          <cell r="EL62">
            <v>99</v>
          </cell>
          <cell r="EM62">
            <v>99</v>
          </cell>
          <cell r="EN62">
            <v>0</v>
          </cell>
        </row>
        <row r="63">
          <cell r="A63">
            <v>60</v>
          </cell>
          <cell r="B63" t="str">
            <v>Psychic Warrior</v>
          </cell>
          <cell r="C63" t="str">
            <v>Psw</v>
          </cell>
          <cell r="D63" t="str">
            <v>Psw</v>
          </cell>
          <cell r="E63">
            <v>0</v>
          </cell>
          <cell r="K63">
            <v>2</v>
          </cell>
          <cell r="L63">
            <v>8</v>
          </cell>
          <cell r="N63" t="b">
            <v>0</v>
          </cell>
          <cell r="O63" t="b">
            <v>0</v>
          </cell>
          <cell r="P63" t="b">
            <v>0</v>
          </cell>
          <cell r="Q63" t="b">
            <v>0</v>
          </cell>
          <cell r="S63" t="b">
            <v>0</v>
          </cell>
          <cell r="T63" t="b">
            <v>0</v>
          </cell>
          <cell r="U63">
            <v>0.75</v>
          </cell>
          <cell r="V63">
            <v>0.5</v>
          </cell>
          <cell r="W63">
            <v>0.34</v>
          </cell>
          <cell r="X63">
            <v>0.34</v>
          </cell>
          <cell r="AH63">
            <v>1</v>
          </cell>
          <cell r="AI63">
            <v>2</v>
          </cell>
          <cell r="AJ63">
            <v>1</v>
          </cell>
          <cell r="AK63">
            <v>1</v>
          </cell>
          <cell r="AL63">
            <v>2</v>
          </cell>
          <cell r="AM63">
            <v>0</v>
          </cell>
          <cell r="AN63">
            <v>2</v>
          </cell>
          <cell r="AO63">
            <v>2</v>
          </cell>
          <cell r="AP63">
            <v>2</v>
          </cell>
          <cell r="AQ63">
            <v>2</v>
          </cell>
          <cell r="AR63">
            <v>2</v>
          </cell>
          <cell r="AS63">
            <v>2</v>
          </cell>
          <cell r="AT63">
            <v>2</v>
          </cell>
          <cell r="AU63">
            <v>2</v>
          </cell>
          <cell r="AV63">
            <v>1</v>
          </cell>
          <cell r="AW63">
            <v>1</v>
          </cell>
          <cell r="AX63">
            <v>1</v>
          </cell>
          <cell r="AY63">
            <v>1</v>
          </cell>
          <cell r="AZ63">
            <v>1</v>
          </cell>
          <cell r="BA63">
            <v>1</v>
          </cell>
          <cell r="BB63">
            <v>1</v>
          </cell>
          <cell r="BC63">
            <v>1</v>
          </cell>
          <cell r="BD63">
            <v>1</v>
          </cell>
          <cell r="BE63">
            <v>1</v>
          </cell>
          <cell r="BF63">
            <v>0</v>
          </cell>
          <cell r="BG63">
            <v>0</v>
          </cell>
          <cell r="BH63">
            <v>1</v>
          </cell>
          <cell r="BI63">
            <v>2</v>
          </cell>
          <cell r="BJ63">
            <v>1</v>
          </cell>
          <cell r="BK63">
            <v>1</v>
          </cell>
          <cell r="BL63">
            <v>1</v>
          </cell>
          <cell r="BM63">
            <v>1</v>
          </cell>
          <cell r="BN63">
            <v>1</v>
          </cell>
          <cell r="BO63">
            <v>1</v>
          </cell>
          <cell r="BP63">
            <v>0</v>
          </cell>
          <cell r="BQ63">
            <v>1</v>
          </cell>
          <cell r="BR63">
            <v>1</v>
          </cell>
          <cell r="BS63">
            <v>2</v>
          </cell>
          <cell r="BT63">
            <v>0</v>
          </cell>
          <cell r="BU63">
            <v>1</v>
          </cell>
          <cell r="BV63">
            <v>1</v>
          </cell>
          <cell r="BW63">
            <v>1</v>
          </cell>
          <cell r="BX63">
            <v>1</v>
          </cell>
          <cell r="BY63">
            <v>1</v>
          </cell>
          <cell r="BZ63">
            <v>1</v>
          </cell>
          <cell r="CA63">
            <v>1</v>
          </cell>
          <cell r="CB63">
            <v>1</v>
          </cell>
          <cell r="CC63">
            <v>1</v>
          </cell>
          <cell r="CD63">
            <v>1</v>
          </cell>
          <cell r="CE63">
            <v>1</v>
          </cell>
          <cell r="CF63">
            <v>1</v>
          </cell>
          <cell r="CG63">
            <v>1</v>
          </cell>
          <cell r="CH63">
            <v>1</v>
          </cell>
          <cell r="CI63">
            <v>1</v>
          </cell>
          <cell r="CJ63">
            <v>1</v>
          </cell>
          <cell r="CK63">
            <v>1</v>
          </cell>
          <cell r="CL63">
            <v>1</v>
          </cell>
          <cell r="CM63">
            <v>1</v>
          </cell>
          <cell r="CN63">
            <v>1</v>
          </cell>
          <cell r="CO63">
            <v>2</v>
          </cell>
          <cell r="CP63">
            <v>2</v>
          </cell>
          <cell r="CQ63">
            <v>2</v>
          </cell>
          <cell r="CR63">
            <v>2</v>
          </cell>
          <cell r="CS63">
            <v>2</v>
          </cell>
          <cell r="CT63">
            <v>2</v>
          </cell>
          <cell r="CU63">
            <v>1</v>
          </cell>
          <cell r="CV63">
            <v>2</v>
          </cell>
          <cell r="CW63">
            <v>2</v>
          </cell>
          <cell r="CX63">
            <v>1</v>
          </cell>
          <cell r="CY63">
            <v>1</v>
          </cell>
          <cell r="CZ63">
            <v>1</v>
          </cell>
          <cell r="DA63">
            <v>1</v>
          </cell>
          <cell r="DB63">
            <v>1</v>
          </cell>
          <cell r="DC63">
            <v>1</v>
          </cell>
          <cell r="DD63">
            <v>1</v>
          </cell>
          <cell r="DE63">
            <v>2</v>
          </cell>
          <cell r="DF63">
            <v>1</v>
          </cell>
          <cell r="DG63">
            <v>1</v>
          </cell>
          <cell r="DH63">
            <v>1</v>
          </cell>
          <cell r="DI63">
            <v>1</v>
          </cell>
          <cell r="DJ63" t="str">
            <v>XPH</v>
          </cell>
          <cell r="DK63" t="str">
            <v>Closed</v>
          </cell>
          <cell r="ED63" t="str">
            <v>FBd</v>
          </cell>
          <cell r="EE63">
            <v>10</v>
          </cell>
          <cell r="EF63" t="str">
            <v>Dex</v>
          </cell>
          <cell r="EG63">
            <v>2</v>
          </cell>
          <cell r="EH63" t="b">
            <v>0</v>
          </cell>
          <cell r="EI63" t="str">
            <v/>
          </cell>
          <cell r="EJ63">
            <v>99</v>
          </cell>
          <cell r="EK63">
            <v>99</v>
          </cell>
          <cell r="EL63">
            <v>99</v>
          </cell>
          <cell r="EM63">
            <v>99</v>
          </cell>
          <cell r="EN63">
            <v>0</v>
          </cell>
        </row>
        <row r="64">
          <cell r="A64">
            <v>61</v>
          </cell>
          <cell r="B64" t="str">
            <v>Soulknife</v>
          </cell>
          <cell r="C64" t="str">
            <v>Skf</v>
          </cell>
          <cell r="D64" t="str">
            <v>Sou</v>
          </cell>
          <cell r="E64">
            <v>0</v>
          </cell>
          <cell r="K64">
            <v>4</v>
          </cell>
          <cell r="L64">
            <v>10</v>
          </cell>
          <cell r="N64" t="b">
            <v>0</v>
          </cell>
          <cell r="Q64" t="b">
            <v>0</v>
          </cell>
          <cell r="S64" t="b">
            <v>0</v>
          </cell>
          <cell r="U64">
            <v>0.75</v>
          </cell>
          <cell r="V64">
            <v>0.34</v>
          </cell>
          <cell r="W64">
            <v>0.5</v>
          </cell>
          <cell r="X64">
            <v>0.5</v>
          </cell>
          <cell r="AH64">
            <v>1</v>
          </cell>
          <cell r="AI64">
            <v>2</v>
          </cell>
          <cell r="AJ64">
            <v>1</v>
          </cell>
          <cell r="AK64">
            <v>1</v>
          </cell>
          <cell r="AL64">
            <v>2</v>
          </cell>
          <cell r="AM64">
            <v>0</v>
          </cell>
          <cell r="AN64">
            <v>2</v>
          </cell>
          <cell r="AO64">
            <v>2</v>
          </cell>
          <cell r="AP64">
            <v>2</v>
          </cell>
          <cell r="AQ64">
            <v>2</v>
          </cell>
          <cell r="AR64">
            <v>2</v>
          </cell>
          <cell r="AS64">
            <v>2</v>
          </cell>
          <cell r="AT64">
            <v>2</v>
          </cell>
          <cell r="AU64">
            <v>2</v>
          </cell>
          <cell r="AV64">
            <v>1</v>
          </cell>
          <cell r="AW64">
            <v>1</v>
          </cell>
          <cell r="AX64">
            <v>1</v>
          </cell>
          <cell r="AY64">
            <v>1</v>
          </cell>
          <cell r="AZ64">
            <v>1</v>
          </cell>
          <cell r="BA64">
            <v>1</v>
          </cell>
          <cell r="BB64">
            <v>1</v>
          </cell>
          <cell r="BC64">
            <v>1</v>
          </cell>
          <cell r="BD64">
            <v>1</v>
          </cell>
          <cell r="BE64">
            <v>2</v>
          </cell>
          <cell r="BF64">
            <v>0</v>
          </cell>
          <cell r="BG64">
            <v>0</v>
          </cell>
          <cell r="BH64">
            <v>1</v>
          </cell>
          <cell r="BI64">
            <v>2</v>
          </cell>
          <cell r="BJ64">
            <v>1</v>
          </cell>
          <cell r="BK64">
            <v>1</v>
          </cell>
          <cell r="BL64">
            <v>1</v>
          </cell>
          <cell r="BM64">
            <v>1</v>
          </cell>
          <cell r="BN64">
            <v>1</v>
          </cell>
          <cell r="BO64">
            <v>1</v>
          </cell>
          <cell r="BP64">
            <v>0</v>
          </cell>
          <cell r="BQ64">
            <v>1</v>
          </cell>
          <cell r="BR64">
            <v>1</v>
          </cell>
          <cell r="BS64">
            <v>2</v>
          </cell>
          <cell r="BT64">
            <v>0</v>
          </cell>
          <cell r="BU64">
            <v>1</v>
          </cell>
          <cell r="BV64">
            <v>1</v>
          </cell>
          <cell r="BW64">
            <v>1</v>
          </cell>
          <cell r="BX64">
            <v>1</v>
          </cell>
          <cell r="BY64">
            <v>1</v>
          </cell>
          <cell r="BZ64">
            <v>1</v>
          </cell>
          <cell r="CA64">
            <v>1</v>
          </cell>
          <cell r="CB64">
            <v>1</v>
          </cell>
          <cell r="CC64">
            <v>1</v>
          </cell>
          <cell r="CD64">
            <v>1</v>
          </cell>
          <cell r="CE64">
            <v>2</v>
          </cell>
          <cell r="CF64">
            <v>1</v>
          </cell>
          <cell r="CG64">
            <v>2</v>
          </cell>
          <cell r="CH64">
            <v>1</v>
          </cell>
          <cell r="CI64">
            <v>1</v>
          </cell>
          <cell r="CJ64">
            <v>1</v>
          </cell>
          <cell r="CK64">
            <v>1</v>
          </cell>
          <cell r="CL64">
            <v>1</v>
          </cell>
          <cell r="CM64">
            <v>1</v>
          </cell>
          <cell r="CN64">
            <v>1</v>
          </cell>
          <cell r="CO64">
            <v>2</v>
          </cell>
          <cell r="CP64">
            <v>2</v>
          </cell>
          <cell r="CQ64">
            <v>2</v>
          </cell>
          <cell r="CR64">
            <v>2</v>
          </cell>
          <cell r="CS64">
            <v>2</v>
          </cell>
          <cell r="CT64">
            <v>2</v>
          </cell>
          <cell r="CU64">
            <v>1</v>
          </cell>
          <cell r="CV64">
            <v>1</v>
          </cell>
          <cell r="CW64">
            <v>1</v>
          </cell>
          <cell r="CX64">
            <v>1</v>
          </cell>
          <cell r="CY64">
            <v>1</v>
          </cell>
          <cell r="CZ64">
            <v>1</v>
          </cell>
          <cell r="DA64">
            <v>1</v>
          </cell>
          <cell r="DB64">
            <v>1</v>
          </cell>
          <cell r="DC64">
            <v>2</v>
          </cell>
          <cell r="DD64">
            <v>1</v>
          </cell>
          <cell r="DE64">
            <v>1</v>
          </cell>
          <cell r="DF64">
            <v>2</v>
          </cell>
          <cell r="DG64">
            <v>1</v>
          </cell>
          <cell r="DH64">
            <v>1</v>
          </cell>
          <cell r="DI64">
            <v>1</v>
          </cell>
          <cell r="DJ64" t="str">
            <v>XPH</v>
          </cell>
          <cell r="DK64" t="str">
            <v>Closed</v>
          </cell>
          <cell r="ED64" t="str">
            <v>FBd</v>
          </cell>
          <cell r="EE64">
            <v>10</v>
          </cell>
          <cell r="EF64" t="str">
            <v>Str</v>
          </cell>
          <cell r="EG64">
            <v>2</v>
          </cell>
          <cell r="EH64" t="b">
            <v>0</v>
          </cell>
          <cell r="EI64" t="str">
            <v/>
          </cell>
          <cell r="EJ64">
            <v>99</v>
          </cell>
          <cell r="EK64">
            <v>99</v>
          </cell>
          <cell r="EL64">
            <v>99</v>
          </cell>
          <cell r="EM64">
            <v>99</v>
          </cell>
          <cell r="EN64">
            <v>0</v>
          </cell>
        </row>
        <row r="65">
          <cell r="A65">
            <v>62</v>
          </cell>
          <cell r="B65" t="str">
            <v>Wilder</v>
          </cell>
          <cell r="C65" t="str">
            <v>Wld</v>
          </cell>
          <cell r="D65" t="str">
            <v>Wld</v>
          </cell>
          <cell r="E65">
            <v>0</v>
          </cell>
          <cell r="K65">
            <v>4</v>
          </cell>
          <cell r="L65">
            <v>6</v>
          </cell>
          <cell r="N65" t="b">
            <v>0</v>
          </cell>
          <cell r="Q65" t="b">
            <v>0</v>
          </cell>
          <cell r="S65" t="b">
            <v>0</v>
          </cell>
          <cell r="U65">
            <v>0.75</v>
          </cell>
          <cell r="V65">
            <v>0.34</v>
          </cell>
          <cell r="W65">
            <v>0.34</v>
          </cell>
          <cell r="X65">
            <v>0.5</v>
          </cell>
          <cell r="AH65">
            <v>1</v>
          </cell>
          <cell r="AI65">
            <v>2</v>
          </cell>
          <cell r="AJ65">
            <v>2</v>
          </cell>
          <cell r="AK65">
            <v>2</v>
          </cell>
          <cell r="AL65">
            <v>2</v>
          </cell>
          <cell r="AM65">
            <v>0</v>
          </cell>
          <cell r="AN65">
            <v>2</v>
          </cell>
          <cell r="AO65">
            <v>2</v>
          </cell>
          <cell r="AP65">
            <v>2</v>
          </cell>
          <cell r="AQ65">
            <v>2</v>
          </cell>
          <cell r="AR65">
            <v>2</v>
          </cell>
          <cell r="AS65">
            <v>2</v>
          </cell>
          <cell r="AT65">
            <v>2</v>
          </cell>
          <cell r="AU65">
            <v>2</v>
          </cell>
          <cell r="AV65">
            <v>1</v>
          </cell>
          <cell r="AW65">
            <v>1</v>
          </cell>
          <cell r="AX65">
            <v>1</v>
          </cell>
          <cell r="AY65">
            <v>1</v>
          </cell>
          <cell r="AZ65">
            <v>2</v>
          </cell>
          <cell r="BA65">
            <v>1</v>
          </cell>
          <cell r="BB65">
            <v>1</v>
          </cell>
          <cell r="BC65">
            <v>1</v>
          </cell>
          <cell r="BD65">
            <v>1</v>
          </cell>
          <cell r="BE65">
            <v>1</v>
          </cell>
          <cell r="BF65">
            <v>0</v>
          </cell>
          <cell r="BG65">
            <v>0</v>
          </cell>
          <cell r="BH65">
            <v>2</v>
          </cell>
          <cell r="BI65">
            <v>2</v>
          </cell>
          <cell r="BJ65">
            <v>1</v>
          </cell>
          <cell r="BK65">
            <v>1</v>
          </cell>
          <cell r="BL65">
            <v>1</v>
          </cell>
          <cell r="BM65">
            <v>1</v>
          </cell>
          <cell r="BN65">
            <v>1</v>
          </cell>
          <cell r="BO65">
            <v>1</v>
          </cell>
          <cell r="BP65">
            <v>0</v>
          </cell>
          <cell r="BQ65">
            <v>1</v>
          </cell>
          <cell r="BR65">
            <v>1</v>
          </cell>
          <cell r="BS65">
            <v>2</v>
          </cell>
          <cell r="BT65">
            <v>0</v>
          </cell>
          <cell r="BU65">
            <v>1</v>
          </cell>
          <cell r="BV65">
            <v>1</v>
          </cell>
          <cell r="BW65">
            <v>1</v>
          </cell>
          <cell r="BX65">
            <v>1</v>
          </cell>
          <cell r="BY65">
            <v>1</v>
          </cell>
          <cell r="BZ65">
            <v>1</v>
          </cell>
          <cell r="CA65">
            <v>1</v>
          </cell>
          <cell r="CB65">
            <v>1</v>
          </cell>
          <cell r="CC65">
            <v>1</v>
          </cell>
          <cell r="CD65">
            <v>1</v>
          </cell>
          <cell r="CE65">
            <v>2</v>
          </cell>
          <cell r="CF65">
            <v>1</v>
          </cell>
          <cell r="CG65">
            <v>1</v>
          </cell>
          <cell r="CH65">
            <v>1</v>
          </cell>
          <cell r="CI65">
            <v>1</v>
          </cell>
          <cell r="CJ65">
            <v>1</v>
          </cell>
          <cell r="CK65">
            <v>1</v>
          </cell>
          <cell r="CL65">
            <v>1</v>
          </cell>
          <cell r="CM65">
            <v>1</v>
          </cell>
          <cell r="CN65">
            <v>1</v>
          </cell>
          <cell r="CO65">
            <v>2</v>
          </cell>
          <cell r="CP65">
            <v>2</v>
          </cell>
          <cell r="CQ65">
            <v>2</v>
          </cell>
          <cell r="CR65">
            <v>2</v>
          </cell>
          <cell r="CS65">
            <v>2</v>
          </cell>
          <cell r="CT65">
            <v>2</v>
          </cell>
          <cell r="CU65">
            <v>2</v>
          </cell>
          <cell r="CV65">
            <v>1</v>
          </cell>
          <cell r="CW65">
            <v>1</v>
          </cell>
          <cell r="CX65">
            <v>2</v>
          </cell>
          <cell r="CY65">
            <v>1</v>
          </cell>
          <cell r="CZ65">
            <v>1</v>
          </cell>
          <cell r="DA65">
            <v>1</v>
          </cell>
          <cell r="DB65">
            <v>1</v>
          </cell>
          <cell r="DC65">
            <v>2</v>
          </cell>
          <cell r="DD65">
            <v>1</v>
          </cell>
          <cell r="DE65">
            <v>2</v>
          </cell>
          <cell r="DF65">
            <v>2</v>
          </cell>
          <cell r="DG65">
            <v>1</v>
          </cell>
          <cell r="DH65">
            <v>1</v>
          </cell>
          <cell r="DI65">
            <v>1</v>
          </cell>
          <cell r="DJ65" t="str">
            <v>XPH</v>
          </cell>
          <cell r="DK65" t="str">
            <v>Closed</v>
          </cell>
          <cell r="ED65" t="str">
            <v>Flw</v>
          </cell>
          <cell r="EE65">
            <v>10</v>
          </cell>
          <cell r="EF65" t="str">
            <v>Con</v>
          </cell>
          <cell r="EG65">
            <v>2</v>
          </cell>
          <cell r="EH65" t="b">
            <v>0</v>
          </cell>
          <cell r="EI65" t="str">
            <v/>
          </cell>
          <cell r="EJ65">
            <v>99</v>
          </cell>
          <cell r="EK65">
            <v>99</v>
          </cell>
          <cell r="EL65">
            <v>99</v>
          </cell>
          <cell r="EM65">
            <v>99</v>
          </cell>
          <cell r="EN65">
            <v>0</v>
          </cell>
        </row>
        <row r="66">
          <cell r="A66">
            <v>63</v>
          </cell>
          <cell r="B66" t="str">
            <v>– Base Classes Oriental Adventures –</v>
          </cell>
          <cell r="E66">
            <v>0</v>
          </cell>
          <cell r="F66">
            <v>1</v>
          </cell>
          <cell r="ED66" t="str">
            <v>FMk</v>
          </cell>
          <cell r="EE66">
            <v>1</v>
          </cell>
          <cell r="EF66" t="str">
            <v>Cha</v>
          </cell>
          <cell r="EG66">
            <v>1</v>
          </cell>
          <cell r="EH66" t="b">
            <v>0</v>
          </cell>
          <cell r="EI66" t="str">
            <v/>
          </cell>
          <cell r="EJ66">
            <v>99</v>
          </cell>
          <cell r="EK66">
            <v>99</v>
          </cell>
          <cell r="EL66">
            <v>99</v>
          </cell>
          <cell r="EM66">
            <v>99</v>
          </cell>
          <cell r="EN66">
            <v>0</v>
          </cell>
        </row>
        <row r="67">
          <cell r="A67">
            <v>64</v>
          </cell>
          <cell r="B67" t="str">
            <v>Samurai</v>
          </cell>
          <cell r="C67" t="str">
            <v>OAS</v>
          </cell>
          <cell r="D67" t="str">
            <v>OAS</v>
          </cell>
          <cell r="E67">
            <v>0</v>
          </cell>
          <cell r="K67">
            <v>4</v>
          </cell>
          <cell r="L67">
            <v>10</v>
          </cell>
          <cell r="N67" t="b">
            <v>0</v>
          </cell>
          <cell r="O67" t="b">
            <v>0</v>
          </cell>
          <cell r="S67" t="b">
            <v>0</v>
          </cell>
          <cell r="T67" t="b">
            <v>0</v>
          </cell>
          <cell r="U67">
            <v>1</v>
          </cell>
          <cell r="V67">
            <v>0.5</v>
          </cell>
          <cell r="W67">
            <v>0.34</v>
          </cell>
          <cell r="X67">
            <v>0.5</v>
          </cell>
          <cell r="AH67">
            <v>1</v>
          </cell>
          <cell r="AI67">
            <v>1</v>
          </cell>
          <cell r="AJ67">
            <v>1</v>
          </cell>
          <cell r="AK67">
            <v>1</v>
          </cell>
          <cell r="AL67">
            <v>2</v>
          </cell>
          <cell r="AM67">
            <v>0</v>
          </cell>
          <cell r="AN67">
            <v>1</v>
          </cell>
          <cell r="AO67">
            <v>2</v>
          </cell>
          <cell r="AP67">
            <v>2</v>
          </cell>
          <cell r="AQ67">
            <v>2</v>
          </cell>
          <cell r="AR67">
            <v>2</v>
          </cell>
          <cell r="AS67">
            <v>2</v>
          </cell>
          <cell r="AT67">
            <v>2</v>
          </cell>
          <cell r="AU67">
            <v>2</v>
          </cell>
          <cell r="AV67">
            <v>1</v>
          </cell>
          <cell r="AW67">
            <v>2</v>
          </cell>
          <cell r="AX67">
            <v>1</v>
          </cell>
          <cell r="AY67">
            <v>1</v>
          </cell>
          <cell r="AZ67">
            <v>1</v>
          </cell>
          <cell r="BA67">
            <v>1</v>
          </cell>
          <cell r="BB67">
            <v>1</v>
          </cell>
          <cell r="BC67">
            <v>1</v>
          </cell>
          <cell r="BD67">
            <v>1</v>
          </cell>
          <cell r="BE67">
            <v>1</v>
          </cell>
          <cell r="BF67">
            <v>0</v>
          </cell>
          <cell r="BG67">
            <v>2</v>
          </cell>
          <cell r="BH67">
            <v>2</v>
          </cell>
          <cell r="BI67">
            <v>2</v>
          </cell>
          <cell r="BJ67">
            <v>1</v>
          </cell>
          <cell r="BK67">
            <v>1</v>
          </cell>
          <cell r="BL67">
            <v>1</v>
          </cell>
          <cell r="BM67">
            <v>1</v>
          </cell>
          <cell r="BN67">
            <v>1</v>
          </cell>
          <cell r="BO67">
            <v>1</v>
          </cell>
          <cell r="BP67">
            <v>0</v>
          </cell>
          <cell r="BQ67">
            <v>1</v>
          </cell>
          <cell r="BR67">
            <v>1</v>
          </cell>
          <cell r="BS67">
            <v>1</v>
          </cell>
          <cell r="BT67">
            <v>0</v>
          </cell>
          <cell r="BU67">
            <v>1</v>
          </cell>
          <cell r="BV67">
            <v>1</v>
          </cell>
          <cell r="BW67">
            <v>1</v>
          </cell>
          <cell r="BX67">
            <v>1</v>
          </cell>
          <cell r="BY67">
            <v>1</v>
          </cell>
          <cell r="BZ67">
            <v>1</v>
          </cell>
          <cell r="CA67">
            <v>1</v>
          </cell>
          <cell r="CB67">
            <v>1</v>
          </cell>
          <cell r="CC67">
            <v>1</v>
          </cell>
          <cell r="CD67">
            <v>1</v>
          </cell>
          <cell r="CE67">
            <v>1</v>
          </cell>
          <cell r="CF67">
            <v>1</v>
          </cell>
          <cell r="CG67">
            <v>1</v>
          </cell>
          <cell r="CH67">
            <v>1</v>
          </cell>
          <cell r="CI67">
            <v>2</v>
          </cell>
          <cell r="CJ67">
            <v>2</v>
          </cell>
          <cell r="CK67">
            <v>2</v>
          </cell>
          <cell r="CL67">
            <v>2</v>
          </cell>
          <cell r="CM67">
            <v>2</v>
          </cell>
          <cell r="CN67">
            <v>2</v>
          </cell>
          <cell r="CO67">
            <v>2</v>
          </cell>
          <cell r="CP67">
            <v>2</v>
          </cell>
          <cell r="CQ67">
            <v>2</v>
          </cell>
          <cell r="CR67">
            <v>2</v>
          </cell>
          <cell r="CS67">
            <v>2</v>
          </cell>
          <cell r="CT67">
            <v>2</v>
          </cell>
          <cell r="CU67">
            <v>1</v>
          </cell>
          <cell r="CV67">
            <v>2</v>
          </cell>
          <cell r="CW67">
            <v>1</v>
          </cell>
          <cell r="CX67">
            <v>2</v>
          </cell>
          <cell r="CY67">
            <v>1</v>
          </cell>
          <cell r="CZ67">
            <v>1</v>
          </cell>
          <cell r="DA67">
            <v>1</v>
          </cell>
          <cell r="DB67">
            <v>1</v>
          </cell>
          <cell r="DC67">
            <v>1</v>
          </cell>
          <cell r="DD67">
            <v>1</v>
          </cell>
          <cell r="DE67">
            <v>2</v>
          </cell>
          <cell r="DF67">
            <v>1</v>
          </cell>
          <cell r="DG67">
            <v>1</v>
          </cell>
          <cell r="DH67">
            <v>1</v>
          </cell>
          <cell r="DI67">
            <v>1</v>
          </cell>
          <cell r="DJ67" t="str">
            <v>OA</v>
          </cell>
          <cell r="DK67" t="str">
            <v>Closed</v>
          </cell>
          <cell r="ED67" t="str">
            <v>FMk</v>
          </cell>
          <cell r="EE67">
            <v>5</v>
          </cell>
          <cell r="EF67" t="str">
            <v>Cha</v>
          </cell>
          <cell r="EG67">
            <v>1</v>
          </cell>
          <cell r="EH67" t="b">
            <v>0</v>
          </cell>
          <cell r="EI67" t="str">
            <v/>
          </cell>
          <cell r="EJ67">
            <v>99</v>
          </cell>
          <cell r="EK67">
            <v>99</v>
          </cell>
          <cell r="EL67">
            <v>99</v>
          </cell>
          <cell r="EM67">
            <v>99</v>
          </cell>
          <cell r="EN67">
            <v>0</v>
          </cell>
        </row>
        <row r="68">
          <cell r="A68">
            <v>65</v>
          </cell>
          <cell r="B68" t="str">
            <v>Shaman</v>
          </cell>
          <cell r="C68" t="str">
            <v>Sha</v>
          </cell>
          <cell r="D68" t="str">
            <v>Sha</v>
          </cell>
          <cell r="E68">
            <v>0</v>
          </cell>
          <cell r="K68">
            <v>4</v>
          </cell>
          <cell r="L68">
            <v>6</v>
          </cell>
          <cell r="M68">
            <v>0</v>
          </cell>
          <cell r="N68" t="b">
            <v>0</v>
          </cell>
          <cell r="S68" t="b">
            <v>0</v>
          </cell>
          <cell r="U68">
            <v>0.75</v>
          </cell>
          <cell r="V68">
            <v>0.34</v>
          </cell>
          <cell r="W68">
            <v>0.34</v>
          </cell>
          <cell r="X68">
            <v>0.5</v>
          </cell>
          <cell r="AH68">
            <v>1</v>
          </cell>
          <cell r="AI68">
            <v>1</v>
          </cell>
          <cell r="AJ68">
            <v>1</v>
          </cell>
          <cell r="AK68">
            <v>1</v>
          </cell>
          <cell r="AL68">
            <v>1</v>
          </cell>
          <cell r="AM68">
            <v>0</v>
          </cell>
          <cell r="AN68">
            <v>2</v>
          </cell>
          <cell r="AO68">
            <v>2</v>
          </cell>
          <cell r="AP68">
            <v>2</v>
          </cell>
          <cell r="AQ68">
            <v>2</v>
          </cell>
          <cell r="AR68">
            <v>2</v>
          </cell>
          <cell r="AS68">
            <v>2</v>
          </cell>
          <cell r="AT68">
            <v>2</v>
          </cell>
          <cell r="AU68">
            <v>2</v>
          </cell>
          <cell r="AV68">
            <v>1</v>
          </cell>
          <cell r="AW68">
            <v>1</v>
          </cell>
          <cell r="AX68">
            <v>1</v>
          </cell>
          <cell r="AY68">
            <v>1</v>
          </cell>
          <cell r="AZ68">
            <v>1</v>
          </cell>
          <cell r="BA68">
            <v>1</v>
          </cell>
          <cell r="BB68">
            <v>1</v>
          </cell>
          <cell r="BC68">
            <v>1</v>
          </cell>
          <cell r="BD68">
            <v>2</v>
          </cell>
          <cell r="BE68">
            <v>1</v>
          </cell>
          <cell r="BF68">
            <v>0</v>
          </cell>
          <cell r="BG68">
            <v>1</v>
          </cell>
          <cell r="BH68">
            <v>1</v>
          </cell>
          <cell r="BI68">
            <v>1</v>
          </cell>
          <cell r="BJ68">
            <v>2</v>
          </cell>
          <cell r="BK68">
            <v>1</v>
          </cell>
          <cell r="BL68">
            <v>1</v>
          </cell>
          <cell r="BM68">
            <v>1</v>
          </cell>
          <cell r="BN68">
            <v>1</v>
          </cell>
          <cell r="BO68">
            <v>1</v>
          </cell>
          <cell r="BP68">
            <v>0</v>
          </cell>
          <cell r="BQ68">
            <v>1</v>
          </cell>
          <cell r="BR68">
            <v>1</v>
          </cell>
          <cell r="BS68">
            <v>1</v>
          </cell>
          <cell r="BT68">
            <v>0</v>
          </cell>
          <cell r="BU68">
            <v>1</v>
          </cell>
          <cell r="BV68">
            <v>1</v>
          </cell>
          <cell r="BW68">
            <v>1</v>
          </cell>
          <cell r="BX68">
            <v>1</v>
          </cell>
          <cell r="BY68">
            <v>1</v>
          </cell>
          <cell r="BZ68">
            <v>1</v>
          </cell>
          <cell r="CA68">
            <v>1</v>
          </cell>
          <cell r="CB68">
            <v>1</v>
          </cell>
          <cell r="CC68">
            <v>1</v>
          </cell>
          <cell r="CD68">
            <v>1</v>
          </cell>
          <cell r="CE68">
            <v>1</v>
          </cell>
          <cell r="CF68">
            <v>1</v>
          </cell>
          <cell r="CG68">
            <v>1</v>
          </cell>
          <cell r="CH68">
            <v>1</v>
          </cell>
          <cell r="CI68">
            <v>1</v>
          </cell>
          <cell r="CJ68">
            <v>1</v>
          </cell>
          <cell r="CK68">
            <v>1</v>
          </cell>
          <cell r="CL68">
            <v>1</v>
          </cell>
          <cell r="CM68">
            <v>1</v>
          </cell>
          <cell r="CN68">
            <v>1</v>
          </cell>
          <cell r="CO68">
            <v>2</v>
          </cell>
          <cell r="CP68">
            <v>2</v>
          </cell>
          <cell r="CQ68">
            <v>2</v>
          </cell>
          <cell r="CR68">
            <v>2</v>
          </cell>
          <cell r="CS68">
            <v>2</v>
          </cell>
          <cell r="CT68">
            <v>2</v>
          </cell>
          <cell r="CU68">
            <v>1</v>
          </cell>
          <cell r="CV68">
            <v>1</v>
          </cell>
          <cell r="CW68">
            <v>1</v>
          </cell>
          <cell r="CX68">
            <v>1</v>
          </cell>
          <cell r="CY68">
            <v>1</v>
          </cell>
          <cell r="CZ68">
            <v>1</v>
          </cell>
          <cell r="DA68">
            <v>1</v>
          </cell>
          <cell r="DB68">
            <v>2</v>
          </cell>
          <cell r="DC68">
            <v>1</v>
          </cell>
          <cell r="DD68">
            <v>1</v>
          </cell>
          <cell r="DE68">
            <v>1</v>
          </cell>
          <cell r="DF68">
            <v>1</v>
          </cell>
          <cell r="DG68">
            <v>1</v>
          </cell>
          <cell r="DH68">
            <v>1</v>
          </cell>
          <cell r="DI68">
            <v>1</v>
          </cell>
          <cell r="DJ68" t="str">
            <v>OA</v>
          </cell>
          <cell r="DK68" t="str">
            <v>Closed</v>
          </cell>
          <cell r="ED68" t="str">
            <v>FMk</v>
          </cell>
          <cell r="EE68">
            <v>10</v>
          </cell>
          <cell r="EF68" t="str">
            <v>Cha</v>
          </cell>
          <cell r="EG68">
            <v>1</v>
          </cell>
          <cell r="EH68" t="b">
            <v>0</v>
          </cell>
          <cell r="EI68" t="str">
            <v/>
          </cell>
          <cell r="EJ68">
            <v>99</v>
          </cell>
          <cell r="EK68">
            <v>99</v>
          </cell>
          <cell r="EL68">
            <v>99</v>
          </cell>
          <cell r="EM68">
            <v>99</v>
          </cell>
          <cell r="EN68">
            <v>0</v>
          </cell>
        </row>
        <row r="69">
          <cell r="A69">
            <v>66</v>
          </cell>
          <cell r="B69" t="str">
            <v>Sohei</v>
          </cell>
          <cell r="C69" t="str">
            <v>Soh</v>
          </cell>
          <cell r="D69" t="str">
            <v>Soh</v>
          </cell>
          <cell r="E69">
            <v>0</v>
          </cell>
          <cell r="K69">
            <v>2</v>
          </cell>
          <cell r="L69">
            <v>10</v>
          </cell>
          <cell r="N69" t="b">
            <v>0</v>
          </cell>
          <cell r="O69" t="b">
            <v>0</v>
          </cell>
          <cell r="P69" t="b">
            <v>0</v>
          </cell>
          <cell r="S69" t="b">
            <v>0</v>
          </cell>
          <cell r="T69" t="b">
            <v>0</v>
          </cell>
          <cell r="U69">
            <v>0.75</v>
          </cell>
          <cell r="V69">
            <v>0.5</v>
          </cell>
          <cell r="W69">
            <v>0.34</v>
          </cell>
          <cell r="X69">
            <v>0.5</v>
          </cell>
          <cell r="AH69">
            <v>1</v>
          </cell>
          <cell r="AI69">
            <v>1</v>
          </cell>
          <cell r="AJ69">
            <v>1</v>
          </cell>
          <cell r="AK69">
            <v>1</v>
          </cell>
          <cell r="AL69">
            <v>1</v>
          </cell>
          <cell r="AM69">
            <v>0</v>
          </cell>
          <cell r="AN69">
            <v>2</v>
          </cell>
          <cell r="AO69">
            <v>2</v>
          </cell>
          <cell r="AP69">
            <v>2</v>
          </cell>
          <cell r="AQ69">
            <v>2</v>
          </cell>
          <cell r="AR69">
            <v>2</v>
          </cell>
          <cell r="AS69">
            <v>2</v>
          </cell>
          <cell r="AT69">
            <v>2</v>
          </cell>
          <cell r="AU69">
            <v>2</v>
          </cell>
          <cell r="AV69">
            <v>1</v>
          </cell>
          <cell r="AW69">
            <v>2</v>
          </cell>
          <cell r="AX69">
            <v>1</v>
          </cell>
          <cell r="AY69">
            <v>1</v>
          </cell>
          <cell r="AZ69">
            <v>1</v>
          </cell>
          <cell r="BA69">
            <v>1</v>
          </cell>
          <cell r="BB69">
            <v>1</v>
          </cell>
          <cell r="BC69">
            <v>1</v>
          </cell>
          <cell r="BD69">
            <v>2</v>
          </cell>
          <cell r="BE69">
            <v>1</v>
          </cell>
          <cell r="BF69">
            <v>0</v>
          </cell>
          <cell r="BG69">
            <v>2</v>
          </cell>
          <cell r="BH69">
            <v>1</v>
          </cell>
          <cell r="BI69">
            <v>1</v>
          </cell>
          <cell r="BJ69">
            <v>1</v>
          </cell>
          <cell r="BK69">
            <v>1</v>
          </cell>
          <cell r="BL69">
            <v>1</v>
          </cell>
          <cell r="BM69">
            <v>1</v>
          </cell>
          <cell r="BN69">
            <v>1</v>
          </cell>
          <cell r="BO69">
            <v>1</v>
          </cell>
          <cell r="BP69">
            <v>0</v>
          </cell>
          <cell r="BQ69">
            <v>1</v>
          </cell>
          <cell r="BR69">
            <v>1</v>
          </cell>
          <cell r="BS69">
            <v>1</v>
          </cell>
          <cell r="BT69">
            <v>0</v>
          </cell>
          <cell r="BU69">
            <v>2</v>
          </cell>
          <cell r="BV69">
            <v>1</v>
          </cell>
          <cell r="BW69">
            <v>1</v>
          </cell>
          <cell r="BX69">
            <v>1</v>
          </cell>
          <cell r="BY69">
            <v>1</v>
          </cell>
          <cell r="BZ69">
            <v>1</v>
          </cell>
          <cell r="CA69">
            <v>1</v>
          </cell>
          <cell r="CB69">
            <v>1</v>
          </cell>
          <cell r="CC69">
            <v>1</v>
          </cell>
          <cell r="CD69">
            <v>1</v>
          </cell>
          <cell r="CE69">
            <v>1</v>
          </cell>
          <cell r="CF69">
            <v>1</v>
          </cell>
          <cell r="CG69">
            <v>1</v>
          </cell>
          <cell r="CH69">
            <v>1</v>
          </cell>
          <cell r="CI69">
            <v>1</v>
          </cell>
          <cell r="CJ69">
            <v>1</v>
          </cell>
          <cell r="CK69">
            <v>1</v>
          </cell>
          <cell r="CL69">
            <v>1</v>
          </cell>
          <cell r="CM69">
            <v>1</v>
          </cell>
          <cell r="CN69">
            <v>1</v>
          </cell>
          <cell r="CO69">
            <v>2</v>
          </cell>
          <cell r="CP69">
            <v>2</v>
          </cell>
          <cell r="CQ69">
            <v>2</v>
          </cell>
          <cell r="CR69">
            <v>2</v>
          </cell>
          <cell r="CS69">
            <v>2</v>
          </cell>
          <cell r="CT69">
            <v>2</v>
          </cell>
          <cell r="CU69">
            <v>1</v>
          </cell>
          <cell r="CV69">
            <v>1</v>
          </cell>
          <cell r="CW69">
            <v>1</v>
          </cell>
          <cell r="CX69">
            <v>1</v>
          </cell>
          <cell r="CY69">
            <v>1</v>
          </cell>
          <cell r="CZ69">
            <v>1</v>
          </cell>
          <cell r="DA69">
            <v>1</v>
          </cell>
          <cell r="DB69">
            <v>1</v>
          </cell>
          <cell r="DC69">
            <v>1</v>
          </cell>
          <cell r="DD69">
            <v>1</v>
          </cell>
          <cell r="DE69">
            <v>1</v>
          </cell>
          <cell r="DF69">
            <v>1</v>
          </cell>
          <cell r="DG69">
            <v>1</v>
          </cell>
          <cell r="DH69">
            <v>1</v>
          </cell>
          <cell r="DI69">
            <v>1</v>
          </cell>
          <cell r="DJ69" t="str">
            <v>OA</v>
          </cell>
          <cell r="DK69" t="str">
            <v>Closed</v>
          </cell>
          <cell r="ED69" t="str">
            <v>FrM</v>
          </cell>
          <cell r="EE69">
            <v>4</v>
          </cell>
          <cell r="EF69" t="str">
            <v>Str</v>
          </cell>
          <cell r="EG69">
            <v>2</v>
          </cell>
          <cell r="EH69" t="b">
            <v>0</v>
          </cell>
          <cell r="EI69" t="str">
            <v/>
          </cell>
          <cell r="EJ69">
            <v>99</v>
          </cell>
          <cell r="EK69">
            <v>99</v>
          </cell>
          <cell r="EL69">
            <v>99</v>
          </cell>
          <cell r="EM69">
            <v>99</v>
          </cell>
          <cell r="EN69">
            <v>0</v>
          </cell>
        </row>
        <row r="70">
          <cell r="A70">
            <v>67</v>
          </cell>
          <cell r="B70" t="str">
            <v>– Racial Paragon Classes Unearthed Arcana –</v>
          </cell>
          <cell r="E70">
            <v>0</v>
          </cell>
          <cell r="F70">
            <v>1</v>
          </cell>
          <cell r="ED70" t="str">
            <v>FrM</v>
          </cell>
          <cell r="EE70">
            <v>10</v>
          </cell>
          <cell r="EF70" t="str">
            <v>Con</v>
          </cell>
          <cell r="EG70">
            <v>2</v>
          </cell>
          <cell r="EH70" t="b">
            <v>0</v>
          </cell>
          <cell r="EI70" t="str">
            <v/>
          </cell>
          <cell r="EJ70">
            <v>99</v>
          </cell>
          <cell r="EK70">
            <v>99</v>
          </cell>
          <cell r="EL70">
            <v>99</v>
          </cell>
          <cell r="EM70">
            <v>99</v>
          </cell>
          <cell r="EN70">
            <v>0</v>
          </cell>
        </row>
        <row r="71">
          <cell r="A71">
            <v>68</v>
          </cell>
          <cell r="B71" t="str">
            <v>Drow Paragon</v>
          </cell>
          <cell r="C71" t="str">
            <v>DrPg</v>
          </cell>
          <cell r="D71" t="str">
            <v>DrPg</v>
          </cell>
          <cell r="E71">
            <v>0</v>
          </cell>
          <cell r="G71">
            <v>0</v>
          </cell>
          <cell r="K71">
            <v>4</v>
          </cell>
          <cell r="L71">
            <v>6</v>
          </cell>
          <cell r="N71" t="b">
            <v>0</v>
          </cell>
          <cell r="S71" t="b">
            <v>0</v>
          </cell>
          <cell r="U71">
            <v>0.75</v>
          </cell>
          <cell r="V71">
            <v>0.34</v>
          </cell>
          <cell r="W71">
            <v>0.5</v>
          </cell>
          <cell r="X71">
            <v>0.34</v>
          </cell>
          <cell r="AH71">
            <v>1</v>
          </cell>
          <cell r="AI71">
            <v>1</v>
          </cell>
          <cell r="AJ71">
            <v>1</v>
          </cell>
          <cell r="AK71">
            <v>1</v>
          </cell>
          <cell r="AL71">
            <v>2</v>
          </cell>
          <cell r="AM71">
            <v>0</v>
          </cell>
          <cell r="AN71">
            <v>1</v>
          </cell>
          <cell r="AO71">
            <v>2</v>
          </cell>
          <cell r="AP71">
            <v>2</v>
          </cell>
          <cell r="AQ71">
            <v>2</v>
          </cell>
          <cell r="AR71">
            <v>2</v>
          </cell>
          <cell r="AS71">
            <v>2</v>
          </cell>
          <cell r="AT71">
            <v>2</v>
          </cell>
          <cell r="AU71">
            <v>2</v>
          </cell>
          <cell r="AV71">
            <v>1</v>
          </cell>
          <cell r="AW71">
            <v>1</v>
          </cell>
          <cell r="AX71">
            <v>1</v>
          </cell>
          <cell r="AY71">
            <v>1</v>
          </cell>
          <cell r="AZ71">
            <v>1</v>
          </cell>
          <cell r="BA71">
            <v>1</v>
          </cell>
          <cell r="BB71">
            <v>1</v>
          </cell>
          <cell r="BC71">
            <v>1</v>
          </cell>
          <cell r="BD71">
            <v>1</v>
          </cell>
          <cell r="BE71">
            <v>2</v>
          </cell>
          <cell r="BF71">
            <v>0</v>
          </cell>
          <cell r="BG71">
            <v>0</v>
          </cell>
          <cell r="BH71">
            <v>2</v>
          </cell>
          <cell r="BI71">
            <v>2</v>
          </cell>
          <cell r="BJ71">
            <v>2</v>
          </cell>
          <cell r="BK71">
            <v>2</v>
          </cell>
          <cell r="BL71">
            <v>2</v>
          </cell>
          <cell r="BM71">
            <v>2</v>
          </cell>
          <cell r="BN71">
            <v>2</v>
          </cell>
          <cell r="BO71">
            <v>2</v>
          </cell>
          <cell r="BP71">
            <v>0</v>
          </cell>
          <cell r="BQ71">
            <v>2</v>
          </cell>
          <cell r="BR71">
            <v>2</v>
          </cell>
          <cell r="BS71">
            <v>2</v>
          </cell>
          <cell r="BT71">
            <v>0</v>
          </cell>
          <cell r="BU71">
            <v>2</v>
          </cell>
          <cell r="BV71">
            <v>2</v>
          </cell>
          <cell r="BW71">
            <v>2</v>
          </cell>
          <cell r="BX71">
            <v>2</v>
          </cell>
          <cell r="BY71">
            <v>2</v>
          </cell>
          <cell r="BZ71">
            <v>2</v>
          </cell>
          <cell r="CA71">
            <v>2</v>
          </cell>
          <cell r="CB71">
            <v>2</v>
          </cell>
          <cell r="CC71">
            <v>2</v>
          </cell>
          <cell r="CD71">
            <v>2</v>
          </cell>
          <cell r="CE71">
            <v>2</v>
          </cell>
          <cell r="CF71">
            <v>1</v>
          </cell>
          <cell r="CG71">
            <v>2</v>
          </cell>
          <cell r="CH71">
            <v>1</v>
          </cell>
          <cell r="CI71">
            <v>1</v>
          </cell>
          <cell r="CJ71">
            <v>1</v>
          </cell>
          <cell r="CK71">
            <v>1</v>
          </cell>
          <cell r="CL71">
            <v>1</v>
          </cell>
          <cell r="CM71">
            <v>1</v>
          </cell>
          <cell r="CN71">
            <v>1</v>
          </cell>
          <cell r="CO71">
            <v>2</v>
          </cell>
          <cell r="CP71">
            <v>2</v>
          </cell>
          <cell r="CQ71">
            <v>2</v>
          </cell>
          <cell r="CR71">
            <v>2</v>
          </cell>
          <cell r="CS71">
            <v>2</v>
          </cell>
          <cell r="CT71">
            <v>2</v>
          </cell>
          <cell r="CU71">
            <v>1</v>
          </cell>
          <cell r="CV71">
            <v>1</v>
          </cell>
          <cell r="CW71">
            <v>1</v>
          </cell>
          <cell r="CX71">
            <v>1</v>
          </cell>
          <cell r="CY71">
            <v>1</v>
          </cell>
          <cell r="CZ71">
            <v>1</v>
          </cell>
          <cell r="DA71">
            <v>1</v>
          </cell>
          <cell r="DB71">
            <v>2</v>
          </cell>
          <cell r="DC71">
            <v>2</v>
          </cell>
          <cell r="DD71">
            <v>2</v>
          </cell>
          <cell r="DE71">
            <v>2</v>
          </cell>
          <cell r="DF71">
            <v>1</v>
          </cell>
          <cell r="DG71">
            <v>1</v>
          </cell>
          <cell r="DH71">
            <v>1</v>
          </cell>
          <cell r="DI71">
            <v>1</v>
          </cell>
          <cell r="DJ71" t="str">
            <v>UA</v>
          </cell>
          <cell r="ED71" t="str">
            <v>FrM</v>
          </cell>
          <cell r="EE71">
            <v>10</v>
          </cell>
          <cell r="EF71" t="str">
            <v>Str</v>
          </cell>
          <cell r="EG71">
            <v>2</v>
          </cell>
          <cell r="EH71" t="b">
            <v>0</v>
          </cell>
          <cell r="EI71" t="str">
            <v/>
          </cell>
          <cell r="EJ71">
            <v>99</v>
          </cell>
          <cell r="EK71">
            <v>99</v>
          </cell>
          <cell r="EL71">
            <v>99</v>
          </cell>
          <cell r="EM71">
            <v>99</v>
          </cell>
          <cell r="EN71">
            <v>0</v>
          </cell>
        </row>
        <row r="72">
          <cell r="A72">
            <v>69</v>
          </cell>
          <cell r="B72" t="str">
            <v>Dwarf Paragon</v>
          </cell>
          <cell r="C72" t="str">
            <v>DwPg</v>
          </cell>
          <cell r="D72" t="str">
            <v>DwPg</v>
          </cell>
          <cell r="E72">
            <v>0</v>
          </cell>
          <cell r="K72">
            <v>2</v>
          </cell>
          <cell r="L72">
            <v>10</v>
          </cell>
          <cell r="N72" t="b">
            <v>0</v>
          </cell>
          <cell r="O72" t="b">
            <v>0</v>
          </cell>
          <cell r="P72" t="b">
            <v>0</v>
          </cell>
          <cell r="Q72" t="b">
            <v>0</v>
          </cell>
          <cell r="S72" t="b">
            <v>0</v>
          </cell>
          <cell r="T72" t="b">
            <v>0</v>
          </cell>
          <cell r="U72">
            <v>1</v>
          </cell>
          <cell r="V72">
            <v>0.5</v>
          </cell>
          <cell r="W72">
            <v>0.34</v>
          </cell>
          <cell r="X72">
            <v>0.34</v>
          </cell>
          <cell r="AH72">
            <v>2</v>
          </cell>
          <cell r="AI72">
            <v>1</v>
          </cell>
          <cell r="AJ72">
            <v>1</v>
          </cell>
          <cell r="AK72">
            <v>1</v>
          </cell>
          <cell r="AL72">
            <v>2</v>
          </cell>
          <cell r="AM72">
            <v>0</v>
          </cell>
          <cell r="AN72">
            <v>1</v>
          </cell>
          <cell r="AO72">
            <v>2</v>
          </cell>
          <cell r="AP72">
            <v>2</v>
          </cell>
          <cell r="AQ72">
            <v>2</v>
          </cell>
          <cell r="AR72">
            <v>2</v>
          </cell>
          <cell r="AS72">
            <v>2</v>
          </cell>
          <cell r="AT72">
            <v>2</v>
          </cell>
          <cell r="AU72">
            <v>2</v>
          </cell>
          <cell r="AV72">
            <v>1</v>
          </cell>
          <cell r="AW72">
            <v>1</v>
          </cell>
          <cell r="AX72">
            <v>1</v>
          </cell>
          <cell r="AY72">
            <v>1</v>
          </cell>
          <cell r="AZ72">
            <v>1</v>
          </cell>
          <cell r="BA72">
            <v>1</v>
          </cell>
          <cell r="BB72">
            <v>1</v>
          </cell>
          <cell r="BC72">
            <v>1</v>
          </cell>
          <cell r="BD72">
            <v>1</v>
          </cell>
          <cell r="BE72">
            <v>1</v>
          </cell>
          <cell r="BF72">
            <v>0</v>
          </cell>
          <cell r="BG72">
            <v>0</v>
          </cell>
          <cell r="BH72">
            <v>2</v>
          </cell>
          <cell r="BI72">
            <v>2</v>
          </cell>
          <cell r="BJ72">
            <v>1</v>
          </cell>
          <cell r="BK72">
            <v>1</v>
          </cell>
          <cell r="BL72">
            <v>2</v>
          </cell>
          <cell r="BM72">
            <v>1</v>
          </cell>
          <cell r="BN72">
            <v>1</v>
          </cell>
          <cell r="BO72">
            <v>1</v>
          </cell>
          <cell r="BP72">
            <v>0</v>
          </cell>
          <cell r="BQ72">
            <v>1</v>
          </cell>
          <cell r="BR72">
            <v>1</v>
          </cell>
          <cell r="BS72">
            <v>1</v>
          </cell>
          <cell r="BT72">
            <v>0</v>
          </cell>
          <cell r="BU72">
            <v>1</v>
          </cell>
          <cell r="BV72">
            <v>1</v>
          </cell>
          <cell r="BW72">
            <v>1</v>
          </cell>
          <cell r="BX72">
            <v>1</v>
          </cell>
          <cell r="BY72">
            <v>1</v>
          </cell>
          <cell r="BZ72">
            <v>1</v>
          </cell>
          <cell r="CA72">
            <v>1</v>
          </cell>
          <cell r="CB72">
            <v>1</v>
          </cell>
          <cell r="CC72">
            <v>1</v>
          </cell>
          <cell r="CD72">
            <v>1</v>
          </cell>
          <cell r="CE72">
            <v>1</v>
          </cell>
          <cell r="CF72">
            <v>1</v>
          </cell>
          <cell r="CG72">
            <v>1</v>
          </cell>
          <cell r="CH72">
            <v>1</v>
          </cell>
          <cell r="CI72">
            <v>1</v>
          </cell>
          <cell r="CJ72">
            <v>1</v>
          </cell>
          <cell r="CK72">
            <v>1</v>
          </cell>
          <cell r="CL72">
            <v>1</v>
          </cell>
          <cell r="CM72">
            <v>1</v>
          </cell>
          <cell r="CN72">
            <v>1</v>
          </cell>
          <cell r="CO72">
            <v>2</v>
          </cell>
          <cell r="CP72">
            <v>2</v>
          </cell>
          <cell r="CQ72">
            <v>2</v>
          </cell>
          <cell r="CR72">
            <v>2</v>
          </cell>
          <cell r="CS72">
            <v>2</v>
          </cell>
          <cell r="CT72">
            <v>2</v>
          </cell>
          <cell r="CU72">
            <v>1</v>
          </cell>
          <cell r="CV72">
            <v>1</v>
          </cell>
          <cell r="CW72">
            <v>1</v>
          </cell>
          <cell r="CX72">
            <v>2</v>
          </cell>
          <cell r="CY72">
            <v>1</v>
          </cell>
          <cell r="CZ72">
            <v>1</v>
          </cell>
          <cell r="DA72">
            <v>1</v>
          </cell>
          <cell r="DB72">
            <v>1</v>
          </cell>
          <cell r="DC72">
            <v>1</v>
          </cell>
          <cell r="DD72">
            <v>2</v>
          </cell>
          <cell r="DE72">
            <v>1</v>
          </cell>
          <cell r="DF72">
            <v>1</v>
          </cell>
          <cell r="DG72">
            <v>1</v>
          </cell>
          <cell r="DH72">
            <v>1</v>
          </cell>
          <cell r="DI72">
            <v>1</v>
          </cell>
          <cell r="DJ72" t="str">
            <v>UA</v>
          </cell>
          <cell r="ED72" t="str">
            <v>GnPg</v>
          </cell>
          <cell r="EE72">
            <v>3</v>
          </cell>
          <cell r="EF72" t="str">
            <v>Cha</v>
          </cell>
          <cell r="EG72">
            <v>2</v>
          </cell>
          <cell r="EH72" t="b">
            <v>0</v>
          </cell>
          <cell r="EI72" t="str">
            <v/>
          </cell>
          <cell r="EJ72">
            <v>99</v>
          </cell>
          <cell r="EK72">
            <v>99</v>
          </cell>
          <cell r="EL72">
            <v>99</v>
          </cell>
          <cell r="EM72">
            <v>99</v>
          </cell>
          <cell r="EN72">
            <v>0</v>
          </cell>
        </row>
        <row r="73">
          <cell r="A73">
            <v>70</v>
          </cell>
          <cell r="B73" t="str">
            <v>Elf Paragon</v>
          </cell>
          <cell r="C73" t="str">
            <v>Epg</v>
          </cell>
          <cell r="D73" t="str">
            <v>Epg</v>
          </cell>
          <cell r="E73">
            <v>0</v>
          </cell>
          <cell r="G73">
            <v>0</v>
          </cell>
          <cell r="K73">
            <v>2</v>
          </cell>
          <cell r="L73">
            <v>8</v>
          </cell>
          <cell r="N73" t="b">
            <v>0</v>
          </cell>
          <cell r="S73" t="b">
            <v>0</v>
          </cell>
          <cell r="U73">
            <v>0.75</v>
          </cell>
          <cell r="V73">
            <v>0.34</v>
          </cell>
          <cell r="W73">
            <v>0.5</v>
          </cell>
          <cell r="X73">
            <v>0.34</v>
          </cell>
          <cell r="AH73">
            <v>1</v>
          </cell>
          <cell r="AI73">
            <v>1</v>
          </cell>
          <cell r="AJ73">
            <v>1</v>
          </cell>
          <cell r="AK73">
            <v>1</v>
          </cell>
          <cell r="AL73">
            <v>2</v>
          </cell>
          <cell r="AM73">
            <v>0</v>
          </cell>
          <cell r="AN73">
            <v>1</v>
          </cell>
          <cell r="AO73">
            <v>2</v>
          </cell>
          <cell r="AP73">
            <v>2</v>
          </cell>
          <cell r="AQ73">
            <v>2</v>
          </cell>
          <cell r="AR73">
            <v>2</v>
          </cell>
          <cell r="AS73">
            <v>2</v>
          </cell>
          <cell r="AT73">
            <v>2</v>
          </cell>
          <cell r="AU73">
            <v>2</v>
          </cell>
          <cell r="AV73">
            <v>1</v>
          </cell>
          <cell r="AW73">
            <v>2</v>
          </cell>
          <cell r="AX73">
            <v>1</v>
          </cell>
          <cell r="AY73">
            <v>1</v>
          </cell>
          <cell r="AZ73">
            <v>1</v>
          </cell>
          <cell r="BA73">
            <v>1</v>
          </cell>
          <cell r="BB73">
            <v>1</v>
          </cell>
          <cell r="BC73">
            <v>1</v>
          </cell>
          <cell r="BD73">
            <v>1</v>
          </cell>
          <cell r="BE73">
            <v>2</v>
          </cell>
          <cell r="BF73">
            <v>0</v>
          </cell>
          <cell r="BG73">
            <v>0</v>
          </cell>
          <cell r="BH73">
            <v>1</v>
          </cell>
          <cell r="BI73">
            <v>2</v>
          </cell>
          <cell r="BJ73">
            <v>2</v>
          </cell>
          <cell r="BK73">
            <v>2</v>
          </cell>
          <cell r="BL73">
            <v>2</v>
          </cell>
          <cell r="BM73">
            <v>2</v>
          </cell>
          <cell r="BN73">
            <v>2</v>
          </cell>
          <cell r="BO73">
            <v>2</v>
          </cell>
          <cell r="BP73">
            <v>0</v>
          </cell>
          <cell r="BQ73">
            <v>2</v>
          </cell>
          <cell r="BR73">
            <v>2</v>
          </cell>
          <cell r="BS73">
            <v>2</v>
          </cell>
          <cell r="BT73">
            <v>0</v>
          </cell>
          <cell r="BU73">
            <v>2</v>
          </cell>
          <cell r="BV73">
            <v>2</v>
          </cell>
          <cell r="BW73">
            <v>2</v>
          </cell>
          <cell r="BX73">
            <v>2</v>
          </cell>
          <cell r="BY73">
            <v>2</v>
          </cell>
          <cell r="BZ73">
            <v>2</v>
          </cell>
          <cell r="CA73">
            <v>2</v>
          </cell>
          <cell r="CB73">
            <v>2</v>
          </cell>
          <cell r="CC73">
            <v>2</v>
          </cell>
          <cell r="CD73">
            <v>2</v>
          </cell>
          <cell r="CE73">
            <v>2</v>
          </cell>
          <cell r="CF73">
            <v>1</v>
          </cell>
          <cell r="CG73">
            <v>2</v>
          </cell>
          <cell r="CH73">
            <v>1</v>
          </cell>
          <cell r="CI73">
            <v>1</v>
          </cell>
          <cell r="CJ73">
            <v>1</v>
          </cell>
          <cell r="CK73">
            <v>1</v>
          </cell>
          <cell r="CL73">
            <v>1</v>
          </cell>
          <cell r="CM73">
            <v>1</v>
          </cell>
          <cell r="CN73">
            <v>1</v>
          </cell>
          <cell r="CO73">
            <v>2</v>
          </cell>
          <cell r="CP73">
            <v>2</v>
          </cell>
          <cell r="CQ73">
            <v>2</v>
          </cell>
          <cell r="CR73">
            <v>2</v>
          </cell>
          <cell r="CS73">
            <v>2</v>
          </cell>
          <cell r="CT73">
            <v>2</v>
          </cell>
          <cell r="CU73">
            <v>1</v>
          </cell>
          <cell r="CV73">
            <v>1</v>
          </cell>
          <cell r="CW73">
            <v>1</v>
          </cell>
          <cell r="CX73">
            <v>1</v>
          </cell>
          <cell r="CY73">
            <v>1</v>
          </cell>
          <cell r="CZ73">
            <v>1</v>
          </cell>
          <cell r="DA73">
            <v>1</v>
          </cell>
          <cell r="DB73">
            <v>2</v>
          </cell>
          <cell r="DC73">
            <v>2</v>
          </cell>
          <cell r="DD73">
            <v>1</v>
          </cell>
          <cell r="DE73">
            <v>2</v>
          </cell>
          <cell r="DF73">
            <v>1</v>
          </cell>
          <cell r="DG73">
            <v>1</v>
          </cell>
          <cell r="DH73">
            <v>1</v>
          </cell>
          <cell r="DI73">
            <v>1</v>
          </cell>
          <cell r="DJ73" t="str">
            <v>UA</v>
          </cell>
          <cell r="ED73" t="str">
            <v>GSA</v>
          </cell>
          <cell r="EE73">
            <v>1</v>
          </cell>
          <cell r="EF73" t="str">
            <v>Dex</v>
          </cell>
          <cell r="EG73">
            <v>-1</v>
          </cell>
          <cell r="EH73" t="b">
            <v>0</v>
          </cell>
          <cell r="EI73" t="str">
            <v/>
          </cell>
          <cell r="EJ73">
            <v>99</v>
          </cell>
          <cell r="EK73">
            <v>99</v>
          </cell>
          <cell r="EL73">
            <v>99</v>
          </cell>
          <cell r="EM73">
            <v>99</v>
          </cell>
          <cell r="EN73">
            <v>0</v>
          </cell>
        </row>
        <row r="74">
          <cell r="A74">
            <v>71</v>
          </cell>
          <cell r="B74" t="str">
            <v>Gnome Paragon</v>
          </cell>
          <cell r="C74" t="str">
            <v>GnPg</v>
          </cell>
          <cell r="D74" t="str">
            <v>GnPg</v>
          </cell>
          <cell r="E74">
            <v>0</v>
          </cell>
          <cell r="G74">
            <v>0</v>
          </cell>
          <cell r="K74">
            <v>4</v>
          </cell>
          <cell r="L74">
            <v>6</v>
          </cell>
          <cell r="N74" t="b">
            <v>0</v>
          </cell>
          <cell r="S74" t="b">
            <v>0</v>
          </cell>
          <cell r="U74">
            <v>0.75</v>
          </cell>
          <cell r="V74">
            <v>0.5</v>
          </cell>
          <cell r="W74">
            <v>0.34</v>
          </cell>
          <cell r="X74">
            <v>0.5</v>
          </cell>
          <cell r="AH74">
            <v>1</v>
          </cell>
          <cell r="AI74">
            <v>1</v>
          </cell>
          <cell r="AJ74">
            <v>1</v>
          </cell>
          <cell r="AK74">
            <v>2</v>
          </cell>
          <cell r="AL74">
            <v>2</v>
          </cell>
          <cell r="AM74">
            <v>0</v>
          </cell>
          <cell r="AN74">
            <v>1</v>
          </cell>
          <cell r="AO74">
            <v>2</v>
          </cell>
          <cell r="AP74">
            <v>2</v>
          </cell>
          <cell r="AQ74">
            <v>2</v>
          </cell>
          <cell r="AR74">
            <v>2</v>
          </cell>
          <cell r="AS74">
            <v>2</v>
          </cell>
          <cell r="AT74">
            <v>2</v>
          </cell>
          <cell r="AU74">
            <v>2</v>
          </cell>
          <cell r="AV74">
            <v>1</v>
          </cell>
          <cell r="AW74">
            <v>2</v>
          </cell>
          <cell r="AX74">
            <v>1</v>
          </cell>
          <cell r="AY74">
            <v>1</v>
          </cell>
          <cell r="AZ74">
            <v>1</v>
          </cell>
          <cell r="BA74">
            <v>1</v>
          </cell>
          <cell r="BB74">
            <v>1</v>
          </cell>
          <cell r="BC74">
            <v>1</v>
          </cell>
          <cell r="BD74">
            <v>1</v>
          </cell>
          <cell r="BE74">
            <v>2</v>
          </cell>
          <cell r="BF74">
            <v>0</v>
          </cell>
          <cell r="BG74">
            <v>0</v>
          </cell>
          <cell r="BH74">
            <v>1</v>
          </cell>
          <cell r="BI74">
            <v>2</v>
          </cell>
          <cell r="BJ74">
            <v>2</v>
          </cell>
          <cell r="BK74">
            <v>2</v>
          </cell>
          <cell r="BL74">
            <v>2</v>
          </cell>
          <cell r="BM74">
            <v>2</v>
          </cell>
          <cell r="BN74">
            <v>2</v>
          </cell>
          <cell r="BO74">
            <v>2</v>
          </cell>
          <cell r="BP74">
            <v>0</v>
          </cell>
          <cell r="BQ74">
            <v>2</v>
          </cell>
          <cell r="BR74">
            <v>2</v>
          </cell>
          <cell r="BS74">
            <v>2</v>
          </cell>
          <cell r="BT74">
            <v>0</v>
          </cell>
          <cell r="BU74">
            <v>2</v>
          </cell>
          <cell r="BV74">
            <v>2</v>
          </cell>
          <cell r="BW74">
            <v>2</v>
          </cell>
          <cell r="BX74">
            <v>2</v>
          </cell>
          <cell r="BY74">
            <v>2</v>
          </cell>
          <cell r="BZ74">
            <v>2</v>
          </cell>
          <cell r="CA74">
            <v>2</v>
          </cell>
          <cell r="CB74">
            <v>2</v>
          </cell>
          <cell r="CC74">
            <v>2</v>
          </cell>
          <cell r="CD74">
            <v>2</v>
          </cell>
          <cell r="CE74">
            <v>2</v>
          </cell>
          <cell r="CF74">
            <v>1</v>
          </cell>
          <cell r="CG74">
            <v>2</v>
          </cell>
          <cell r="CH74">
            <v>1</v>
          </cell>
          <cell r="CI74">
            <v>2</v>
          </cell>
          <cell r="CJ74">
            <v>2</v>
          </cell>
          <cell r="CK74">
            <v>2</v>
          </cell>
          <cell r="CL74">
            <v>2</v>
          </cell>
          <cell r="CM74">
            <v>2</v>
          </cell>
          <cell r="CN74">
            <v>2</v>
          </cell>
          <cell r="CO74">
            <v>2</v>
          </cell>
          <cell r="CP74">
            <v>2</v>
          </cell>
          <cell r="CQ74">
            <v>2</v>
          </cell>
          <cell r="CR74">
            <v>2</v>
          </cell>
          <cell r="CS74">
            <v>2</v>
          </cell>
          <cell r="CT74">
            <v>2</v>
          </cell>
          <cell r="CU74">
            <v>1</v>
          </cell>
          <cell r="CV74">
            <v>1</v>
          </cell>
          <cell r="CW74">
            <v>1</v>
          </cell>
          <cell r="CX74">
            <v>1</v>
          </cell>
          <cell r="CY74">
            <v>1</v>
          </cell>
          <cell r="CZ74">
            <v>1</v>
          </cell>
          <cell r="DA74">
            <v>1</v>
          </cell>
          <cell r="DB74">
            <v>2</v>
          </cell>
          <cell r="DC74">
            <v>1</v>
          </cell>
          <cell r="DD74">
            <v>1</v>
          </cell>
          <cell r="DE74">
            <v>2</v>
          </cell>
          <cell r="DF74">
            <v>1</v>
          </cell>
          <cell r="DG74">
            <v>1</v>
          </cell>
          <cell r="DH74">
            <v>1</v>
          </cell>
          <cell r="DI74">
            <v>1</v>
          </cell>
          <cell r="DJ74" t="str">
            <v>UA</v>
          </cell>
          <cell r="ED74" t="str">
            <v>GSA</v>
          </cell>
          <cell r="EE74">
            <v>1</v>
          </cell>
          <cell r="EF74" t="str">
            <v>Str</v>
          </cell>
          <cell r="EG74">
            <v>1</v>
          </cell>
          <cell r="EH74" t="b">
            <v>0</v>
          </cell>
          <cell r="EI74" t="str">
            <v/>
          </cell>
          <cell r="EJ74">
            <v>99</v>
          </cell>
          <cell r="EK74">
            <v>99</v>
          </cell>
          <cell r="EL74">
            <v>99</v>
          </cell>
          <cell r="EM74">
            <v>99</v>
          </cell>
          <cell r="EN74">
            <v>0</v>
          </cell>
        </row>
        <row r="75">
          <cell r="A75">
            <v>72</v>
          </cell>
          <cell r="B75" t="str">
            <v>Half-Dragon Paragon</v>
          </cell>
          <cell r="C75" t="str">
            <v>HDPg</v>
          </cell>
          <cell r="D75" t="str">
            <v>HDPg</v>
          </cell>
          <cell r="E75">
            <v>0</v>
          </cell>
          <cell r="K75">
            <v>4</v>
          </cell>
          <cell r="L75">
            <v>12</v>
          </cell>
          <cell r="U75">
            <v>1</v>
          </cell>
          <cell r="V75">
            <v>0.5</v>
          </cell>
          <cell r="W75">
            <v>0.34</v>
          </cell>
          <cell r="X75">
            <v>0.5</v>
          </cell>
          <cell r="AH75">
            <v>1</v>
          </cell>
          <cell r="AI75">
            <v>1</v>
          </cell>
          <cell r="AJ75">
            <v>1</v>
          </cell>
          <cell r="AK75">
            <v>1</v>
          </cell>
          <cell r="AL75">
            <v>1</v>
          </cell>
          <cell r="AM75">
            <v>0</v>
          </cell>
          <cell r="AN75">
            <v>2</v>
          </cell>
          <cell r="AO75">
            <v>1</v>
          </cell>
          <cell r="AP75">
            <v>1</v>
          </cell>
          <cell r="AQ75">
            <v>1</v>
          </cell>
          <cell r="AR75">
            <v>1</v>
          </cell>
          <cell r="AS75">
            <v>1</v>
          </cell>
          <cell r="AT75">
            <v>1</v>
          </cell>
          <cell r="AU75">
            <v>1</v>
          </cell>
          <cell r="AV75">
            <v>1</v>
          </cell>
          <cell r="AW75">
            <v>2</v>
          </cell>
          <cell r="AX75">
            <v>1</v>
          </cell>
          <cell r="AY75">
            <v>1</v>
          </cell>
          <cell r="AZ75">
            <v>1</v>
          </cell>
          <cell r="BA75">
            <v>1</v>
          </cell>
          <cell r="BB75">
            <v>1</v>
          </cell>
          <cell r="BC75">
            <v>1</v>
          </cell>
          <cell r="BD75">
            <v>1</v>
          </cell>
          <cell r="BE75">
            <v>1</v>
          </cell>
          <cell r="BF75">
            <v>0</v>
          </cell>
          <cell r="BG75">
            <v>0</v>
          </cell>
          <cell r="BH75">
            <v>2</v>
          </cell>
          <cell r="BI75">
            <v>1</v>
          </cell>
          <cell r="BJ75">
            <v>2</v>
          </cell>
          <cell r="BK75">
            <v>2</v>
          </cell>
          <cell r="BL75">
            <v>2</v>
          </cell>
          <cell r="BM75">
            <v>2</v>
          </cell>
          <cell r="BN75">
            <v>2</v>
          </cell>
          <cell r="BO75">
            <v>2</v>
          </cell>
          <cell r="BP75">
            <v>0</v>
          </cell>
          <cell r="BQ75">
            <v>2</v>
          </cell>
          <cell r="BR75">
            <v>2</v>
          </cell>
          <cell r="BS75">
            <v>2</v>
          </cell>
          <cell r="BT75">
            <v>0</v>
          </cell>
          <cell r="BU75">
            <v>2</v>
          </cell>
          <cell r="BV75">
            <v>2</v>
          </cell>
          <cell r="BW75">
            <v>2</v>
          </cell>
          <cell r="BX75">
            <v>2</v>
          </cell>
          <cell r="BY75">
            <v>2</v>
          </cell>
          <cell r="BZ75">
            <v>2</v>
          </cell>
          <cell r="CA75">
            <v>2</v>
          </cell>
          <cell r="CB75">
            <v>2</v>
          </cell>
          <cell r="CC75">
            <v>2</v>
          </cell>
          <cell r="CD75">
            <v>2</v>
          </cell>
          <cell r="CE75">
            <v>2</v>
          </cell>
          <cell r="CF75">
            <v>1</v>
          </cell>
          <cell r="CG75">
            <v>1</v>
          </cell>
          <cell r="CH75">
            <v>1</v>
          </cell>
          <cell r="CI75">
            <v>1</v>
          </cell>
          <cell r="CJ75">
            <v>1</v>
          </cell>
          <cell r="CK75">
            <v>1</v>
          </cell>
          <cell r="CL75">
            <v>1</v>
          </cell>
          <cell r="CM75">
            <v>1</v>
          </cell>
          <cell r="CN75">
            <v>1</v>
          </cell>
          <cell r="CO75">
            <v>1</v>
          </cell>
          <cell r="CP75">
            <v>1</v>
          </cell>
          <cell r="CQ75">
            <v>1</v>
          </cell>
          <cell r="CR75">
            <v>1</v>
          </cell>
          <cell r="CS75">
            <v>1</v>
          </cell>
          <cell r="CT75">
            <v>1</v>
          </cell>
          <cell r="CU75">
            <v>1</v>
          </cell>
          <cell r="CV75">
            <v>1</v>
          </cell>
          <cell r="CW75">
            <v>2</v>
          </cell>
          <cell r="CX75">
            <v>2</v>
          </cell>
          <cell r="CY75">
            <v>1</v>
          </cell>
          <cell r="CZ75">
            <v>1</v>
          </cell>
          <cell r="DA75">
            <v>1</v>
          </cell>
          <cell r="DB75">
            <v>1</v>
          </cell>
          <cell r="DC75">
            <v>2</v>
          </cell>
          <cell r="DD75">
            <v>1</v>
          </cell>
          <cell r="DE75">
            <v>1</v>
          </cell>
          <cell r="DF75">
            <v>1</v>
          </cell>
          <cell r="DG75">
            <v>1</v>
          </cell>
          <cell r="DH75">
            <v>1</v>
          </cell>
          <cell r="DI75">
            <v>1</v>
          </cell>
          <cell r="DJ75" t="str">
            <v>UA</v>
          </cell>
          <cell r="ED75" t="str">
            <v>GSA</v>
          </cell>
          <cell r="EE75">
            <v>4</v>
          </cell>
          <cell r="EF75" t="str">
            <v>Str</v>
          </cell>
          <cell r="EG75">
            <v>1</v>
          </cell>
          <cell r="EH75" t="b">
            <v>0</v>
          </cell>
          <cell r="EI75" t="str">
            <v/>
          </cell>
          <cell r="EJ75">
            <v>99</v>
          </cell>
          <cell r="EK75">
            <v>99</v>
          </cell>
          <cell r="EL75">
            <v>99</v>
          </cell>
          <cell r="EM75">
            <v>99</v>
          </cell>
          <cell r="EN75">
            <v>0</v>
          </cell>
        </row>
        <row r="76">
          <cell r="A76">
            <v>73</v>
          </cell>
          <cell r="B76" t="str">
            <v>Half-Elf Paragon</v>
          </cell>
          <cell r="C76" t="str">
            <v>HEPg</v>
          </cell>
          <cell r="D76" t="str">
            <v>HEPg</v>
          </cell>
          <cell r="E76">
            <v>0</v>
          </cell>
          <cell r="G76">
            <v>0</v>
          </cell>
          <cell r="K76">
            <v>4</v>
          </cell>
          <cell r="L76">
            <v>8</v>
          </cell>
          <cell r="N76" t="b">
            <v>0</v>
          </cell>
          <cell r="S76" t="b">
            <v>0</v>
          </cell>
          <cell r="U76">
            <v>0.75</v>
          </cell>
          <cell r="V76">
            <v>0.34</v>
          </cell>
          <cell r="W76">
            <v>0.5</v>
          </cell>
          <cell r="X76">
            <v>0.34</v>
          </cell>
          <cell r="AH76">
            <v>1</v>
          </cell>
          <cell r="AI76">
            <v>1</v>
          </cell>
          <cell r="AJ76">
            <v>1</v>
          </cell>
          <cell r="AK76">
            <v>2</v>
          </cell>
          <cell r="AL76">
            <v>2</v>
          </cell>
          <cell r="AM76">
            <v>0</v>
          </cell>
          <cell r="AN76">
            <v>1</v>
          </cell>
          <cell r="AO76">
            <v>2</v>
          </cell>
          <cell r="AP76">
            <v>2</v>
          </cell>
          <cell r="AQ76">
            <v>2</v>
          </cell>
          <cell r="AR76">
            <v>2</v>
          </cell>
          <cell r="AS76">
            <v>2</v>
          </cell>
          <cell r="AT76">
            <v>2</v>
          </cell>
          <cell r="AU76">
            <v>2</v>
          </cell>
          <cell r="AV76">
            <v>1</v>
          </cell>
          <cell r="AW76">
            <v>2</v>
          </cell>
          <cell r="AX76">
            <v>1</v>
          </cell>
          <cell r="AY76">
            <v>1</v>
          </cell>
          <cell r="AZ76">
            <v>1</v>
          </cell>
          <cell r="BA76">
            <v>1</v>
          </cell>
          <cell r="BB76">
            <v>1</v>
          </cell>
          <cell r="BC76">
            <v>1</v>
          </cell>
          <cell r="BD76">
            <v>1</v>
          </cell>
          <cell r="BE76">
            <v>2</v>
          </cell>
          <cell r="BF76">
            <v>0</v>
          </cell>
          <cell r="BG76">
            <v>0</v>
          </cell>
          <cell r="BH76">
            <v>1</v>
          </cell>
          <cell r="BI76">
            <v>2</v>
          </cell>
          <cell r="BJ76">
            <v>1</v>
          </cell>
          <cell r="BK76">
            <v>1</v>
          </cell>
          <cell r="BL76">
            <v>1</v>
          </cell>
          <cell r="BM76">
            <v>1</v>
          </cell>
          <cell r="BN76">
            <v>1</v>
          </cell>
          <cell r="BO76">
            <v>1</v>
          </cell>
          <cell r="BP76">
            <v>0</v>
          </cell>
          <cell r="BQ76">
            <v>1</v>
          </cell>
          <cell r="BR76">
            <v>1</v>
          </cell>
          <cell r="BS76">
            <v>1</v>
          </cell>
          <cell r="BT76">
            <v>0</v>
          </cell>
          <cell r="BU76">
            <v>1</v>
          </cell>
          <cell r="BV76">
            <v>1</v>
          </cell>
          <cell r="BW76">
            <v>1</v>
          </cell>
          <cell r="BX76">
            <v>1</v>
          </cell>
          <cell r="BY76">
            <v>1</v>
          </cell>
          <cell r="BZ76">
            <v>1</v>
          </cell>
          <cell r="CA76">
            <v>1</v>
          </cell>
          <cell r="CB76">
            <v>1</v>
          </cell>
          <cell r="CC76">
            <v>1</v>
          </cell>
          <cell r="CD76">
            <v>1</v>
          </cell>
          <cell r="CE76">
            <v>2</v>
          </cell>
          <cell r="CF76">
            <v>1</v>
          </cell>
          <cell r="CG76">
            <v>2</v>
          </cell>
          <cell r="CH76">
            <v>1</v>
          </cell>
          <cell r="CI76">
            <v>2</v>
          </cell>
          <cell r="CJ76">
            <v>2</v>
          </cell>
          <cell r="CK76">
            <v>2</v>
          </cell>
          <cell r="CL76">
            <v>2</v>
          </cell>
          <cell r="CM76">
            <v>2</v>
          </cell>
          <cell r="CN76">
            <v>2</v>
          </cell>
          <cell r="CO76">
            <v>2</v>
          </cell>
          <cell r="CP76">
            <v>2</v>
          </cell>
          <cell r="CQ76">
            <v>2</v>
          </cell>
          <cell r="CR76">
            <v>2</v>
          </cell>
          <cell r="CS76">
            <v>2</v>
          </cell>
          <cell r="CT76">
            <v>2</v>
          </cell>
          <cell r="CU76">
            <v>1</v>
          </cell>
          <cell r="CV76">
            <v>1</v>
          </cell>
          <cell r="CW76">
            <v>1</v>
          </cell>
          <cell r="CX76">
            <v>1</v>
          </cell>
          <cell r="CY76">
            <v>1</v>
          </cell>
          <cell r="CZ76">
            <v>1</v>
          </cell>
          <cell r="DA76">
            <v>1</v>
          </cell>
          <cell r="DB76">
            <v>1</v>
          </cell>
          <cell r="DC76">
            <v>1</v>
          </cell>
          <cell r="DD76">
            <v>1</v>
          </cell>
          <cell r="DE76">
            <v>2</v>
          </cell>
          <cell r="DF76">
            <v>1</v>
          </cell>
          <cell r="DG76">
            <v>1</v>
          </cell>
          <cell r="DH76">
            <v>1</v>
          </cell>
          <cell r="DI76">
            <v>1</v>
          </cell>
          <cell r="DJ76" t="str">
            <v>UA</v>
          </cell>
          <cell r="ED76" t="str">
            <v>GSA</v>
          </cell>
          <cell r="EE76">
            <v>7</v>
          </cell>
          <cell r="EF76" t="str">
            <v>Dex</v>
          </cell>
          <cell r="EG76">
            <v>-1</v>
          </cell>
          <cell r="EH76" t="b">
            <v>0</v>
          </cell>
          <cell r="EI76" t="str">
            <v/>
          </cell>
          <cell r="EJ76">
            <v>99</v>
          </cell>
          <cell r="EK76">
            <v>99</v>
          </cell>
          <cell r="EL76">
            <v>99</v>
          </cell>
          <cell r="EM76">
            <v>99</v>
          </cell>
          <cell r="EN76">
            <v>0</v>
          </cell>
        </row>
        <row r="77">
          <cell r="A77">
            <v>74</v>
          </cell>
          <cell r="B77" t="str">
            <v>Half-Orc Paragon</v>
          </cell>
          <cell r="C77" t="str">
            <v>HOPg</v>
          </cell>
          <cell r="D77" t="str">
            <v>HOPg</v>
          </cell>
          <cell r="E77">
            <v>0</v>
          </cell>
          <cell r="K77">
            <v>4</v>
          </cell>
          <cell r="L77">
            <v>8</v>
          </cell>
          <cell r="N77" t="b">
            <v>0</v>
          </cell>
          <cell r="O77" t="b">
            <v>0</v>
          </cell>
          <cell r="S77" t="b">
            <v>0</v>
          </cell>
          <cell r="T77" t="b">
            <v>0</v>
          </cell>
          <cell r="U77">
            <v>1</v>
          </cell>
          <cell r="V77">
            <v>0.5</v>
          </cell>
          <cell r="W77">
            <v>0.34</v>
          </cell>
          <cell r="X77">
            <v>0.34</v>
          </cell>
          <cell r="AH77">
            <v>1</v>
          </cell>
          <cell r="AI77">
            <v>1</v>
          </cell>
          <cell r="AJ77">
            <v>1</v>
          </cell>
          <cell r="AK77">
            <v>1</v>
          </cell>
          <cell r="AL77">
            <v>2</v>
          </cell>
          <cell r="AM77">
            <v>0</v>
          </cell>
          <cell r="AN77">
            <v>1</v>
          </cell>
          <cell r="AO77">
            <v>2</v>
          </cell>
          <cell r="AP77">
            <v>2</v>
          </cell>
          <cell r="AQ77">
            <v>2</v>
          </cell>
          <cell r="AR77">
            <v>2</v>
          </cell>
          <cell r="AS77">
            <v>2</v>
          </cell>
          <cell r="AT77">
            <v>2</v>
          </cell>
          <cell r="AU77">
            <v>2</v>
          </cell>
          <cell r="AV77">
            <v>1</v>
          </cell>
          <cell r="AW77">
            <v>1</v>
          </cell>
          <cell r="AX77">
            <v>1</v>
          </cell>
          <cell r="AY77">
            <v>1</v>
          </cell>
          <cell r="AZ77">
            <v>1</v>
          </cell>
          <cell r="BA77">
            <v>1</v>
          </cell>
          <cell r="BB77">
            <v>1</v>
          </cell>
          <cell r="BC77">
            <v>2</v>
          </cell>
          <cell r="BD77">
            <v>1</v>
          </cell>
          <cell r="BE77">
            <v>1</v>
          </cell>
          <cell r="BF77">
            <v>0</v>
          </cell>
          <cell r="BG77">
            <v>0</v>
          </cell>
          <cell r="BH77">
            <v>2</v>
          </cell>
          <cell r="BI77">
            <v>2</v>
          </cell>
          <cell r="BJ77">
            <v>1</v>
          </cell>
          <cell r="BK77">
            <v>1</v>
          </cell>
          <cell r="BL77">
            <v>1</v>
          </cell>
          <cell r="BM77">
            <v>1</v>
          </cell>
          <cell r="BN77">
            <v>1</v>
          </cell>
          <cell r="BO77">
            <v>1</v>
          </cell>
          <cell r="BP77">
            <v>0</v>
          </cell>
          <cell r="BQ77">
            <v>1</v>
          </cell>
          <cell r="BR77">
            <v>1</v>
          </cell>
          <cell r="BS77">
            <v>1</v>
          </cell>
          <cell r="BT77">
            <v>0</v>
          </cell>
          <cell r="BU77">
            <v>1</v>
          </cell>
          <cell r="BV77">
            <v>1</v>
          </cell>
          <cell r="BW77">
            <v>1</v>
          </cell>
          <cell r="BX77">
            <v>1</v>
          </cell>
          <cell r="BY77">
            <v>1</v>
          </cell>
          <cell r="BZ77">
            <v>1</v>
          </cell>
          <cell r="CA77">
            <v>1</v>
          </cell>
          <cell r="CB77">
            <v>1</v>
          </cell>
          <cell r="CC77">
            <v>1</v>
          </cell>
          <cell r="CD77">
            <v>1</v>
          </cell>
          <cell r="CE77">
            <v>1</v>
          </cell>
          <cell r="CF77">
            <v>1</v>
          </cell>
          <cell r="CG77">
            <v>1</v>
          </cell>
          <cell r="CH77">
            <v>1</v>
          </cell>
          <cell r="CI77">
            <v>1</v>
          </cell>
          <cell r="CJ77">
            <v>1</v>
          </cell>
          <cell r="CK77">
            <v>1</v>
          </cell>
          <cell r="CL77">
            <v>1</v>
          </cell>
          <cell r="CM77">
            <v>1</v>
          </cell>
          <cell r="CN77">
            <v>1</v>
          </cell>
          <cell r="CO77">
            <v>2</v>
          </cell>
          <cell r="CP77">
            <v>2</v>
          </cell>
          <cell r="CQ77">
            <v>2</v>
          </cell>
          <cell r="CR77">
            <v>2</v>
          </cell>
          <cell r="CS77">
            <v>2</v>
          </cell>
          <cell r="CT77">
            <v>2</v>
          </cell>
          <cell r="CU77">
            <v>1</v>
          </cell>
          <cell r="CV77">
            <v>2</v>
          </cell>
          <cell r="CW77">
            <v>1</v>
          </cell>
          <cell r="CX77">
            <v>1</v>
          </cell>
          <cell r="CY77">
            <v>1</v>
          </cell>
          <cell r="CZ77">
            <v>1</v>
          </cell>
          <cell r="DA77">
            <v>1</v>
          </cell>
          <cell r="DB77">
            <v>1</v>
          </cell>
          <cell r="DC77">
            <v>1</v>
          </cell>
          <cell r="DD77">
            <v>2</v>
          </cell>
          <cell r="DE77">
            <v>2</v>
          </cell>
          <cell r="DF77">
            <v>1</v>
          </cell>
          <cell r="DG77">
            <v>1</v>
          </cell>
          <cell r="DH77">
            <v>1</v>
          </cell>
          <cell r="DI77">
            <v>1</v>
          </cell>
          <cell r="DJ77" t="str">
            <v>UA</v>
          </cell>
          <cell r="ED77" t="str">
            <v>GSA</v>
          </cell>
          <cell r="EE77">
            <v>7</v>
          </cell>
          <cell r="EF77" t="str">
            <v>Str</v>
          </cell>
          <cell r="EG77">
            <v>2</v>
          </cell>
          <cell r="EH77" t="b">
            <v>0</v>
          </cell>
          <cell r="EI77" t="str">
            <v/>
          </cell>
          <cell r="EJ77">
            <v>99</v>
          </cell>
          <cell r="EK77">
            <v>99</v>
          </cell>
          <cell r="EL77">
            <v>99</v>
          </cell>
          <cell r="EM77">
            <v>99</v>
          </cell>
          <cell r="EN77">
            <v>0</v>
          </cell>
        </row>
        <row r="78">
          <cell r="A78">
            <v>75</v>
          </cell>
          <cell r="B78" t="str">
            <v>Halfling Paragon</v>
          </cell>
          <cell r="C78" t="str">
            <v>HaPg</v>
          </cell>
          <cell r="D78" t="str">
            <v>HaPg</v>
          </cell>
          <cell r="E78">
            <v>0</v>
          </cell>
          <cell r="K78">
            <v>4</v>
          </cell>
          <cell r="L78">
            <v>6</v>
          </cell>
          <cell r="N78" t="b">
            <v>0</v>
          </cell>
          <cell r="S78" t="b">
            <v>0</v>
          </cell>
          <cell r="U78">
            <v>0.75</v>
          </cell>
          <cell r="V78">
            <v>0.34</v>
          </cell>
          <cell r="W78">
            <v>0.5</v>
          </cell>
          <cell r="X78">
            <v>0.34</v>
          </cell>
          <cell r="AH78">
            <v>1</v>
          </cell>
          <cell r="AI78">
            <v>1</v>
          </cell>
          <cell r="AJ78">
            <v>1</v>
          </cell>
          <cell r="AK78">
            <v>2</v>
          </cell>
          <cell r="AL78">
            <v>2</v>
          </cell>
          <cell r="AM78">
            <v>0</v>
          </cell>
          <cell r="AN78">
            <v>1</v>
          </cell>
          <cell r="AO78">
            <v>2</v>
          </cell>
          <cell r="AP78">
            <v>2</v>
          </cell>
          <cell r="AQ78">
            <v>2</v>
          </cell>
          <cell r="AR78">
            <v>2</v>
          </cell>
          <cell r="AS78">
            <v>2</v>
          </cell>
          <cell r="AT78">
            <v>2</v>
          </cell>
          <cell r="AU78">
            <v>2</v>
          </cell>
          <cell r="AV78">
            <v>1</v>
          </cell>
          <cell r="AW78">
            <v>2</v>
          </cell>
          <cell r="AX78">
            <v>1</v>
          </cell>
          <cell r="AZ78">
            <v>1</v>
          </cell>
          <cell r="BA78">
            <v>1</v>
          </cell>
          <cell r="BB78">
            <v>1</v>
          </cell>
          <cell r="BC78">
            <v>1</v>
          </cell>
          <cell r="BD78">
            <v>1</v>
          </cell>
          <cell r="BE78">
            <v>2</v>
          </cell>
          <cell r="BF78">
            <v>0</v>
          </cell>
          <cell r="BG78">
            <v>0</v>
          </cell>
          <cell r="BH78">
            <v>1</v>
          </cell>
          <cell r="BI78">
            <v>2</v>
          </cell>
          <cell r="BJ78">
            <v>1</v>
          </cell>
          <cell r="BK78">
            <v>1</v>
          </cell>
          <cell r="BL78">
            <v>1</v>
          </cell>
          <cell r="BM78">
            <v>1</v>
          </cell>
          <cell r="BN78">
            <v>1</v>
          </cell>
          <cell r="BO78">
            <v>1</v>
          </cell>
          <cell r="BP78">
            <v>0</v>
          </cell>
          <cell r="BQ78">
            <v>1</v>
          </cell>
          <cell r="BR78">
            <v>1</v>
          </cell>
          <cell r="BS78">
            <v>1</v>
          </cell>
          <cell r="BT78">
            <v>0</v>
          </cell>
          <cell r="BU78">
            <v>1</v>
          </cell>
          <cell r="BV78">
            <v>1</v>
          </cell>
          <cell r="BW78">
            <v>1</v>
          </cell>
          <cell r="BX78">
            <v>1</v>
          </cell>
          <cell r="BY78">
            <v>1</v>
          </cell>
          <cell r="BZ78">
            <v>1</v>
          </cell>
          <cell r="CA78">
            <v>1</v>
          </cell>
          <cell r="CB78">
            <v>1</v>
          </cell>
          <cell r="CC78">
            <v>1</v>
          </cell>
          <cell r="CD78">
            <v>1</v>
          </cell>
          <cell r="CE78">
            <v>2</v>
          </cell>
          <cell r="CF78">
            <v>1</v>
          </cell>
          <cell r="CG78">
            <v>2</v>
          </cell>
          <cell r="CH78">
            <v>1</v>
          </cell>
          <cell r="CI78">
            <v>2</v>
          </cell>
          <cell r="CJ78">
            <v>2</v>
          </cell>
          <cell r="CK78">
            <v>2</v>
          </cell>
          <cell r="CL78">
            <v>2</v>
          </cell>
          <cell r="CM78">
            <v>2</v>
          </cell>
          <cell r="CN78">
            <v>2</v>
          </cell>
          <cell r="CO78">
            <v>2</v>
          </cell>
          <cell r="CP78">
            <v>2</v>
          </cell>
          <cell r="CQ78">
            <v>2</v>
          </cell>
          <cell r="CR78">
            <v>2</v>
          </cell>
          <cell r="CS78">
            <v>2</v>
          </cell>
          <cell r="CT78">
            <v>2</v>
          </cell>
          <cell r="CU78">
            <v>1</v>
          </cell>
          <cell r="CV78">
            <v>1</v>
          </cell>
          <cell r="CW78">
            <v>1</v>
          </cell>
          <cell r="CX78">
            <v>1</v>
          </cell>
          <cell r="CY78">
            <v>1</v>
          </cell>
          <cell r="CZ78">
            <v>1</v>
          </cell>
          <cell r="DA78">
            <v>1</v>
          </cell>
          <cell r="DB78">
            <v>1</v>
          </cell>
          <cell r="DC78">
            <v>1</v>
          </cell>
          <cell r="DD78">
            <v>2</v>
          </cell>
          <cell r="DE78">
            <v>2</v>
          </cell>
          <cell r="DF78">
            <v>1</v>
          </cell>
          <cell r="DG78">
            <v>1</v>
          </cell>
          <cell r="DH78">
            <v>1</v>
          </cell>
          <cell r="DI78">
            <v>1</v>
          </cell>
          <cell r="DJ78" t="str">
            <v>UA</v>
          </cell>
          <cell r="ED78" t="str">
            <v>GSA</v>
          </cell>
          <cell r="EE78">
            <v>10</v>
          </cell>
          <cell r="EF78" t="str">
            <v>Dex</v>
          </cell>
          <cell r="EG78">
            <v>-1</v>
          </cell>
          <cell r="EH78" t="b">
            <v>0</v>
          </cell>
          <cell r="EI78" t="str">
            <v/>
          </cell>
          <cell r="EJ78">
            <v>99</v>
          </cell>
          <cell r="EK78">
            <v>99</v>
          </cell>
          <cell r="EL78">
            <v>99</v>
          </cell>
          <cell r="EM78">
            <v>99</v>
          </cell>
          <cell r="EN78">
            <v>0</v>
          </cell>
        </row>
        <row r="79">
          <cell r="A79">
            <v>76</v>
          </cell>
          <cell r="B79" t="str">
            <v>Human Paragon</v>
          </cell>
          <cell r="C79" t="str">
            <v>HuPg</v>
          </cell>
          <cell r="D79" t="str">
            <v>HuPg</v>
          </cell>
          <cell r="E79">
            <v>0</v>
          </cell>
          <cell r="G79">
            <v>0</v>
          </cell>
          <cell r="K79">
            <v>4</v>
          </cell>
          <cell r="L79">
            <v>8</v>
          </cell>
          <cell r="N79" t="b">
            <v>0</v>
          </cell>
          <cell r="S79" t="b">
            <v>0</v>
          </cell>
          <cell r="U79">
            <v>0.75</v>
          </cell>
          <cell r="V79">
            <v>0.34</v>
          </cell>
          <cell r="W79">
            <v>0.34</v>
          </cell>
          <cell r="X79">
            <v>0.5</v>
          </cell>
          <cell r="AH79">
            <v>2</v>
          </cell>
          <cell r="AI79">
            <v>1</v>
          </cell>
          <cell r="AJ79">
            <v>1</v>
          </cell>
          <cell r="AK79">
            <v>1</v>
          </cell>
          <cell r="AL79">
            <v>1</v>
          </cell>
          <cell r="AM79">
            <v>0</v>
          </cell>
          <cell r="AN79">
            <v>1</v>
          </cell>
          <cell r="AO79">
            <v>1</v>
          </cell>
          <cell r="AP79">
            <v>1</v>
          </cell>
          <cell r="AQ79">
            <v>1</v>
          </cell>
          <cell r="AR79">
            <v>1</v>
          </cell>
          <cell r="AS79">
            <v>1</v>
          </cell>
          <cell r="AT79">
            <v>1</v>
          </cell>
          <cell r="AU79">
            <v>1</v>
          </cell>
          <cell r="AV79">
            <v>1</v>
          </cell>
          <cell r="AW79">
            <v>1</v>
          </cell>
          <cell r="AX79">
            <v>1</v>
          </cell>
          <cell r="AY79">
            <v>1</v>
          </cell>
          <cell r="AZ79">
            <v>1</v>
          </cell>
          <cell r="BA79">
            <v>1</v>
          </cell>
          <cell r="BB79">
            <v>1</v>
          </cell>
          <cell r="BC79">
            <v>1</v>
          </cell>
          <cell r="BD79">
            <v>1</v>
          </cell>
          <cell r="BE79">
            <v>1</v>
          </cell>
          <cell r="BF79">
            <v>0</v>
          </cell>
          <cell r="BG79">
            <v>0</v>
          </cell>
          <cell r="BH79">
            <v>1</v>
          </cell>
          <cell r="BI79">
            <v>1</v>
          </cell>
          <cell r="BJ79">
            <v>1</v>
          </cell>
          <cell r="BK79">
            <v>1</v>
          </cell>
          <cell r="BL79">
            <v>1</v>
          </cell>
          <cell r="BM79">
            <v>1</v>
          </cell>
          <cell r="BN79">
            <v>1</v>
          </cell>
          <cell r="BO79">
            <v>1</v>
          </cell>
          <cell r="BP79">
            <v>0</v>
          </cell>
          <cell r="BQ79">
            <v>1</v>
          </cell>
          <cell r="BR79">
            <v>1</v>
          </cell>
          <cell r="BS79">
            <v>1</v>
          </cell>
          <cell r="BT79">
            <v>0</v>
          </cell>
          <cell r="BU79">
            <v>1</v>
          </cell>
          <cell r="BV79">
            <v>1</v>
          </cell>
          <cell r="BW79">
            <v>1</v>
          </cell>
          <cell r="BX79">
            <v>1</v>
          </cell>
          <cell r="BY79">
            <v>1</v>
          </cell>
          <cell r="BZ79">
            <v>1</v>
          </cell>
          <cell r="CA79">
            <v>1</v>
          </cell>
          <cell r="CB79">
            <v>1</v>
          </cell>
          <cell r="CC79">
            <v>1</v>
          </cell>
          <cell r="CD79">
            <v>1</v>
          </cell>
          <cell r="CE79">
            <v>1</v>
          </cell>
          <cell r="CF79">
            <v>1</v>
          </cell>
          <cell r="CG79">
            <v>1</v>
          </cell>
          <cell r="CH79">
            <v>1</v>
          </cell>
          <cell r="CI79">
            <v>1</v>
          </cell>
          <cell r="CJ79">
            <v>1</v>
          </cell>
          <cell r="CK79">
            <v>1</v>
          </cell>
          <cell r="CL79">
            <v>1</v>
          </cell>
          <cell r="CM79">
            <v>1</v>
          </cell>
          <cell r="CN79">
            <v>1</v>
          </cell>
          <cell r="CO79">
            <v>1</v>
          </cell>
          <cell r="CP79">
            <v>1</v>
          </cell>
          <cell r="CQ79">
            <v>1</v>
          </cell>
          <cell r="CR79">
            <v>1</v>
          </cell>
          <cell r="CS79">
            <v>1</v>
          </cell>
          <cell r="CT79">
            <v>1</v>
          </cell>
          <cell r="CU79">
            <v>1</v>
          </cell>
          <cell r="CV79">
            <v>1</v>
          </cell>
          <cell r="CW79">
            <v>1</v>
          </cell>
          <cell r="CX79">
            <v>1</v>
          </cell>
          <cell r="CY79">
            <v>1</v>
          </cell>
          <cell r="CZ79">
            <v>1</v>
          </cell>
          <cell r="DA79">
            <v>1</v>
          </cell>
          <cell r="DB79">
            <v>1</v>
          </cell>
          <cell r="DC79">
            <v>1</v>
          </cell>
          <cell r="DD79">
            <v>1</v>
          </cell>
          <cell r="DE79">
            <v>1</v>
          </cell>
          <cell r="DF79">
            <v>1</v>
          </cell>
          <cell r="DG79">
            <v>1</v>
          </cell>
          <cell r="DH79">
            <v>1</v>
          </cell>
          <cell r="DI79">
            <v>1</v>
          </cell>
          <cell r="DJ79" t="str">
            <v>UA</v>
          </cell>
          <cell r="ED79" t="str">
            <v>GSA</v>
          </cell>
          <cell r="EE79">
            <v>10</v>
          </cell>
          <cell r="EF79" t="str">
            <v>Str</v>
          </cell>
          <cell r="EG79">
            <v>2</v>
          </cell>
          <cell r="EH79" t="b">
            <v>0</v>
          </cell>
          <cell r="EI79" t="str">
            <v/>
          </cell>
          <cell r="EJ79">
            <v>99</v>
          </cell>
          <cell r="EK79">
            <v>99</v>
          </cell>
          <cell r="EL79">
            <v>99</v>
          </cell>
          <cell r="EM79">
            <v>99</v>
          </cell>
          <cell r="EN79">
            <v>0</v>
          </cell>
        </row>
        <row r="80">
          <cell r="A80">
            <v>77</v>
          </cell>
          <cell r="B80" t="str">
            <v>Orc Paragon</v>
          </cell>
          <cell r="C80" t="str">
            <v>Opg</v>
          </cell>
          <cell r="D80" t="str">
            <v>Opg</v>
          </cell>
          <cell r="E80">
            <v>0</v>
          </cell>
          <cell r="K80">
            <v>2</v>
          </cell>
          <cell r="L80">
            <v>10</v>
          </cell>
          <cell r="N80" t="b">
            <v>0</v>
          </cell>
          <cell r="O80" t="b">
            <v>0</v>
          </cell>
          <cell r="S80" t="b">
            <v>0</v>
          </cell>
          <cell r="T80" t="b">
            <v>0</v>
          </cell>
          <cell r="U80">
            <v>1</v>
          </cell>
          <cell r="V80">
            <v>0.5</v>
          </cell>
          <cell r="W80">
            <v>0.34</v>
          </cell>
          <cell r="X80">
            <v>0.34</v>
          </cell>
          <cell r="AH80">
            <v>1</v>
          </cell>
          <cell r="AI80">
            <v>1</v>
          </cell>
          <cell r="AJ80">
            <v>1</v>
          </cell>
          <cell r="AK80">
            <v>1</v>
          </cell>
          <cell r="AL80">
            <v>2</v>
          </cell>
          <cell r="AM80">
            <v>0</v>
          </cell>
          <cell r="AN80">
            <v>1</v>
          </cell>
          <cell r="AO80">
            <v>2</v>
          </cell>
          <cell r="AP80">
            <v>2</v>
          </cell>
          <cell r="AQ80">
            <v>2</v>
          </cell>
          <cell r="AR80">
            <v>2</v>
          </cell>
          <cell r="AS80">
            <v>2</v>
          </cell>
          <cell r="AT80">
            <v>2</v>
          </cell>
          <cell r="AU80">
            <v>2</v>
          </cell>
          <cell r="AV80">
            <v>1</v>
          </cell>
          <cell r="AW80">
            <v>1</v>
          </cell>
          <cell r="AX80">
            <v>1</v>
          </cell>
          <cell r="AY80">
            <v>1</v>
          </cell>
          <cell r="AZ80">
            <v>1</v>
          </cell>
          <cell r="BA80">
            <v>1</v>
          </cell>
          <cell r="BB80">
            <v>1</v>
          </cell>
          <cell r="BC80">
            <v>1</v>
          </cell>
          <cell r="BD80">
            <v>1</v>
          </cell>
          <cell r="BE80">
            <v>1</v>
          </cell>
          <cell r="BF80">
            <v>0</v>
          </cell>
          <cell r="BG80">
            <v>0</v>
          </cell>
          <cell r="BH80">
            <v>2</v>
          </cell>
          <cell r="BI80">
            <v>2</v>
          </cell>
          <cell r="BJ80">
            <v>1</v>
          </cell>
          <cell r="BK80">
            <v>1</v>
          </cell>
          <cell r="BL80">
            <v>1</v>
          </cell>
          <cell r="BM80">
            <v>1</v>
          </cell>
          <cell r="BN80">
            <v>1</v>
          </cell>
          <cell r="BO80">
            <v>1</v>
          </cell>
          <cell r="BP80">
            <v>0</v>
          </cell>
          <cell r="BQ80">
            <v>1</v>
          </cell>
          <cell r="BR80">
            <v>1</v>
          </cell>
          <cell r="BS80">
            <v>1</v>
          </cell>
          <cell r="BT80">
            <v>0</v>
          </cell>
          <cell r="BU80">
            <v>1</v>
          </cell>
          <cell r="BV80">
            <v>1</v>
          </cell>
          <cell r="BW80">
            <v>1</v>
          </cell>
          <cell r="BX80">
            <v>1</v>
          </cell>
          <cell r="BY80">
            <v>1</v>
          </cell>
          <cell r="BZ80">
            <v>1</v>
          </cell>
          <cell r="CA80">
            <v>1</v>
          </cell>
          <cell r="CB80">
            <v>1</v>
          </cell>
          <cell r="CC80">
            <v>1</v>
          </cell>
          <cell r="CD80">
            <v>1</v>
          </cell>
          <cell r="CE80">
            <v>2</v>
          </cell>
          <cell r="CF80">
            <v>1</v>
          </cell>
          <cell r="CG80">
            <v>1</v>
          </cell>
          <cell r="CH80">
            <v>1</v>
          </cell>
          <cell r="CI80">
            <v>1</v>
          </cell>
          <cell r="CJ80">
            <v>1</v>
          </cell>
          <cell r="CK80">
            <v>1</v>
          </cell>
          <cell r="CL80">
            <v>1</v>
          </cell>
          <cell r="CM80">
            <v>1</v>
          </cell>
          <cell r="CN80">
            <v>1</v>
          </cell>
          <cell r="CO80">
            <v>1</v>
          </cell>
          <cell r="CP80">
            <v>1</v>
          </cell>
          <cell r="CQ80">
            <v>1</v>
          </cell>
          <cell r="CR80">
            <v>1</v>
          </cell>
          <cell r="CS80">
            <v>1</v>
          </cell>
          <cell r="CT80">
            <v>1</v>
          </cell>
          <cell r="CU80">
            <v>1</v>
          </cell>
          <cell r="CV80">
            <v>1</v>
          </cell>
          <cell r="CW80">
            <v>1</v>
          </cell>
          <cell r="CX80">
            <v>1</v>
          </cell>
          <cell r="CY80">
            <v>1</v>
          </cell>
          <cell r="CZ80">
            <v>1</v>
          </cell>
          <cell r="DA80">
            <v>1</v>
          </cell>
          <cell r="DB80">
            <v>1</v>
          </cell>
          <cell r="DC80">
            <v>2</v>
          </cell>
          <cell r="DD80">
            <v>2</v>
          </cell>
          <cell r="DE80">
            <v>2</v>
          </cell>
          <cell r="DF80">
            <v>1</v>
          </cell>
          <cell r="DG80">
            <v>1</v>
          </cell>
          <cell r="DH80">
            <v>1</v>
          </cell>
          <cell r="DI80">
            <v>1</v>
          </cell>
          <cell r="DJ80" t="str">
            <v>UA</v>
          </cell>
          <cell r="ED80" t="str">
            <v>HaPg</v>
          </cell>
          <cell r="EE80">
            <v>3</v>
          </cell>
          <cell r="EF80" t="str">
            <v>Dex</v>
          </cell>
          <cell r="EG80">
            <v>2</v>
          </cell>
          <cell r="EH80" t="b">
            <v>0</v>
          </cell>
          <cell r="EI80" t="str">
            <v/>
          </cell>
          <cell r="EJ80">
            <v>99</v>
          </cell>
          <cell r="EK80">
            <v>99</v>
          </cell>
          <cell r="EL80">
            <v>99</v>
          </cell>
          <cell r="EM80">
            <v>99</v>
          </cell>
          <cell r="EN80">
            <v>0</v>
          </cell>
        </row>
        <row r="81">
          <cell r="A81">
            <v>78</v>
          </cell>
          <cell r="B81" t="str">
            <v>Tiefling Paragon</v>
          </cell>
          <cell r="C81" t="str">
            <v>TPg</v>
          </cell>
          <cell r="D81" t="str">
            <v>TPg</v>
          </cell>
          <cell r="E81">
            <v>0</v>
          </cell>
          <cell r="K81">
            <v>4</v>
          </cell>
          <cell r="L81">
            <v>8</v>
          </cell>
          <cell r="N81" t="b">
            <v>0</v>
          </cell>
          <cell r="S81" t="b">
            <v>0</v>
          </cell>
          <cell r="U81">
            <v>0.75</v>
          </cell>
          <cell r="V81">
            <v>0.5</v>
          </cell>
          <cell r="W81">
            <v>0.5</v>
          </cell>
          <cell r="X81">
            <v>0.5</v>
          </cell>
          <cell r="AI81">
            <v>1</v>
          </cell>
          <cell r="AJ81">
            <v>1</v>
          </cell>
          <cell r="AK81">
            <v>2</v>
          </cell>
          <cell r="AL81">
            <v>1</v>
          </cell>
          <cell r="AM81">
            <v>0</v>
          </cell>
          <cell r="AN81">
            <v>1</v>
          </cell>
          <cell r="AO81">
            <v>2</v>
          </cell>
          <cell r="AP81">
            <v>2</v>
          </cell>
          <cell r="AQ81">
            <v>2</v>
          </cell>
          <cell r="AR81">
            <v>2</v>
          </cell>
          <cell r="AS81">
            <v>2</v>
          </cell>
          <cell r="AT81">
            <v>2</v>
          </cell>
          <cell r="AU81">
            <v>2</v>
          </cell>
          <cell r="AV81">
            <v>1</v>
          </cell>
          <cell r="AW81">
            <v>1</v>
          </cell>
          <cell r="AX81">
            <v>1</v>
          </cell>
          <cell r="AY81">
            <v>2</v>
          </cell>
          <cell r="AZ81">
            <v>1</v>
          </cell>
          <cell r="BA81">
            <v>1</v>
          </cell>
          <cell r="BB81">
            <v>1</v>
          </cell>
          <cell r="BC81">
            <v>1</v>
          </cell>
          <cell r="BD81">
            <v>1</v>
          </cell>
          <cell r="BE81">
            <v>2</v>
          </cell>
          <cell r="BF81">
            <v>0</v>
          </cell>
          <cell r="BG81">
            <v>0</v>
          </cell>
          <cell r="BH81">
            <v>1</v>
          </cell>
          <cell r="BI81">
            <v>1</v>
          </cell>
          <cell r="BJ81">
            <v>1</v>
          </cell>
          <cell r="BK81">
            <v>1</v>
          </cell>
          <cell r="BL81">
            <v>1</v>
          </cell>
          <cell r="BM81">
            <v>1</v>
          </cell>
          <cell r="BN81">
            <v>1</v>
          </cell>
          <cell r="BO81">
            <v>1</v>
          </cell>
          <cell r="BP81">
            <v>0</v>
          </cell>
          <cell r="BQ81">
            <v>1</v>
          </cell>
          <cell r="BR81">
            <v>1</v>
          </cell>
          <cell r="BS81">
            <v>1</v>
          </cell>
          <cell r="BT81">
            <v>0</v>
          </cell>
          <cell r="BU81">
            <v>1</v>
          </cell>
          <cell r="BV81">
            <v>2</v>
          </cell>
          <cell r="BW81">
            <v>1</v>
          </cell>
          <cell r="BX81">
            <v>1</v>
          </cell>
          <cell r="BY81">
            <v>1</v>
          </cell>
          <cell r="BZ81">
            <v>1</v>
          </cell>
          <cell r="CA81">
            <v>1</v>
          </cell>
          <cell r="CB81">
            <v>1</v>
          </cell>
          <cell r="CC81">
            <v>1</v>
          </cell>
          <cell r="CD81">
            <v>1</v>
          </cell>
          <cell r="CE81">
            <v>2</v>
          </cell>
          <cell r="CF81">
            <v>1</v>
          </cell>
          <cell r="CG81">
            <v>2</v>
          </cell>
          <cell r="CH81">
            <v>1</v>
          </cell>
          <cell r="CI81">
            <v>1</v>
          </cell>
          <cell r="CJ81">
            <v>1</v>
          </cell>
          <cell r="CK81">
            <v>1</v>
          </cell>
          <cell r="CL81">
            <v>1</v>
          </cell>
          <cell r="CM81">
            <v>1</v>
          </cell>
          <cell r="CN81">
            <v>1</v>
          </cell>
          <cell r="CO81">
            <v>2</v>
          </cell>
          <cell r="CP81">
            <v>2</v>
          </cell>
          <cell r="CQ81">
            <v>2</v>
          </cell>
          <cell r="CR81">
            <v>2</v>
          </cell>
          <cell r="CS81">
            <v>2</v>
          </cell>
          <cell r="CT81">
            <v>2</v>
          </cell>
          <cell r="CU81">
            <v>1</v>
          </cell>
          <cell r="CV81">
            <v>1</v>
          </cell>
          <cell r="CW81">
            <v>1</v>
          </cell>
          <cell r="CX81">
            <v>1</v>
          </cell>
          <cell r="CY81">
            <v>1</v>
          </cell>
          <cell r="CZ81">
            <v>2</v>
          </cell>
          <cell r="DA81">
            <v>1</v>
          </cell>
          <cell r="DB81">
            <v>1</v>
          </cell>
          <cell r="DC81">
            <v>2</v>
          </cell>
          <cell r="DD81">
            <v>1</v>
          </cell>
          <cell r="DE81">
            <v>1</v>
          </cell>
          <cell r="DF81">
            <v>1</v>
          </cell>
          <cell r="DG81">
            <v>1</v>
          </cell>
          <cell r="DH81">
            <v>1</v>
          </cell>
          <cell r="DI81">
            <v>1</v>
          </cell>
          <cell r="DJ81" t="str">
            <v>UA</v>
          </cell>
          <cell r="ED81" t="str">
            <v>HEPg</v>
          </cell>
          <cell r="EE81">
            <v>3</v>
          </cell>
          <cell r="EF81" t="str">
            <v/>
          </cell>
          <cell r="EG81">
            <v>2</v>
          </cell>
          <cell r="EH81" t="b">
            <v>0</v>
          </cell>
          <cell r="EI81" t="str">
            <v/>
          </cell>
          <cell r="EJ81">
            <v>99</v>
          </cell>
          <cell r="EK81">
            <v>99</v>
          </cell>
          <cell r="EL81">
            <v>99</v>
          </cell>
          <cell r="EM81">
            <v>99</v>
          </cell>
          <cell r="EN81">
            <v>0</v>
          </cell>
        </row>
        <row r="82">
          <cell r="A82">
            <v>79</v>
          </cell>
          <cell r="B82" t="str">
            <v>– Alternate Base Classes Unearthed Arcana –</v>
          </cell>
          <cell r="F82">
            <v>1</v>
          </cell>
          <cell r="ED82" t="str">
            <v>HOPg</v>
          </cell>
          <cell r="EE82">
            <v>3</v>
          </cell>
          <cell r="EF82" t="str">
            <v>Str</v>
          </cell>
          <cell r="EG82">
            <v>2</v>
          </cell>
          <cell r="EH82" t="b">
            <v>0</v>
          </cell>
          <cell r="EI82" t="str">
            <v/>
          </cell>
          <cell r="EJ82">
            <v>99</v>
          </cell>
          <cell r="EK82">
            <v>99</v>
          </cell>
          <cell r="EL82">
            <v>99</v>
          </cell>
          <cell r="EM82">
            <v>99</v>
          </cell>
          <cell r="EN82">
            <v>0</v>
          </cell>
        </row>
        <row r="83">
          <cell r="A83">
            <v>80</v>
          </cell>
          <cell r="B83" t="str">
            <v>Cloistered Cleric</v>
          </cell>
          <cell r="C83" t="str">
            <v>CCl</v>
          </cell>
          <cell r="D83" t="str">
            <v>CCl</v>
          </cell>
          <cell r="E83">
            <v>0</v>
          </cell>
          <cell r="K83">
            <v>6</v>
          </cell>
          <cell r="L83">
            <v>6</v>
          </cell>
          <cell r="M83">
            <v>0</v>
          </cell>
          <cell r="N83" t="b">
            <v>0</v>
          </cell>
          <cell r="S83" t="b">
            <v>0</v>
          </cell>
          <cell r="U83">
            <v>0.5</v>
          </cell>
          <cell r="V83">
            <v>0.5</v>
          </cell>
          <cell r="W83">
            <v>0.34</v>
          </cell>
          <cell r="X83">
            <v>0.5</v>
          </cell>
          <cell r="AH83">
            <v>1</v>
          </cell>
          <cell r="AI83">
            <v>1</v>
          </cell>
          <cell r="AJ83">
            <v>1</v>
          </cell>
          <cell r="AK83">
            <v>1</v>
          </cell>
          <cell r="AL83">
            <v>1</v>
          </cell>
          <cell r="AM83">
            <v>0</v>
          </cell>
          <cell r="AN83">
            <v>2</v>
          </cell>
          <cell r="AO83">
            <v>2</v>
          </cell>
          <cell r="AP83">
            <v>2</v>
          </cell>
          <cell r="AQ83">
            <v>2</v>
          </cell>
          <cell r="AR83">
            <v>2</v>
          </cell>
          <cell r="AS83">
            <v>2</v>
          </cell>
          <cell r="AT83">
            <v>2</v>
          </cell>
          <cell r="AU83">
            <v>2</v>
          </cell>
          <cell r="AV83">
            <v>2</v>
          </cell>
          <cell r="AW83">
            <v>2</v>
          </cell>
          <cell r="AX83">
            <v>1</v>
          </cell>
          <cell r="AY83">
            <v>1</v>
          </cell>
          <cell r="AZ83">
            <v>1</v>
          </cell>
          <cell r="BA83">
            <v>1</v>
          </cell>
          <cell r="BB83">
            <v>1</v>
          </cell>
          <cell r="BC83">
            <v>1</v>
          </cell>
          <cell r="BD83">
            <v>2</v>
          </cell>
          <cell r="BE83">
            <v>1</v>
          </cell>
          <cell r="BF83">
            <v>0</v>
          </cell>
          <cell r="BG83">
            <v>0</v>
          </cell>
          <cell r="BH83">
            <v>1</v>
          </cell>
          <cell r="BI83">
            <v>1</v>
          </cell>
          <cell r="BJ83">
            <v>2</v>
          </cell>
          <cell r="BK83">
            <v>2</v>
          </cell>
          <cell r="BL83">
            <v>2</v>
          </cell>
          <cell r="BM83">
            <v>2</v>
          </cell>
          <cell r="BN83">
            <v>2</v>
          </cell>
          <cell r="BO83">
            <v>2</v>
          </cell>
          <cell r="BP83">
            <v>0</v>
          </cell>
          <cell r="BQ83">
            <v>2</v>
          </cell>
          <cell r="BR83">
            <v>2</v>
          </cell>
          <cell r="BS83">
            <v>2</v>
          </cell>
          <cell r="BT83">
            <v>0</v>
          </cell>
          <cell r="BU83">
            <v>2</v>
          </cell>
          <cell r="BV83">
            <v>2</v>
          </cell>
          <cell r="BW83">
            <v>2</v>
          </cell>
          <cell r="BX83">
            <v>2</v>
          </cell>
          <cell r="BY83">
            <v>2</v>
          </cell>
          <cell r="BZ83">
            <v>2</v>
          </cell>
          <cell r="CA83">
            <v>2</v>
          </cell>
          <cell r="CB83">
            <v>2</v>
          </cell>
          <cell r="CC83">
            <v>2</v>
          </cell>
          <cell r="CD83">
            <v>2</v>
          </cell>
          <cell r="CE83">
            <v>1</v>
          </cell>
          <cell r="CF83">
            <v>1</v>
          </cell>
          <cell r="CG83">
            <v>1</v>
          </cell>
          <cell r="CH83">
            <v>1</v>
          </cell>
          <cell r="CI83">
            <v>1</v>
          </cell>
          <cell r="CJ83">
            <v>1</v>
          </cell>
          <cell r="CK83">
            <v>1</v>
          </cell>
          <cell r="CL83">
            <v>1</v>
          </cell>
          <cell r="CM83">
            <v>1</v>
          </cell>
          <cell r="CN83">
            <v>1</v>
          </cell>
          <cell r="CO83">
            <v>2</v>
          </cell>
          <cell r="CP83">
            <v>2</v>
          </cell>
          <cell r="CQ83">
            <v>2</v>
          </cell>
          <cell r="CR83">
            <v>2</v>
          </cell>
          <cell r="CS83">
            <v>2</v>
          </cell>
          <cell r="CT83">
            <v>2</v>
          </cell>
          <cell r="CU83">
            <v>1</v>
          </cell>
          <cell r="CV83">
            <v>1</v>
          </cell>
          <cell r="CW83">
            <v>1</v>
          </cell>
          <cell r="CX83">
            <v>1</v>
          </cell>
          <cell r="CY83">
            <v>1</v>
          </cell>
          <cell r="CZ83">
            <v>1</v>
          </cell>
          <cell r="DA83">
            <v>2</v>
          </cell>
          <cell r="DB83">
            <v>2</v>
          </cell>
          <cell r="DC83">
            <v>1</v>
          </cell>
          <cell r="DD83">
            <v>1</v>
          </cell>
          <cell r="DE83">
            <v>1</v>
          </cell>
          <cell r="DF83">
            <v>1</v>
          </cell>
          <cell r="DG83">
            <v>1</v>
          </cell>
          <cell r="DH83">
            <v>1</v>
          </cell>
          <cell r="DI83">
            <v>1</v>
          </cell>
          <cell r="DJ83" t="str">
            <v>UA</v>
          </cell>
          <cell r="DK83" t="str">
            <v>Closed</v>
          </cell>
          <cell r="ED83" t="str">
            <v>Hrs</v>
          </cell>
          <cell r="EE83">
            <v>10</v>
          </cell>
          <cell r="EF83" t="str">
            <v>Con</v>
          </cell>
          <cell r="EG83">
            <v>2</v>
          </cell>
          <cell r="EH83" t="b">
            <v>0</v>
          </cell>
          <cell r="EI83" t="str">
            <v/>
          </cell>
          <cell r="EJ83">
            <v>99</v>
          </cell>
          <cell r="EK83">
            <v>99</v>
          </cell>
          <cell r="EL83">
            <v>99</v>
          </cell>
          <cell r="EM83">
            <v>99</v>
          </cell>
          <cell r="EN83">
            <v>0</v>
          </cell>
        </row>
        <row r="84">
          <cell r="A84">
            <v>81</v>
          </cell>
          <cell r="B84" t="str">
            <v>– Base Class Dragon Magic –</v>
          </cell>
          <cell r="E84">
            <v>0</v>
          </cell>
          <cell r="F84">
            <v>1</v>
          </cell>
          <cell r="ED84" t="str">
            <v>HtW</v>
          </cell>
          <cell r="EE84">
            <v>1</v>
          </cell>
          <cell r="EF84" t="str">
            <v>Cha</v>
          </cell>
          <cell r="EG84">
            <v>1</v>
          </cell>
          <cell r="EH84" t="b">
            <v>0</v>
          </cell>
          <cell r="EI84" t="str">
            <v/>
          </cell>
          <cell r="EJ84">
            <v>99</v>
          </cell>
          <cell r="EK84">
            <v>99</v>
          </cell>
          <cell r="EL84">
            <v>99</v>
          </cell>
          <cell r="EM84">
            <v>99</v>
          </cell>
          <cell r="EN84">
            <v>0</v>
          </cell>
        </row>
        <row r="85">
          <cell r="A85">
            <v>82</v>
          </cell>
          <cell r="B85" t="str">
            <v>Dragonfire Adept</v>
          </cell>
          <cell r="C85" t="str">
            <v>DfA</v>
          </cell>
          <cell r="D85" t="str">
            <v>DfA</v>
          </cell>
          <cell r="E85">
            <v>0</v>
          </cell>
          <cell r="K85">
            <v>4</v>
          </cell>
          <cell r="L85">
            <v>8</v>
          </cell>
          <cell r="S85" t="b">
            <v>0</v>
          </cell>
          <cell r="U85">
            <v>0.5</v>
          </cell>
          <cell r="V85">
            <v>0.5</v>
          </cell>
          <cell r="W85">
            <v>0.34</v>
          </cell>
          <cell r="X85">
            <v>0.5</v>
          </cell>
          <cell r="AH85">
            <v>2</v>
          </cell>
          <cell r="AI85">
            <v>1</v>
          </cell>
          <cell r="AJ85">
            <v>1</v>
          </cell>
          <cell r="AK85">
            <v>2</v>
          </cell>
          <cell r="AL85">
            <v>2</v>
          </cell>
          <cell r="AM85">
            <v>0</v>
          </cell>
          <cell r="AN85">
            <v>2</v>
          </cell>
          <cell r="AO85">
            <v>2</v>
          </cell>
          <cell r="AP85">
            <v>2</v>
          </cell>
          <cell r="AQ85">
            <v>2</v>
          </cell>
          <cell r="AR85">
            <v>2</v>
          </cell>
          <cell r="AS85">
            <v>2</v>
          </cell>
          <cell r="AT85">
            <v>2</v>
          </cell>
          <cell r="AU85">
            <v>2</v>
          </cell>
          <cell r="AV85">
            <v>2</v>
          </cell>
          <cell r="AW85">
            <v>2</v>
          </cell>
          <cell r="AX85">
            <v>1</v>
          </cell>
          <cell r="AY85">
            <v>1</v>
          </cell>
          <cell r="AZ85">
            <v>1</v>
          </cell>
          <cell r="BA85">
            <v>1</v>
          </cell>
          <cell r="BB85">
            <v>1</v>
          </cell>
          <cell r="BC85">
            <v>1</v>
          </cell>
          <cell r="BD85">
            <v>1</v>
          </cell>
          <cell r="BE85">
            <v>1</v>
          </cell>
          <cell r="BF85">
            <v>0</v>
          </cell>
          <cell r="BG85">
            <v>0</v>
          </cell>
          <cell r="BH85">
            <v>2</v>
          </cell>
          <cell r="BI85">
            <v>2</v>
          </cell>
          <cell r="BJ85">
            <v>2</v>
          </cell>
          <cell r="BK85">
            <v>2</v>
          </cell>
          <cell r="BL85">
            <v>2</v>
          </cell>
          <cell r="BM85">
            <v>2</v>
          </cell>
          <cell r="BN85">
            <v>2</v>
          </cell>
          <cell r="BO85">
            <v>2</v>
          </cell>
          <cell r="BP85">
            <v>0</v>
          </cell>
          <cell r="BQ85">
            <v>2</v>
          </cell>
          <cell r="BR85">
            <v>2</v>
          </cell>
          <cell r="BS85">
            <v>2</v>
          </cell>
          <cell r="BT85">
            <v>0</v>
          </cell>
          <cell r="BU85">
            <v>2</v>
          </cell>
          <cell r="BV85">
            <v>2</v>
          </cell>
          <cell r="BW85">
            <v>2</v>
          </cell>
          <cell r="BX85">
            <v>2</v>
          </cell>
          <cell r="BY85">
            <v>2</v>
          </cell>
          <cell r="BZ85">
            <v>2</v>
          </cell>
          <cell r="CA85">
            <v>2</v>
          </cell>
          <cell r="CB85">
            <v>2</v>
          </cell>
          <cell r="CC85">
            <v>2</v>
          </cell>
          <cell r="CD85">
            <v>2</v>
          </cell>
          <cell r="CE85">
            <v>2</v>
          </cell>
          <cell r="CF85">
            <v>1</v>
          </cell>
          <cell r="CG85">
            <v>1</v>
          </cell>
          <cell r="CH85">
            <v>1</v>
          </cell>
          <cell r="CI85">
            <v>1</v>
          </cell>
          <cell r="CJ85">
            <v>1</v>
          </cell>
          <cell r="CK85">
            <v>1</v>
          </cell>
          <cell r="CL85">
            <v>1</v>
          </cell>
          <cell r="CM85">
            <v>1</v>
          </cell>
          <cell r="CN85">
            <v>1</v>
          </cell>
          <cell r="CO85">
            <v>1</v>
          </cell>
          <cell r="CP85">
            <v>1</v>
          </cell>
          <cell r="CQ85">
            <v>1</v>
          </cell>
          <cell r="CR85">
            <v>1</v>
          </cell>
          <cell r="CS85">
            <v>1</v>
          </cell>
          <cell r="CT85">
            <v>1</v>
          </cell>
          <cell r="CU85">
            <v>1</v>
          </cell>
          <cell r="CV85">
            <v>1</v>
          </cell>
          <cell r="CW85">
            <v>2</v>
          </cell>
          <cell r="CX85">
            <v>2</v>
          </cell>
          <cell r="CY85">
            <v>1</v>
          </cell>
          <cell r="CZ85">
            <v>1</v>
          </cell>
          <cell r="DA85">
            <v>2</v>
          </cell>
          <cell r="DB85">
            <v>2</v>
          </cell>
          <cell r="DC85">
            <v>2</v>
          </cell>
          <cell r="DD85">
            <v>1</v>
          </cell>
          <cell r="DE85">
            <v>1</v>
          </cell>
          <cell r="DF85">
            <v>1</v>
          </cell>
          <cell r="DG85">
            <v>2</v>
          </cell>
          <cell r="DH85">
            <v>1</v>
          </cell>
          <cell r="DI85">
            <v>1</v>
          </cell>
          <cell r="DJ85" t="str">
            <v>DrM</v>
          </cell>
          <cell r="DK85" t="str">
            <v>Closed</v>
          </cell>
          <cell r="ED85" t="str">
            <v>HuPg</v>
          </cell>
          <cell r="EE85">
            <v>3</v>
          </cell>
          <cell r="EF85" t="str">
            <v/>
          </cell>
          <cell r="EG85">
            <v>2</v>
          </cell>
          <cell r="EH85" t="b">
            <v>0</v>
          </cell>
          <cell r="EI85" t="str">
            <v/>
          </cell>
          <cell r="EJ85">
            <v>99</v>
          </cell>
          <cell r="EK85">
            <v>99</v>
          </cell>
          <cell r="EL85">
            <v>99</v>
          </cell>
          <cell r="EM85">
            <v>99</v>
          </cell>
          <cell r="EN85">
            <v>0</v>
          </cell>
        </row>
        <row r="86">
          <cell r="A86">
            <v>83</v>
          </cell>
          <cell r="B86" t="str">
            <v>– Base Classes Eberron Campaign Setting –</v>
          </cell>
          <cell r="E86">
            <v>0</v>
          </cell>
          <cell r="F86">
            <v>1</v>
          </cell>
          <cell r="ED86" t="str">
            <v>MyE</v>
          </cell>
          <cell r="EE86">
            <v>10</v>
          </cell>
          <cell r="EF86" t="str">
            <v/>
          </cell>
          <cell r="EG86">
            <v>2</v>
          </cell>
          <cell r="EH86" t="b">
            <v>0</v>
          </cell>
          <cell r="EI86" t="str">
            <v/>
          </cell>
          <cell r="EJ86">
            <v>99</v>
          </cell>
          <cell r="EK86">
            <v>99</v>
          </cell>
          <cell r="EL86">
            <v>99</v>
          </cell>
          <cell r="EM86">
            <v>99</v>
          </cell>
          <cell r="EN86">
            <v>0</v>
          </cell>
        </row>
        <row r="87">
          <cell r="A87">
            <v>84</v>
          </cell>
          <cell r="B87" t="str">
            <v>Artificer</v>
          </cell>
          <cell r="C87" t="str">
            <v>Art</v>
          </cell>
          <cell r="D87" t="str">
            <v>Afc</v>
          </cell>
          <cell r="E87">
            <v>0</v>
          </cell>
          <cell r="K87">
            <v>4</v>
          </cell>
          <cell r="L87">
            <v>6</v>
          </cell>
          <cell r="N87" t="b">
            <v>0</v>
          </cell>
          <cell r="O87" t="b">
            <v>0</v>
          </cell>
          <cell r="Q87" t="b">
            <v>0</v>
          </cell>
          <cell r="S87" t="b">
            <v>0</v>
          </cell>
          <cell r="U87">
            <v>0.75</v>
          </cell>
          <cell r="V87">
            <v>0.34</v>
          </cell>
          <cell r="W87">
            <v>0.34</v>
          </cell>
          <cell r="X87">
            <v>0.5</v>
          </cell>
          <cell r="AH87">
            <v>2</v>
          </cell>
          <cell r="AI87">
            <v>1</v>
          </cell>
          <cell r="AJ87">
            <v>1</v>
          </cell>
          <cell r="AK87">
            <v>1</v>
          </cell>
          <cell r="AL87">
            <v>1</v>
          </cell>
          <cell r="AM87">
            <v>0</v>
          </cell>
          <cell r="AN87">
            <v>2</v>
          </cell>
          <cell r="AO87">
            <v>2</v>
          </cell>
          <cell r="AP87">
            <v>2</v>
          </cell>
          <cell r="AQ87">
            <v>2</v>
          </cell>
          <cell r="AR87">
            <v>2</v>
          </cell>
          <cell r="AS87">
            <v>2</v>
          </cell>
          <cell r="AT87">
            <v>2</v>
          </cell>
          <cell r="AU87">
            <v>2</v>
          </cell>
          <cell r="AV87">
            <v>1</v>
          </cell>
          <cell r="AW87">
            <v>1</v>
          </cell>
          <cell r="AX87">
            <v>2</v>
          </cell>
          <cell r="AY87">
            <v>1</v>
          </cell>
          <cell r="AZ87">
            <v>1</v>
          </cell>
          <cell r="BA87">
            <v>1</v>
          </cell>
          <cell r="BB87">
            <v>1</v>
          </cell>
          <cell r="BC87">
            <v>1</v>
          </cell>
          <cell r="BD87">
            <v>1</v>
          </cell>
          <cell r="BE87">
            <v>1</v>
          </cell>
          <cell r="BF87">
            <v>0</v>
          </cell>
          <cell r="BG87">
            <v>0</v>
          </cell>
          <cell r="BH87">
            <v>1</v>
          </cell>
          <cell r="BI87">
            <v>1</v>
          </cell>
          <cell r="BJ87">
            <v>2</v>
          </cell>
          <cell r="BK87">
            <v>2</v>
          </cell>
          <cell r="BL87">
            <v>1</v>
          </cell>
          <cell r="BM87">
            <v>1</v>
          </cell>
          <cell r="BN87">
            <v>1</v>
          </cell>
          <cell r="BO87">
            <v>1</v>
          </cell>
          <cell r="BP87">
            <v>0</v>
          </cell>
          <cell r="BQ87">
            <v>1</v>
          </cell>
          <cell r="BR87">
            <v>1</v>
          </cell>
          <cell r="BS87">
            <v>1</v>
          </cell>
          <cell r="BT87">
            <v>0</v>
          </cell>
          <cell r="BU87">
            <v>1</v>
          </cell>
          <cell r="BV87">
            <v>2</v>
          </cell>
          <cell r="BW87">
            <v>1</v>
          </cell>
          <cell r="BX87">
            <v>1</v>
          </cell>
          <cell r="BY87">
            <v>1</v>
          </cell>
          <cell r="BZ87">
            <v>1</v>
          </cell>
          <cell r="CA87">
            <v>1</v>
          </cell>
          <cell r="CB87">
            <v>1</v>
          </cell>
          <cell r="CC87">
            <v>1</v>
          </cell>
          <cell r="CD87">
            <v>1</v>
          </cell>
          <cell r="CE87">
            <v>1</v>
          </cell>
          <cell r="CF87">
            <v>1</v>
          </cell>
          <cell r="CG87">
            <v>1</v>
          </cell>
          <cell r="CH87">
            <v>2</v>
          </cell>
          <cell r="CI87">
            <v>1</v>
          </cell>
          <cell r="CJ87">
            <v>1</v>
          </cell>
          <cell r="CK87">
            <v>1</v>
          </cell>
          <cell r="CL87">
            <v>1</v>
          </cell>
          <cell r="CM87">
            <v>1</v>
          </cell>
          <cell r="CN87">
            <v>1</v>
          </cell>
          <cell r="CO87">
            <v>2</v>
          </cell>
          <cell r="CP87">
            <v>2</v>
          </cell>
          <cell r="CQ87">
            <v>2</v>
          </cell>
          <cell r="CR87">
            <v>2</v>
          </cell>
          <cell r="CS87">
            <v>2</v>
          </cell>
          <cell r="CT87">
            <v>2</v>
          </cell>
          <cell r="CU87">
            <v>1</v>
          </cell>
          <cell r="CV87">
            <v>1</v>
          </cell>
          <cell r="CW87">
            <v>2</v>
          </cell>
          <cell r="CX87">
            <v>1</v>
          </cell>
          <cell r="CY87">
            <v>1</v>
          </cell>
          <cell r="CZ87">
            <v>1</v>
          </cell>
          <cell r="DA87">
            <v>1</v>
          </cell>
          <cell r="DB87">
            <v>2</v>
          </cell>
          <cell r="DC87">
            <v>1</v>
          </cell>
          <cell r="DD87">
            <v>1</v>
          </cell>
          <cell r="DE87">
            <v>1</v>
          </cell>
          <cell r="DF87">
            <v>1</v>
          </cell>
          <cell r="DG87">
            <v>2</v>
          </cell>
          <cell r="DH87">
            <v>1</v>
          </cell>
          <cell r="DI87">
            <v>1</v>
          </cell>
          <cell r="DJ87" t="str">
            <v>ECS</v>
          </cell>
          <cell r="DK87" t="str">
            <v>Closed</v>
          </cell>
          <cell r="ED87" t="str">
            <v>Opg</v>
          </cell>
          <cell r="EE87">
            <v>3</v>
          </cell>
          <cell r="EF87" t="str">
            <v>Str</v>
          </cell>
          <cell r="EG87">
            <v>2</v>
          </cell>
          <cell r="EH87" t="b">
            <v>0</v>
          </cell>
          <cell r="EI87" t="str">
            <v/>
          </cell>
          <cell r="EJ87">
            <v>99</v>
          </cell>
          <cell r="EK87">
            <v>99</v>
          </cell>
          <cell r="EL87">
            <v>99</v>
          </cell>
          <cell r="EM87">
            <v>99</v>
          </cell>
          <cell r="EN87">
            <v>0</v>
          </cell>
        </row>
        <row r="88">
          <cell r="A88">
            <v>85</v>
          </cell>
          <cell r="B88" t="str">
            <v>– Base Classes Dragonlance Campaign Setting –</v>
          </cell>
          <cell r="E88">
            <v>0</v>
          </cell>
          <cell r="F88">
            <v>1</v>
          </cell>
          <cell r="ED88" t="str">
            <v>PlK</v>
          </cell>
          <cell r="EE88">
            <v>9</v>
          </cell>
          <cell r="EF88" t="str">
            <v>Cha</v>
          </cell>
          <cell r="EG88">
            <v>2</v>
          </cell>
          <cell r="EH88" t="b">
            <v>0</v>
          </cell>
          <cell r="EI88" t="str">
            <v/>
          </cell>
          <cell r="EJ88">
            <v>99</v>
          </cell>
          <cell r="EK88">
            <v>99</v>
          </cell>
          <cell r="EL88">
            <v>99</v>
          </cell>
          <cell r="EM88">
            <v>99</v>
          </cell>
          <cell r="EN88">
            <v>0</v>
          </cell>
        </row>
        <row r="89">
          <cell r="A89">
            <v>86</v>
          </cell>
          <cell r="B89" t="str">
            <v>Mystic</v>
          </cell>
          <cell r="C89" t="str">
            <v>Mys</v>
          </cell>
          <cell r="D89" t="str">
            <v>Mys</v>
          </cell>
          <cell r="E89">
            <v>0</v>
          </cell>
          <cell r="K89">
            <v>2</v>
          </cell>
          <cell r="L89">
            <v>8</v>
          </cell>
          <cell r="N89" t="b">
            <v>0</v>
          </cell>
          <cell r="O89" t="b">
            <v>0</v>
          </cell>
          <cell r="Q89" t="b">
            <v>0</v>
          </cell>
          <cell r="S89" t="b">
            <v>0</v>
          </cell>
          <cell r="U89">
            <v>0.75</v>
          </cell>
          <cell r="V89">
            <v>0.5</v>
          </cell>
          <cell r="W89">
            <v>0.34</v>
          </cell>
          <cell r="X89">
            <v>0.5</v>
          </cell>
          <cell r="AH89">
            <v>1</v>
          </cell>
          <cell r="AI89">
            <v>1</v>
          </cell>
          <cell r="AJ89">
            <v>1</v>
          </cell>
          <cell r="AK89">
            <v>1</v>
          </cell>
          <cell r="AL89">
            <v>1</v>
          </cell>
          <cell r="AM89">
            <v>0</v>
          </cell>
          <cell r="AN89">
            <v>2</v>
          </cell>
          <cell r="AO89">
            <v>2</v>
          </cell>
          <cell r="AP89">
            <v>2</v>
          </cell>
          <cell r="AQ89">
            <v>2</v>
          </cell>
          <cell r="AR89">
            <v>2</v>
          </cell>
          <cell r="AS89">
            <v>2</v>
          </cell>
          <cell r="AT89">
            <v>2</v>
          </cell>
          <cell r="AU89">
            <v>2</v>
          </cell>
          <cell r="AV89">
            <v>1</v>
          </cell>
          <cell r="AW89">
            <v>2</v>
          </cell>
          <cell r="AX89">
            <v>1</v>
          </cell>
          <cell r="AY89">
            <v>1</v>
          </cell>
          <cell r="AZ89">
            <v>1</v>
          </cell>
          <cell r="BA89">
            <v>1</v>
          </cell>
          <cell r="BB89">
            <v>1</v>
          </cell>
          <cell r="BC89">
            <v>1</v>
          </cell>
          <cell r="BD89">
            <v>2</v>
          </cell>
          <cell r="BE89">
            <v>1</v>
          </cell>
          <cell r="BF89">
            <v>0</v>
          </cell>
          <cell r="BG89">
            <v>0</v>
          </cell>
          <cell r="BH89">
            <v>1</v>
          </cell>
          <cell r="BI89">
            <v>1</v>
          </cell>
          <cell r="BJ89">
            <v>2</v>
          </cell>
          <cell r="BK89">
            <v>1</v>
          </cell>
          <cell r="BL89">
            <v>1</v>
          </cell>
          <cell r="BM89">
            <v>1</v>
          </cell>
          <cell r="BN89">
            <v>1</v>
          </cell>
          <cell r="BO89">
            <v>1</v>
          </cell>
          <cell r="BP89">
            <v>0</v>
          </cell>
          <cell r="BQ89">
            <v>2</v>
          </cell>
          <cell r="BR89">
            <v>1</v>
          </cell>
          <cell r="BS89">
            <v>1</v>
          </cell>
          <cell r="BT89">
            <v>0</v>
          </cell>
          <cell r="BU89">
            <v>2</v>
          </cell>
          <cell r="BV89">
            <v>1</v>
          </cell>
          <cell r="BW89">
            <v>1</v>
          </cell>
          <cell r="BX89">
            <v>1</v>
          </cell>
          <cell r="BY89">
            <v>1</v>
          </cell>
          <cell r="BZ89">
            <v>1</v>
          </cell>
          <cell r="CA89">
            <v>1</v>
          </cell>
          <cell r="CB89">
            <v>1</v>
          </cell>
          <cell r="CC89">
            <v>1</v>
          </cell>
          <cell r="CD89">
            <v>1</v>
          </cell>
          <cell r="CE89">
            <v>1</v>
          </cell>
          <cell r="CF89">
            <v>1</v>
          </cell>
          <cell r="CG89">
            <v>1</v>
          </cell>
          <cell r="CH89">
            <v>1</v>
          </cell>
          <cell r="CI89">
            <v>1</v>
          </cell>
          <cell r="CJ89">
            <v>1</v>
          </cell>
          <cell r="CK89">
            <v>1</v>
          </cell>
          <cell r="CL89">
            <v>1</v>
          </cell>
          <cell r="CM89">
            <v>1</v>
          </cell>
          <cell r="CN89">
            <v>1</v>
          </cell>
          <cell r="CO89">
            <v>2</v>
          </cell>
          <cell r="CP89">
            <v>2</v>
          </cell>
          <cell r="CQ89">
            <v>2</v>
          </cell>
          <cell r="CR89">
            <v>2</v>
          </cell>
          <cell r="CS89">
            <v>2</v>
          </cell>
          <cell r="CT89">
            <v>2</v>
          </cell>
          <cell r="CU89">
            <v>1</v>
          </cell>
          <cell r="CV89">
            <v>1</v>
          </cell>
          <cell r="CW89">
            <v>1</v>
          </cell>
          <cell r="CX89">
            <v>1</v>
          </cell>
          <cell r="CY89">
            <v>1</v>
          </cell>
          <cell r="CZ89">
            <v>1</v>
          </cell>
          <cell r="DA89">
            <v>1</v>
          </cell>
          <cell r="DB89">
            <v>2</v>
          </cell>
          <cell r="DC89">
            <v>1</v>
          </cell>
          <cell r="DD89">
            <v>1</v>
          </cell>
          <cell r="DE89">
            <v>1</v>
          </cell>
          <cell r="DF89">
            <v>1</v>
          </cell>
          <cell r="DG89">
            <v>1</v>
          </cell>
          <cell r="DH89">
            <v>1</v>
          </cell>
          <cell r="DI89">
            <v>1</v>
          </cell>
          <cell r="DJ89" t="str">
            <v>DLCS</v>
          </cell>
          <cell r="DK89" t="str">
            <v>Closed</v>
          </cell>
          <cell r="ED89" t="str">
            <v>PMs</v>
          </cell>
          <cell r="EE89">
            <v>6</v>
          </cell>
          <cell r="EF89" t="str">
            <v>Str</v>
          </cell>
          <cell r="EG89">
            <v>4</v>
          </cell>
          <cell r="EH89" t="b">
            <v>0</v>
          </cell>
          <cell r="EI89" t="str">
            <v/>
          </cell>
          <cell r="EJ89">
            <v>99</v>
          </cell>
          <cell r="EK89">
            <v>99</v>
          </cell>
          <cell r="EL89">
            <v>99</v>
          </cell>
          <cell r="EM89">
            <v>99</v>
          </cell>
          <cell r="EN89">
            <v>0</v>
          </cell>
        </row>
        <row r="90">
          <cell r="A90">
            <v>87</v>
          </cell>
          <cell r="B90" t="str">
            <v>Noble</v>
          </cell>
          <cell r="C90" t="str">
            <v>Nob</v>
          </cell>
          <cell r="D90" t="str">
            <v>Nob</v>
          </cell>
          <cell r="E90">
            <v>0</v>
          </cell>
          <cell r="K90">
            <v>4</v>
          </cell>
          <cell r="L90">
            <v>8</v>
          </cell>
          <cell r="N90" t="b">
            <v>0</v>
          </cell>
          <cell r="Q90" t="b">
            <v>0</v>
          </cell>
          <cell r="S90" t="b">
            <v>0</v>
          </cell>
          <cell r="T90" t="b">
            <v>0</v>
          </cell>
          <cell r="U90">
            <v>0.75</v>
          </cell>
          <cell r="V90">
            <v>0.34</v>
          </cell>
          <cell r="W90">
            <v>0.5</v>
          </cell>
          <cell r="X90">
            <v>0.5</v>
          </cell>
          <cell r="AH90">
            <v>2</v>
          </cell>
          <cell r="AI90">
            <v>1</v>
          </cell>
          <cell r="AJ90">
            <v>1</v>
          </cell>
          <cell r="AK90">
            <v>2</v>
          </cell>
          <cell r="AL90">
            <v>1</v>
          </cell>
          <cell r="AM90">
            <v>0</v>
          </cell>
          <cell r="AN90">
            <v>1</v>
          </cell>
          <cell r="AO90">
            <v>1</v>
          </cell>
          <cell r="AP90">
            <v>1</v>
          </cell>
          <cell r="AQ90">
            <v>1</v>
          </cell>
          <cell r="AR90">
            <v>1</v>
          </cell>
          <cell r="AS90">
            <v>1</v>
          </cell>
          <cell r="AT90">
            <v>1</v>
          </cell>
          <cell r="AU90">
            <v>1</v>
          </cell>
          <cell r="AV90">
            <v>1</v>
          </cell>
          <cell r="AW90">
            <v>2</v>
          </cell>
          <cell r="AX90">
            <v>1</v>
          </cell>
          <cell r="AY90">
            <v>1</v>
          </cell>
          <cell r="AZ90">
            <v>1</v>
          </cell>
          <cell r="BA90">
            <v>1</v>
          </cell>
          <cell r="BB90">
            <v>2</v>
          </cell>
          <cell r="BC90">
            <v>1</v>
          </cell>
          <cell r="BD90">
            <v>1</v>
          </cell>
          <cell r="BE90">
            <v>1</v>
          </cell>
          <cell r="BF90">
            <v>0</v>
          </cell>
          <cell r="BG90">
            <v>0</v>
          </cell>
          <cell r="BH90">
            <v>2</v>
          </cell>
          <cell r="BI90">
            <v>1</v>
          </cell>
          <cell r="BJ90">
            <v>2</v>
          </cell>
          <cell r="BK90">
            <v>2</v>
          </cell>
          <cell r="BL90">
            <v>2</v>
          </cell>
          <cell r="BM90">
            <v>2</v>
          </cell>
          <cell r="BN90">
            <v>2</v>
          </cell>
          <cell r="BO90">
            <v>2</v>
          </cell>
          <cell r="BP90">
            <v>0</v>
          </cell>
          <cell r="BQ90">
            <v>2</v>
          </cell>
          <cell r="BR90">
            <v>2</v>
          </cell>
          <cell r="BS90">
            <v>2</v>
          </cell>
          <cell r="BT90">
            <v>0</v>
          </cell>
          <cell r="BU90">
            <v>2</v>
          </cell>
          <cell r="BV90">
            <v>2</v>
          </cell>
          <cell r="BW90">
            <v>2</v>
          </cell>
          <cell r="BX90">
            <v>2</v>
          </cell>
          <cell r="BY90">
            <v>2</v>
          </cell>
          <cell r="BZ90">
            <v>2</v>
          </cell>
          <cell r="CA90">
            <v>2</v>
          </cell>
          <cell r="CB90">
            <v>2</v>
          </cell>
          <cell r="CC90">
            <v>2</v>
          </cell>
          <cell r="CD90">
            <v>2</v>
          </cell>
          <cell r="CE90">
            <v>2</v>
          </cell>
          <cell r="CF90">
            <v>1</v>
          </cell>
          <cell r="CG90">
            <v>1</v>
          </cell>
          <cell r="CH90">
            <v>1</v>
          </cell>
          <cell r="CI90">
            <v>2</v>
          </cell>
          <cell r="CJ90">
            <v>2</v>
          </cell>
          <cell r="CK90">
            <v>2</v>
          </cell>
          <cell r="CL90">
            <v>2</v>
          </cell>
          <cell r="CM90">
            <v>2</v>
          </cell>
          <cell r="CN90">
            <v>2</v>
          </cell>
          <cell r="CO90">
            <v>1</v>
          </cell>
          <cell r="CP90">
            <v>1</v>
          </cell>
          <cell r="CQ90">
            <v>1</v>
          </cell>
          <cell r="CR90">
            <v>1</v>
          </cell>
          <cell r="CS90">
            <v>1</v>
          </cell>
          <cell r="CT90">
            <v>1</v>
          </cell>
          <cell r="CU90">
            <v>1</v>
          </cell>
          <cell r="CV90">
            <v>2</v>
          </cell>
          <cell r="CW90">
            <v>1</v>
          </cell>
          <cell r="CX90">
            <v>2</v>
          </cell>
          <cell r="CY90">
            <v>1</v>
          </cell>
          <cell r="CZ90">
            <v>1</v>
          </cell>
          <cell r="DA90">
            <v>2</v>
          </cell>
          <cell r="DB90">
            <v>1</v>
          </cell>
          <cell r="DC90">
            <v>1</v>
          </cell>
          <cell r="DD90">
            <v>1</v>
          </cell>
          <cell r="DE90">
            <v>1</v>
          </cell>
          <cell r="DF90">
            <v>1</v>
          </cell>
          <cell r="DG90">
            <v>1</v>
          </cell>
          <cell r="DH90">
            <v>1</v>
          </cell>
          <cell r="DI90">
            <v>1</v>
          </cell>
          <cell r="DJ90" t="str">
            <v>DLCS</v>
          </cell>
          <cell r="DK90" t="str">
            <v>Closed</v>
          </cell>
          <cell r="ED90" t="str">
            <v>Prm</v>
          </cell>
          <cell r="EE90">
            <v>2</v>
          </cell>
          <cell r="EF90" t="str">
            <v>Cha</v>
          </cell>
          <cell r="EG90">
            <v>-1</v>
          </cell>
          <cell r="EH90" t="b">
            <v>0</v>
          </cell>
          <cell r="EI90" t="str">
            <v/>
          </cell>
          <cell r="EJ90">
            <v>99</v>
          </cell>
          <cell r="EK90">
            <v>99</v>
          </cell>
          <cell r="EL90">
            <v>99</v>
          </cell>
          <cell r="EM90">
            <v>99</v>
          </cell>
          <cell r="EN90">
            <v>0</v>
          </cell>
        </row>
        <row r="91">
          <cell r="A91">
            <v>88</v>
          </cell>
          <cell r="B91" t="str">
            <v>-- Base Classes Age of Mortals --</v>
          </cell>
          <cell r="E91">
            <v>0</v>
          </cell>
          <cell r="F91">
            <v>1</v>
          </cell>
          <cell r="ED91" t="str">
            <v>Prm</v>
          </cell>
          <cell r="EE91">
            <v>2</v>
          </cell>
          <cell r="EF91" t="str">
            <v>Con</v>
          </cell>
          <cell r="EG91">
            <v>1</v>
          </cell>
          <cell r="EH91" t="b">
            <v>0</v>
          </cell>
          <cell r="EI91" t="str">
            <v/>
          </cell>
          <cell r="EJ91">
            <v>99</v>
          </cell>
          <cell r="EK91">
            <v>99</v>
          </cell>
          <cell r="EL91">
            <v>99</v>
          </cell>
          <cell r="EM91">
            <v>99</v>
          </cell>
          <cell r="EN91">
            <v>0</v>
          </cell>
        </row>
        <row r="92">
          <cell r="A92">
            <v>89</v>
          </cell>
          <cell r="B92" t="str">
            <v>Mariner</v>
          </cell>
          <cell r="C92" t="str">
            <v>Mar</v>
          </cell>
          <cell r="D92" t="str">
            <v>Mar</v>
          </cell>
          <cell r="E92">
            <v>0</v>
          </cell>
          <cell r="K92">
            <v>6</v>
          </cell>
          <cell r="L92">
            <v>8</v>
          </cell>
          <cell r="N92" t="b">
            <v>0</v>
          </cell>
          <cell r="S92" t="b">
            <v>0</v>
          </cell>
          <cell r="U92">
            <v>1</v>
          </cell>
          <cell r="V92">
            <v>0.5</v>
          </cell>
          <cell r="W92">
            <v>0.5</v>
          </cell>
          <cell r="X92">
            <v>0.34</v>
          </cell>
          <cell r="AH92">
            <v>1</v>
          </cell>
          <cell r="AI92">
            <v>1</v>
          </cell>
          <cell r="AJ92">
            <v>2</v>
          </cell>
          <cell r="AK92">
            <v>2</v>
          </cell>
          <cell r="AL92">
            <v>2</v>
          </cell>
          <cell r="AM92">
            <v>0</v>
          </cell>
          <cell r="AN92">
            <v>1</v>
          </cell>
          <cell r="AO92">
            <v>2</v>
          </cell>
          <cell r="AP92">
            <v>2</v>
          </cell>
          <cell r="AQ92">
            <v>2</v>
          </cell>
          <cell r="AR92">
            <v>2</v>
          </cell>
          <cell r="AS92">
            <v>2</v>
          </cell>
          <cell r="AT92">
            <v>2</v>
          </cell>
          <cell r="AU92">
            <v>2</v>
          </cell>
          <cell r="AV92">
            <v>1</v>
          </cell>
          <cell r="AW92">
            <v>1</v>
          </cell>
          <cell r="AX92">
            <v>1</v>
          </cell>
          <cell r="AY92">
            <v>1</v>
          </cell>
          <cell r="AZ92">
            <v>2</v>
          </cell>
          <cell r="BA92">
            <v>1</v>
          </cell>
          <cell r="BB92">
            <v>2</v>
          </cell>
          <cell r="BC92">
            <v>1</v>
          </cell>
          <cell r="BD92">
            <v>1</v>
          </cell>
          <cell r="BE92">
            <v>1</v>
          </cell>
          <cell r="BF92">
            <v>0</v>
          </cell>
          <cell r="BG92">
            <v>0</v>
          </cell>
          <cell r="BH92">
            <v>1</v>
          </cell>
          <cell r="BI92">
            <v>2</v>
          </cell>
          <cell r="BJ92">
            <v>1</v>
          </cell>
          <cell r="BK92">
            <v>1</v>
          </cell>
          <cell r="BL92">
            <v>1</v>
          </cell>
          <cell r="BM92">
            <v>1</v>
          </cell>
          <cell r="BN92">
            <v>1</v>
          </cell>
          <cell r="BO92">
            <v>2</v>
          </cell>
          <cell r="BP92">
            <v>0</v>
          </cell>
          <cell r="BQ92">
            <v>2</v>
          </cell>
          <cell r="BR92">
            <v>1</v>
          </cell>
          <cell r="BS92">
            <v>1</v>
          </cell>
          <cell r="BT92">
            <v>0</v>
          </cell>
          <cell r="BU92">
            <v>1</v>
          </cell>
          <cell r="BV92">
            <v>1</v>
          </cell>
          <cell r="BW92">
            <v>1</v>
          </cell>
          <cell r="BX92">
            <v>1</v>
          </cell>
          <cell r="BY92">
            <v>1</v>
          </cell>
          <cell r="BZ92">
            <v>1</v>
          </cell>
          <cell r="CA92">
            <v>1</v>
          </cell>
          <cell r="CB92">
            <v>1</v>
          </cell>
          <cell r="CC92">
            <v>1</v>
          </cell>
          <cell r="CD92">
            <v>1</v>
          </cell>
          <cell r="CE92">
            <v>1</v>
          </cell>
          <cell r="CF92">
            <v>1</v>
          </cell>
          <cell r="CG92">
            <v>1</v>
          </cell>
          <cell r="CH92">
            <v>1</v>
          </cell>
          <cell r="CI92">
            <v>1</v>
          </cell>
          <cell r="CJ92">
            <v>1</v>
          </cell>
          <cell r="CK92">
            <v>1</v>
          </cell>
          <cell r="CL92">
            <v>1</v>
          </cell>
          <cell r="CM92">
            <v>1</v>
          </cell>
          <cell r="CN92">
            <v>1</v>
          </cell>
          <cell r="CO92">
            <v>2</v>
          </cell>
          <cell r="CP92">
            <v>2</v>
          </cell>
          <cell r="CQ92">
            <v>2</v>
          </cell>
          <cell r="CR92">
            <v>2</v>
          </cell>
          <cell r="CS92">
            <v>2</v>
          </cell>
          <cell r="CT92">
            <v>2</v>
          </cell>
          <cell r="CU92">
            <v>1</v>
          </cell>
          <cell r="CV92">
            <v>1</v>
          </cell>
          <cell r="CW92">
            <v>1</v>
          </cell>
          <cell r="CX92">
            <v>1</v>
          </cell>
          <cell r="CY92">
            <v>1</v>
          </cell>
          <cell r="CZ92">
            <v>1</v>
          </cell>
          <cell r="DA92">
            <v>2</v>
          </cell>
          <cell r="DB92">
            <v>1</v>
          </cell>
          <cell r="DC92">
            <v>2</v>
          </cell>
          <cell r="DD92">
            <v>2</v>
          </cell>
          <cell r="DE92">
            <v>2</v>
          </cell>
          <cell r="DF92">
            <v>2</v>
          </cell>
          <cell r="DG92">
            <v>1</v>
          </cell>
          <cell r="DH92">
            <v>1</v>
          </cell>
          <cell r="DI92">
            <v>2</v>
          </cell>
          <cell r="DJ92" t="str">
            <v>AoM</v>
          </cell>
          <cell r="DK92" t="str">
            <v>Closed</v>
          </cell>
          <cell r="ED92" t="str">
            <v>Prm</v>
          </cell>
          <cell r="EE92">
            <v>2</v>
          </cell>
          <cell r="EF92" t="str">
            <v>Dex</v>
          </cell>
          <cell r="EG92">
            <v>1</v>
          </cell>
          <cell r="EH92" t="b">
            <v>0</v>
          </cell>
          <cell r="EI92" t="str">
            <v/>
          </cell>
          <cell r="EJ92">
            <v>99</v>
          </cell>
          <cell r="EK92">
            <v>99</v>
          </cell>
          <cell r="EL92">
            <v>99</v>
          </cell>
          <cell r="EM92">
            <v>99</v>
          </cell>
          <cell r="EN92">
            <v>0</v>
          </cell>
        </row>
        <row r="93">
          <cell r="A93">
            <v>90</v>
          </cell>
          <cell r="B93" t="str">
            <v>-- Base Classes Players Companion --</v>
          </cell>
          <cell r="E93">
            <v>0</v>
          </cell>
          <cell r="F93">
            <v>1</v>
          </cell>
          <cell r="ED93" t="str">
            <v>Prm</v>
          </cell>
          <cell r="EE93">
            <v>2</v>
          </cell>
          <cell r="EF93" t="str">
            <v>Int</v>
          </cell>
          <cell r="EG93">
            <v>1</v>
          </cell>
          <cell r="EH93" t="b">
            <v>0</v>
          </cell>
          <cell r="EI93" t="str">
            <v/>
          </cell>
          <cell r="EJ93">
            <v>99</v>
          </cell>
          <cell r="EK93">
            <v>99</v>
          </cell>
          <cell r="EL93">
            <v>99</v>
          </cell>
          <cell r="EM93">
            <v>99</v>
          </cell>
          <cell r="EN93">
            <v>0</v>
          </cell>
        </row>
        <row r="94">
          <cell r="A94">
            <v>91</v>
          </cell>
          <cell r="B94" t="str">
            <v>Exemplar</v>
          </cell>
          <cell r="C94" t="str">
            <v>Exl</v>
          </cell>
          <cell r="D94" t="str">
            <v>Exl</v>
          </cell>
          <cell r="E94">
            <v>0</v>
          </cell>
          <cell r="K94">
            <v>4</v>
          </cell>
          <cell r="L94">
            <v>10</v>
          </cell>
          <cell r="N94" t="b">
            <v>0</v>
          </cell>
          <cell r="Q94" t="b">
            <v>0</v>
          </cell>
          <cell r="U94">
            <v>1</v>
          </cell>
          <cell r="V94">
            <v>0.5</v>
          </cell>
          <cell r="W94">
            <v>0.5</v>
          </cell>
          <cell r="X94">
            <v>0.34</v>
          </cell>
          <cell r="AH94">
            <v>1</v>
          </cell>
          <cell r="AI94">
            <v>1</v>
          </cell>
          <cell r="AJ94">
            <v>2</v>
          </cell>
          <cell r="AK94">
            <v>1</v>
          </cell>
          <cell r="AL94">
            <v>2</v>
          </cell>
          <cell r="AM94">
            <v>0</v>
          </cell>
          <cell r="AN94">
            <v>2</v>
          </cell>
          <cell r="AO94">
            <v>2</v>
          </cell>
          <cell r="AP94">
            <v>2</v>
          </cell>
          <cell r="AQ94">
            <v>2</v>
          </cell>
          <cell r="AR94">
            <v>2</v>
          </cell>
          <cell r="AS94">
            <v>2</v>
          </cell>
          <cell r="AT94">
            <v>2</v>
          </cell>
          <cell r="AU94">
            <v>2</v>
          </cell>
          <cell r="AV94">
            <v>1</v>
          </cell>
          <cell r="AW94">
            <v>1</v>
          </cell>
          <cell r="AX94">
            <v>1</v>
          </cell>
          <cell r="AY94">
            <v>2</v>
          </cell>
          <cell r="AZ94">
            <v>1</v>
          </cell>
          <cell r="BA94">
            <v>1</v>
          </cell>
          <cell r="BB94">
            <v>1</v>
          </cell>
          <cell r="BC94">
            <v>1</v>
          </cell>
          <cell r="BD94">
            <v>2</v>
          </cell>
          <cell r="BE94">
            <v>1</v>
          </cell>
          <cell r="BF94">
            <v>0</v>
          </cell>
          <cell r="BG94">
            <v>0</v>
          </cell>
          <cell r="BH94">
            <v>2</v>
          </cell>
          <cell r="BI94">
            <v>1</v>
          </cell>
          <cell r="BJ94">
            <v>1</v>
          </cell>
          <cell r="BK94">
            <v>1</v>
          </cell>
          <cell r="BL94">
            <v>1</v>
          </cell>
          <cell r="BM94">
            <v>1</v>
          </cell>
          <cell r="BN94">
            <v>1</v>
          </cell>
          <cell r="BO94">
            <v>1</v>
          </cell>
          <cell r="BP94">
            <v>0</v>
          </cell>
          <cell r="BQ94">
            <v>1</v>
          </cell>
          <cell r="BR94">
            <v>1</v>
          </cell>
          <cell r="BS94">
            <v>1</v>
          </cell>
          <cell r="BT94">
            <v>0</v>
          </cell>
          <cell r="BU94">
            <v>1</v>
          </cell>
          <cell r="BV94">
            <v>1</v>
          </cell>
          <cell r="BW94">
            <v>1</v>
          </cell>
          <cell r="BX94">
            <v>1</v>
          </cell>
          <cell r="BY94">
            <v>1</v>
          </cell>
          <cell r="BZ94">
            <v>1</v>
          </cell>
          <cell r="CA94">
            <v>1</v>
          </cell>
          <cell r="CB94">
            <v>1</v>
          </cell>
          <cell r="CC94">
            <v>1</v>
          </cell>
          <cell r="CD94">
            <v>1</v>
          </cell>
          <cell r="CE94">
            <v>1</v>
          </cell>
          <cell r="CF94">
            <v>1</v>
          </cell>
          <cell r="CG94">
            <v>2</v>
          </cell>
          <cell r="CH94">
            <v>1</v>
          </cell>
          <cell r="CI94">
            <v>2</v>
          </cell>
          <cell r="CJ94">
            <v>2</v>
          </cell>
          <cell r="CK94">
            <v>2</v>
          </cell>
          <cell r="CL94">
            <v>2</v>
          </cell>
          <cell r="CM94">
            <v>2</v>
          </cell>
          <cell r="CN94">
            <v>2</v>
          </cell>
          <cell r="CO94">
            <v>1</v>
          </cell>
          <cell r="CP94">
            <v>1</v>
          </cell>
          <cell r="CQ94">
            <v>1</v>
          </cell>
          <cell r="CR94">
            <v>1</v>
          </cell>
          <cell r="CS94">
            <v>1</v>
          </cell>
          <cell r="CT94">
            <v>1</v>
          </cell>
          <cell r="CU94">
            <v>1</v>
          </cell>
          <cell r="CV94">
            <v>2</v>
          </cell>
          <cell r="CW94">
            <v>1</v>
          </cell>
          <cell r="CX94">
            <v>2</v>
          </cell>
          <cell r="CY94">
            <v>1</v>
          </cell>
          <cell r="CZ94">
            <v>1</v>
          </cell>
          <cell r="DA94">
            <v>1</v>
          </cell>
          <cell r="DB94">
            <v>1</v>
          </cell>
          <cell r="DC94">
            <v>1</v>
          </cell>
          <cell r="DD94">
            <v>1</v>
          </cell>
          <cell r="DE94">
            <v>1</v>
          </cell>
          <cell r="DF94">
            <v>2</v>
          </cell>
          <cell r="DG94">
            <v>1</v>
          </cell>
          <cell r="DH94">
            <v>1</v>
          </cell>
          <cell r="DI94">
            <v>1</v>
          </cell>
          <cell r="DJ94" t="str">
            <v>PC</v>
          </cell>
          <cell r="DK94" t="str">
            <v>Closed</v>
          </cell>
          <cell r="ED94" t="str">
            <v>Prm</v>
          </cell>
          <cell r="EE94">
            <v>2</v>
          </cell>
          <cell r="EF94" t="str">
            <v>Int</v>
          </cell>
          <cell r="EG94">
            <v>-1</v>
          </cell>
          <cell r="EH94" t="b">
            <v>0</v>
          </cell>
          <cell r="EI94" t="str">
            <v/>
          </cell>
          <cell r="EJ94">
            <v>99</v>
          </cell>
          <cell r="EK94">
            <v>99</v>
          </cell>
          <cell r="EL94">
            <v>99</v>
          </cell>
          <cell r="EM94">
            <v>99</v>
          </cell>
          <cell r="EN94">
            <v>0</v>
          </cell>
        </row>
        <row r="95">
          <cell r="A95">
            <v>92</v>
          </cell>
          <cell r="B95" t="str">
            <v>Friar</v>
          </cell>
          <cell r="C95" t="str">
            <v>Far</v>
          </cell>
          <cell r="D95" t="str">
            <v>Far</v>
          </cell>
          <cell r="E95">
            <v>0</v>
          </cell>
          <cell r="K95">
            <v>2</v>
          </cell>
          <cell r="L95">
            <v>8</v>
          </cell>
          <cell r="N95" t="b">
            <v>0</v>
          </cell>
          <cell r="O95" t="b">
            <v>0</v>
          </cell>
          <cell r="Q95" t="b">
            <v>0</v>
          </cell>
          <cell r="S95" t="b">
            <v>0</v>
          </cell>
          <cell r="U95">
            <v>0.75</v>
          </cell>
          <cell r="V95">
            <v>0.5</v>
          </cell>
          <cell r="W95">
            <v>0.34</v>
          </cell>
          <cell r="X95">
            <v>0.5</v>
          </cell>
          <cell r="AH95">
            <v>1</v>
          </cell>
          <cell r="AI95">
            <v>1</v>
          </cell>
          <cell r="AJ95">
            <v>1</v>
          </cell>
          <cell r="AK95">
            <v>1</v>
          </cell>
          <cell r="AL95">
            <v>1</v>
          </cell>
          <cell r="AM95">
            <v>0</v>
          </cell>
          <cell r="AN95">
            <v>2</v>
          </cell>
          <cell r="AO95">
            <v>1</v>
          </cell>
          <cell r="AP95">
            <v>1</v>
          </cell>
          <cell r="AQ95">
            <v>1</v>
          </cell>
          <cell r="AR95">
            <v>1</v>
          </cell>
          <cell r="AS95">
            <v>1</v>
          </cell>
          <cell r="AT95">
            <v>1</v>
          </cell>
          <cell r="AU95">
            <v>1</v>
          </cell>
          <cell r="AV95">
            <v>1</v>
          </cell>
          <cell r="AW95">
            <v>2</v>
          </cell>
          <cell r="AX95">
            <v>1</v>
          </cell>
          <cell r="AY95">
            <v>1</v>
          </cell>
          <cell r="AZ95">
            <v>1</v>
          </cell>
          <cell r="BA95">
            <v>1</v>
          </cell>
          <cell r="BB95">
            <v>1</v>
          </cell>
          <cell r="BC95">
            <v>1</v>
          </cell>
          <cell r="BD95">
            <v>2</v>
          </cell>
          <cell r="BE95">
            <v>1</v>
          </cell>
          <cell r="BF95">
            <v>0</v>
          </cell>
          <cell r="BG95">
            <v>0</v>
          </cell>
          <cell r="BH95">
            <v>2</v>
          </cell>
          <cell r="BI95">
            <v>1</v>
          </cell>
          <cell r="BJ95">
            <v>1</v>
          </cell>
          <cell r="BK95">
            <v>1</v>
          </cell>
          <cell r="BL95">
            <v>1</v>
          </cell>
          <cell r="BM95">
            <v>1</v>
          </cell>
          <cell r="BN95">
            <v>1</v>
          </cell>
          <cell r="BO95">
            <v>1</v>
          </cell>
          <cell r="BP95">
            <v>0</v>
          </cell>
          <cell r="BQ95">
            <v>1</v>
          </cell>
          <cell r="BR95">
            <v>1</v>
          </cell>
          <cell r="BS95">
            <v>1</v>
          </cell>
          <cell r="BT95">
            <v>0</v>
          </cell>
          <cell r="BU95">
            <v>2</v>
          </cell>
          <cell r="BV95">
            <v>1</v>
          </cell>
          <cell r="BW95">
            <v>1</v>
          </cell>
          <cell r="BX95">
            <v>1</v>
          </cell>
          <cell r="BY95">
            <v>1</v>
          </cell>
          <cell r="BZ95">
            <v>1</v>
          </cell>
          <cell r="CA95">
            <v>1</v>
          </cell>
          <cell r="CB95">
            <v>1</v>
          </cell>
          <cell r="CC95">
            <v>1</v>
          </cell>
          <cell r="CD95">
            <v>1</v>
          </cell>
          <cell r="CE95">
            <v>2</v>
          </cell>
          <cell r="CF95">
            <v>1</v>
          </cell>
          <cell r="CG95">
            <v>1</v>
          </cell>
          <cell r="CH95">
            <v>1</v>
          </cell>
          <cell r="CI95">
            <v>2</v>
          </cell>
          <cell r="CJ95">
            <v>2</v>
          </cell>
          <cell r="CK95">
            <v>2</v>
          </cell>
          <cell r="CL95">
            <v>2</v>
          </cell>
          <cell r="CM95">
            <v>2</v>
          </cell>
          <cell r="CN95">
            <v>2</v>
          </cell>
          <cell r="CO95">
            <v>2</v>
          </cell>
          <cell r="CP95">
            <v>2</v>
          </cell>
          <cell r="CQ95">
            <v>2</v>
          </cell>
          <cell r="CR95">
            <v>2</v>
          </cell>
          <cell r="CS95">
            <v>2</v>
          </cell>
          <cell r="CT95">
            <v>2</v>
          </cell>
          <cell r="CU95">
            <v>1</v>
          </cell>
          <cell r="CV95">
            <v>1</v>
          </cell>
          <cell r="CW95">
            <v>1</v>
          </cell>
          <cell r="CX95">
            <v>1</v>
          </cell>
          <cell r="CY95">
            <v>1</v>
          </cell>
          <cell r="CZ95">
            <v>1</v>
          </cell>
          <cell r="DA95">
            <v>1</v>
          </cell>
          <cell r="DB95">
            <v>1</v>
          </cell>
          <cell r="DC95">
            <v>2</v>
          </cell>
          <cell r="DD95">
            <v>1</v>
          </cell>
          <cell r="DE95">
            <v>1</v>
          </cell>
          <cell r="DF95">
            <v>1</v>
          </cell>
          <cell r="DG95">
            <v>1</v>
          </cell>
          <cell r="DH95">
            <v>1</v>
          </cell>
          <cell r="DI95">
            <v>1</v>
          </cell>
          <cell r="DJ95" t="str">
            <v>PC</v>
          </cell>
          <cell r="DK95" t="str">
            <v>Closed</v>
          </cell>
          <cell r="ED95" t="str">
            <v>Prm</v>
          </cell>
          <cell r="EE95">
            <v>2</v>
          </cell>
          <cell r="EF95" t="str">
            <v>Str</v>
          </cell>
          <cell r="EG95">
            <v>1</v>
          </cell>
          <cell r="EH95" t="b">
            <v>0</v>
          </cell>
          <cell r="EI95" t="str">
            <v/>
          </cell>
          <cell r="EJ95">
            <v>99</v>
          </cell>
          <cell r="EK95">
            <v>99</v>
          </cell>
          <cell r="EL95">
            <v>99</v>
          </cell>
          <cell r="EM95">
            <v>99</v>
          </cell>
          <cell r="EN95">
            <v>0</v>
          </cell>
        </row>
        <row r="96">
          <cell r="A96">
            <v>93</v>
          </cell>
          <cell r="B96" t="str">
            <v>Inventor</v>
          </cell>
          <cell r="C96" t="str">
            <v>Itr</v>
          </cell>
          <cell r="D96" t="str">
            <v>Itr</v>
          </cell>
          <cell r="E96">
            <v>0</v>
          </cell>
          <cell r="K96">
            <v>6</v>
          </cell>
          <cell r="L96">
            <v>6</v>
          </cell>
          <cell r="N96" t="b">
            <v>0</v>
          </cell>
          <cell r="S96" t="b">
            <v>0</v>
          </cell>
          <cell r="U96">
            <v>0.5</v>
          </cell>
          <cell r="V96">
            <v>0.34</v>
          </cell>
          <cell r="W96">
            <v>0.5</v>
          </cell>
          <cell r="X96">
            <v>0.5</v>
          </cell>
          <cell r="AH96">
            <v>1</v>
          </cell>
          <cell r="AI96">
            <v>1</v>
          </cell>
          <cell r="AJ96">
            <v>1</v>
          </cell>
          <cell r="AK96">
            <v>1</v>
          </cell>
          <cell r="AL96">
            <v>2</v>
          </cell>
          <cell r="AM96">
            <v>0</v>
          </cell>
          <cell r="AN96">
            <v>1</v>
          </cell>
          <cell r="AO96">
            <v>2</v>
          </cell>
          <cell r="AP96">
            <v>2</v>
          </cell>
          <cell r="AQ96">
            <v>2</v>
          </cell>
          <cell r="AR96">
            <v>2</v>
          </cell>
          <cell r="AS96">
            <v>2</v>
          </cell>
          <cell r="AT96">
            <v>2</v>
          </cell>
          <cell r="AU96">
            <v>2</v>
          </cell>
          <cell r="AV96">
            <v>1</v>
          </cell>
          <cell r="AW96">
            <v>1</v>
          </cell>
          <cell r="AX96">
            <v>2</v>
          </cell>
          <cell r="AY96">
            <v>1</v>
          </cell>
          <cell r="AZ96">
            <v>1</v>
          </cell>
          <cell r="BA96">
            <v>1</v>
          </cell>
          <cell r="BB96">
            <v>1</v>
          </cell>
          <cell r="BC96">
            <v>1</v>
          </cell>
          <cell r="BD96">
            <v>1</v>
          </cell>
          <cell r="BE96">
            <v>1</v>
          </cell>
          <cell r="BF96">
            <v>0</v>
          </cell>
          <cell r="BG96">
            <v>0</v>
          </cell>
          <cell r="BH96">
            <v>1</v>
          </cell>
          <cell r="BI96">
            <v>1</v>
          </cell>
          <cell r="BJ96">
            <v>2</v>
          </cell>
          <cell r="BK96">
            <v>2</v>
          </cell>
          <cell r="BL96">
            <v>1</v>
          </cell>
          <cell r="BM96">
            <v>1</v>
          </cell>
          <cell r="BN96">
            <v>1</v>
          </cell>
          <cell r="BO96">
            <v>1</v>
          </cell>
          <cell r="BP96">
            <v>0</v>
          </cell>
          <cell r="BQ96">
            <v>1</v>
          </cell>
          <cell r="BR96">
            <v>1</v>
          </cell>
          <cell r="BS96">
            <v>1</v>
          </cell>
          <cell r="BT96">
            <v>0</v>
          </cell>
          <cell r="BU96">
            <v>1</v>
          </cell>
          <cell r="BV96">
            <v>1</v>
          </cell>
          <cell r="BW96">
            <v>2</v>
          </cell>
          <cell r="BX96">
            <v>2</v>
          </cell>
          <cell r="BY96">
            <v>2</v>
          </cell>
          <cell r="BZ96">
            <v>2</v>
          </cell>
          <cell r="CA96">
            <v>2</v>
          </cell>
          <cell r="CB96">
            <v>2</v>
          </cell>
          <cell r="CC96">
            <v>2</v>
          </cell>
          <cell r="CD96">
            <v>2</v>
          </cell>
          <cell r="CE96">
            <v>2</v>
          </cell>
          <cell r="CF96">
            <v>1</v>
          </cell>
          <cell r="CG96">
            <v>1</v>
          </cell>
          <cell r="CH96">
            <v>2</v>
          </cell>
          <cell r="CI96">
            <v>1</v>
          </cell>
          <cell r="CJ96">
            <v>1</v>
          </cell>
          <cell r="CK96">
            <v>1</v>
          </cell>
          <cell r="CL96">
            <v>1</v>
          </cell>
          <cell r="CM96">
            <v>1</v>
          </cell>
          <cell r="CN96">
            <v>1</v>
          </cell>
          <cell r="CO96">
            <v>2</v>
          </cell>
          <cell r="CP96">
            <v>2</v>
          </cell>
          <cell r="CQ96">
            <v>2</v>
          </cell>
          <cell r="CR96">
            <v>2</v>
          </cell>
          <cell r="CS96">
            <v>2</v>
          </cell>
          <cell r="CT96">
            <v>2</v>
          </cell>
          <cell r="CU96">
            <v>1</v>
          </cell>
          <cell r="CV96">
            <v>1</v>
          </cell>
          <cell r="CW96">
            <v>2</v>
          </cell>
          <cell r="CX96">
            <v>1</v>
          </cell>
          <cell r="CY96">
            <v>1</v>
          </cell>
          <cell r="CZ96">
            <v>1</v>
          </cell>
          <cell r="DA96">
            <v>1</v>
          </cell>
          <cell r="DB96">
            <v>1</v>
          </cell>
          <cell r="DC96">
            <v>2</v>
          </cell>
          <cell r="DD96">
            <v>1</v>
          </cell>
          <cell r="DE96">
            <v>1</v>
          </cell>
          <cell r="DF96">
            <v>1</v>
          </cell>
          <cell r="DG96">
            <v>1</v>
          </cell>
          <cell r="DH96">
            <v>1</v>
          </cell>
          <cell r="DI96">
            <v>2</v>
          </cell>
          <cell r="DJ96" t="str">
            <v>PC</v>
          </cell>
          <cell r="DK96" t="str">
            <v>Closed</v>
          </cell>
          <cell r="ED96" t="str">
            <v>Prm</v>
          </cell>
          <cell r="EE96">
            <v>2</v>
          </cell>
          <cell r="EF96" t="str">
            <v>Wis</v>
          </cell>
          <cell r="EG96">
            <v>1</v>
          </cell>
          <cell r="EH96" t="b">
            <v>0</v>
          </cell>
          <cell r="EI96" t="str">
            <v/>
          </cell>
          <cell r="EJ96">
            <v>99</v>
          </cell>
          <cell r="EK96">
            <v>99</v>
          </cell>
          <cell r="EL96">
            <v>99</v>
          </cell>
          <cell r="EM96">
            <v>99</v>
          </cell>
          <cell r="EN96">
            <v>0</v>
          </cell>
        </row>
        <row r="97">
          <cell r="A97">
            <v>94</v>
          </cell>
          <cell r="B97" t="str">
            <v>Magnifico</v>
          </cell>
          <cell r="C97" t="str">
            <v>Mnf</v>
          </cell>
          <cell r="D97" t="str">
            <v>Mnf</v>
          </cell>
          <cell r="E97">
            <v>0</v>
          </cell>
          <cell r="K97">
            <v>6</v>
          </cell>
          <cell r="L97">
            <v>6</v>
          </cell>
          <cell r="N97" t="b">
            <v>0</v>
          </cell>
          <cell r="Q97" t="b">
            <v>0</v>
          </cell>
          <cell r="S97" t="b">
            <v>0</v>
          </cell>
          <cell r="U97">
            <v>0.75</v>
          </cell>
          <cell r="V97">
            <v>0.34</v>
          </cell>
          <cell r="W97">
            <v>0.5</v>
          </cell>
          <cell r="X97">
            <v>0.5</v>
          </cell>
          <cell r="AH97">
            <v>2</v>
          </cell>
          <cell r="AI97">
            <v>1</v>
          </cell>
          <cell r="AJ97">
            <v>1</v>
          </cell>
          <cell r="AK97">
            <v>2</v>
          </cell>
          <cell r="AL97">
            <v>1</v>
          </cell>
          <cell r="AM97">
            <v>0</v>
          </cell>
          <cell r="AN97">
            <v>1</v>
          </cell>
          <cell r="AO97">
            <v>2</v>
          </cell>
          <cell r="AP97">
            <v>2</v>
          </cell>
          <cell r="AQ97">
            <v>2</v>
          </cell>
          <cell r="AR97">
            <v>2</v>
          </cell>
          <cell r="AS97">
            <v>2</v>
          </cell>
          <cell r="AT97">
            <v>2</v>
          </cell>
          <cell r="AU97">
            <v>2</v>
          </cell>
          <cell r="AV97">
            <v>1</v>
          </cell>
          <cell r="AW97">
            <v>2</v>
          </cell>
          <cell r="AX97">
            <v>1</v>
          </cell>
          <cell r="AY97">
            <v>2</v>
          </cell>
          <cell r="AZ97">
            <v>1</v>
          </cell>
          <cell r="BA97">
            <v>1</v>
          </cell>
          <cell r="BB97">
            <v>2</v>
          </cell>
          <cell r="BC97">
            <v>1</v>
          </cell>
          <cell r="BD97">
            <v>1</v>
          </cell>
          <cell r="BE97">
            <v>1</v>
          </cell>
          <cell r="BF97">
            <v>0</v>
          </cell>
          <cell r="BG97">
            <v>0</v>
          </cell>
          <cell r="BH97">
            <v>2</v>
          </cell>
          <cell r="BI97">
            <v>1</v>
          </cell>
          <cell r="BJ97">
            <v>1</v>
          </cell>
          <cell r="BK97">
            <v>1</v>
          </cell>
          <cell r="BL97">
            <v>1</v>
          </cell>
          <cell r="BM97">
            <v>2</v>
          </cell>
          <cell r="BN97">
            <v>2</v>
          </cell>
          <cell r="BO97">
            <v>2</v>
          </cell>
          <cell r="BP97">
            <v>0</v>
          </cell>
          <cell r="BQ97">
            <v>1</v>
          </cell>
          <cell r="BR97">
            <v>2</v>
          </cell>
          <cell r="BS97">
            <v>1</v>
          </cell>
          <cell r="BT97">
            <v>0</v>
          </cell>
          <cell r="BU97">
            <v>2</v>
          </cell>
          <cell r="BV97">
            <v>1</v>
          </cell>
          <cell r="BW97">
            <v>1</v>
          </cell>
          <cell r="BX97">
            <v>1</v>
          </cell>
          <cell r="BY97">
            <v>1</v>
          </cell>
          <cell r="BZ97">
            <v>1</v>
          </cell>
          <cell r="CA97">
            <v>1</v>
          </cell>
          <cell r="CB97">
            <v>1</v>
          </cell>
          <cell r="CC97">
            <v>1</v>
          </cell>
          <cell r="CD97">
            <v>1</v>
          </cell>
          <cell r="CE97">
            <v>1</v>
          </cell>
          <cell r="CF97">
            <v>1</v>
          </cell>
          <cell r="CG97">
            <v>1</v>
          </cell>
          <cell r="CH97">
            <v>1</v>
          </cell>
          <cell r="CI97">
            <v>2</v>
          </cell>
          <cell r="CJ97">
            <v>2</v>
          </cell>
          <cell r="CK97">
            <v>2</v>
          </cell>
          <cell r="CL97">
            <v>2</v>
          </cell>
          <cell r="CM97">
            <v>2</v>
          </cell>
          <cell r="CN97">
            <v>2</v>
          </cell>
          <cell r="CO97">
            <v>1</v>
          </cell>
          <cell r="CP97">
            <v>1</v>
          </cell>
          <cell r="CQ97">
            <v>1</v>
          </cell>
          <cell r="CR97">
            <v>1</v>
          </cell>
          <cell r="CS97">
            <v>1</v>
          </cell>
          <cell r="CT97">
            <v>1</v>
          </cell>
          <cell r="CU97">
            <v>1</v>
          </cell>
          <cell r="CV97">
            <v>2</v>
          </cell>
          <cell r="CW97">
            <v>1</v>
          </cell>
          <cell r="CX97">
            <v>2</v>
          </cell>
          <cell r="CY97">
            <v>1</v>
          </cell>
          <cell r="CZ97">
            <v>1</v>
          </cell>
          <cell r="DA97">
            <v>1</v>
          </cell>
          <cell r="DB97">
            <v>1</v>
          </cell>
          <cell r="DC97">
            <v>1</v>
          </cell>
          <cell r="DD97">
            <v>1</v>
          </cell>
          <cell r="DE97">
            <v>1</v>
          </cell>
          <cell r="DF97">
            <v>1</v>
          </cell>
          <cell r="DG97">
            <v>1</v>
          </cell>
          <cell r="DH97">
            <v>1</v>
          </cell>
          <cell r="DI97">
            <v>1</v>
          </cell>
          <cell r="DJ97" t="str">
            <v>PC</v>
          </cell>
          <cell r="DK97" t="str">
            <v>Closed</v>
          </cell>
          <cell r="ED97" t="str">
            <v>Prm</v>
          </cell>
          <cell r="EE97">
            <v>5</v>
          </cell>
          <cell r="EF97" t="str">
            <v>Cha</v>
          </cell>
          <cell r="EG97">
            <v>-1</v>
          </cell>
          <cell r="EH97" t="b">
            <v>0</v>
          </cell>
          <cell r="EI97" t="str">
            <v/>
          </cell>
          <cell r="EJ97">
            <v>99</v>
          </cell>
          <cell r="EK97">
            <v>99</v>
          </cell>
          <cell r="EL97">
            <v>99</v>
          </cell>
          <cell r="EM97">
            <v>99</v>
          </cell>
          <cell r="EN97">
            <v>0</v>
          </cell>
        </row>
        <row r="98">
          <cell r="A98">
            <v>95</v>
          </cell>
          <cell r="B98" t="str">
            <v>– NPC Classes –</v>
          </cell>
          <cell r="E98">
            <v>0</v>
          </cell>
          <cell r="F98">
            <v>1</v>
          </cell>
          <cell r="AH98">
            <v>1</v>
          </cell>
          <cell r="AI98">
            <v>2</v>
          </cell>
          <cell r="AJ98">
            <v>3</v>
          </cell>
          <cell r="AK98">
            <v>4</v>
          </cell>
          <cell r="AL98">
            <v>5</v>
          </cell>
          <cell r="AM98">
            <v>0</v>
          </cell>
          <cell r="AN98">
            <v>7</v>
          </cell>
          <cell r="AO98">
            <v>8</v>
          </cell>
          <cell r="AP98">
            <v>9</v>
          </cell>
          <cell r="AQ98">
            <v>10</v>
          </cell>
          <cell r="AR98">
            <v>11</v>
          </cell>
          <cell r="AS98">
            <v>12</v>
          </cell>
          <cell r="AT98">
            <v>13</v>
          </cell>
          <cell r="AU98">
            <v>14</v>
          </cell>
          <cell r="AV98">
            <v>15</v>
          </cell>
          <cell r="AW98">
            <v>16</v>
          </cell>
          <cell r="AX98">
            <v>17</v>
          </cell>
          <cell r="AY98">
            <v>18</v>
          </cell>
          <cell r="AZ98">
            <v>19</v>
          </cell>
          <cell r="BA98">
            <v>20</v>
          </cell>
          <cell r="BB98">
            <v>21</v>
          </cell>
          <cell r="BC98">
            <v>22</v>
          </cell>
          <cell r="BD98">
            <v>23</v>
          </cell>
          <cell r="BE98">
            <v>24</v>
          </cell>
          <cell r="BF98">
            <v>25</v>
          </cell>
          <cell r="BG98">
            <v>0</v>
          </cell>
          <cell r="BH98">
            <v>27</v>
          </cell>
          <cell r="BI98">
            <v>28</v>
          </cell>
          <cell r="BJ98">
            <v>29</v>
          </cell>
          <cell r="BK98">
            <v>30</v>
          </cell>
          <cell r="BL98">
            <v>31</v>
          </cell>
          <cell r="BM98">
            <v>32</v>
          </cell>
          <cell r="BN98">
            <v>33</v>
          </cell>
          <cell r="BO98">
            <v>34</v>
          </cell>
          <cell r="BP98">
            <v>35</v>
          </cell>
          <cell r="BQ98">
            <v>36</v>
          </cell>
          <cell r="BR98">
            <v>37</v>
          </cell>
          <cell r="BS98">
            <v>38</v>
          </cell>
          <cell r="BT98">
            <v>39</v>
          </cell>
          <cell r="BU98">
            <v>40</v>
          </cell>
          <cell r="BV98">
            <v>41</v>
          </cell>
          <cell r="BW98">
            <v>42</v>
          </cell>
          <cell r="BX98">
            <v>43</v>
          </cell>
          <cell r="BY98">
            <v>44</v>
          </cell>
          <cell r="BZ98">
            <v>45</v>
          </cell>
          <cell r="CA98">
            <v>46</v>
          </cell>
          <cell r="CB98">
            <v>47</v>
          </cell>
          <cell r="CC98">
            <v>48</v>
          </cell>
          <cell r="CD98">
            <v>49</v>
          </cell>
          <cell r="CE98">
            <v>50</v>
          </cell>
          <cell r="CF98">
            <v>51</v>
          </cell>
          <cell r="CG98">
            <v>52</v>
          </cell>
          <cell r="CH98">
            <v>53</v>
          </cell>
          <cell r="CI98">
            <v>54</v>
          </cell>
          <cell r="CJ98">
            <v>55</v>
          </cell>
          <cell r="CK98">
            <v>56</v>
          </cell>
          <cell r="CL98">
            <v>57</v>
          </cell>
          <cell r="CM98">
            <v>58</v>
          </cell>
          <cell r="CN98">
            <v>59</v>
          </cell>
          <cell r="CO98">
            <v>60</v>
          </cell>
          <cell r="CP98">
            <v>61</v>
          </cell>
          <cell r="CQ98">
            <v>62</v>
          </cell>
          <cell r="CR98">
            <v>63</v>
          </cell>
          <cell r="CS98">
            <v>64</v>
          </cell>
          <cell r="CT98">
            <v>65</v>
          </cell>
          <cell r="CU98">
            <v>66</v>
          </cell>
          <cell r="CV98">
            <v>67</v>
          </cell>
          <cell r="CW98">
            <v>68</v>
          </cell>
          <cell r="CX98">
            <v>69</v>
          </cell>
          <cell r="CY98">
            <v>70</v>
          </cell>
          <cell r="CZ98">
            <v>71</v>
          </cell>
          <cell r="DA98">
            <v>72</v>
          </cell>
          <cell r="DB98">
            <v>73</v>
          </cell>
          <cell r="DC98">
            <v>74</v>
          </cell>
          <cell r="DD98">
            <v>75</v>
          </cell>
          <cell r="DE98">
            <v>76</v>
          </cell>
          <cell r="DF98">
            <v>77</v>
          </cell>
          <cell r="DG98">
            <v>78</v>
          </cell>
          <cell r="DH98">
            <v>79</v>
          </cell>
          <cell r="DI98">
            <v>80</v>
          </cell>
          <cell r="ED98" t="str">
            <v>Prm</v>
          </cell>
          <cell r="EE98">
            <v>5</v>
          </cell>
          <cell r="EF98" t="str">
            <v>Con</v>
          </cell>
          <cell r="EG98">
            <v>1</v>
          </cell>
          <cell r="EH98" t="b">
            <v>0</v>
          </cell>
          <cell r="EI98" t="str">
            <v/>
          </cell>
          <cell r="EJ98">
            <v>99</v>
          </cell>
          <cell r="EK98">
            <v>99</v>
          </cell>
          <cell r="EL98">
            <v>99</v>
          </cell>
          <cell r="EM98">
            <v>99</v>
          </cell>
          <cell r="EN98">
            <v>0</v>
          </cell>
        </row>
        <row r="99">
          <cell r="A99">
            <v>96</v>
          </cell>
          <cell r="B99" t="str">
            <v>Adept</v>
          </cell>
          <cell r="C99" t="str">
            <v>Adp</v>
          </cell>
          <cell r="D99" t="str">
            <v>Adp</v>
          </cell>
          <cell r="E99">
            <v>0</v>
          </cell>
          <cell r="K99">
            <v>2</v>
          </cell>
          <cell r="L99">
            <v>6</v>
          </cell>
          <cell r="S99" t="b">
            <v>0</v>
          </cell>
          <cell r="U99">
            <v>0.5</v>
          </cell>
          <cell r="V99">
            <v>0.34</v>
          </cell>
          <cell r="W99">
            <v>0.34</v>
          </cell>
          <cell r="X99">
            <v>0.5</v>
          </cell>
          <cell r="AH99">
            <v>1</v>
          </cell>
          <cell r="AI99">
            <v>1</v>
          </cell>
          <cell r="AJ99">
            <v>1</v>
          </cell>
          <cell r="AK99">
            <v>1</v>
          </cell>
          <cell r="AL99">
            <v>1</v>
          </cell>
          <cell r="AM99">
            <v>0</v>
          </cell>
          <cell r="AN99">
            <v>2</v>
          </cell>
          <cell r="AO99">
            <v>2</v>
          </cell>
          <cell r="AP99">
            <v>2</v>
          </cell>
          <cell r="AQ99">
            <v>2</v>
          </cell>
          <cell r="AR99">
            <v>2</v>
          </cell>
          <cell r="AS99">
            <v>2</v>
          </cell>
          <cell r="AT99">
            <v>2</v>
          </cell>
          <cell r="AU99">
            <v>2</v>
          </cell>
          <cell r="AV99">
            <v>1</v>
          </cell>
          <cell r="AW99">
            <v>1</v>
          </cell>
          <cell r="AX99">
            <v>1</v>
          </cell>
          <cell r="AY99">
            <v>1</v>
          </cell>
          <cell r="AZ99">
            <v>1</v>
          </cell>
          <cell r="BA99">
            <v>1</v>
          </cell>
          <cell r="BB99">
            <v>1</v>
          </cell>
          <cell r="BC99">
            <v>2</v>
          </cell>
          <cell r="BD99">
            <v>2</v>
          </cell>
          <cell r="BE99">
            <v>1</v>
          </cell>
          <cell r="BF99">
            <v>0</v>
          </cell>
          <cell r="BG99">
            <v>0</v>
          </cell>
          <cell r="BH99">
            <v>1</v>
          </cell>
          <cell r="BI99">
            <v>1</v>
          </cell>
          <cell r="BJ99">
            <v>2</v>
          </cell>
          <cell r="BK99">
            <v>2</v>
          </cell>
          <cell r="BL99">
            <v>2</v>
          </cell>
          <cell r="BM99">
            <v>2</v>
          </cell>
          <cell r="BN99">
            <v>2</v>
          </cell>
          <cell r="BO99">
            <v>2</v>
          </cell>
          <cell r="BP99">
            <v>0</v>
          </cell>
          <cell r="BQ99">
            <v>2</v>
          </cell>
          <cell r="BR99">
            <v>2</v>
          </cell>
          <cell r="BS99">
            <v>2</v>
          </cell>
          <cell r="BT99">
            <v>0</v>
          </cell>
          <cell r="BU99">
            <v>2</v>
          </cell>
          <cell r="BV99">
            <v>2</v>
          </cell>
          <cell r="BW99">
            <v>2</v>
          </cell>
          <cell r="BX99">
            <v>2</v>
          </cell>
          <cell r="BY99">
            <v>2</v>
          </cell>
          <cell r="BZ99">
            <v>2</v>
          </cell>
          <cell r="CA99">
            <v>2</v>
          </cell>
          <cell r="CB99">
            <v>2</v>
          </cell>
          <cell r="CC99">
            <v>2</v>
          </cell>
          <cell r="CD99">
            <v>2</v>
          </cell>
          <cell r="CE99">
            <v>1</v>
          </cell>
          <cell r="CF99">
            <v>1</v>
          </cell>
          <cell r="CG99">
            <v>1</v>
          </cell>
          <cell r="CH99">
            <v>1</v>
          </cell>
          <cell r="CI99">
            <v>1</v>
          </cell>
          <cell r="CJ99">
            <v>1</v>
          </cell>
          <cell r="CK99">
            <v>1</v>
          </cell>
          <cell r="CL99">
            <v>1</v>
          </cell>
          <cell r="CM99">
            <v>1</v>
          </cell>
          <cell r="CN99">
            <v>1</v>
          </cell>
          <cell r="CO99">
            <v>2</v>
          </cell>
          <cell r="CP99">
            <v>2</v>
          </cell>
          <cell r="CQ99">
            <v>2</v>
          </cell>
          <cell r="CR99">
            <v>2</v>
          </cell>
          <cell r="CS99">
            <v>2</v>
          </cell>
          <cell r="CT99">
            <v>2</v>
          </cell>
          <cell r="CU99">
            <v>1</v>
          </cell>
          <cell r="CV99">
            <v>1</v>
          </cell>
          <cell r="CW99">
            <v>1</v>
          </cell>
          <cell r="CX99">
            <v>1</v>
          </cell>
          <cell r="CY99">
            <v>1</v>
          </cell>
          <cell r="CZ99">
            <v>1</v>
          </cell>
          <cell r="DA99">
            <v>1</v>
          </cell>
          <cell r="DB99">
            <v>2</v>
          </cell>
          <cell r="DC99">
            <v>1</v>
          </cell>
          <cell r="DD99">
            <v>2</v>
          </cell>
          <cell r="DE99">
            <v>1</v>
          </cell>
          <cell r="DF99">
            <v>1</v>
          </cell>
          <cell r="DG99">
            <v>1</v>
          </cell>
          <cell r="DH99">
            <v>1</v>
          </cell>
          <cell r="DI99">
            <v>1</v>
          </cell>
          <cell r="DJ99" t="str">
            <v>DMG</v>
          </cell>
          <cell r="DK99" t="str">
            <v>NPC Only</v>
          </cell>
          <cell r="ED99" t="str">
            <v>Prm</v>
          </cell>
          <cell r="EE99">
            <v>5</v>
          </cell>
          <cell r="EF99" t="str">
            <v>Dex</v>
          </cell>
          <cell r="EG99">
            <v>1</v>
          </cell>
          <cell r="EH99" t="b">
            <v>0</v>
          </cell>
          <cell r="EI99" t="str">
            <v/>
          </cell>
          <cell r="EJ99">
            <v>99</v>
          </cell>
          <cell r="EK99">
            <v>99</v>
          </cell>
          <cell r="EL99">
            <v>99</v>
          </cell>
          <cell r="EM99">
            <v>99</v>
          </cell>
          <cell r="EN99">
            <v>0</v>
          </cell>
        </row>
        <row r="100">
          <cell r="A100">
            <v>97</v>
          </cell>
          <cell r="B100" t="str">
            <v>Aristocrat</v>
          </cell>
          <cell r="C100" t="str">
            <v>Ari</v>
          </cell>
          <cell r="D100" t="str">
            <v>Ari</v>
          </cell>
          <cell r="E100">
            <v>0</v>
          </cell>
          <cell r="K100">
            <v>4</v>
          </cell>
          <cell r="L100">
            <v>8</v>
          </cell>
          <cell r="N100" t="b">
            <v>0</v>
          </cell>
          <cell r="O100" t="b">
            <v>0</v>
          </cell>
          <cell r="P100" t="b">
            <v>0</v>
          </cell>
          <cell r="Q100" t="b">
            <v>0</v>
          </cell>
          <cell r="R100" t="b">
            <v>0</v>
          </cell>
          <cell r="S100" t="b">
            <v>0</v>
          </cell>
          <cell r="T100" t="b">
            <v>0</v>
          </cell>
          <cell r="U100">
            <v>0.75</v>
          </cell>
          <cell r="V100">
            <v>0.34</v>
          </cell>
          <cell r="W100">
            <v>0.34</v>
          </cell>
          <cell r="X100">
            <v>0.5</v>
          </cell>
          <cell r="AH100">
            <v>2</v>
          </cell>
          <cell r="AI100">
            <v>1</v>
          </cell>
          <cell r="AJ100">
            <v>1</v>
          </cell>
          <cell r="AK100">
            <v>2</v>
          </cell>
          <cell r="AL100">
            <v>1</v>
          </cell>
          <cell r="AM100">
            <v>0</v>
          </cell>
          <cell r="AN100">
            <v>1</v>
          </cell>
          <cell r="AO100">
            <v>1</v>
          </cell>
          <cell r="AP100">
            <v>1</v>
          </cell>
          <cell r="AQ100">
            <v>1</v>
          </cell>
          <cell r="AR100">
            <v>1</v>
          </cell>
          <cell r="AS100">
            <v>1</v>
          </cell>
          <cell r="AT100">
            <v>1</v>
          </cell>
          <cell r="AU100">
            <v>1</v>
          </cell>
          <cell r="AV100">
            <v>1</v>
          </cell>
          <cell r="AW100">
            <v>2</v>
          </cell>
          <cell r="AX100">
            <v>1</v>
          </cell>
          <cell r="AY100">
            <v>2</v>
          </cell>
          <cell r="AZ100">
            <v>1</v>
          </cell>
          <cell r="BA100">
            <v>2</v>
          </cell>
          <cell r="BB100">
            <v>2</v>
          </cell>
          <cell r="BC100">
            <v>2</v>
          </cell>
          <cell r="BD100">
            <v>1</v>
          </cell>
          <cell r="BE100">
            <v>1</v>
          </cell>
          <cell r="BF100">
            <v>0</v>
          </cell>
          <cell r="BG100">
            <v>0</v>
          </cell>
          <cell r="BH100">
            <v>2</v>
          </cell>
          <cell r="BI100">
            <v>1</v>
          </cell>
          <cell r="BJ100">
            <v>2</v>
          </cell>
          <cell r="BK100">
            <v>2</v>
          </cell>
          <cell r="BL100">
            <v>2</v>
          </cell>
          <cell r="BM100">
            <v>2</v>
          </cell>
          <cell r="BN100">
            <v>2</v>
          </cell>
          <cell r="BO100">
            <v>2</v>
          </cell>
          <cell r="BP100">
            <v>0</v>
          </cell>
          <cell r="BQ100">
            <v>2</v>
          </cell>
          <cell r="BR100">
            <v>2</v>
          </cell>
          <cell r="BS100">
            <v>2</v>
          </cell>
          <cell r="BT100">
            <v>0</v>
          </cell>
          <cell r="BU100">
            <v>2</v>
          </cell>
          <cell r="BV100">
            <v>2</v>
          </cell>
          <cell r="BW100">
            <v>2</v>
          </cell>
          <cell r="BX100">
            <v>2</v>
          </cell>
          <cell r="BY100">
            <v>2</v>
          </cell>
          <cell r="BZ100">
            <v>2</v>
          </cell>
          <cell r="CA100">
            <v>2</v>
          </cell>
          <cell r="CB100">
            <v>2</v>
          </cell>
          <cell r="CC100">
            <v>2</v>
          </cell>
          <cell r="CD100">
            <v>2</v>
          </cell>
          <cell r="CE100">
            <v>2</v>
          </cell>
          <cell r="CF100">
            <v>1</v>
          </cell>
          <cell r="CG100">
            <v>1</v>
          </cell>
          <cell r="CH100">
            <v>1</v>
          </cell>
          <cell r="CI100">
            <v>2</v>
          </cell>
          <cell r="CJ100">
            <v>2</v>
          </cell>
          <cell r="CK100">
            <v>2</v>
          </cell>
          <cell r="CL100">
            <v>2</v>
          </cell>
          <cell r="CM100">
            <v>2</v>
          </cell>
          <cell r="CN100">
            <v>2</v>
          </cell>
          <cell r="CO100">
            <v>1</v>
          </cell>
          <cell r="CP100">
            <v>1</v>
          </cell>
          <cell r="CQ100">
            <v>1</v>
          </cell>
          <cell r="CR100">
            <v>1</v>
          </cell>
          <cell r="CS100">
            <v>1</v>
          </cell>
          <cell r="CT100">
            <v>1</v>
          </cell>
          <cell r="CU100">
            <v>1</v>
          </cell>
          <cell r="CV100">
            <v>2</v>
          </cell>
          <cell r="CW100">
            <v>1</v>
          </cell>
          <cell r="CX100">
            <v>2</v>
          </cell>
          <cell r="CY100">
            <v>1</v>
          </cell>
          <cell r="CZ100">
            <v>1</v>
          </cell>
          <cell r="DA100">
            <v>2</v>
          </cell>
          <cell r="DB100">
            <v>1</v>
          </cell>
          <cell r="DC100">
            <v>2</v>
          </cell>
          <cell r="DD100">
            <v>2</v>
          </cell>
          <cell r="DE100">
            <v>2</v>
          </cell>
          <cell r="DF100">
            <v>1</v>
          </cell>
          <cell r="DG100">
            <v>1</v>
          </cell>
          <cell r="DH100">
            <v>1</v>
          </cell>
          <cell r="DI100">
            <v>1</v>
          </cell>
          <cell r="DJ100" t="str">
            <v>DMG</v>
          </cell>
          <cell r="DK100" t="str">
            <v>NPC Only</v>
          </cell>
          <cell r="ED100" t="str">
            <v>Prm</v>
          </cell>
          <cell r="EE100">
            <v>5</v>
          </cell>
          <cell r="EF100" t="str">
            <v>Int</v>
          </cell>
          <cell r="EG100">
            <v>1</v>
          </cell>
          <cell r="EH100" t="b">
            <v>0</v>
          </cell>
          <cell r="EI100" t="str">
            <v/>
          </cell>
          <cell r="EJ100">
            <v>99</v>
          </cell>
          <cell r="EK100">
            <v>99</v>
          </cell>
          <cell r="EL100">
            <v>99</v>
          </cell>
          <cell r="EM100">
            <v>99</v>
          </cell>
          <cell r="EN100">
            <v>0</v>
          </cell>
        </row>
        <row r="101">
          <cell r="A101">
            <v>98</v>
          </cell>
          <cell r="B101" t="str">
            <v>Commoner</v>
          </cell>
          <cell r="C101" t="str">
            <v>Com</v>
          </cell>
          <cell r="D101" t="str">
            <v>Com</v>
          </cell>
          <cell r="E101">
            <v>0</v>
          </cell>
          <cell r="K101">
            <v>2</v>
          </cell>
          <cell r="L101">
            <v>4</v>
          </cell>
          <cell r="U101">
            <v>0.5</v>
          </cell>
          <cell r="V101">
            <v>0.34</v>
          </cell>
          <cell r="W101">
            <v>0.34</v>
          </cell>
          <cell r="X101">
            <v>0.34</v>
          </cell>
          <cell r="AH101">
            <v>1</v>
          </cell>
          <cell r="AI101">
            <v>1</v>
          </cell>
          <cell r="AJ101">
            <v>1</v>
          </cell>
          <cell r="AK101">
            <v>1</v>
          </cell>
          <cell r="AL101">
            <v>2</v>
          </cell>
          <cell r="AM101">
            <v>0</v>
          </cell>
          <cell r="AN101">
            <v>1</v>
          </cell>
          <cell r="AO101">
            <v>2</v>
          </cell>
          <cell r="AP101">
            <v>2</v>
          </cell>
          <cell r="AQ101">
            <v>2</v>
          </cell>
          <cell r="AR101">
            <v>2</v>
          </cell>
          <cell r="AS101">
            <v>2</v>
          </cell>
          <cell r="AT101">
            <v>2</v>
          </cell>
          <cell r="AU101">
            <v>2</v>
          </cell>
          <cell r="AV101">
            <v>1</v>
          </cell>
          <cell r="AW101">
            <v>1</v>
          </cell>
          <cell r="AX101">
            <v>1</v>
          </cell>
          <cell r="AY101">
            <v>1</v>
          </cell>
          <cell r="AZ101">
            <v>1</v>
          </cell>
          <cell r="BA101">
            <v>1</v>
          </cell>
          <cell r="BB101">
            <v>1</v>
          </cell>
          <cell r="BC101">
            <v>2</v>
          </cell>
          <cell r="BD101">
            <v>1</v>
          </cell>
          <cell r="BE101">
            <v>1</v>
          </cell>
          <cell r="BF101">
            <v>0</v>
          </cell>
          <cell r="BG101">
            <v>0</v>
          </cell>
          <cell r="BH101">
            <v>1</v>
          </cell>
          <cell r="BI101">
            <v>2</v>
          </cell>
          <cell r="BJ101">
            <v>1</v>
          </cell>
          <cell r="BK101">
            <v>1</v>
          </cell>
          <cell r="BL101">
            <v>1</v>
          </cell>
          <cell r="BM101">
            <v>1</v>
          </cell>
          <cell r="BN101">
            <v>1</v>
          </cell>
          <cell r="BO101">
            <v>1</v>
          </cell>
          <cell r="BP101">
            <v>0</v>
          </cell>
          <cell r="BQ101">
            <v>1</v>
          </cell>
          <cell r="BR101">
            <v>1</v>
          </cell>
          <cell r="BS101">
            <v>1</v>
          </cell>
          <cell r="BT101">
            <v>0</v>
          </cell>
          <cell r="BU101">
            <v>1</v>
          </cell>
          <cell r="BV101">
            <v>1</v>
          </cell>
          <cell r="BW101">
            <v>1</v>
          </cell>
          <cell r="BX101">
            <v>1</v>
          </cell>
          <cell r="BY101">
            <v>1</v>
          </cell>
          <cell r="BZ101">
            <v>1</v>
          </cell>
          <cell r="CA101">
            <v>1</v>
          </cell>
          <cell r="CB101">
            <v>1</v>
          </cell>
          <cell r="CC101">
            <v>1</v>
          </cell>
          <cell r="CD101">
            <v>1</v>
          </cell>
          <cell r="CE101">
            <v>2</v>
          </cell>
          <cell r="CF101">
            <v>1</v>
          </cell>
          <cell r="CG101">
            <v>1</v>
          </cell>
          <cell r="CH101">
            <v>1</v>
          </cell>
          <cell r="CI101">
            <v>1</v>
          </cell>
          <cell r="CJ101">
            <v>1</v>
          </cell>
          <cell r="CK101">
            <v>1</v>
          </cell>
          <cell r="CL101">
            <v>1</v>
          </cell>
          <cell r="CM101">
            <v>1</v>
          </cell>
          <cell r="CN101">
            <v>1</v>
          </cell>
          <cell r="CO101">
            <v>2</v>
          </cell>
          <cell r="CP101">
            <v>2</v>
          </cell>
          <cell r="CQ101">
            <v>2</v>
          </cell>
          <cell r="CR101">
            <v>2</v>
          </cell>
          <cell r="CS101">
            <v>2</v>
          </cell>
          <cell r="CT101">
            <v>2</v>
          </cell>
          <cell r="CU101">
            <v>1</v>
          </cell>
          <cell r="CV101">
            <v>2</v>
          </cell>
          <cell r="CW101">
            <v>1</v>
          </cell>
          <cell r="CX101">
            <v>1</v>
          </cell>
          <cell r="CY101">
            <v>1</v>
          </cell>
          <cell r="CZ101">
            <v>1</v>
          </cell>
          <cell r="DA101">
            <v>1</v>
          </cell>
          <cell r="DB101">
            <v>1</v>
          </cell>
          <cell r="DC101">
            <v>2</v>
          </cell>
          <cell r="DD101">
            <v>1</v>
          </cell>
          <cell r="DE101">
            <v>2</v>
          </cell>
          <cell r="DF101">
            <v>1</v>
          </cell>
          <cell r="DG101">
            <v>1</v>
          </cell>
          <cell r="DH101">
            <v>1</v>
          </cell>
          <cell r="DI101">
            <v>2</v>
          </cell>
          <cell r="DJ101" t="str">
            <v>DMG</v>
          </cell>
          <cell r="DK101" t="str">
            <v>NPC Only</v>
          </cell>
          <cell r="ED101" t="str">
            <v>Prm</v>
          </cell>
          <cell r="EE101">
            <v>5</v>
          </cell>
          <cell r="EF101" t="str">
            <v>Int</v>
          </cell>
          <cell r="EG101">
            <v>-1</v>
          </cell>
          <cell r="EH101" t="b">
            <v>0</v>
          </cell>
          <cell r="EI101" t="str">
            <v/>
          </cell>
          <cell r="EJ101">
            <v>99</v>
          </cell>
          <cell r="EK101">
            <v>99</v>
          </cell>
          <cell r="EL101">
            <v>99</v>
          </cell>
          <cell r="EM101">
            <v>99</v>
          </cell>
          <cell r="EN101">
            <v>0</v>
          </cell>
        </row>
        <row r="102">
          <cell r="A102">
            <v>99</v>
          </cell>
          <cell r="B102" t="str">
            <v>Expert</v>
          </cell>
          <cell r="C102" t="str">
            <v>Exp</v>
          </cell>
          <cell r="D102" t="str">
            <v>Exp</v>
          </cell>
          <cell r="E102">
            <v>0</v>
          </cell>
          <cell r="K102">
            <v>6</v>
          </cell>
          <cell r="L102">
            <v>6</v>
          </cell>
          <cell r="N102" t="b">
            <v>0</v>
          </cell>
          <cell r="S102" t="b">
            <v>0</v>
          </cell>
          <cell r="U102">
            <v>0.75</v>
          </cell>
          <cell r="V102">
            <v>0.34</v>
          </cell>
          <cell r="W102">
            <v>0.34</v>
          </cell>
          <cell r="X102">
            <v>0.5</v>
          </cell>
          <cell r="AH102">
            <v>2</v>
          </cell>
          <cell r="AI102">
            <v>1</v>
          </cell>
          <cell r="AJ102">
            <v>1</v>
          </cell>
          <cell r="AK102">
            <v>1</v>
          </cell>
          <cell r="AL102">
            <v>1</v>
          </cell>
          <cell r="AM102">
            <v>0</v>
          </cell>
          <cell r="AN102">
            <v>1</v>
          </cell>
          <cell r="AO102">
            <v>1</v>
          </cell>
          <cell r="AP102">
            <v>1</v>
          </cell>
          <cell r="AQ102">
            <v>1</v>
          </cell>
          <cell r="AR102">
            <v>1</v>
          </cell>
          <cell r="AS102">
            <v>1</v>
          </cell>
          <cell r="AT102">
            <v>1</v>
          </cell>
          <cell r="AU102">
            <v>1</v>
          </cell>
          <cell r="AV102">
            <v>1</v>
          </cell>
          <cell r="AW102">
            <v>1</v>
          </cell>
          <cell r="AX102">
            <v>1</v>
          </cell>
          <cell r="AY102">
            <v>1</v>
          </cell>
          <cell r="AZ102">
            <v>1</v>
          </cell>
          <cell r="BA102">
            <v>1</v>
          </cell>
          <cell r="BB102">
            <v>1</v>
          </cell>
          <cell r="BC102">
            <v>1</v>
          </cell>
          <cell r="BD102">
            <v>1</v>
          </cell>
          <cell r="BE102">
            <v>1</v>
          </cell>
          <cell r="BF102">
            <v>0</v>
          </cell>
          <cell r="BG102">
            <v>0</v>
          </cell>
          <cell r="BH102">
            <v>1</v>
          </cell>
          <cell r="BI102">
            <v>1</v>
          </cell>
          <cell r="BJ102">
            <v>1</v>
          </cell>
          <cell r="BK102">
            <v>1</v>
          </cell>
          <cell r="BL102">
            <v>1</v>
          </cell>
          <cell r="BM102">
            <v>1</v>
          </cell>
          <cell r="BN102">
            <v>1</v>
          </cell>
          <cell r="BO102">
            <v>1</v>
          </cell>
          <cell r="BP102">
            <v>0</v>
          </cell>
          <cell r="BQ102">
            <v>1</v>
          </cell>
          <cell r="BR102">
            <v>1</v>
          </cell>
          <cell r="BS102">
            <v>1</v>
          </cell>
          <cell r="BT102">
            <v>0</v>
          </cell>
          <cell r="BU102">
            <v>1</v>
          </cell>
          <cell r="BV102">
            <v>1</v>
          </cell>
          <cell r="BW102">
            <v>1</v>
          </cell>
          <cell r="BX102">
            <v>1</v>
          </cell>
          <cell r="BY102">
            <v>1</v>
          </cell>
          <cell r="BZ102">
            <v>1</v>
          </cell>
          <cell r="CA102">
            <v>1</v>
          </cell>
          <cell r="CB102">
            <v>1</v>
          </cell>
          <cell r="CC102">
            <v>1</v>
          </cell>
          <cell r="CD102">
            <v>1</v>
          </cell>
          <cell r="CE102">
            <v>1</v>
          </cell>
          <cell r="CF102">
            <v>1</v>
          </cell>
          <cell r="CG102">
            <v>1</v>
          </cell>
          <cell r="CH102">
            <v>1</v>
          </cell>
          <cell r="CI102">
            <v>1</v>
          </cell>
          <cell r="CJ102">
            <v>1</v>
          </cell>
          <cell r="CK102">
            <v>1</v>
          </cell>
          <cell r="CL102">
            <v>1</v>
          </cell>
          <cell r="CM102">
            <v>1</v>
          </cell>
          <cell r="CN102">
            <v>1</v>
          </cell>
          <cell r="CO102">
            <v>1</v>
          </cell>
          <cell r="CP102">
            <v>1</v>
          </cell>
          <cell r="CQ102">
            <v>1</v>
          </cell>
          <cell r="CR102">
            <v>1</v>
          </cell>
          <cell r="CS102">
            <v>1</v>
          </cell>
          <cell r="CT102">
            <v>1</v>
          </cell>
          <cell r="CU102">
            <v>1</v>
          </cell>
          <cell r="CV102">
            <v>1</v>
          </cell>
          <cell r="CW102">
            <v>1</v>
          </cell>
          <cell r="CX102">
            <v>1</v>
          </cell>
          <cell r="CY102">
            <v>1</v>
          </cell>
          <cell r="CZ102">
            <v>1</v>
          </cell>
          <cell r="DA102">
            <v>1</v>
          </cell>
          <cell r="DB102">
            <v>1</v>
          </cell>
          <cell r="DC102">
            <v>1</v>
          </cell>
          <cell r="DD102">
            <v>1</v>
          </cell>
          <cell r="DE102">
            <v>1</v>
          </cell>
          <cell r="DF102">
            <v>1</v>
          </cell>
          <cell r="DG102">
            <v>1</v>
          </cell>
          <cell r="DH102">
            <v>1</v>
          </cell>
          <cell r="DI102">
            <v>1</v>
          </cell>
          <cell r="DJ102" t="str">
            <v>DMG</v>
          </cell>
          <cell r="DK102" t="str">
            <v>NPC Only</v>
          </cell>
          <cell r="ED102" t="str">
            <v>Prm</v>
          </cell>
          <cell r="EE102">
            <v>5</v>
          </cell>
          <cell r="EF102" t="str">
            <v>Str</v>
          </cell>
          <cell r="EG102">
            <v>1</v>
          </cell>
          <cell r="EH102" t="b">
            <v>0</v>
          </cell>
          <cell r="EI102" t="str">
            <v/>
          </cell>
          <cell r="EJ102">
            <v>99</v>
          </cell>
          <cell r="EK102">
            <v>99</v>
          </cell>
          <cell r="EL102">
            <v>99</v>
          </cell>
          <cell r="EM102">
            <v>99</v>
          </cell>
          <cell r="EN102">
            <v>0</v>
          </cell>
        </row>
        <row r="103">
          <cell r="A103">
            <v>100</v>
          </cell>
          <cell r="B103" t="str">
            <v>Warrior</v>
          </cell>
          <cell r="C103" t="str">
            <v>War</v>
          </cell>
          <cell r="D103" t="str">
            <v>War</v>
          </cell>
          <cell r="E103">
            <v>0</v>
          </cell>
          <cell r="K103">
            <v>2</v>
          </cell>
          <cell r="L103">
            <v>8</v>
          </cell>
          <cell r="N103" t="b">
            <v>0</v>
          </cell>
          <cell r="O103" t="b">
            <v>0</v>
          </cell>
          <cell r="P103" t="b">
            <v>0</v>
          </cell>
          <cell r="Q103" t="b">
            <v>0</v>
          </cell>
          <cell r="R103" t="b">
            <v>0</v>
          </cell>
          <cell r="S103" t="b">
            <v>0</v>
          </cell>
          <cell r="T103" t="b">
            <v>0</v>
          </cell>
          <cell r="U103">
            <v>1</v>
          </cell>
          <cell r="V103">
            <v>0.5</v>
          </cell>
          <cell r="W103">
            <v>0.34</v>
          </cell>
          <cell r="X103">
            <v>0.34</v>
          </cell>
          <cell r="AH103">
            <v>1</v>
          </cell>
          <cell r="AI103">
            <v>1</v>
          </cell>
          <cell r="AJ103">
            <v>1</v>
          </cell>
          <cell r="AK103">
            <v>1</v>
          </cell>
          <cell r="AL103">
            <v>2</v>
          </cell>
          <cell r="AM103">
            <v>0</v>
          </cell>
          <cell r="AN103">
            <v>1</v>
          </cell>
          <cell r="AO103">
            <v>1</v>
          </cell>
          <cell r="AP103">
            <v>1</v>
          </cell>
          <cell r="AQ103">
            <v>1</v>
          </cell>
          <cell r="AR103">
            <v>1</v>
          </cell>
          <cell r="AS103">
            <v>1</v>
          </cell>
          <cell r="AT103">
            <v>1</v>
          </cell>
          <cell r="AU103">
            <v>1</v>
          </cell>
          <cell r="AV103">
            <v>1</v>
          </cell>
          <cell r="AW103">
            <v>1</v>
          </cell>
          <cell r="AX103">
            <v>1</v>
          </cell>
          <cell r="AY103">
            <v>1</v>
          </cell>
          <cell r="AZ103">
            <v>1</v>
          </cell>
          <cell r="BA103">
            <v>1</v>
          </cell>
          <cell r="BB103">
            <v>1</v>
          </cell>
          <cell r="BC103">
            <v>2</v>
          </cell>
          <cell r="BD103">
            <v>1</v>
          </cell>
          <cell r="BE103">
            <v>1</v>
          </cell>
          <cell r="BF103">
            <v>0</v>
          </cell>
          <cell r="BG103">
            <v>0</v>
          </cell>
          <cell r="BH103">
            <v>2</v>
          </cell>
          <cell r="BI103">
            <v>2</v>
          </cell>
          <cell r="BJ103">
            <v>1</v>
          </cell>
          <cell r="BK103">
            <v>1</v>
          </cell>
          <cell r="BL103">
            <v>1</v>
          </cell>
          <cell r="BM103">
            <v>1</v>
          </cell>
          <cell r="BN103">
            <v>1</v>
          </cell>
          <cell r="BO103">
            <v>1</v>
          </cell>
          <cell r="BP103">
            <v>0</v>
          </cell>
          <cell r="BQ103">
            <v>1</v>
          </cell>
          <cell r="BR103">
            <v>1</v>
          </cell>
          <cell r="BS103">
            <v>1</v>
          </cell>
          <cell r="BT103">
            <v>0</v>
          </cell>
          <cell r="BU103">
            <v>1</v>
          </cell>
          <cell r="BV103">
            <v>1</v>
          </cell>
          <cell r="BW103">
            <v>1</v>
          </cell>
          <cell r="BX103">
            <v>1</v>
          </cell>
          <cell r="BY103">
            <v>1</v>
          </cell>
          <cell r="BZ103">
            <v>1</v>
          </cell>
          <cell r="CA103">
            <v>1</v>
          </cell>
          <cell r="CB103">
            <v>1</v>
          </cell>
          <cell r="CC103">
            <v>1</v>
          </cell>
          <cell r="CD103">
            <v>1</v>
          </cell>
          <cell r="CE103">
            <v>1</v>
          </cell>
          <cell r="CF103">
            <v>1</v>
          </cell>
          <cell r="CG103">
            <v>1</v>
          </cell>
          <cell r="CH103">
            <v>1</v>
          </cell>
          <cell r="CI103">
            <v>1</v>
          </cell>
          <cell r="CJ103">
            <v>1</v>
          </cell>
          <cell r="CK103">
            <v>1</v>
          </cell>
          <cell r="CL103">
            <v>1</v>
          </cell>
          <cell r="CM103">
            <v>1</v>
          </cell>
          <cell r="CN103">
            <v>1</v>
          </cell>
          <cell r="CO103">
            <v>1</v>
          </cell>
          <cell r="CP103">
            <v>1</v>
          </cell>
          <cell r="CQ103">
            <v>1</v>
          </cell>
          <cell r="CR103">
            <v>1</v>
          </cell>
          <cell r="CS103">
            <v>1</v>
          </cell>
          <cell r="CT103">
            <v>1</v>
          </cell>
          <cell r="CU103">
            <v>1</v>
          </cell>
          <cell r="CV103">
            <v>2</v>
          </cell>
          <cell r="CW103">
            <v>1</v>
          </cell>
          <cell r="CX103">
            <v>1</v>
          </cell>
          <cell r="CY103">
            <v>1</v>
          </cell>
          <cell r="CZ103">
            <v>1</v>
          </cell>
          <cell r="DA103">
            <v>1</v>
          </cell>
          <cell r="DB103">
            <v>1</v>
          </cell>
          <cell r="DC103">
            <v>1</v>
          </cell>
          <cell r="DD103">
            <v>1</v>
          </cell>
          <cell r="DE103">
            <v>2</v>
          </cell>
          <cell r="DF103">
            <v>1</v>
          </cell>
          <cell r="DG103">
            <v>1</v>
          </cell>
          <cell r="DH103">
            <v>1</v>
          </cell>
          <cell r="DI103">
            <v>1</v>
          </cell>
          <cell r="DJ103" t="str">
            <v>DMG</v>
          </cell>
          <cell r="DK103" t="str">
            <v>NPC Only</v>
          </cell>
          <cell r="ED103" t="str">
            <v>Prm</v>
          </cell>
          <cell r="EE103">
            <v>5</v>
          </cell>
          <cell r="EF103" t="str">
            <v>Wis</v>
          </cell>
          <cell r="EG103">
            <v>1</v>
          </cell>
          <cell r="EH103" t="b">
            <v>0</v>
          </cell>
          <cell r="EI103" t="str">
            <v/>
          </cell>
          <cell r="EJ103">
            <v>99</v>
          </cell>
          <cell r="EK103">
            <v>99</v>
          </cell>
          <cell r="EL103">
            <v>99</v>
          </cell>
          <cell r="EM103">
            <v>99</v>
          </cell>
          <cell r="EN103">
            <v>0</v>
          </cell>
        </row>
        <row r="104">
          <cell r="A104">
            <v>101</v>
          </cell>
          <cell r="B104" t="str">
            <v>Prophet</v>
          </cell>
          <cell r="C104" t="str">
            <v>Pro</v>
          </cell>
          <cell r="D104" t="str">
            <v>Pro</v>
          </cell>
          <cell r="E104">
            <v>0</v>
          </cell>
          <cell r="K104">
            <v>4</v>
          </cell>
          <cell r="L104">
            <v>4</v>
          </cell>
          <cell r="S104" t="b">
            <v>0</v>
          </cell>
          <cell r="U104">
            <v>0.5</v>
          </cell>
          <cell r="V104">
            <v>0.34</v>
          </cell>
          <cell r="W104">
            <v>0.34</v>
          </cell>
          <cell r="X104">
            <v>0.5</v>
          </cell>
          <cell r="AH104">
            <v>1</v>
          </cell>
          <cell r="AI104">
            <v>0</v>
          </cell>
          <cell r="AJ104">
            <v>1</v>
          </cell>
          <cell r="AK104">
            <v>2</v>
          </cell>
          <cell r="AL104">
            <v>1</v>
          </cell>
          <cell r="AM104">
            <v>0</v>
          </cell>
          <cell r="AN104">
            <v>2</v>
          </cell>
          <cell r="AO104">
            <v>2</v>
          </cell>
          <cell r="AP104">
            <v>2</v>
          </cell>
          <cell r="AQ104">
            <v>2</v>
          </cell>
          <cell r="AR104">
            <v>2</v>
          </cell>
          <cell r="AS104">
            <v>2</v>
          </cell>
          <cell r="AT104">
            <v>2</v>
          </cell>
          <cell r="AU104">
            <v>2</v>
          </cell>
          <cell r="AV104">
            <v>2</v>
          </cell>
          <cell r="AW104">
            <v>1</v>
          </cell>
          <cell r="AX104">
            <v>1</v>
          </cell>
          <cell r="AY104">
            <v>1</v>
          </cell>
          <cell r="AZ104">
            <v>1</v>
          </cell>
          <cell r="BA104">
            <v>1</v>
          </cell>
          <cell r="BB104">
            <v>2</v>
          </cell>
          <cell r="BC104">
            <v>1</v>
          </cell>
          <cell r="BD104">
            <v>1</v>
          </cell>
          <cell r="BE104">
            <v>1</v>
          </cell>
          <cell r="BF104">
            <v>0</v>
          </cell>
          <cell r="BG104">
            <v>0</v>
          </cell>
          <cell r="BH104">
            <v>1</v>
          </cell>
          <cell r="BI104">
            <v>1</v>
          </cell>
          <cell r="BJ104">
            <v>2</v>
          </cell>
          <cell r="BK104">
            <v>2</v>
          </cell>
          <cell r="BL104">
            <v>2</v>
          </cell>
          <cell r="BM104">
            <v>2</v>
          </cell>
          <cell r="BN104">
            <v>2</v>
          </cell>
          <cell r="BO104">
            <v>2</v>
          </cell>
          <cell r="BP104">
            <v>0</v>
          </cell>
          <cell r="BQ104">
            <v>2</v>
          </cell>
          <cell r="BR104">
            <v>2</v>
          </cell>
          <cell r="BS104">
            <v>2</v>
          </cell>
          <cell r="BT104">
            <v>0</v>
          </cell>
          <cell r="BU104">
            <v>2</v>
          </cell>
          <cell r="BV104">
            <v>2</v>
          </cell>
          <cell r="BW104">
            <v>2</v>
          </cell>
          <cell r="BX104">
            <v>2</v>
          </cell>
          <cell r="BY104">
            <v>2</v>
          </cell>
          <cell r="BZ104">
            <v>2</v>
          </cell>
          <cell r="CA104">
            <v>2</v>
          </cell>
          <cell r="CB104">
            <v>2</v>
          </cell>
          <cell r="CC104">
            <v>2</v>
          </cell>
          <cell r="CD104">
            <v>2</v>
          </cell>
          <cell r="CE104">
            <v>2</v>
          </cell>
          <cell r="CF104">
            <v>1</v>
          </cell>
          <cell r="CG104">
            <v>1</v>
          </cell>
          <cell r="CH104">
            <v>1</v>
          </cell>
          <cell r="CI104">
            <v>2</v>
          </cell>
          <cell r="CJ104">
            <v>2</v>
          </cell>
          <cell r="CK104">
            <v>2</v>
          </cell>
          <cell r="CL104">
            <v>2</v>
          </cell>
          <cell r="CM104">
            <v>2</v>
          </cell>
          <cell r="CN104">
            <v>2</v>
          </cell>
          <cell r="CO104">
            <v>2</v>
          </cell>
          <cell r="CP104">
            <v>2</v>
          </cell>
          <cell r="CQ104">
            <v>2</v>
          </cell>
          <cell r="CR104">
            <v>2</v>
          </cell>
          <cell r="CS104">
            <v>2</v>
          </cell>
          <cell r="CT104">
            <v>2</v>
          </cell>
          <cell r="CU104">
            <v>0</v>
          </cell>
          <cell r="CV104">
            <v>1</v>
          </cell>
          <cell r="CW104">
            <v>1</v>
          </cell>
          <cell r="CX104">
            <v>1</v>
          </cell>
          <cell r="CY104">
            <v>1</v>
          </cell>
          <cell r="CZ104">
            <v>1</v>
          </cell>
          <cell r="DA104">
            <v>1</v>
          </cell>
          <cell r="DB104">
            <v>2</v>
          </cell>
          <cell r="DC104">
            <v>1</v>
          </cell>
          <cell r="DD104">
            <v>1</v>
          </cell>
          <cell r="DE104">
            <v>1</v>
          </cell>
          <cell r="DF104">
            <v>1</v>
          </cell>
          <cell r="DG104">
            <v>2</v>
          </cell>
          <cell r="DH104">
            <v>0</v>
          </cell>
          <cell r="DI104">
            <v>1</v>
          </cell>
          <cell r="DJ104" t="str">
            <v>RDMG</v>
          </cell>
          <cell r="ED104" t="str">
            <v>Prm</v>
          </cell>
          <cell r="EE104">
            <v>8</v>
          </cell>
          <cell r="EF104" t="str">
            <v>Cha</v>
          </cell>
          <cell r="EG104">
            <v>-1</v>
          </cell>
          <cell r="EH104" t="b">
            <v>0</v>
          </cell>
          <cell r="EI104" t="str">
            <v/>
          </cell>
          <cell r="EJ104">
            <v>99</v>
          </cell>
          <cell r="EK104">
            <v>99</v>
          </cell>
          <cell r="EL104">
            <v>99</v>
          </cell>
          <cell r="EM104">
            <v>99</v>
          </cell>
          <cell r="EN104">
            <v>0</v>
          </cell>
        </row>
        <row r="105">
          <cell r="A105">
            <v>102</v>
          </cell>
          <cell r="B105" t="str">
            <v>– Prestige Classes DMG –</v>
          </cell>
          <cell r="E105">
            <v>0</v>
          </cell>
          <cell r="F105">
            <v>1</v>
          </cell>
          <cell r="EA105" t="str">
            <v/>
          </cell>
          <cell r="ED105" t="str">
            <v>Prm</v>
          </cell>
          <cell r="EE105">
            <v>8</v>
          </cell>
          <cell r="EF105" t="str">
            <v>Con</v>
          </cell>
          <cell r="EG105">
            <v>1</v>
          </cell>
          <cell r="EH105" t="b">
            <v>0</v>
          </cell>
          <cell r="EI105" t="str">
            <v/>
          </cell>
          <cell r="EJ105">
            <v>99</v>
          </cell>
          <cell r="EK105">
            <v>99</v>
          </cell>
          <cell r="EL105">
            <v>99</v>
          </cell>
          <cell r="EM105">
            <v>99</v>
          </cell>
          <cell r="EN105">
            <v>0</v>
          </cell>
        </row>
        <row r="106">
          <cell r="A106">
            <v>103</v>
          </cell>
          <cell r="B106" t="str">
            <v>Arcane Archer</v>
          </cell>
          <cell r="C106" t="str">
            <v>Arc</v>
          </cell>
          <cell r="D106" t="str">
            <v>Arc</v>
          </cell>
          <cell r="E106">
            <v>0</v>
          </cell>
          <cell r="K106">
            <v>4</v>
          </cell>
          <cell r="L106">
            <v>8</v>
          </cell>
          <cell r="N106" t="b">
            <v>0</v>
          </cell>
          <cell r="O106" t="b">
            <v>0</v>
          </cell>
          <cell r="Q106" t="b">
            <v>0</v>
          </cell>
          <cell r="R106" t="b">
            <v>0</v>
          </cell>
          <cell r="S106" t="b">
            <v>0</v>
          </cell>
          <cell r="T106" t="b">
            <v>0</v>
          </cell>
          <cell r="U106">
            <v>1</v>
          </cell>
          <cell r="V106">
            <v>0.5</v>
          </cell>
          <cell r="W106">
            <v>0.5</v>
          </cell>
          <cell r="X106">
            <v>0.34</v>
          </cell>
          <cell r="AH106">
            <v>1</v>
          </cell>
          <cell r="AI106">
            <v>1</v>
          </cell>
          <cell r="AJ106">
            <v>1</v>
          </cell>
          <cell r="AK106">
            <v>1</v>
          </cell>
          <cell r="AL106">
            <v>1</v>
          </cell>
          <cell r="AM106">
            <v>0</v>
          </cell>
          <cell r="AN106">
            <v>1</v>
          </cell>
          <cell r="AO106">
            <v>2</v>
          </cell>
          <cell r="AP106">
            <v>2</v>
          </cell>
          <cell r="AQ106">
            <v>2</v>
          </cell>
          <cell r="AR106">
            <v>2</v>
          </cell>
          <cell r="AS106">
            <v>2</v>
          </cell>
          <cell r="AT106">
            <v>2</v>
          </cell>
          <cell r="AU106">
            <v>2</v>
          </cell>
          <cell r="AV106">
            <v>1</v>
          </cell>
          <cell r="AW106">
            <v>1</v>
          </cell>
          <cell r="AX106">
            <v>1</v>
          </cell>
          <cell r="AY106">
            <v>1</v>
          </cell>
          <cell r="AZ106">
            <v>1</v>
          </cell>
          <cell r="BA106">
            <v>1</v>
          </cell>
          <cell r="BB106">
            <v>1</v>
          </cell>
          <cell r="BC106">
            <v>1</v>
          </cell>
          <cell r="BD106">
            <v>1</v>
          </cell>
          <cell r="BE106">
            <v>2</v>
          </cell>
          <cell r="BF106">
            <v>0</v>
          </cell>
          <cell r="BG106">
            <v>0</v>
          </cell>
          <cell r="BH106">
            <v>1</v>
          </cell>
          <cell r="BI106">
            <v>1</v>
          </cell>
          <cell r="BJ106">
            <v>1</v>
          </cell>
          <cell r="BK106">
            <v>1</v>
          </cell>
          <cell r="BL106">
            <v>1</v>
          </cell>
          <cell r="BM106">
            <v>1</v>
          </cell>
          <cell r="BN106">
            <v>1</v>
          </cell>
          <cell r="BO106">
            <v>1</v>
          </cell>
          <cell r="BP106">
            <v>0</v>
          </cell>
          <cell r="BQ106">
            <v>1</v>
          </cell>
          <cell r="BR106">
            <v>1</v>
          </cell>
          <cell r="BS106">
            <v>1</v>
          </cell>
          <cell r="BT106">
            <v>0</v>
          </cell>
          <cell r="BU106">
            <v>1</v>
          </cell>
          <cell r="BV106">
            <v>1</v>
          </cell>
          <cell r="BW106">
            <v>1</v>
          </cell>
          <cell r="BX106">
            <v>1</v>
          </cell>
          <cell r="BY106">
            <v>1</v>
          </cell>
          <cell r="BZ106">
            <v>1</v>
          </cell>
          <cell r="CA106">
            <v>1</v>
          </cell>
          <cell r="CB106">
            <v>1</v>
          </cell>
          <cell r="CC106">
            <v>1</v>
          </cell>
          <cell r="CD106">
            <v>1</v>
          </cell>
          <cell r="CE106">
            <v>2</v>
          </cell>
          <cell r="CF106">
            <v>1</v>
          </cell>
          <cell r="CG106">
            <v>2</v>
          </cell>
          <cell r="CH106">
            <v>1</v>
          </cell>
          <cell r="CI106">
            <v>1</v>
          </cell>
          <cell r="CJ106">
            <v>1</v>
          </cell>
          <cell r="CK106">
            <v>1</v>
          </cell>
          <cell r="CL106">
            <v>1</v>
          </cell>
          <cell r="CM106">
            <v>1</v>
          </cell>
          <cell r="CN106">
            <v>1</v>
          </cell>
          <cell r="CO106">
            <v>1</v>
          </cell>
          <cell r="CP106">
            <v>1</v>
          </cell>
          <cell r="CQ106">
            <v>1</v>
          </cell>
          <cell r="CR106">
            <v>1</v>
          </cell>
          <cell r="CS106">
            <v>1</v>
          </cell>
          <cell r="CT106">
            <v>1</v>
          </cell>
          <cell r="CU106">
            <v>1</v>
          </cell>
          <cell r="CV106">
            <v>2</v>
          </cell>
          <cell r="CW106">
            <v>1</v>
          </cell>
          <cell r="CX106">
            <v>1</v>
          </cell>
          <cell r="CY106">
            <v>1</v>
          </cell>
          <cell r="CZ106">
            <v>1</v>
          </cell>
          <cell r="DA106">
            <v>1</v>
          </cell>
          <cell r="DB106">
            <v>1</v>
          </cell>
          <cell r="DC106">
            <v>2</v>
          </cell>
          <cell r="DD106">
            <v>2</v>
          </cell>
          <cell r="DE106">
            <v>1</v>
          </cell>
          <cell r="DF106">
            <v>1</v>
          </cell>
          <cell r="DG106">
            <v>1</v>
          </cell>
          <cell r="DH106">
            <v>1</v>
          </cell>
          <cell r="DI106">
            <v>2</v>
          </cell>
          <cell r="DJ106" t="str">
            <v>DMG</v>
          </cell>
          <cell r="DK106" t="str">
            <v>Open</v>
          </cell>
          <cell r="EA106" t="str">
            <v>Do</v>
          </cell>
          <cell r="EB106" t="str">
            <v>• You must be an elf or half-elf.
• A base attack bonus of +6 or higher.
• Point Blank Shot feat.
• Precise Shot feat.
• Weapon Focus in any bow (not crossbow).
• Ability to cast 1st-level arcane spells.</v>
          </cell>
          <cell r="ED106" t="str">
            <v>Prm</v>
          </cell>
          <cell r="EE106">
            <v>8</v>
          </cell>
          <cell r="EF106" t="str">
            <v>Dex</v>
          </cell>
          <cell r="EG106">
            <v>1</v>
          </cell>
          <cell r="EH106" t="b">
            <v>0</v>
          </cell>
          <cell r="EI106" t="str">
            <v/>
          </cell>
          <cell r="EJ106">
            <v>99</v>
          </cell>
          <cell r="EK106">
            <v>99</v>
          </cell>
          <cell r="EL106">
            <v>99</v>
          </cell>
          <cell r="EM106">
            <v>99</v>
          </cell>
          <cell r="EN106">
            <v>0</v>
          </cell>
        </row>
        <row r="107">
          <cell r="A107">
            <v>104</v>
          </cell>
          <cell r="B107" t="str">
            <v>Arcane Trickster</v>
          </cell>
          <cell r="C107" t="str">
            <v>ArT</v>
          </cell>
          <cell r="D107" t="str">
            <v>ArT</v>
          </cell>
          <cell r="E107">
            <v>0</v>
          </cell>
          <cell r="G107">
            <v>0</v>
          </cell>
          <cell r="K107">
            <v>4</v>
          </cell>
          <cell r="L107">
            <v>4</v>
          </cell>
          <cell r="U107">
            <v>0.5</v>
          </cell>
          <cell r="V107">
            <v>0.34</v>
          </cell>
          <cell r="W107">
            <v>0.5</v>
          </cell>
          <cell r="X107">
            <v>0.5</v>
          </cell>
          <cell r="AH107">
            <v>2</v>
          </cell>
          <cell r="AI107">
            <v>1</v>
          </cell>
          <cell r="AJ107">
            <v>2</v>
          </cell>
          <cell r="AK107">
            <v>2</v>
          </cell>
          <cell r="AL107">
            <v>2</v>
          </cell>
          <cell r="AM107">
            <v>0</v>
          </cell>
          <cell r="AN107">
            <v>2</v>
          </cell>
          <cell r="AO107">
            <v>2</v>
          </cell>
          <cell r="AP107">
            <v>2</v>
          </cell>
          <cell r="AQ107">
            <v>2</v>
          </cell>
          <cell r="AR107">
            <v>2</v>
          </cell>
          <cell r="AS107">
            <v>2</v>
          </cell>
          <cell r="AT107">
            <v>2</v>
          </cell>
          <cell r="AU107">
            <v>2</v>
          </cell>
          <cell r="AV107">
            <v>2</v>
          </cell>
          <cell r="AW107">
            <v>2</v>
          </cell>
          <cell r="AX107">
            <v>2</v>
          </cell>
          <cell r="AY107">
            <v>2</v>
          </cell>
          <cell r="AZ107">
            <v>2</v>
          </cell>
          <cell r="BA107">
            <v>1</v>
          </cell>
          <cell r="BB107">
            <v>2</v>
          </cell>
          <cell r="BC107">
            <v>1</v>
          </cell>
          <cell r="BD107">
            <v>1</v>
          </cell>
          <cell r="BE107">
            <v>2</v>
          </cell>
          <cell r="BF107">
            <v>0</v>
          </cell>
          <cell r="BG107">
            <v>0</v>
          </cell>
          <cell r="BH107">
            <v>1</v>
          </cell>
          <cell r="BI107">
            <v>2</v>
          </cell>
          <cell r="BJ107">
            <v>2</v>
          </cell>
          <cell r="BK107">
            <v>2</v>
          </cell>
          <cell r="BL107">
            <v>2</v>
          </cell>
          <cell r="BM107">
            <v>2</v>
          </cell>
          <cell r="BN107">
            <v>2</v>
          </cell>
          <cell r="BO107">
            <v>2</v>
          </cell>
          <cell r="BP107">
            <v>0</v>
          </cell>
          <cell r="BQ107">
            <v>2</v>
          </cell>
          <cell r="BR107">
            <v>2</v>
          </cell>
          <cell r="BS107">
            <v>2</v>
          </cell>
          <cell r="BT107">
            <v>0</v>
          </cell>
          <cell r="BU107">
            <v>2</v>
          </cell>
          <cell r="BV107">
            <v>2</v>
          </cell>
          <cell r="BW107">
            <v>2</v>
          </cell>
          <cell r="BX107">
            <v>2</v>
          </cell>
          <cell r="BY107">
            <v>2</v>
          </cell>
          <cell r="BZ107">
            <v>2</v>
          </cell>
          <cell r="CA107">
            <v>2</v>
          </cell>
          <cell r="CB107">
            <v>2</v>
          </cell>
          <cell r="CC107">
            <v>2</v>
          </cell>
          <cell r="CD107">
            <v>2</v>
          </cell>
          <cell r="CE107">
            <v>2</v>
          </cell>
          <cell r="CF107">
            <v>1</v>
          </cell>
          <cell r="CG107">
            <v>2</v>
          </cell>
          <cell r="CH107">
            <v>2</v>
          </cell>
          <cell r="CI107">
            <v>1</v>
          </cell>
          <cell r="CJ107">
            <v>1</v>
          </cell>
          <cell r="CK107">
            <v>1</v>
          </cell>
          <cell r="CL107">
            <v>1</v>
          </cell>
          <cell r="CM107">
            <v>1</v>
          </cell>
          <cell r="CN107">
            <v>1</v>
          </cell>
          <cell r="CO107">
            <v>2</v>
          </cell>
          <cell r="CP107">
            <v>2</v>
          </cell>
          <cell r="CQ107">
            <v>2</v>
          </cell>
          <cell r="CR107">
            <v>2</v>
          </cell>
          <cell r="CS107">
            <v>2</v>
          </cell>
          <cell r="CT107">
            <v>2</v>
          </cell>
          <cell r="CU107">
            <v>1</v>
          </cell>
          <cell r="CV107">
            <v>1</v>
          </cell>
          <cell r="CW107">
            <v>2</v>
          </cell>
          <cell r="CX107">
            <v>2</v>
          </cell>
          <cell r="CY107">
            <v>1</v>
          </cell>
          <cell r="CZ107">
            <v>2</v>
          </cell>
          <cell r="DA107">
            <v>2</v>
          </cell>
          <cell r="DB107">
            <v>2</v>
          </cell>
          <cell r="DC107">
            <v>2</v>
          </cell>
          <cell r="DD107">
            <v>1</v>
          </cell>
          <cell r="DE107">
            <v>2</v>
          </cell>
          <cell r="DF107">
            <v>2</v>
          </cell>
          <cell r="DG107">
            <v>1</v>
          </cell>
          <cell r="DH107">
            <v>1</v>
          </cell>
          <cell r="DI107">
            <v>2</v>
          </cell>
          <cell r="DJ107" t="str">
            <v>DMG</v>
          </cell>
          <cell r="DK107" t="str">
            <v>Open</v>
          </cell>
          <cell r="EA107" t="str">
            <v>Might</v>
          </cell>
          <cell r="EB107" t="str">
            <v>• Any non-lawful alignment.
• 7 ranks in Decipher Script.
• 7 ranks in Disable Device.
• 7 ranks in Escape Artist.
• 4 ranks in Knowledge(Arcana).
• Ability to cast Mage Hand (not verified).
• Ability to cast at least one arcane spell of 3rd level.
• Sneak attack +2d6.</v>
          </cell>
          <cell r="ED107" t="str">
            <v>Prm</v>
          </cell>
          <cell r="EE107">
            <v>8</v>
          </cell>
          <cell r="EF107" t="str">
            <v>Int</v>
          </cell>
          <cell r="EG107">
            <v>1</v>
          </cell>
          <cell r="EH107" t="b">
            <v>0</v>
          </cell>
          <cell r="EI107" t="str">
            <v/>
          </cell>
          <cell r="EJ107">
            <v>99</v>
          </cell>
          <cell r="EK107">
            <v>99</v>
          </cell>
          <cell r="EL107">
            <v>99</v>
          </cell>
          <cell r="EM107">
            <v>99</v>
          </cell>
          <cell r="EN107">
            <v>0</v>
          </cell>
        </row>
        <row r="108">
          <cell r="A108">
            <v>105</v>
          </cell>
          <cell r="B108" t="str">
            <v>Archmage</v>
          </cell>
          <cell r="C108" t="str">
            <v>Acm</v>
          </cell>
          <cell r="D108" t="str">
            <v>Arm</v>
          </cell>
          <cell r="E108">
            <v>0</v>
          </cell>
          <cell r="G108">
            <v>0</v>
          </cell>
          <cell r="K108">
            <v>2</v>
          </cell>
          <cell r="L108">
            <v>4</v>
          </cell>
          <cell r="U108">
            <v>0.5</v>
          </cell>
          <cell r="V108">
            <v>0.34</v>
          </cell>
          <cell r="W108">
            <v>0.34</v>
          </cell>
          <cell r="X108">
            <v>0.5</v>
          </cell>
          <cell r="AH108">
            <v>1</v>
          </cell>
          <cell r="AI108">
            <v>1</v>
          </cell>
          <cell r="AJ108">
            <v>1</v>
          </cell>
          <cell r="AK108">
            <v>1</v>
          </cell>
          <cell r="AL108">
            <v>1</v>
          </cell>
          <cell r="AM108">
            <v>0</v>
          </cell>
          <cell r="AN108">
            <v>2</v>
          </cell>
          <cell r="AO108">
            <v>1</v>
          </cell>
          <cell r="AP108">
            <v>1</v>
          </cell>
          <cell r="AQ108">
            <v>1</v>
          </cell>
          <cell r="AR108">
            <v>1</v>
          </cell>
          <cell r="AS108">
            <v>1</v>
          </cell>
          <cell r="AT108">
            <v>1</v>
          </cell>
          <cell r="AU108">
            <v>1</v>
          </cell>
          <cell r="AV108">
            <v>1</v>
          </cell>
          <cell r="AW108">
            <v>1</v>
          </cell>
          <cell r="AX108">
            <v>1</v>
          </cell>
          <cell r="AY108">
            <v>1</v>
          </cell>
          <cell r="AZ108">
            <v>1</v>
          </cell>
          <cell r="BA108">
            <v>1</v>
          </cell>
          <cell r="BB108">
            <v>1</v>
          </cell>
          <cell r="BC108">
            <v>1</v>
          </cell>
          <cell r="BD108">
            <v>1</v>
          </cell>
          <cell r="BE108">
            <v>1</v>
          </cell>
          <cell r="BF108">
            <v>0</v>
          </cell>
          <cell r="BG108">
            <v>0</v>
          </cell>
          <cell r="BH108">
            <v>1</v>
          </cell>
          <cell r="BI108">
            <v>1</v>
          </cell>
          <cell r="BJ108">
            <v>2</v>
          </cell>
          <cell r="BK108">
            <v>2</v>
          </cell>
          <cell r="BL108">
            <v>2</v>
          </cell>
          <cell r="BM108">
            <v>2</v>
          </cell>
          <cell r="BN108">
            <v>2</v>
          </cell>
          <cell r="BO108">
            <v>2</v>
          </cell>
          <cell r="BP108">
            <v>0</v>
          </cell>
          <cell r="BQ108">
            <v>2</v>
          </cell>
          <cell r="BR108">
            <v>2</v>
          </cell>
          <cell r="BS108">
            <v>2</v>
          </cell>
          <cell r="BT108">
            <v>0</v>
          </cell>
          <cell r="BU108">
            <v>2</v>
          </cell>
          <cell r="BV108">
            <v>2</v>
          </cell>
          <cell r="BW108">
            <v>2</v>
          </cell>
          <cell r="BX108">
            <v>2</v>
          </cell>
          <cell r="BY108">
            <v>2</v>
          </cell>
          <cell r="BZ108">
            <v>2</v>
          </cell>
          <cell r="CA108">
            <v>2</v>
          </cell>
          <cell r="CB108">
            <v>2</v>
          </cell>
          <cell r="CC108">
            <v>2</v>
          </cell>
          <cell r="CD108">
            <v>2</v>
          </cell>
          <cell r="CE108">
            <v>1</v>
          </cell>
          <cell r="CF108">
            <v>1</v>
          </cell>
          <cell r="CG108">
            <v>1</v>
          </cell>
          <cell r="CH108">
            <v>1</v>
          </cell>
          <cell r="CI108">
            <v>1</v>
          </cell>
          <cell r="CJ108">
            <v>1</v>
          </cell>
          <cell r="CK108">
            <v>1</v>
          </cell>
          <cell r="CL108">
            <v>1</v>
          </cell>
          <cell r="CM108">
            <v>1</v>
          </cell>
          <cell r="CN108">
            <v>1</v>
          </cell>
          <cell r="CO108">
            <v>2</v>
          </cell>
          <cell r="CP108">
            <v>2</v>
          </cell>
          <cell r="CQ108">
            <v>2</v>
          </cell>
          <cell r="CR108">
            <v>2</v>
          </cell>
          <cell r="CS108">
            <v>2</v>
          </cell>
          <cell r="CT108">
            <v>2</v>
          </cell>
          <cell r="CU108">
            <v>1</v>
          </cell>
          <cell r="CV108">
            <v>1</v>
          </cell>
          <cell r="CW108">
            <v>2</v>
          </cell>
          <cell r="CX108">
            <v>1</v>
          </cell>
          <cell r="CY108">
            <v>1</v>
          </cell>
          <cell r="CZ108">
            <v>1</v>
          </cell>
          <cell r="DA108">
            <v>1</v>
          </cell>
          <cell r="DB108">
            <v>2</v>
          </cell>
          <cell r="DC108">
            <v>1</v>
          </cell>
          <cell r="DD108">
            <v>1</v>
          </cell>
          <cell r="DE108">
            <v>1</v>
          </cell>
          <cell r="DF108">
            <v>1</v>
          </cell>
          <cell r="DG108">
            <v>1</v>
          </cell>
          <cell r="DH108">
            <v>1</v>
          </cell>
          <cell r="DI108">
            <v>1</v>
          </cell>
          <cell r="DJ108" t="str">
            <v>DMG</v>
          </cell>
          <cell r="DK108" t="str">
            <v>Open</v>
          </cell>
          <cell r="EA108" t="str">
            <v>Might</v>
          </cell>
          <cell r="EB108" t="str">
            <v>• 15 ranks in Knowledge(arcana).
• 15 ranks in Spellcraft.
• Skill Focus(Spellcraft).
• Spell Focus in two schools of magic.
• Ability to cast 7th-level arcane spells.
• 5th-level or higher spells from at least 5 schools (not verified).</v>
          </cell>
          <cell r="ED108" t="str">
            <v>Prm</v>
          </cell>
          <cell r="EE108">
            <v>8</v>
          </cell>
          <cell r="EF108" t="str">
            <v>Int</v>
          </cell>
          <cell r="EG108">
            <v>-1</v>
          </cell>
          <cell r="EH108" t="b">
            <v>0</v>
          </cell>
          <cell r="EI108" t="str">
            <v/>
          </cell>
          <cell r="EJ108">
            <v>99</v>
          </cell>
          <cell r="EK108">
            <v>99</v>
          </cell>
          <cell r="EL108">
            <v>99</v>
          </cell>
          <cell r="EM108">
            <v>99</v>
          </cell>
          <cell r="EN108">
            <v>0</v>
          </cell>
        </row>
        <row r="109">
          <cell r="A109">
            <v>106</v>
          </cell>
          <cell r="B109" t="str">
            <v>Assassin</v>
          </cell>
          <cell r="C109" t="str">
            <v>Asn</v>
          </cell>
          <cell r="D109" t="str">
            <v>Asn</v>
          </cell>
          <cell r="E109">
            <v>0</v>
          </cell>
          <cell r="K109">
            <v>4</v>
          </cell>
          <cell r="L109">
            <v>6</v>
          </cell>
          <cell r="N109" t="b">
            <v>0</v>
          </cell>
          <cell r="U109">
            <v>0.75</v>
          </cell>
          <cell r="V109">
            <v>0.34</v>
          </cell>
          <cell r="W109">
            <v>0.5</v>
          </cell>
          <cell r="X109">
            <v>0.34</v>
          </cell>
          <cell r="AH109">
            <v>1</v>
          </cell>
          <cell r="AI109">
            <v>1</v>
          </cell>
          <cell r="AJ109">
            <v>2</v>
          </cell>
          <cell r="AK109">
            <v>2</v>
          </cell>
          <cell r="AL109">
            <v>2</v>
          </cell>
          <cell r="AM109">
            <v>0</v>
          </cell>
          <cell r="AN109">
            <v>1</v>
          </cell>
          <cell r="AO109">
            <v>2</v>
          </cell>
          <cell r="AP109">
            <v>2</v>
          </cell>
          <cell r="AQ109">
            <v>2</v>
          </cell>
          <cell r="AR109">
            <v>2</v>
          </cell>
          <cell r="AS109">
            <v>2</v>
          </cell>
          <cell r="AT109">
            <v>2</v>
          </cell>
          <cell r="AU109">
            <v>2</v>
          </cell>
          <cell r="AV109">
            <v>2</v>
          </cell>
          <cell r="AW109">
            <v>2</v>
          </cell>
          <cell r="AX109">
            <v>2</v>
          </cell>
          <cell r="AY109">
            <v>2</v>
          </cell>
          <cell r="AZ109">
            <v>2</v>
          </cell>
          <cell r="BA109">
            <v>2</v>
          </cell>
          <cell r="BB109">
            <v>2</v>
          </cell>
          <cell r="BC109">
            <v>1</v>
          </cell>
          <cell r="BD109">
            <v>1</v>
          </cell>
          <cell r="BE109">
            <v>2</v>
          </cell>
          <cell r="BF109">
            <v>0</v>
          </cell>
          <cell r="BG109">
            <v>0</v>
          </cell>
          <cell r="BH109">
            <v>2</v>
          </cell>
          <cell r="BI109">
            <v>2</v>
          </cell>
          <cell r="BJ109">
            <v>1</v>
          </cell>
          <cell r="BK109">
            <v>1</v>
          </cell>
          <cell r="BL109">
            <v>1</v>
          </cell>
          <cell r="BM109">
            <v>1</v>
          </cell>
          <cell r="BN109">
            <v>1</v>
          </cell>
          <cell r="BO109">
            <v>1</v>
          </cell>
          <cell r="BP109">
            <v>0</v>
          </cell>
          <cell r="BQ109">
            <v>1</v>
          </cell>
          <cell r="BR109">
            <v>1</v>
          </cell>
          <cell r="BS109">
            <v>1</v>
          </cell>
          <cell r="BT109">
            <v>0</v>
          </cell>
          <cell r="BU109">
            <v>1</v>
          </cell>
          <cell r="BV109">
            <v>1</v>
          </cell>
          <cell r="BW109">
            <v>1</v>
          </cell>
          <cell r="BX109">
            <v>1</v>
          </cell>
          <cell r="BY109">
            <v>1</v>
          </cell>
          <cell r="BZ109">
            <v>1</v>
          </cell>
          <cell r="CA109">
            <v>1</v>
          </cell>
          <cell r="CB109">
            <v>1</v>
          </cell>
          <cell r="CC109">
            <v>1</v>
          </cell>
          <cell r="CD109">
            <v>1</v>
          </cell>
          <cell r="CE109">
            <v>2</v>
          </cell>
          <cell r="CF109">
            <v>1</v>
          </cell>
          <cell r="CG109">
            <v>2</v>
          </cell>
          <cell r="CH109">
            <v>2</v>
          </cell>
          <cell r="CI109">
            <v>1</v>
          </cell>
          <cell r="CJ109">
            <v>1</v>
          </cell>
          <cell r="CK109">
            <v>1</v>
          </cell>
          <cell r="CL109">
            <v>1</v>
          </cell>
          <cell r="CM109">
            <v>1</v>
          </cell>
          <cell r="CN109">
            <v>1</v>
          </cell>
          <cell r="CO109">
            <v>1</v>
          </cell>
          <cell r="CP109">
            <v>1</v>
          </cell>
          <cell r="CQ109">
            <v>1</v>
          </cell>
          <cell r="CR109">
            <v>1</v>
          </cell>
          <cell r="CS109">
            <v>1</v>
          </cell>
          <cell r="CT109">
            <v>1</v>
          </cell>
          <cell r="CU109">
            <v>1</v>
          </cell>
          <cell r="CV109">
            <v>1</v>
          </cell>
          <cell r="CW109">
            <v>2</v>
          </cell>
          <cell r="CX109">
            <v>2</v>
          </cell>
          <cell r="CY109">
            <v>1</v>
          </cell>
          <cell r="CZ109">
            <v>2</v>
          </cell>
          <cell r="DA109">
            <v>1</v>
          </cell>
          <cell r="DB109">
            <v>1</v>
          </cell>
          <cell r="DC109">
            <v>2</v>
          </cell>
          <cell r="DD109">
            <v>1</v>
          </cell>
          <cell r="DE109">
            <v>2</v>
          </cell>
          <cell r="DF109">
            <v>2</v>
          </cell>
          <cell r="DG109">
            <v>2</v>
          </cell>
          <cell r="DH109">
            <v>1</v>
          </cell>
          <cell r="DI109">
            <v>2</v>
          </cell>
          <cell r="DJ109" t="str">
            <v>DMG</v>
          </cell>
          <cell r="DK109" t="str">
            <v>NPC Only</v>
          </cell>
          <cell r="EA109" t="str">
            <v>Might</v>
          </cell>
          <cell r="EB109" t="str">
            <v>• Your alignment must be evil.
• 8 ranks in Move Silently.
• 8 ranks in Hide.
• 4 ranks in Disguise.
• You must kill someone for no other reason than to join the assassins
   (not verified).</v>
          </cell>
          <cell r="ED109" t="str">
            <v>Prm</v>
          </cell>
          <cell r="EE109">
            <v>8</v>
          </cell>
          <cell r="EF109" t="str">
            <v>Str</v>
          </cell>
          <cell r="EG109">
            <v>1</v>
          </cell>
          <cell r="EH109" t="b">
            <v>0</v>
          </cell>
          <cell r="EI109" t="str">
            <v/>
          </cell>
          <cell r="EJ109">
            <v>99</v>
          </cell>
          <cell r="EK109">
            <v>99</v>
          </cell>
          <cell r="EL109">
            <v>99</v>
          </cell>
          <cell r="EM109">
            <v>99</v>
          </cell>
          <cell r="EN109">
            <v>0</v>
          </cell>
        </row>
        <row r="110">
          <cell r="A110">
            <v>107</v>
          </cell>
          <cell r="B110" t="str">
            <v>Blackguard</v>
          </cell>
          <cell r="C110" t="str">
            <v>Blk</v>
          </cell>
          <cell r="D110" t="str">
            <v>Blk</v>
          </cell>
          <cell r="E110">
            <v>0</v>
          </cell>
          <cell r="K110">
            <v>2</v>
          </cell>
          <cell r="L110">
            <v>10</v>
          </cell>
          <cell r="M110">
            <v>0</v>
          </cell>
          <cell r="N110" t="b">
            <v>0</v>
          </cell>
          <cell r="O110" t="b">
            <v>0</v>
          </cell>
          <cell r="P110" t="b">
            <v>0</v>
          </cell>
          <cell r="Q110" t="b">
            <v>0</v>
          </cell>
          <cell r="R110" t="b">
            <v>0</v>
          </cell>
          <cell r="S110" t="b">
            <v>0</v>
          </cell>
          <cell r="T110" t="b">
            <v>0</v>
          </cell>
          <cell r="U110">
            <v>1</v>
          </cell>
          <cell r="V110">
            <v>0.5</v>
          </cell>
          <cell r="W110">
            <v>0.34</v>
          </cell>
          <cell r="X110">
            <v>0.34</v>
          </cell>
          <cell r="AH110">
            <v>1</v>
          </cell>
          <cell r="AI110">
            <v>1</v>
          </cell>
          <cell r="AJ110">
            <v>1</v>
          </cell>
          <cell r="AK110">
            <v>1</v>
          </cell>
          <cell r="AL110">
            <v>1</v>
          </cell>
          <cell r="AM110">
            <v>0</v>
          </cell>
          <cell r="AN110">
            <v>2</v>
          </cell>
          <cell r="AO110">
            <v>2</v>
          </cell>
          <cell r="AP110">
            <v>2</v>
          </cell>
          <cell r="AQ110">
            <v>2</v>
          </cell>
          <cell r="AR110">
            <v>2</v>
          </cell>
          <cell r="AS110">
            <v>2</v>
          </cell>
          <cell r="AT110">
            <v>2</v>
          </cell>
          <cell r="AU110">
            <v>2</v>
          </cell>
          <cell r="AV110">
            <v>1</v>
          </cell>
          <cell r="AW110">
            <v>2</v>
          </cell>
          <cell r="AX110">
            <v>1</v>
          </cell>
          <cell r="AY110">
            <v>1</v>
          </cell>
          <cell r="AZ110">
            <v>1</v>
          </cell>
          <cell r="BA110">
            <v>1</v>
          </cell>
          <cell r="BB110">
            <v>1</v>
          </cell>
          <cell r="BC110">
            <v>2</v>
          </cell>
          <cell r="BD110">
            <v>2</v>
          </cell>
          <cell r="BE110">
            <v>2</v>
          </cell>
          <cell r="BF110">
            <v>0</v>
          </cell>
          <cell r="BG110">
            <v>0</v>
          </cell>
          <cell r="BH110">
            <v>2</v>
          </cell>
          <cell r="BI110">
            <v>1</v>
          </cell>
          <cell r="BJ110">
            <v>1</v>
          </cell>
          <cell r="BK110">
            <v>1</v>
          </cell>
          <cell r="BL110">
            <v>1</v>
          </cell>
          <cell r="BM110">
            <v>1</v>
          </cell>
          <cell r="BN110">
            <v>1</v>
          </cell>
          <cell r="BO110">
            <v>1</v>
          </cell>
          <cell r="BP110">
            <v>0</v>
          </cell>
          <cell r="BQ110">
            <v>1</v>
          </cell>
          <cell r="BR110">
            <v>1</v>
          </cell>
          <cell r="BS110">
            <v>1</v>
          </cell>
          <cell r="BT110">
            <v>0</v>
          </cell>
          <cell r="BU110">
            <v>2</v>
          </cell>
          <cell r="BV110">
            <v>1</v>
          </cell>
          <cell r="BW110">
            <v>1</v>
          </cell>
          <cell r="BX110">
            <v>1</v>
          </cell>
          <cell r="BY110">
            <v>1</v>
          </cell>
          <cell r="BZ110">
            <v>1</v>
          </cell>
          <cell r="CA110">
            <v>1</v>
          </cell>
          <cell r="CB110">
            <v>1</v>
          </cell>
          <cell r="CC110">
            <v>1</v>
          </cell>
          <cell r="CD110">
            <v>1</v>
          </cell>
          <cell r="CE110">
            <v>1</v>
          </cell>
          <cell r="CF110">
            <v>1</v>
          </cell>
          <cell r="CG110">
            <v>1</v>
          </cell>
          <cell r="CH110">
            <v>1</v>
          </cell>
          <cell r="CI110">
            <v>1</v>
          </cell>
          <cell r="CJ110">
            <v>1</v>
          </cell>
          <cell r="CK110">
            <v>1</v>
          </cell>
          <cell r="CL110">
            <v>1</v>
          </cell>
          <cell r="CM110">
            <v>1</v>
          </cell>
          <cell r="CN110">
            <v>1</v>
          </cell>
          <cell r="CO110">
            <v>2</v>
          </cell>
          <cell r="CP110">
            <v>2</v>
          </cell>
          <cell r="CQ110">
            <v>2</v>
          </cell>
          <cell r="CR110">
            <v>2</v>
          </cell>
          <cell r="CS110">
            <v>2</v>
          </cell>
          <cell r="CT110">
            <v>2</v>
          </cell>
          <cell r="CU110">
            <v>1</v>
          </cell>
          <cell r="CV110">
            <v>2</v>
          </cell>
          <cell r="CW110">
            <v>1</v>
          </cell>
          <cell r="CX110">
            <v>1</v>
          </cell>
          <cell r="CY110">
            <v>1</v>
          </cell>
          <cell r="CZ110">
            <v>1</v>
          </cell>
          <cell r="DA110">
            <v>1</v>
          </cell>
          <cell r="DB110">
            <v>1</v>
          </cell>
          <cell r="DC110">
            <v>1</v>
          </cell>
          <cell r="DD110">
            <v>1</v>
          </cell>
          <cell r="DE110">
            <v>1</v>
          </cell>
          <cell r="DF110">
            <v>1</v>
          </cell>
          <cell r="DG110">
            <v>1</v>
          </cell>
          <cell r="DH110">
            <v>1</v>
          </cell>
          <cell r="DI110">
            <v>1</v>
          </cell>
          <cell r="DJ110" t="str">
            <v>DMG</v>
          </cell>
          <cell r="DK110" t="str">
            <v>NPC Only</v>
          </cell>
          <cell r="EA110" t="str">
            <v>Might</v>
          </cell>
          <cell r="EB110" t="str">
            <v>• Your alignment must be evil.
• A base attack bonus of +6 or higher.
• 2 ranks in Knowledge (religion).
• 5 ranks in Hide.
• Cleave feat.
• Improved Sunder feat.
• You must make a peaceful contact with an evil outsider (not verified).</v>
          </cell>
          <cell r="ED110" t="str">
            <v>Prm</v>
          </cell>
          <cell r="EE110">
            <v>8</v>
          </cell>
          <cell r="EF110" t="str">
            <v>Wis</v>
          </cell>
          <cell r="EG110">
            <v>1</v>
          </cell>
          <cell r="EH110" t="b">
            <v>0</v>
          </cell>
          <cell r="EI110" t="str">
            <v/>
          </cell>
          <cell r="EJ110">
            <v>99</v>
          </cell>
          <cell r="EK110">
            <v>99</v>
          </cell>
          <cell r="EL110">
            <v>99</v>
          </cell>
          <cell r="EM110">
            <v>99</v>
          </cell>
          <cell r="EN110">
            <v>0</v>
          </cell>
        </row>
        <row r="111">
          <cell r="A111">
            <v>108</v>
          </cell>
          <cell r="B111" t="str">
            <v>Dragon Disciple</v>
          </cell>
          <cell r="C111" t="str">
            <v>DgD</v>
          </cell>
          <cell r="D111" t="str">
            <v>DgD</v>
          </cell>
          <cell r="E111">
            <v>0</v>
          </cell>
          <cell r="K111">
            <v>2</v>
          </cell>
          <cell r="L111">
            <v>12</v>
          </cell>
          <cell r="U111">
            <v>0.75</v>
          </cell>
          <cell r="V111">
            <v>0.5</v>
          </cell>
          <cell r="W111">
            <v>0.34</v>
          </cell>
          <cell r="X111">
            <v>0.5</v>
          </cell>
          <cell r="AH111">
            <v>1</v>
          </cell>
          <cell r="AI111">
            <v>1</v>
          </cell>
          <cell r="AJ111">
            <v>1</v>
          </cell>
          <cell r="AK111">
            <v>1</v>
          </cell>
          <cell r="AL111">
            <v>1</v>
          </cell>
          <cell r="AM111">
            <v>0</v>
          </cell>
          <cell r="AN111">
            <v>2</v>
          </cell>
          <cell r="AO111">
            <v>2</v>
          </cell>
          <cell r="AP111">
            <v>2</v>
          </cell>
          <cell r="AQ111">
            <v>2</v>
          </cell>
          <cell r="AR111">
            <v>2</v>
          </cell>
          <cell r="AS111">
            <v>2</v>
          </cell>
          <cell r="AT111">
            <v>2</v>
          </cell>
          <cell r="AU111">
            <v>2</v>
          </cell>
          <cell r="AV111">
            <v>1</v>
          </cell>
          <cell r="AW111">
            <v>2</v>
          </cell>
          <cell r="AX111">
            <v>1</v>
          </cell>
          <cell r="AY111">
            <v>1</v>
          </cell>
          <cell r="AZ111">
            <v>2</v>
          </cell>
          <cell r="BA111">
            <v>1</v>
          </cell>
          <cell r="BB111">
            <v>2</v>
          </cell>
          <cell r="BC111">
            <v>1</v>
          </cell>
          <cell r="BD111">
            <v>1</v>
          </cell>
          <cell r="BE111">
            <v>1</v>
          </cell>
          <cell r="BF111">
            <v>0</v>
          </cell>
          <cell r="BG111">
            <v>0</v>
          </cell>
          <cell r="BH111">
            <v>1</v>
          </cell>
          <cell r="BI111">
            <v>1</v>
          </cell>
          <cell r="BJ111">
            <v>2</v>
          </cell>
          <cell r="BK111">
            <v>2</v>
          </cell>
          <cell r="BL111">
            <v>2</v>
          </cell>
          <cell r="BM111">
            <v>2</v>
          </cell>
          <cell r="BN111">
            <v>2</v>
          </cell>
          <cell r="BO111">
            <v>2</v>
          </cell>
          <cell r="BP111">
            <v>0</v>
          </cell>
          <cell r="BQ111">
            <v>2</v>
          </cell>
          <cell r="BR111">
            <v>2</v>
          </cell>
          <cell r="BS111">
            <v>2</v>
          </cell>
          <cell r="BT111">
            <v>0</v>
          </cell>
          <cell r="BU111">
            <v>2</v>
          </cell>
          <cell r="BV111">
            <v>2</v>
          </cell>
          <cell r="BW111">
            <v>2</v>
          </cell>
          <cell r="BX111">
            <v>2</v>
          </cell>
          <cell r="BY111">
            <v>2</v>
          </cell>
          <cell r="BZ111">
            <v>2</v>
          </cell>
          <cell r="CA111">
            <v>2</v>
          </cell>
          <cell r="CB111">
            <v>2</v>
          </cell>
          <cell r="CC111">
            <v>2</v>
          </cell>
          <cell r="CD111">
            <v>2</v>
          </cell>
          <cell r="CE111">
            <v>2</v>
          </cell>
          <cell r="CF111">
            <v>1</v>
          </cell>
          <cell r="CG111">
            <v>1</v>
          </cell>
          <cell r="CH111">
            <v>1</v>
          </cell>
          <cell r="CI111">
            <v>1</v>
          </cell>
          <cell r="CJ111">
            <v>1</v>
          </cell>
          <cell r="CK111">
            <v>1</v>
          </cell>
          <cell r="CL111">
            <v>1</v>
          </cell>
          <cell r="CM111">
            <v>1</v>
          </cell>
          <cell r="CN111">
            <v>1</v>
          </cell>
          <cell r="CO111">
            <v>2</v>
          </cell>
          <cell r="CP111">
            <v>2</v>
          </cell>
          <cell r="CQ111">
            <v>2</v>
          </cell>
          <cell r="CR111">
            <v>2</v>
          </cell>
          <cell r="CS111">
            <v>2</v>
          </cell>
          <cell r="CT111">
            <v>2</v>
          </cell>
          <cell r="CU111">
            <v>1</v>
          </cell>
          <cell r="CV111">
            <v>1</v>
          </cell>
          <cell r="CW111">
            <v>2</v>
          </cell>
          <cell r="CX111">
            <v>1</v>
          </cell>
          <cell r="CY111">
            <v>1</v>
          </cell>
          <cell r="CZ111">
            <v>1</v>
          </cell>
          <cell r="DA111">
            <v>2</v>
          </cell>
          <cell r="DB111">
            <v>2</v>
          </cell>
          <cell r="DC111">
            <v>2</v>
          </cell>
          <cell r="DD111">
            <v>1</v>
          </cell>
          <cell r="DE111">
            <v>1</v>
          </cell>
          <cell r="DF111">
            <v>1</v>
          </cell>
          <cell r="DG111">
            <v>1</v>
          </cell>
          <cell r="DH111">
            <v>1</v>
          </cell>
          <cell r="DI111">
            <v>1</v>
          </cell>
          <cell r="DJ111" t="str">
            <v>DMG</v>
          </cell>
          <cell r="DK111" t="str">
            <v>Open</v>
          </cell>
          <cell r="EA111" t="str">
            <v>Do</v>
          </cell>
          <cell r="EB111" t="str">
            <v>• 8 ranks in Knowledge(Arcana).
• Draconic Language.
• Ability to cast spells w/o preparation.</v>
          </cell>
          <cell r="ED111" t="str">
            <v>RmW</v>
          </cell>
          <cell r="EE111">
            <v>10</v>
          </cell>
          <cell r="EF111" t="str">
            <v>Cha</v>
          </cell>
          <cell r="EG111">
            <v>2</v>
          </cell>
          <cell r="EH111" t="b">
            <v>0</v>
          </cell>
          <cell r="EI111" t="str">
            <v/>
          </cell>
          <cell r="EJ111">
            <v>99</v>
          </cell>
          <cell r="EK111">
            <v>99</v>
          </cell>
          <cell r="EL111">
            <v>99</v>
          </cell>
          <cell r="EM111">
            <v>99</v>
          </cell>
          <cell r="EN111">
            <v>0</v>
          </cell>
        </row>
        <row r="112">
          <cell r="A112">
            <v>109</v>
          </cell>
          <cell r="B112" t="str">
            <v>Duelist</v>
          </cell>
          <cell r="C112" t="str">
            <v>Due</v>
          </cell>
          <cell r="D112" t="str">
            <v>Due</v>
          </cell>
          <cell r="E112">
            <v>0</v>
          </cell>
          <cell r="K112">
            <v>4</v>
          </cell>
          <cell r="L112">
            <v>10</v>
          </cell>
          <cell r="S112" t="b">
            <v>0</v>
          </cell>
          <cell r="T112" t="b">
            <v>0</v>
          </cell>
          <cell r="U112">
            <v>1</v>
          </cell>
          <cell r="V112">
            <v>0.34</v>
          </cell>
          <cell r="W112">
            <v>0.5</v>
          </cell>
          <cell r="X112">
            <v>0.34</v>
          </cell>
          <cell r="AH112">
            <v>1</v>
          </cell>
          <cell r="AI112">
            <v>1</v>
          </cell>
          <cell r="AJ112">
            <v>2</v>
          </cell>
          <cell r="AK112">
            <v>2</v>
          </cell>
          <cell r="AL112">
            <v>1</v>
          </cell>
          <cell r="AM112">
            <v>0</v>
          </cell>
          <cell r="AN112">
            <v>1</v>
          </cell>
          <cell r="AO112">
            <v>1</v>
          </cell>
          <cell r="AP112">
            <v>1</v>
          </cell>
          <cell r="AQ112">
            <v>1</v>
          </cell>
          <cell r="AR112">
            <v>1</v>
          </cell>
          <cell r="AS112">
            <v>1</v>
          </cell>
          <cell r="AT112">
            <v>1</v>
          </cell>
          <cell r="AU112">
            <v>1</v>
          </cell>
          <cell r="AV112">
            <v>1</v>
          </cell>
          <cell r="AW112">
            <v>1</v>
          </cell>
          <cell r="AX112">
            <v>1</v>
          </cell>
          <cell r="AY112">
            <v>1</v>
          </cell>
          <cell r="AZ112">
            <v>2</v>
          </cell>
          <cell r="BA112">
            <v>1</v>
          </cell>
          <cell r="BB112">
            <v>1</v>
          </cell>
          <cell r="BC112">
            <v>1</v>
          </cell>
          <cell r="BD112">
            <v>1</v>
          </cell>
          <cell r="BE112">
            <v>1</v>
          </cell>
          <cell r="BF112">
            <v>0</v>
          </cell>
          <cell r="BG112">
            <v>0</v>
          </cell>
          <cell r="BH112">
            <v>1</v>
          </cell>
          <cell r="BI112">
            <v>2</v>
          </cell>
          <cell r="BJ112">
            <v>1</v>
          </cell>
          <cell r="BK112">
            <v>1</v>
          </cell>
          <cell r="BL112">
            <v>1</v>
          </cell>
          <cell r="BM112">
            <v>1</v>
          </cell>
          <cell r="BN112">
            <v>1</v>
          </cell>
          <cell r="BO112">
            <v>1</v>
          </cell>
          <cell r="BP112">
            <v>0</v>
          </cell>
          <cell r="BQ112">
            <v>1</v>
          </cell>
          <cell r="BR112">
            <v>1</v>
          </cell>
          <cell r="BS112">
            <v>1</v>
          </cell>
          <cell r="BT112">
            <v>0</v>
          </cell>
          <cell r="BU112">
            <v>1</v>
          </cell>
          <cell r="BV112">
            <v>1</v>
          </cell>
          <cell r="BW112">
            <v>1</v>
          </cell>
          <cell r="BX112">
            <v>1</v>
          </cell>
          <cell r="BY112">
            <v>1</v>
          </cell>
          <cell r="BZ112">
            <v>1</v>
          </cell>
          <cell r="CA112">
            <v>1</v>
          </cell>
          <cell r="CB112">
            <v>1</v>
          </cell>
          <cell r="CC112">
            <v>1</v>
          </cell>
          <cell r="CD112">
            <v>1</v>
          </cell>
          <cell r="CE112">
            <v>2</v>
          </cell>
          <cell r="CF112">
            <v>1</v>
          </cell>
          <cell r="CG112">
            <v>1</v>
          </cell>
          <cell r="CH112">
            <v>1</v>
          </cell>
          <cell r="CI112">
            <v>2</v>
          </cell>
          <cell r="CJ112">
            <v>2</v>
          </cell>
          <cell r="CK112">
            <v>2</v>
          </cell>
          <cell r="CL112">
            <v>2</v>
          </cell>
          <cell r="CM112">
            <v>2</v>
          </cell>
          <cell r="CN112">
            <v>2</v>
          </cell>
          <cell r="CO112">
            <v>1</v>
          </cell>
          <cell r="CP112">
            <v>1</v>
          </cell>
          <cell r="CQ112">
            <v>1</v>
          </cell>
          <cell r="CR112">
            <v>1</v>
          </cell>
          <cell r="CS112">
            <v>1</v>
          </cell>
          <cell r="CT112">
            <v>1</v>
          </cell>
          <cell r="CU112">
            <v>1</v>
          </cell>
          <cell r="CV112">
            <v>1</v>
          </cell>
          <cell r="CW112">
            <v>1</v>
          </cell>
          <cell r="CX112">
            <v>2</v>
          </cell>
          <cell r="CY112">
            <v>1</v>
          </cell>
          <cell r="CZ112">
            <v>1</v>
          </cell>
          <cell r="DA112">
            <v>1</v>
          </cell>
          <cell r="DB112">
            <v>1</v>
          </cell>
          <cell r="DC112">
            <v>2</v>
          </cell>
          <cell r="DD112">
            <v>1</v>
          </cell>
          <cell r="DE112">
            <v>1</v>
          </cell>
          <cell r="DF112">
            <v>2</v>
          </cell>
          <cell r="DG112">
            <v>1</v>
          </cell>
          <cell r="DH112">
            <v>1</v>
          </cell>
          <cell r="DI112">
            <v>1</v>
          </cell>
          <cell r="DJ112" t="str">
            <v>DMG</v>
          </cell>
          <cell r="DK112" t="str">
            <v>Open</v>
          </cell>
          <cell r="EA112" t="str">
            <v>Do</v>
          </cell>
          <cell r="EB112" t="str">
            <v>• A base attack bonus of +6 or higher.
• 3 ranks in Perform.
• 5 ranks in Tumble.
• Dodge feat.
• Mobility feat.
• Weapon Finesse feat.</v>
          </cell>
          <cell r="ED112" t="str">
            <v>RsM</v>
          </cell>
          <cell r="EE112">
            <v>1</v>
          </cell>
          <cell r="EF112" t="str">
            <v>Cha</v>
          </cell>
          <cell r="EG112">
            <v>2</v>
          </cell>
          <cell r="EH112" t="b">
            <v>0</v>
          </cell>
          <cell r="EI112" t="str">
            <v/>
          </cell>
          <cell r="EJ112">
            <v>99</v>
          </cell>
          <cell r="EK112">
            <v>99</v>
          </cell>
          <cell r="EL112">
            <v>99</v>
          </cell>
          <cell r="EM112">
            <v>99</v>
          </cell>
          <cell r="EN112">
            <v>0</v>
          </cell>
        </row>
        <row r="113">
          <cell r="A113">
            <v>110</v>
          </cell>
          <cell r="B113" t="str">
            <v>Dwarven Defender</v>
          </cell>
          <cell r="C113" t="str">
            <v>Def</v>
          </cell>
          <cell r="D113" t="str">
            <v>DwD</v>
          </cell>
          <cell r="E113">
            <v>0</v>
          </cell>
          <cell r="K113">
            <v>2</v>
          </cell>
          <cell r="L113">
            <v>12</v>
          </cell>
          <cell r="N113" t="b">
            <v>0</v>
          </cell>
          <cell r="O113" t="b">
            <v>0</v>
          </cell>
          <cell r="P113" t="b">
            <v>0</v>
          </cell>
          <cell r="Q113" t="b">
            <v>0</v>
          </cell>
          <cell r="R113" t="b">
            <v>0</v>
          </cell>
          <cell r="S113" t="b">
            <v>0</v>
          </cell>
          <cell r="T113" t="b">
            <v>0</v>
          </cell>
          <cell r="U113">
            <v>1</v>
          </cell>
          <cell r="V113">
            <v>0.5</v>
          </cell>
          <cell r="W113">
            <v>0.34</v>
          </cell>
          <cell r="X113">
            <v>0.5</v>
          </cell>
          <cell r="AH113">
            <v>1</v>
          </cell>
          <cell r="AI113">
            <v>1</v>
          </cell>
          <cell r="AJ113">
            <v>1</v>
          </cell>
          <cell r="AK113">
            <v>1</v>
          </cell>
          <cell r="AL113">
            <v>1</v>
          </cell>
          <cell r="AM113">
            <v>0</v>
          </cell>
          <cell r="AN113">
            <v>1</v>
          </cell>
          <cell r="AO113">
            <v>2</v>
          </cell>
          <cell r="AP113">
            <v>2</v>
          </cell>
          <cell r="AQ113">
            <v>2</v>
          </cell>
          <cell r="AR113">
            <v>2</v>
          </cell>
          <cell r="AS113">
            <v>2</v>
          </cell>
          <cell r="AT113">
            <v>2</v>
          </cell>
          <cell r="AU113">
            <v>2</v>
          </cell>
          <cell r="AV113">
            <v>1</v>
          </cell>
          <cell r="AW113">
            <v>1</v>
          </cell>
          <cell r="AX113">
            <v>1</v>
          </cell>
          <cell r="AY113">
            <v>1</v>
          </cell>
          <cell r="AZ113">
            <v>1</v>
          </cell>
          <cell r="BA113">
            <v>1</v>
          </cell>
          <cell r="BB113">
            <v>1</v>
          </cell>
          <cell r="BC113">
            <v>1</v>
          </cell>
          <cell r="BD113">
            <v>1</v>
          </cell>
          <cell r="BE113">
            <v>1</v>
          </cell>
          <cell r="BF113">
            <v>0</v>
          </cell>
          <cell r="BG113">
            <v>0</v>
          </cell>
          <cell r="BH113">
            <v>1</v>
          </cell>
          <cell r="BI113">
            <v>1</v>
          </cell>
          <cell r="BJ113">
            <v>1</v>
          </cell>
          <cell r="BK113">
            <v>1</v>
          </cell>
          <cell r="BL113">
            <v>1</v>
          </cell>
          <cell r="BM113">
            <v>1</v>
          </cell>
          <cell r="BN113">
            <v>1</v>
          </cell>
          <cell r="BO113">
            <v>1</v>
          </cell>
          <cell r="BP113">
            <v>0</v>
          </cell>
          <cell r="BQ113">
            <v>1</v>
          </cell>
          <cell r="BR113">
            <v>1</v>
          </cell>
          <cell r="BS113">
            <v>1</v>
          </cell>
          <cell r="BT113">
            <v>0</v>
          </cell>
          <cell r="BU113">
            <v>1</v>
          </cell>
          <cell r="BV113">
            <v>1</v>
          </cell>
          <cell r="BW113">
            <v>1</v>
          </cell>
          <cell r="BX113">
            <v>1</v>
          </cell>
          <cell r="BY113">
            <v>1</v>
          </cell>
          <cell r="BZ113">
            <v>1</v>
          </cell>
          <cell r="CA113">
            <v>1</v>
          </cell>
          <cell r="CB113">
            <v>1</v>
          </cell>
          <cell r="CC113">
            <v>1</v>
          </cell>
          <cell r="CD113">
            <v>1</v>
          </cell>
          <cell r="CE113">
            <v>2</v>
          </cell>
          <cell r="CF113">
            <v>1</v>
          </cell>
          <cell r="CG113">
            <v>1</v>
          </cell>
          <cell r="CH113">
            <v>1</v>
          </cell>
          <cell r="CI113">
            <v>1</v>
          </cell>
          <cell r="CJ113">
            <v>1</v>
          </cell>
          <cell r="CK113">
            <v>1</v>
          </cell>
          <cell r="CL113">
            <v>1</v>
          </cell>
          <cell r="CM113">
            <v>1</v>
          </cell>
          <cell r="CN113">
            <v>1</v>
          </cell>
          <cell r="CO113">
            <v>1</v>
          </cell>
          <cell r="CP113">
            <v>1</v>
          </cell>
          <cell r="CQ113">
            <v>1</v>
          </cell>
          <cell r="CR113">
            <v>1</v>
          </cell>
          <cell r="CS113">
            <v>1</v>
          </cell>
          <cell r="CT113">
            <v>1</v>
          </cell>
          <cell r="CU113">
            <v>1</v>
          </cell>
          <cell r="CV113">
            <v>1</v>
          </cell>
          <cell r="CW113">
            <v>1</v>
          </cell>
          <cell r="CX113">
            <v>2</v>
          </cell>
          <cell r="CY113">
            <v>1</v>
          </cell>
          <cell r="CZ113">
            <v>1</v>
          </cell>
          <cell r="DA113">
            <v>1</v>
          </cell>
          <cell r="DB113">
            <v>1</v>
          </cell>
          <cell r="DC113">
            <v>2</v>
          </cell>
          <cell r="DD113">
            <v>1</v>
          </cell>
          <cell r="DE113">
            <v>1</v>
          </cell>
          <cell r="DF113">
            <v>1</v>
          </cell>
          <cell r="DG113">
            <v>1</v>
          </cell>
          <cell r="DH113">
            <v>1</v>
          </cell>
          <cell r="DI113">
            <v>1</v>
          </cell>
          <cell r="DJ113" t="str">
            <v>DMG</v>
          </cell>
          <cell r="DK113" t="str">
            <v>Open</v>
          </cell>
          <cell r="EA113" t="str">
            <v>Do</v>
          </cell>
          <cell r="EB113" t="str">
            <v>• You must be a dwarf.
• A base attack bonus of +7 or higher.
• Dodge feat.
• Endurance feat.
• Toughness feat.</v>
          </cell>
          <cell r="ED113" t="str">
            <v>RsM</v>
          </cell>
          <cell r="EE113">
            <v>5</v>
          </cell>
          <cell r="EF113" t="str">
            <v>Cha</v>
          </cell>
          <cell r="EG113">
            <v>2</v>
          </cell>
          <cell r="EH113" t="b">
            <v>0</v>
          </cell>
          <cell r="EI113" t="str">
            <v/>
          </cell>
          <cell r="EJ113">
            <v>99</v>
          </cell>
          <cell r="EK113">
            <v>99</v>
          </cell>
          <cell r="EL113">
            <v>99</v>
          </cell>
          <cell r="EM113">
            <v>99</v>
          </cell>
          <cell r="EN113">
            <v>0</v>
          </cell>
        </row>
        <row r="114">
          <cell r="A114">
            <v>111</v>
          </cell>
          <cell r="B114" t="str">
            <v>Eldritch Knight</v>
          </cell>
          <cell r="C114" t="str">
            <v>ElK</v>
          </cell>
          <cell r="D114" t="str">
            <v>ElK</v>
          </cell>
          <cell r="E114">
            <v>0</v>
          </cell>
          <cell r="G114">
            <v>0</v>
          </cell>
          <cell r="K114">
            <v>2</v>
          </cell>
          <cell r="L114">
            <v>6</v>
          </cell>
          <cell r="U114">
            <v>1</v>
          </cell>
          <cell r="V114">
            <v>0.5</v>
          </cell>
          <cell r="W114">
            <v>0.34</v>
          </cell>
          <cell r="X114">
            <v>0.34</v>
          </cell>
          <cell r="AH114">
            <v>1</v>
          </cell>
          <cell r="AI114">
            <v>1</v>
          </cell>
          <cell r="AJ114">
            <v>1</v>
          </cell>
          <cell r="AK114">
            <v>1</v>
          </cell>
          <cell r="AL114">
            <v>1</v>
          </cell>
          <cell r="AM114">
            <v>0</v>
          </cell>
          <cell r="AN114">
            <v>2</v>
          </cell>
          <cell r="AO114">
            <v>2</v>
          </cell>
          <cell r="AP114">
            <v>2</v>
          </cell>
          <cell r="AQ114">
            <v>2</v>
          </cell>
          <cell r="AR114">
            <v>2</v>
          </cell>
          <cell r="AS114">
            <v>2</v>
          </cell>
          <cell r="AT114">
            <v>2</v>
          </cell>
          <cell r="AU114">
            <v>2</v>
          </cell>
          <cell r="AV114">
            <v>2</v>
          </cell>
          <cell r="AW114">
            <v>1</v>
          </cell>
          <cell r="AX114">
            <v>1</v>
          </cell>
          <cell r="AY114">
            <v>1</v>
          </cell>
          <cell r="AZ114">
            <v>1</v>
          </cell>
          <cell r="BA114">
            <v>1</v>
          </cell>
          <cell r="BB114">
            <v>1</v>
          </cell>
          <cell r="BC114">
            <v>1</v>
          </cell>
          <cell r="BD114">
            <v>1</v>
          </cell>
          <cell r="BE114">
            <v>1</v>
          </cell>
          <cell r="BF114">
            <v>0</v>
          </cell>
          <cell r="BG114">
            <v>0</v>
          </cell>
          <cell r="BH114">
            <v>1</v>
          </cell>
          <cell r="BI114">
            <v>2</v>
          </cell>
          <cell r="BJ114">
            <v>2</v>
          </cell>
          <cell r="BK114">
            <v>1</v>
          </cell>
          <cell r="BL114">
            <v>1</v>
          </cell>
          <cell r="BM114">
            <v>1</v>
          </cell>
          <cell r="BN114">
            <v>1</v>
          </cell>
          <cell r="BO114">
            <v>1</v>
          </cell>
          <cell r="BP114">
            <v>0</v>
          </cell>
          <cell r="BQ114">
            <v>1</v>
          </cell>
          <cell r="BR114">
            <v>2</v>
          </cell>
          <cell r="BS114">
            <v>1</v>
          </cell>
          <cell r="BT114">
            <v>0</v>
          </cell>
          <cell r="BU114">
            <v>1</v>
          </cell>
          <cell r="BV114">
            <v>1</v>
          </cell>
          <cell r="BW114">
            <v>1</v>
          </cell>
          <cell r="BX114">
            <v>1</v>
          </cell>
          <cell r="BY114">
            <v>1</v>
          </cell>
          <cell r="BZ114">
            <v>1</v>
          </cell>
          <cell r="CA114">
            <v>1</v>
          </cell>
          <cell r="CB114">
            <v>1</v>
          </cell>
          <cell r="CC114">
            <v>1</v>
          </cell>
          <cell r="CD114">
            <v>1</v>
          </cell>
          <cell r="CE114">
            <v>1</v>
          </cell>
          <cell r="CF114">
            <v>1</v>
          </cell>
          <cell r="CG114">
            <v>1</v>
          </cell>
          <cell r="CH114">
            <v>1</v>
          </cell>
          <cell r="CI114">
            <v>1</v>
          </cell>
          <cell r="CJ114">
            <v>1</v>
          </cell>
          <cell r="CK114">
            <v>1</v>
          </cell>
          <cell r="CL114">
            <v>1</v>
          </cell>
          <cell r="CM114">
            <v>1</v>
          </cell>
          <cell r="CN114">
            <v>1</v>
          </cell>
          <cell r="CO114">
            <v>1</v>
          </cell>
          <cell r="CP114">
            <v>1</v>
          </cell>
          <cell r="CQ114">
            <v>1</v>
          </cell>
          <cell r="CR114">
            <v>1</v>
          </cell>
          <cell r="CS114">
            <v>1</v>
          </cell>
          <cell r="CT114">
            <v>1</v>
          </cell>
          <cell r="CU114">
            <v>1</v>
          </cell>
          <cell r="CV114">
            <v>2</v>
          </cell>
          <cell r="CW114">
            <v>1</v>
          </cell>
          <cell r="CX114">
            <v>2</v>
          </cell>
          <cell r="CY114">
            <v>1</v>
          </cell>
          <cell r="CZ114">
            <v>1</v>
          </cell>
          <cell r="DA114">
            <v>1</v>
          </cell>
          <cell r="DB114">
            <v>2</v>
          </cell>
          <cell r="DC114">
            <v>1</v>
          </cell>
          <cell r="DD114">
            <v>1</v>
          </cell>
          <cell r="DE114">
            <v>2</v>
          </cell>
          <cell r="DF114">
            <v>1</v>
          </cell>
          <cell r="DG114">
            <v>1</v>
          </cell>
          <cell r="DH114">
            <v>1</v>
          </cell>
          <cell r="DI114">
            <v>1</v>
          </cell>
          <cell r="DJ114" t="str">
            <v>DMG</v>
          </cell>
          <cell r="DK114" t="str">
            <v>Open</v>
          </cell>
          <cell r="EA114" t="str">
            <v>Do</v>
          </cell>
          <cell r="EB114" t="str">
            <v>• Proficient in all martial weapons.
• Ability to cast 3rd-level arcane spells.</v>
          </cell>
          <cell r="ED114" t="str">
            <v>Shk</v>
          </cell>
          <cell r="EE114">
            <v>10</v>
          </cell>
          <cell r="EF114" t="str">
            <v>Str</v>
          </cell>
          <cell r="EG114">
            <v>2</v>
          </cell>
          <cell r="EH114" t="b">
            <v>0</v>
          </cell>
          <cell r="EI114" t="str">
            <v/>
          </cell>
          <cell r="EJ114">
            <v>99</v>
          </cell>
          <cell r="EK114">
            <v>99</v>
          </cell>
          <cell r="EL114">
            <v>99</v>
          </cell>
          <cell r="EM114">
            <v>99</v>
          </cell>
          <cell r="EN114">
            <v>0</v>
          </cell>
        </row>
        <row r="115">
          <cell r="A115">
            <v>112</v>
          </cell>
          <cell r="B115" t="str">
            <v>Hierophant</v>
          </cell>
          <cell r="C115" t="str">
            <v>Hie</v>
          </cell>
          <cell r="D115" t="str">
            <v>Hie</v>
          </cell>
          <cell r="E115">
            <v>0</v>
          </cell>
          <cell r="K115">
            <v>2</v>
          </cell>
          <cell r="L115">
            <v>8</v>
          </cell>
          <cell r="U115">
            <v>0.5</v>
          </cell>
          <cell r="V115">
            <v>0.5</v>
          </cell>
          <cell r="W115">
            <v>0.34</v>
          </cell>
          <cell r="X115">
            <v>0.5</v>
          </cell>
          <cell r="AH115">
            <v>1</v>
          </cell>
          <cell r="AI115">
            <v>1</v>
          </cell>
          <cell r="AJ115">
            <v>1</v>
          </cell>
          <cell r="AK115">
            <v>1</v>
          </cell>
          <cell r="AL115">
            <v>1</v>
          </cell>
          <cell r="AM115">
            <v>0</v>
          </cell>
          <cell r="AN115">
            <v>2</v>
          </cell>
          <cell r="AO115">
            <v>2</v>
          </cell>
          <cell r="AP115">
            <v>2</v>
          </cell>
          <cell r="AQ115">
            <v>2</v>
          </cell>
          <cell r="AR115">
            <v>2</v>
          </cell>
          <cell r="AS115">
            <v>2</v>
          </cell>
          <cell r="AT115">
            <v>2</v>
          </cell>
          <cell r="AU115">
            <v>2</v>
          </cell>
          <cell r="AV115">
            <v>1</v>
          </cell>
          <cell r="AW115">
            <v>2</v>
          </cell>
          <cell r="AX115">
            <v>1</v>
          </cell>
          <cell r="AY115">
            <v>1</v>
          </cell>
          <cell r="AZ115">
            <v>1</v>
          </cell>
          <cell r="BA115">
            <v>1</v>
          </cell>
          <cell r="BB115">
            <v>1</v>
          </cell>
          <cell r="BC115">
            <v>1</v>
          </cell>
          <cell r="BD115">
            <v>2</v>
          </cell>
          <cell r="BE115">
            <v>1</v>
          </cell>
          <cell r="BF115">
            <v>0</v>
          </cell>
          <cell r="BG115">
            <v>0</v>
          </cell>
          <cell r="BH115">
            <v>1</v>
          </cell>
          <cell r="BI115">
            <v>1</v>
          </cell>
          <cell r="BJ115">
            <v>2</v>
          </cell>
          <cell r="BK115">
            <v>1</v>
          </cell>
          <cell r="BL115">
            <v>1</v>
          </cell>
          <cell r="BM115">
            <v>1</v>
          </cell>
          <cell r="BN115">
            <v>1</v>
          </cell>
          <cell r="BO115">
            <v>1</v>
          </cell>
          <cell r="BP115">
            <v>0</v>
          </cell>
          <cell r="BQ115">
            <v>1</v>
          </cell>
          <cell r="BR115">
            <v>1</v>
          </cell>
          <cell r="BS115">
            <v>1</v>
          </cell>
          <cell r="BT115">
            <v>0</v>
          </cell>
          <cell r="BU115">
            <v>2</v>
          </cell>
          <cell r="BV115">
            <v>1</v>
          </cell>
          <cell r="BW115">
            <v>1</v>
          </cell>
          <cell r="BX115">
            <v>1</v>
          </cell>
          <cell r="BY115">
            <v>1</v>
          </cell>
          <cell r="BZ115">
            <v>1</v>
          </cell>
          <cell r="CA115">
            <v>1</v>
          </cell>
          <cell r="CB115">
            <v>1</v>
          </cell>
          <cell r="CC115">
            <v>1</v>
          </cell>
          <cell r="CD115">
            <v>1</v>
          </cell>
          <cell r="CE115">
            <v>1</v>
          </cell>
          <cell r="CF115">
            <v>1</v>
          </cell>
          <cell r="CG115">
            <v>1</v>
          </cell>
          <cell r="CH115">
            <v>1</v>
          </cell>
          <cell r="CI115">
            <v>1</v>
          </cell>
          <cell r="CJ115">
            <v>1</v>
          </cell>
          <cell r="CK115">
            <v>1</v>
          </cell>
          <cell r="CL115">
            <v>1</v>
          </cell>
          <cell r="CM115">
            <v>1</v>
          </cell>
          <cell r="CN115">
            <v>1</v>
          </cell>
          <cell r="CO115">
            <v>2</v>
          </cell>
          <cell r="CP115">
            <v>2</v>
          </cell>
          <cell r="CQ115">
            <v>2</v>
          </cell>
          <cell r="CR115">
            <v>2</v>
          </cell>
          <cell r="CS115">
            <v>2</v>
          </cell>
          <cell r="CT115">
            <v>2</v>
          </cell>
          <cell r="CU115">
            <v>1</v>
          </cell>
          <cell r="CV115">
            <v>1</v>
          </cell>
          <cell r="CW115">
            <v>1</v>
          </cell>
          <cell r="CX115">
            <v>1</v>
          </cell>
          <cell r="CY115">
            <v>1</v>
          </cell>
          <cell r="CZ115">
            <v>1</v>
          </cell>
          <cell r="DA115">
            <v>1</v>
          </cell>
          <cell r="DB115">
            <v>2</v>
          </cell>
          <cell r="DC115">
            <v>1</v>
          </cell>
          <cell r="DD115">
            <v>1</v>
          </cell>
          <cell r="DE115">
            <v>1</v>
          </cell>
          <cell r="DF115">
            <v>1</v>
          </cell>
          <cell r="DG115">
            <v>1</v>
          </cell>
          <cell r="DH115">
            <v>1</v>
          </cell>
          <cell r="DI115">
            <v>1</v>
          </cell>
          <cell r="DJ115" t="str">
            <v>DMG</v>
          </cell>
          <cell r="DK115" t="str">
            <v>Open</v>
          </cell>
          <cell r="EA115" t="str">
            <v>Do</v>
          </cell>
          <cell r="EB115" t="str">
            <v>• 15 ranks in Knowledge(religion).
• Any metamagic feat.
• Ability to cast 7th-level divine spells.</v>
          </cell>
          <cell r="ED115" t="str">
            <v>Snk</v>
          </cell>
          <cell r="EE115">
            <v>10</v>
          </cell>
          <cell r="EF115" t="str">
            <v>Cha</v>
          </cell>
          <cell r="EG115">
            <v>2</v>
          </cell>
          <cell r="EH115" t="b">
            <v>0</v>
          </cell>
          <cell r="EI115" t="str">
            <v/>
          </cell>
          <cell r="EJ115">
            <v>99</v>
          </cell>
          <cell r="EK115">
            <v>99</v>
          </cell>
          <cell r="EL115">
            <v>99</v>
          </cell>
          <cell r="EM115">
            <v>99</v>
          </cell>
          <cell r="EN115">
            <v>0</v>
          </cell>
        </row>
        <row r="116">
          <cell r="A116">
            <v>113</v>
          </cell>
          <cell r="B116" t="str">
            <v>Horizon Walker</v>
          </cell>
          <cell r="C116" t="str">
            <v>HoW</v>
          </cell>
          <cell r="D116" t="str">
            <v>HoW</v>
          </cell>
          <cell r="E116">
            <v>0</v>
          </cell>
          <cell r="K116">
            <v>4</v>
          </cell>
          <cell r="L116">
            <v>8</v>
          </cell>
          <cell r="U116">
            <v>1</v>
          </cell>
          <cell r="V116">
            <v>0.5</v>
          </cell>
          <cell r="W116">
            <v>0.34</v>
          </cell>
          <cell r="X116">
            <v>0.34</v>
          </cell>
          <cell r="AH116">
            <v>1</v>
          </cell>
          <cell r="AI116">
            <v>1</v>
          </cell>
          <cell r="AJ116">
            <v>2</v>
          </cell>
          <cell r="AK116">
            <v>1</v>
          </cell>
          <cell r="AL116">
            <v>2</v>
          </cell>
          <cell r="AM116">
            <v>0</v>
          </cell>
          <cell r="AN116">
            <v>1</v>
          </cell>
          <cell r="AO116">
            <v>1</v>
          </cell>
          <cell r="AP116">
            <v>1</v>
          </cell>
          <cell r="AQ116">
            <v>1</v>
          </cell>
          <cell r="AR116">
            <v>1</v>
          </cell>
          <cell r="AS116">
            <v>1</v>
          </cell>
          <cell r="AT116">
            <v>1</v>
          </cell>
          <cell r="AU116">
            <v>1</v>
          </cell>
          <cell r="AV116">
            <v>1</v>
          </cell>
          <cell r="AW116">
            <v>2</v>
          </cell>
          <cell r="AX116">
            <v>1</v>
          </cell>
          <cell r="AY116">
            <v>1</v>
          </cell>
          <cell r="AZ116">
            <v>1</v>
          </cell>
          <cell r="BA116">
            <v>1</v>
          </cell>
          <cell r="BB116">
            <v>1</v>
          </cell>
          <cell r="BC116">
            <v>2</v>
          </cell>
          <cell r="BD116">
            <v>1</v>
          </cell>
          <cell r="BE116">
            <v>2</v>
          </cell>
          <cell r="BF116">
            <v>0</v>
          </cell>
          <cell r="BG116">
            <v>0</v>
          </cell>
          <cell r="BH116">
            <v>1</v>
          </cell>
          <cell r="BI116">
            <v>1</v>
          </cell>
          <cell r="BJ116">
            <v>1</v>
          </cell>
          <cell r="BK116">
            <v>1</v>
          </cell>
          <cell r="BL116">
            <v>1</v>
          </cell>
          <cell r="BM116">
            <v>2</v>
          </cell>
          <cell r="BN116">
            <v>1</v>
          </cell>
          <cell r="BO116">
            <v>1</v>
          </cell>
          <cell r="BP116">
            <v>0</v>
          </cell>
          <cell r="BQ116">
            <v>1</v>
          </cell>
          <cell r="BR116">
            <v>1</v>
          </cell>
          <cell r="BS116">
            <v>1</v>
          </cell>
          <cell r="BT116">
            <v>0</v>
          </cell>
          <cell r="BU116">
            <v>1</v>
          </cell>
          <cell r="BV116">
            <v>1</v>
          </cell>
          <cell r="BW116">
            <v>1</v>
          </cell>
          <cell r="BX116">
            <v>1</v>
          </cell>
          <cell r="BY116">
            <v>1</v>
          </cell>
          <cell r="BZ116">
            <v>1</v>
          </cell>
          <cell r="CA116">
            <v>1</v>
          </cell>
          <cell r="CB116">
            <v>1</v>
          </cell>
          <cell r="CC116">
            <v>1</v>
          </cell>
          <cell r="CD116">
            <v>1</v>
          </cell>
          <cell r="CE116">
            <v>2</v>
          </cell>
          <cell r="CF116">
            <v>1</v>
          </cell>
          <cell r="CG116">
            <v>2</v>
          </cell>
          <cell r="CH116">
            <v>1</v>
          </cell>
          <cell r="CI116">
            <v>1</v>
          </cell>
          <cell r="CJ116">
            <v>1</v>
          </cell>
          <cell r="CK116">
            <v>1</v>
          </cell>
          <cell r="CL116">
            <v>1</v>
          </cell>
          <cell r="CM116">
            <v>1</v>
          </cell>
          <cell r="CN116">
            <v>1</v>
          </cell>
          <cell r="CO116">
            <v>2</v>
          </cell>
          <cell r="CP116">
            <v>2</v>
          </cell>
          <cell r="CQ116">
            <v>2</v>
          </cell>
          <cell r="CR116">
            <v>2</v>
          </cell>
          <cell r="CS116">
            <v>2</v>
          </cell>
          <cell r="CT116">
            <v>2</v>
          </cell>
          <cell r="CU116">
            <v>1</v>
          </cell>
          <cell r="CV116">
            <v>2</v>
          </cell>
          <cell r="CW116">
            <v>1</v>
          </cell>
          <cell r="CX116">
            <v>1</v>
          </cell>
          <cell r="CY116">
            <v>1</v>
          </cell>
          <cell r="CZ116">
            <v>1</v>
          </cell>
          <cell r="DA116">
            <v>2</v>
          </cell>
          <cell r="DB116">
            <v>1</v>
          </cell>
          <cell r="DC116">
            <v>2</v>
          </cell>
          <cell r="DD116">
            <v>2</v>
          </cell>
          <cell r="DE116">
            <v>1</v>
          </cell>
          <cell r="DF116">
            <v>1</v>
          </cell>
          <cell r="DG116">
            <v>1</v>
          </cell>
          <cell r="DH116">
            <v>1</v>
          </cell>
          <cell r="DI116">
            <v>1</v>
          </cell>
          <cell r="DJ116" t="str">
            <v>DMG</v>
          </cell>
          <cell r="DK116" t="str">
            <v>Open</v>
          </cell>
          <cell r="EA116" t="str">
            <v>Do</v>
          </cell>
          <cell r="EB116" t="str">
            <v>• 8 ranks in Knowledge(geography).
• Endurance feat.</v>
          </cell>
          <cell r="ED116" t="str">
            <v>Stb</v>
          </cell>
          <cell r="EE116">
            <v>3</v>
          </cell>
          <cell r="EF116" t="str">
            <v>Con</v>
          </cell>
          <cell r="EG116">
            <v>2</v>
          </cell>
          <cell r="EH116" t="b">
            <v>0</v>
          </cell>
          <cell r="EI116" t="str">
            <v/>
          </cell>
          <cell r="EJ116">
            <v>99</v>
          </cell>
          <cell r="EK116">
            <v>99</v>
          </cell>
          <cell r="EL116">
            <v>99</v>
          </cell>
          <cell r="EM116">
            <v>99</v>
          </cell>
          <cell r="EN116">
            <v>0</v>
          </cell>
        </row>
        <row r="117">
          <cell r="A117">
            <v>114</v>
          </cell>
          <cell r="B117" t="str">
            <v>Loremaster</v>
          </cell>
          <cell r="C117" t="str">
            <v>Lor</v>
          </cell>
          <cell r="D117" t="str">
            <v>Lor</v>
          </cell>
          <cell r="E117">
            <v>0</v>
          </cell>
          <cell r="G117">
            <v>0</v>
          </cell>
          <cell r="K117">
            <v>4</v>
          </cell>
          <cell r="L117">
            <v>4</v>
          </cell>
          <cell r="U117">
            <v>0.5</v>
          </cell>
          <cell r="V117">
            <v>0.34</v>
          </cell>
          <cell r="W117">
            <v>0.34</v>
          </cell>
          <cell r="X117">
            <v>0.5</v>
          </cell>
          <cell r="AH117">
            <v>2</v>
          </cell>
          <cell r="AI117">
            <v>1</v>
          </cell>
          <cell r="AJ117">
            <v>1</v>
          </cell>
          <cell r="AK117">
            <v>1</v>
          </cell>
          <cell r="AL117">
            <v>1</v>
          </cell>
          <cell r="AM117">
            <v>0</v>
          </cell>
          <cell r="AN117">
            <v>2</v>
          </cell>
          <cell r="AO117">
            <v>1</v>
          </cell>
          <cell r="AP117">
            <v>1</v>
          </cell>
          <cell r="AQ117">
            <v>1</v>
          </cell>
          <cell r="AR117">
            <v>1</v>
          </cell>
          <cell r="AS117">
            <v>1</v>
          </cell>
          <cell r="AT117">
            <v>1</v>
          </cell>
          <cell r="AU117">
            <v>1</v>
          </cell>
          <cell r="AV117">
            <v>2</v>
          </cell>
          <cell r="AW117">
            <v>1</v>
          </cell>
          <cell r="AX117">
            <v>1</v>
          </cell>
          <cell r="AY117">
            <v>1</v>
          </cell>
          <cell r="AZ117">
            <v>1</v>
          </cell>
          <cell r="BA117">
            <v>1</v>
          </cell>
          <cell r="BB117">
            <v>2</v>
          </cell>
          <cell r="BC117">
            <v>2</v>
          </cell>
          <cell r="BD117">
            <v>2</v>
          </cell>
          <cell r="BE117">
            <v>1</v>
          </cell>
          <cell r="BF117">
            <v>0</v>
          </cell>
          <cell r="BG117">
            <v>0</v>
          </cell>
          <cell r="BH117">
            <v>1</v>
          </cell>
          <cell r="BI117">
            <v>1</v>
          </cell>
          <cell r="BJ117">
            <v>2</v>
          </cell>
          <cell r="BK117">
            <v>2</v>
          </cell>
          <cell r="BL117">
            <v>2</v>
          </cell>
          <cell r="BM117">
            <v>2</v>
          </cell>
          <cell r="BN117">
            <v>2</v>
          </cell>
          <cell r="BO117">
            <v>2</v>
          </cell>
          <cell r="BP117">
            <v>0</v>
          </cell>
          <cell r="BQ117">
            <v>2</v>
          </cell>
          <cell r="BR117">
            <v>2</v>
          </cell>
          <cell r="BS117">
            <v>2</v>
          </cell>
          <cell r="BT117">
            <v>0</v>
          </cell>
          <cell r="BU117">
            <v>2</v>
          </cell>
          <cell r="BV117">
            <v>2</v>
          </cell>
          <cell r="BW117">
            <v>2</v>
          </cell>
          <cell r="BX117">
            <v>2</v>
          </cell>
          <cell r="BY117">
            <v>2</v>
          </cell>
          <cell r="BZ117">
            <v>2</v>
          </cell>
          <cell r="CA117">
            <v>2</v>
          </cell>
          <cell r="CB117">
            <v>2</v>
          </cell>
          <cell r="CC117">
            <v>2</v>
          </cell>
          <cell r="CD117">
            <v>2</v>
          </cell>
          <cell r="CE117">
            <v>1</v>
          </cell>
          <cell r="CF117">
            <v>1</v>
          </cell>
          <cell r="CG117">
            <v>1</v>
          </cell>
          <cell r="CH117">
            <v>1</v>
          </cell>
          <cell r="CI117">
            <v>2</v>
          </cell>
          <cell r="CJ117">
            <v>2</v>
          </cell>
          <cell r="CK117">
            <v>2</v>
          </cell>
          <cell r="CL117">
            <v>2</v>
          </cell>
          <cell r="CM117">
            <v>2</v>
          </cell>
          <cell r="CN117">
            <v>2</v>
          </cell>
          <cell r="CO117">
            <v>2</v>
          </cell>
          <cell r="CP117">
            <v>2</v>
          </cell>
          <cell r="CQ117">
            <v>2</v>
          </cell>
          <cell r="CR117">
            <v>2</v>
          </cell>
          <cell r="CS117">
            <v>2</v>
          </cell>
          <cell r="CT117">
            <v>2</v>
          </cell>
          <cell r="CU117">
            <v>1</v>
          </cell>
          <cell r="CV117">
            <v>1</v>
          </cell>
          <cell r="CW117">
            <v>1</v>
          </cell>
          <cell r="CX117">
            <v>1</v>
          </cell>
          <cell r="CY117">
            <v>1</v>
          </cell>
          <cell r="CZ117">
            <v>1</v>
          </cell>
          <cell r="DA117">
            <v>2</v>
          </cell>
          <cell r="DB117">
            <v>2</v>
          </cell>
          <cell r="DC117">
            <v>1</v>
          </cell>
          <cell r="DD117">
            <v>1</v>
          </cell>
          <cell r="DE117">
            <v>1</v>
          </cell>
          <cell r="DF117">
            <v>1</v>
          </cell>
          <cell r="DG117">
            <v>2</v>
          </cell>
          <cell r="DH117">
            <v>1</v>
          </cell>
          <cell r="DI117">
            <v>1</v>
          </cell>
          <cell r="DJ117" t="str">
            <v>DMG</v>
          </cell>
          <cell r="DK117" t="str">
            <v>Open</v>
          </cell>
          <cell r="EA117" t="str">
            <v>Do</v>
          </cell>
          <cell r="EB117" t="str">
            <v>• Ability to cast seven different divinations, one of which must be 3rd
   level (not verified).
• 10 ranks in each of any two Knowledge skills.
• Any three metamagic or item creation feats.
• Skill Focus (Knowledge [any]).</v>
          </cell>
          <cell r="ED117" t="str">
            <v>Swi</v>
          </cell>
          <cell r="EE117">
            <v>10</v>
          </cell>
          <cell r="EF117" t="str">
            <v/>
          </cell>
          <cell r="EG117">
            <v>1</v>
          </cell>
          <cell r="EH117" t="b">
            <v>0</v>
          </cell>
          <cell r="EI117" t="str">
            <v/>
          </cell>
          <cell r="EJ117">
            <v>99</v>
          </cell>
          <cell r="EK117">
            <v>99</v>
          </cell>
          <cell r="EL117">
            <v>99</v>
          </cell>
          <cell r="EM117">
            <v>99</v>
          </cell>
          <cell r="EN117">
            <v>0</v>
          </cell>
        </row>
        <row r="118">
          <cell r="A118">
            <v>115</v>
          </cell>
          <cell r="B118" t="str">
            <v>Mystic Theurge</v>
          </cell>
          <cell r="C118" t="str">
            <v>MyT</v>
          </cell>
          <cell r="D118" t="str">
            <v>MyT</v>
          </cell>
          <cell r="E118">
            <v>0</v>
          </cell>
          <cell r="G118">
            <v>0</v>
          </cell>
          <cell r="H118">
            <v>0</v>
          </cell>
          <cell r="K118">
            <v>2</v>
          </cell>
          <cell r="L118">
            <v>4</v>
          </cell>
          <cell r="U118">
            <v>0.5</v>
          </cell>
          <cell r="V118">
            <v>0.34</v>
          </cell>
          <cell r="W118">
            <v>0.34</v>
          </cell>
          <cell r="X118">
            <v>0.5</v>
          </cell>
          <cell r="AH118">
            <v>1</v>
          </cell>
          <cell r="AI118">
            <v>1</v>
          </cell>
          <cell r="AJ118">
            <v>1</v>
          </cell>
          <cell r="AK118">
            <v>1</v>
          </cell>
          <cell r="AL118">
            <v>1</v>
          </cell>
          <cell r="AM118">
            <v>0</v>
          </cell>
          <cell r="AN118">
            <v>2</v>
          </cell>
          <cell r="AO118">
            <v>2</v>
          </cell>
          <cell r="AP118">
            <v>2</v>
          </cell>
          <cell r="AQ118">
            <v>2</v>
          </cell>
          <cell r="AR118">
            <v>2</v>
          </cell>
          <cell r="AS118">
            <v>2</v>
          </cell>
          <cell r="AT118">
            <v>2</v>
          </cell>
          <cell r="AU118">
            <v>2</v>
          </cell>
          <cell r="AV118">
            <v>2</v>
          </cell>
          <cell r="AW118">
            <v>1</v>
          </cell>
          <cell r="AX118">
            <v>1</v>
          </cell>
          <cell r="AY118">
            <v>1</v>
          </cell>
          <cell r="AZ118">
            <v>1</v>
          </cell>
          <cell r="BA118">
            <v>1</v>
          </cell>
          <cell r="BB118">
            <v>1</v>
          </cell>
          <cell r="BC118">
            <v>1</v>
          </cell>
          <cell r="BD118">
            <v>1</v>
          </cell>
          <cell r="BE118">
            <v>1</v>
          </cell>
          <cell r="BF118">
            <v>0</v>
          </cell>
          <cell r="BG118">
            <v>0</v>
          </cell>
          <cell r="BH118">
            <v>1</v>
          </cell>
          <cell r="BI118">
            <v>1</v>
          </cell>
          <cell r="BJ118">
            <v>2</v>
          </cell>
          <cell r="BK118">
            <v>1</v>
          </cell>
          <cell r="BL118">
            <v>1</v>
          </cell>
          <cell r="BM118">
            <v>1</v>
          </cell>
          <cell r="BN118">
            <v>1</v>
          </cell>
          <cell r="BO118">
            <v>1</v>
          </cell>
          <cell r="BP118">
            <v>0</v>
          </cell>
          <cell r="BQ118">
            <v>1</v>
          </cell>
          <cell r="BR118">
            <v>1</v>
          </cell>
          <cell r="BS118">
            <v>1</v>
          </cell>
          <cell r="BT118">
            <v>0</v>
          </cell>
          <cell r="BU118">
            <v>2</v>
          </cell>
          <cell r="BV118">
            <v>1</v>
          </cell>
          <cell r="BW118">
            <v>1</v>
          </cell>
          <cell r="BX118">
            <v>1</v>
          </cell>
          <cell r="BY118">
            <v>1</v>
          </cell>
          <cell r="BZ118">
            <v>1</v>
          </cell>
          <cell r="CA118">
            <v>1</v>
          </cell>
          <cell r="CB118">
            <v>1</v>
          </cell>
          <cell r="CC118">
            <v>1</v>
          </cell>
          <cell r="CD118">
            <v>1</v>
          </cell>
          <cell r="CE118">
            <v>1</v>
          </cell>
          <cell r="CF118">
            <v>1</v>
          </cell>
          <cell r="CG118">
            <v>1</v>
          </cell>
          <cell r="CH118">
            <v>1</v>
          </cell>
          <cell r="CI118">
            <v>1</v>
          </cell>
          <cell r="CJ118">
            <v>1</v>
          </cell>
          <cell r="CK118">
            <v>1</v>
          </cell>
          <cell r="CL118">
            <v>1</v>
          </cell>
          <cell r="CM118">
            <v>1</v>
          </cell>
          <cell r="CN118">
            <v>1</v>
          </cell>
          <cell r="CO118">
            <v>2</v>
          </cell>
          <cell r="CP118">
            <v>2</v>
          </cell>
          <cell r="CQ118">
            <v>2</v>
          </cell>
          <cell r="CR118">
            <v>2</v>
          </cell>
          <cell r="CS118">
            <v>2</v>
          </cell>
          <cell r="CT118">
            <v>2</v>
          </cell>
          <cell r="CU118">
            <v>1</v>
          </cell>
          <cell r="CV118">
            <v>1</v>
          </cell>
          <cell r="CW118">
            <v>1</v>
          </cell>
          <cell r="CX118">
            <v>2</v>
          </cell>
          <cell r="CY118">
            <v>1</v>
          </cell>
          <cell r="CZ118">
            <v>1</v>
          </cell>
          <cell r="DA118">
            <v>1</v>
          </cell>
          <cell r="DB118">
            <v>2</v>
          </cell>
          <cell r="DC118">
            <v>1</v>
          </cell>
          <cell r="DD118">
            <v>1</v>
          </cell>
          <cell r="DE118">
            <v>1</v>
          </cell>
          <cell r="DF118">
            <v>1</v>
          </cell>
          <cell r="DG118">
            <v>1</v>
          </cell>
          <cell r="DH118">
            <v>1</v>
          </cell>
          <cell r="DI118">
            <v>1</v>
          </cell>
          <cell r="DJ118" t="str">
            <v>DMG</v>
          </cell>
          <cell r="DK118" t="str">
            <v>Open</v>
          </cell>
          <cell r="EA118" t="str">
            <v>Do</v>
          </cell>
          <cell r="EB118" t="str">
            <v>• 6 ranks in Knowledge(arcana).
• 6 ranks in Knowledge(religion).
• Ability to cast 2nd-level arcane spells.
• Ability to cast 2nd-level divine spells.</v>
          </cell>
          <cell r="ED118" t="str">
            <v>Swi</v>
          </cell>
          <cell r="EE118">
            <v>10</v>
          </cell>
          <cell r="EF118" t="str">
            <v/>
          </cell>
          <cell r="EG118">
            <v>1</v>
          </cell>
          <cell r="EH118" t="b">
            <v>0</v>
          </cell>
          <cell r="EI118" t="str">
            <v/>
          </cell>
          <cell r="EJ118">
            <v>99</v>
          </cell>
          <cell r="EK118">
            <v>99</v>
          </cell>
          <cell r="EL118">
            <v>99</v>
          </cell>
          <cell r="EM118">
            <v>99</v>
          </cell>
          <cell r="EN118">
            <v>0</v>
          </cell>
        </row>
        <row r="119">
          <cell r="A119">
            <v>116</v>
          </cell>
          <cell r="B119" t="str">
            <v>Red Wizard</v>
          </cell>
          <cell r="C119" t="str">
            <v>Red</v>
          </cell>
          <cell r="D119" t="str">
            <v>RWz</v>
          </cell>
          <cell r="E119">
            <v>0</v>
          </cell>
          <cell r="G119">
            <v>0</v>
          </cell>
          <cell r="K119">
            <v>2</v>
          </cell>
          <cell r="L119">
            <v>4</v>
          </cell>
          <cell r="U119">
            <v>0.5</v>
          </cell>
          <cell r="V119">
            <v>0.34</v>
          </cell>
          <cell r="W119">
            <v>0.34</v>
          </cell>
          <cell r="X119">
            <v>0.5</v>
          </cell>
          <cell r="AH119">
            <v>1</v>
          </cell>
          <cell r="AI119">
            <v>1</v>
          </cell>
          <cell r="AJ119">
            <v>1</v>
          </cell>
          <cell r="AK119">
            <v>2</v>
          </cell>
          <cell r="AL119">
            <v>1</v>
          </cell>
          <cell r="AM119">
            <v>0</v>
          </cell>
          <cell r="AN119">
            <v>2</v>
          </cell>
          <cell r="AO119">
            <v>2</v>
          </cell>
          <cell r="AP119">
            <v>2</v>
          </cell>
          <cell r="AQ119">
            <v>2</v>
          </cell>
          <cell r="AR119">
            <v>2</v>
          </cell>
          <cell r="AS119">
            <v>2</v>
          </cell>
          <cell r="AT119">
            <v>2</v>
          </cell>
          <cell r="AU119">
            <v>2</v>
          </cell>
          <cell r="AV119">
            <v>1</v>
          </cell>
          <cell r="AW119">
            <v>1</v>
          </cell>
          <cell r="AX119">
            <v>1</v>
          </cell>
          <cell r="AY119">
            <v>1</v>
          </cell>
          <cell r="AZ119">
            <v>1</v>
          </cell>
          <cell r="BA119">
            <v>1</v>
          </cell>
          <cell r="BB119">
            <v>1</v>
          </cell>
          <cell r="BC119">
            <v>1</v>
          </cell>
          <cell r="BD119">
            <v>1</v>
          </cell>
          <cell r="BE119">
            <v>1</v>
          </cell>
          <cell r="BF119">
            <v>0</v>
          </cell>
          <cell r="BG119">
            <v>0</v>
          </cell>
          <cell r="BH119">
            <v>2</v>
          </cell>
          <cell r="BI119">
            <v>1</v>
          </cell>
          <cell r="BJ119">
            <v>2</v>
          </cell>
          <cell r="BK119">
            <v>2</v>
          </cell>
          <cell r="BL119">
            <v>2</v>
          </cell>
          <cell r="BM119">
            <v>2</v>
          </cell>
          <cell r="BN119">
            <v>2</v>
          </cell>
          <cell r="BO119">
            <v>2</v>
          </cell>
          <cell r="BP119">
            <v>0</v>
          </cell>
          <cell r="BQ119">
            <v>2</v>
          </cell>
          <cell r="BR119">
            <v>2</v>
          </cell>
          <cell r="BS119">
            <v>2</v>
          </cell>
          <cell r="BT119">
            <v>0</v>
          </cell>
          <cell r="BU119">
            <v>2</v>
          </cell>
          <cell r="BV119">
            <v>2</v>
          </cell>
          <cell r="BW119">
            <v>2</v>
          </cell>
          <cell r="BX119">
            <v>2</v>
          </cell>
          <cell r="BY119">
            <v>2</v>
          </cell>
          <cell r="BZ119">
            <v>2</v>
          </cell>
          <cell r="CA119">
            <v>2</v>
          </cell>
          <cell r="CB119">
            <v>2</v>
          </cell>
          <cell r="CC119">
            <v>2</v>
          </cell>
          <cell r="CD119">
            <v>2</v>
          </cell>
          <cell r="CE119">
            <v>1</v>
          </cell>
          <cell r="CF119">
            <v>1</v>
          </cell>
          <cell r="CG119">
            <v>1</v>
          </cell>
          <cell r="CH119">
            <v>1</v>
          </cell>
          <cell r="CI119">
            <v>1</v>
          </cell>
          <cell r="CJ119">
            <v>1</v>
          </cell>
          <cell r="CK119">
            <v>1</v>
          </cell>
          <cell r="CL119">
            <v>1</v>
          </cell>
          <cell r="CM119">
            <v>1</v>
          </cell>
          <cell r="CN119">
            <v>1</v>
          </cell>
          <cell r="CO119">
            <v>2</v>
          </cell>
          <cell r="CP119">
            <v>2</v>
          </cell>
          <cell r="CQ119">
            <v>2</v>
          </cell>
          <cell r="CR119">
            <v>2</v>
          </cell>
          <cell r="CS119">
            <v>2</v>
          </cell>
          <cell r="CT119">
            <v>2</v>
          </cell>
          <cell r="CU119">
            <v>1</v>
          </cell>
          <cell r="CV119">
            <v>1</v>
          </cell>
          <cell r="CW119">
            <v>1</v>
          </cell>
          <cell r="CX119">
            <v>1</v>
          </cell>
          <cell r="CY119">
            <v>1</v>
          </cell>
          <cell r="CZ119">
            <v>1</v>
          </cell>
          <cell r="DA119">
            <v>1</v>
          </cell>
          <cell r="DB119">
            <v>2</v>
          </cell>
          <cell r="DC119">
            <v>1</v>
          </cell>
          <cell r="DD119">
            <v>1</v>
          </cell>
          <cell r="DE119">
            <v>1</v>
          </cell>
          <cell r="DF119">
            <v>1</v>
          </cell>
          <cell r="DG119">
            <v>1</v>
          </cell>
          <cell r="DH119">
            <v>1</v>
          </cell>
          <cell r="DI119">
            <v>1</v>
          </cell>
          <cell r="DJ119" t="str">
            <v>DMG</v>
          </cell>
          <cell r="DK119" t="str">
            <v>NPC Only</v>
          </cell>
          <cell r="EA119" t="str">
            <v>Do</v>
          </cell>
          <cell r="EB119" t="str">
            <v>• Human from Thay.
• Any non-good alignment.
• 8 ranks in Spellcraft.
• Tattoo Focus feat.
• Any three metamagic and/or item creation feats.
• Ability to cast 3rd-level arcane spells.</v>
          </cell>
          <cell r="ED119" t="str">
            <v>TPg</v>
          </cell>
          <cell r="EE119">
            <v>3</v>
          </cell>
          <cell r="EF119" t="str">
            <v>Dex</v>
          </cell>
          <cell r="EG119">
            <v>2</v>
          </cell>
          <cell r="EH119" t="b">
            <v>0</v>
          </cell>
          <cell r="EI119" t="str">
            <v/>
          </cell>
          <cell r="EJ119">
            <v>99</v>
          </cell>
          <cell r="EK119">
            <v>99</v>
          </cell>
          <cell r="EL119">
            <v>99</v>
          </cell>
          <cell r="EM119">
            <v>99</v>
          </cell>
          <cell r="EN119">
            <v>0</v>
          </cell>
        </row>
        <row r="120">
          <cell r="A120">
            <v>117</v>
          </cell>
          <cell r="B120" t="str">
            <v>Shadowdancer</v>
          </cell>
          <cell r="C120" t="str">
            <v>Shd</v>
          </cell>
          <cell r="D120" t="str">
            <v>Shd</v>
          </cell>
          <cell r="E120">
            <v>0</v>
          </cell>
          <cell r="K120">
            <v>6</v>
          </cell>
          <cell r="L120">
            <v>8</v>
          </cell>
          <cell r="N120" t="b">
            <v>0</v>
          </cell>
          <cell r="U120">
            <v>0.75</v>
          </cell>
          <cell r="V120">
            <v>0.34</v>
          </cell>
          <cell r="W120">
            <v>0.5</v>
          </cell>
          <cell r="X120">
            <v>0.34</v>
          </cell>
          <cell r="AH120">
            <v>1</v>
          </cell>
          <cell r="AI120">
            <v>1</v>
          </cell>
          <cell r="AJ120">
            <v>2</v>
          </cell>
          <cell r="AK120">
            <v>2</v>
          </cell>
          <cell r="AL120">
            <v>1</v>
          </cell>
          <cell r="AM120">
            <v>0</v>
          </cell>
          <cell r="AN120">
            <v>1</v>
          </cell>
          <cell r="AO120">
            <v>1</v>
          </cell>
          <cell r="AP120">
            <v>1</v>
          </cell>
          <cell r="AQ120">
            <v>1</v>
          </cell>
          <cell r="AR120">
            <v>1</v>
          </cell>
          <cell r="AS120">
            <v>1</v>
          </cell>
          <cell r="AT120">
            <v>1</v>
          </cell>
          <cell r="AU120">
            <v>1</v>
          </cell>
          <cell r="AV120">
            <v>2</v>
          </cell>
          <cell r="AW120">
            <v>2</v>
          </cell>
          <cell r="AX120">
            <v>1</v>
          </cell>
          <cell r="AY120">
            <v>2</v>
          </cell>
          <cell r="AZ120">
            <v>2</v>
          </cell>
          <cell r="BA120">
            <v>1</v>
          </cell>
          <cell r="BB120">
            <v>1</v>
          </cell>
          <cell r="BC120">
            <v>1</v>
          </cell>
          <cell r="BD120">
            <v>1</v>
          </cell>
          <cell r="BE120">
            <v>2</v>
          </cell>
          <cell r="BF120">
            <v>0</v>
          </cell>
          <cell r="BG120">
            <v>0</v>
          </cell>
          <cell r="BH120">
            <v>1</v>
          </cell>
          <cell r="BI120">
            <v>2</v>
          </cell>
          <cell r="BJ120">
            <v>1</v>
          </cell>
          <cell r="BK120">
            <v>1</v>
          </cell>
          <cell r="BL120">
            <v>1</v>
          </cell>
          <cell r="BM120">
            <v>1</v>
          </cell>
          <cell r="BN120">
            <v>1</v>
          </cell>
          <cell r="BO120">
            <v>1</v>
          </cell>
          <cell r="BP120">
            <v>0</v>
          </cell>
          <cell r="BQ120">
            <v>1</v>
          </cell>
          <cell r="BR120">
            <v>1</v>
          </cell>
          <cell r="BS120">
            <v>1</v>
          </cell>
          <cell r="BT120">
            <v>0</v>
          </cell>
          <cell r="BU120">
            <v>1</v>
          </cell>
          <cell r="BV120">
            <v>1</v>
          </cell>
          <cell r="BW120">
            <v>1</v>
          </cell>
          <cell r="BX120">
            <v>1</v>
          </cell>
          <cell r="BY120">
            <v>1</v>
          </cell>
          <cell r="BZ120">
            <v>1</v>
          </cell>
          <cell r="CA120">
            <v>1</v>
          </cell>
          <cell r="CB120">
            <v>1</v>
          </cell>
          <cell r="CC120">
            <v>1</v>
          </cell>
          <cell r="CD120">
            <v>1</v>
          </cell>
          <cell r="CE120">
            <v>2</v>
          </cell>
          <cell r="CF120">
            <v>1</v>
          </cell>
          <cell r="CG120">
            <v>2</v>
          </cell>
          <cell r="CH120">
            <v>1</v>
          </cell>
          <cell r="CI120">
            <v>2</v>
          </cell>
          <cell r="CJ120">
            <v>2</v>
          </cell>
          <cell r="CK120">
            <v>2</v>
          </cell>
          <cell r="CL120">
            <v>2</v>
          </cell>
          <cell r="CM120">
            <v>2</v>
          </cell>
          <cell r="CN120">
            <v>2</v>
          </cell>
          <cell r="CO120">
            <v>2</v>
          </cell>
          <cell r="CP120">
            <v>2</v>
          </cell>
          <cell r="CQ120">
            <v>2</v>
          </cell>
          <cell r="CR120">
            <v>2</v>
          </cell>
          <cell r="CS120">
            <v>2</v>
          </cell>
          <cell r="CT120">
            <v>2</v>
          </cell>
          <cell r="CU120">
            <v>1</v>
          </cell>
          <cell r="CV120">
            <v>1</v>
          </cell>
          <cell r="CW120">
            <v>2</v>
          </cell>
          <cell r="CX120">
            <v>1</v>
          </cell>
          <cell r="CY120">
            <v>1</v>
          </cell>
          <cell r="CZ120">
            <v>2</v>
          </cell>
          <cell r="DA120">
            <v>1</v>
          </cell>
          <cell r="DB120">
            <v>1</v>
          </cell>
          <cell r="DC120">
            <v>2</v>
          </cell>
          <cell r="DD120">
            <v>1</v>
          </cell>
          <cell r="DE120">
            <v>1</v>
          </cell>
          <cell r="DF120">
            <v>2</v>
          </cell>
          <cell r="DG120">
            <v>1</v>
          </cell>
          <cell r="DH120">
            <v>1</v>
          </cell>
          <cell r="DI120">
            <v>2</v>
          </cell>
          <cell r="DJ120" t="str">
            <v>DMG</v>
          </cell>
          <cell r="DK120" t="str">
            <v>Open</v>
          </cell>
          <cell r="EA120" t="str">
            <v>Do</v>
          </cell>
          <cell r="EB120" t="str">
            <v>• 8 ranks in Move Silently.
• 10 ranks in Hide.
• 5 ranks in Perform(dance).
• Dodge feat.
• Mobility feat.
• Combat Reflexes feat.</v>
          </cell>
          <cell r="ED120" t="str">
            <v>Wcf</v>
          </cell>
          <cell r="EE120">
            <v>2</v>
          </cell>
          <cell r="EF120" t="str">
            <v>Cha</v>
          </cell>
          <cell r="EG120">
            <v>2</v>
          </cell>
          <cell r="EH120" t="b">
            <v>0</v>
          </cell>
          <cell r="EI120" t="str">
            <v/>
          </cell>
          <cell r="EJ120">
            <v>99</v>
          </cell>
          <cell r="EK120">
            <v>99</v>
          </cell>
          <cell r="EL120">
            <v>99</v>
          </cell>
          <cell r="EM120">
            <v>99</v>
          </cell>
          <cell r="EN120">
            <v>0</v>
          </cell>
        </row>
        <row r="121">
          <cell r="A121">
            <v>118</v>
          </cell>
          <cell r="B121" t="str">
            <v>Thaumaturgist</v>
          </cell>
          <cell r="C121" t="str">
            <v>Thm</v>
          </cell>
          <cell r="D121" t="str">
            <v>Thm</v>
          </cell>
          <cell r="E121">
            <v>0</v>
          </cell>
          <cell r="G121">
            <v>0</v>
          </cell>
          <cell r="K121">
            <v>2</v>
          </cell>
          <cell r="L121">
            <v>4</v>
          </cell>
          <cell r="U121">
            <v>0.5</v>
          </cell>
          <cell r="V121">
            <v>0.34</v>
          </cell>
          <cell r="W121">
            <v>0.34</v>
          </cell>
          <cell r="X121">
            <v>0.5</v>
          </cell>
          <cell r="AH121">
            <v>1</v>
          </cell>
          <cell r="AI121">
            <v>1</v>
          </cell>
          <cell r="AJ121">
            <v>1</v>
          </cell>
          <cell r="AK121">
            <v>1</v>
          </cell>
          <cell r="AL121">
            <v>1</v>
          </cell>
          <cell r="AM121">
            <v>0</v>
          </cell>
          <cell r="AN121">
            <v>2</v>
          </cell>
          <cell r="AO121">
            <v>2</v>
          </cell>
          <cell r="AP121">
            <v>2</v>
          </cell>
          <cell r="AQ121">
            <v>2</v>
          </cell>
          <cell r="AR121">
            <v>2</v>
          </cell>
          <cell r="AS121">
            <v>2</v>
          </cell>
          <cell r="AT121">
            <v>2</v>
          </cell>
          <cell r="AU121">
            <v>2</v>
          </cell>
          <cell r="AV121">
            <v>1</v>
          </cell>
          <cell r="AW121">
            <v>2</v>
          </cell>
          <cell r="AX121">
            <v>1</v>
          </cell>
          <cell r="AY121">
            <v>1</v>
          </cell>
          <cell r="AZ121">
            <v>1</v>
          </cell>
          <cell r="BA121">
            <v>1</v>
          </cell>
          <cell r="BB121">
            <v>1</v>
          </cell>
          <cell r="BC121">
            <v>1</v>
          </cell>
          <cell r="BD121">
            <v>1</v>
          </cell>
          <cell r="BE121">
            <v>1</v>
          </cell>
          <cell r="BF121">
            <v>0</v>
          </cell>
          <cell r="BG121">
            <v>0</v>
          </cell>
          <cell r="BH121">
            <v>1</v>
          </cell>
          <cell r="BI121">
            <v>1</v>
          </cell>
          <cell r="BJ121">
            <v>1</v>
          </cell>
          <cell r="BK121">
            <v>1</v>
          </cell>
          <cell r="BL121">
            <v>1</v>
          </cell>
          <cell r="BM121">
            <v>1</v>
          </cell>
          <cell r="BN121">
            <v>1</v>
          </cell>
          <cell r="BO121">
            <v>1</v>
          </cell>
          <cell r="BP121">
            <v>0</v>
          </cell>
          <cell r="BQ121">
            <v>1</v>
          </cell>
          <cell r="BR121">
            <v>1</v>
          </cell>
          <cell r="BS121">
            <v>1</v>
          </cell>
          <cell r="BT121">
            <v>0</v>
          </cell>
          <cell r="BU121">
            <v>2</v>
          </cell>
          <cell r="BV121">
            <v>2</v>
          </cell>
          <cell r="BW121">
            <v>1</v>
          </cell>
          <cell r="BX121">
            <v>1</v>
          </cell>
          <cell r="BY121">
            <v>1</v>
          </cell>
          <cell r="BZ121">
            <v>1</v>
          </cell>
          <cell r="CA121">
            <v>1</v>
          </cell>
          <cell r="CB121">
            <v>1</v>
          </cell>
          <cell r="CC121">
            <v>1</v>
          </cell>
          <cell r="CD121">
            <v>1</v>
          </cell>
          <cell r="CE121">
            <v>1</v>
          </cell>
          <cell r="CF121">
            <v>1</v>
          </cell>
          <cell r="CG121">
            <v>1</v>
          </cell>
          <cell r="CH121">
            <v>1</v>
          </cell>
          <cell r="CI121">
            <v>1</v>
          </cell>
          <cell r="CJ121">
            <v>1</v>
          </cell>
          <cell r="CK121">
            <v>1</v>
          </cell>
          <cell r="CL121">
            <v>1</v>
          </cell>
          <cell r="CM121">
            <v>1</v>
          </cell>
          <cell r="CN121">
            <v>1</v>
          </cell>
          <cell r="CO121">
            <v>2</v>
          </cell>
          <cell r="CP121">
            <v>2</v>
          </cell>
          <cell r="CQ121">
            <v>2</v>
          </cell>
          <cell r="CR121">
            <v>2</v>
          </cell>
          <cell r="CS121">
            <v>2</v>
          </cell>
          <cell r="CT121">
            <v>2</v>
          </cell>
          <cell r="CU121">
            <v>1</v>
          </cell>
          <cell r="CV121">
            <v>1</v>
          </cell>
          <cell r="CW121">
            <v>1</v>
          </cell>
          <cell r="CX121">
            <v>2</v>
          </cell>
          <cell r="CY121">
            <v>1</v>
          </cell>
          <cell r="CZ121">
            <v>1</v>
          </cell>
          <cell r="DA121">
            <v>2</v>
          </cell>
          <cell r="DB121">
            <v>2</v>
          </cell>
          <cell r="DC121">
            <v>1</v>
          </cell>
          <cell r="DD121">
            <v>1</v>
          </cell>
          <cell r="DE121">
            <v>1</v>
          </cell>
          <cell r="DF121">
            <v>1</v>
          </cell>
          <cell r="DG121">
            <v>1</v>
          </cell>
          <cell r="DH121">
            <v>1</v>
          </cell>
          <cell r="DI121">
            <v>1</v>
          </cell>
          <cell r="DJ121" t="str">
            <v>DMG</v>
          </cell>
          <cell r="DK121" t="str">
            <v>NPC Only</v>
          </cell>
          <cell r="EA121" t="str">
            <v>Might</v>
          </cell>
          <cell r="EB121" t="str">
            <v>• Spell Focus(Conjuration).
• Ability to cast lesser planar ally (not verified).</v>
          </cell>
          <cell r="ED121" t="str">
            <v>Wcf</v>
          </cell>
          <cell r="EE121">
            <v>6</v>
          </cell>
          <cell r="EF121" t="str">
            <v>Cha</v>
          </cell>
          <cell r="EG121">
            <v>3</v>
          </cell>
          <cell r="EH121" t="b">
            <v>0</v>
          </cell>
          <cell r="EI121" t="str">
            <v/>
          </cell>
          <cell r="EJ121">
            <v>99</v>
          </cell>
          <cell r="EK121">
            <v>99</v>
          </cell>
          <cell r="EL121">
            <v>99</v>
          </cell>
          <cell r="EM121">
            <v>99</v>
          </cell>
          <cell r="EN121">
            <v>0</v>
          </cell>
        </row>
        <row r="122">
          <cell r="A122">
            <v>119</v>
          </cell>
          <cell r="B122" t="str">
            <v>– Prestige Classes Complete Warrior –</v>
          </cell>
          <cell r="E122">
            <v>0</v>
          </cell>
          <cell r="F122">
            <v>1</v>
          </cell>
          <cell r="ED122" t="str">
            <v>Wcf</v>
          </cell>
          <cell r="EE122">
            <v>10</v>
          </cell>
          <cell r="EF122" t="str">
            <v>Cha</v>
          </cell>
          <cell r="EG122">
            <v>4</v>
          </cell>
          <cell r="EH122" t="b">
            <v>0</v>
          </cell>
          <cell r="EI122" t="str">
            <v/>
          </cell>
          <cell r="EJ122">
            <v>99</v>
          </cell>
          <cell r="EK122">
            <v>99</v>
          </cell>
          <cell r="EL122">
            <v>99</v>
          </cell>
          <cell r="EM122">
            <v>99</v>
          </cell>
          <cell r="EN122">
            <v>0</v>
          </cell>
        </row>
        <row r="123">
          <cell r="A123">
            <v>120</v>
          </cell>
          <cell r="B123" t="str">
            <v>Bear Warrior</v>
          </cell>
          <cell r="C123" t="str">
            <v>Bwa</v>
          </cell>
          <cell r="D123" t="str">
            <v>Bwa</v>
          </cell>
          <cell r="E123">
            <v>0</v>
          </cell>
          <cell r="K123">
            <v>4</v>
          </cell>
          <cell r="L123">
            <v>12</v>
          </cell>
          <cell r="U123">
            <v>1</v>
          </cell>
          <cell r="V123">
            <v>0.5</v>
          </cell>
          <cell r="W123">
            <v>0.34</v>
          </cell>
          <cell r="X123">
            <v>0.34</v>
          </cell>
          <cell r="AH123">
            <v>1</v>
          </cell>
          <cell r="AI123">
            <v>1</v>
          </cell>
          <cell r="AJ123">
            <v>1</v>
          </cell>
          <cell r="AK123">
            <v>1</v>
          </cell>
          <cell r="AL123">
            <v>2</v>
          </cell>
          <cell r="AM123">
            <v>0</v>
          </cell>
          <cell r="AN123">
            <v>1</v>
          </cell>
          <cell r="AO123">
            <v>1</v>
          </cell>
          <cell r="AP123">
            <v>1</v>
          </cell>
          <cell r="AQ123">
            <v>1</v>
          </cell>
          <cell r="AR123">
            <v>1</v>
          </cell>
          <cell r="AS123">
            <v>1</v>
          </cell>
          <cell r="AT123">
            <v>1</v>
          </cell>
          <cell r="AU123">
            <v>1</v>
          </cell>
          <cell r="AV123">
            <v>1</v>
          </cell>
          <cell r="AW123">
            <v>1</v>
          </cell>
          <cell r="AX123">
            <v>1</v>
          </cell>
          <cell r="AY123">
            <v>1</v>
          </cell>
          <cell r="AZ123">
            <v>1</v>
          </cell>
          <cell r="BA123">
            <v>1</v>
          </cell>
          <cell r="BB123">
            <v>1</v>
          </cell>
          <cell r="BC123">
            <v>2</v>
          </cell>
          <cell r="BD123">
            <v>1</v>
          </cell>
          <cell r="BE123">
            <v>1</v>
          </cell>
          <cell r="BF123">
            <v>0</v>
          </cell>
          <cell r="BG123">
            <v>0</v>
          </cell>
          <cell r="BH123">
            <v>2</v>
          </cell>
          <cell r="BI123">
            <v>2</v>
          </cell>
          <cell r="BJ123">
            <v>1</v>
          </cell>
          <cell r="BK123">
            <v>1</v>
          </cell>
          <cell r="BL123">
            <v>1</v>
          </cell>
          <cell r="BM123">
            <v>1</v>
          </cell>
          <cell r="BN123">
            <v>1</v>
          </cell>
          <cell r="BO123">
            <v>1</v>
          </cell>
          <cell r="BP123">
            <v>0</v>
          </cell>
          <cell r="BQ123">
            <v>1</v>
          </cell>
          <cell r="BR123">
            <v>1</v>
          </cell>
          <cell r="BS123">
            <v>1</v>
          </cell>
          <cell r="BT123">
            <v>0</v>
          </cell>
          <cell r="BU123">
            <v>1</v>
          </cell>
          <cell r="BV123">
            <v>1</v>
          </cell>
          <cell r="BW123">
            <v>1</v>
          </cell>
          <cell r="BX123">
            <v>1</v>
          </cell>
          <cell r="BY123">
            <v>1</v>
          </cell>
          <cell r="BZ123">
            <v>1</v>
          </cell>
          <cell r="CA123">
            <v>1</v>
          </cell>
          <cell r="CB123">
            <v>1</v>
          </cell>
          <cell r="CC123">
            <v>1</v>
          </cell>
          <cell r="CD123">
            <v>1</v>
          </cell>
          <cell r="CE123">
            <v>2</v>
          </cell>
          <cell r="CF123">
            <v>1</v>
          </cell>
          <cell r="CG123">
            <v>1</v>
          </cell>
          <cell r="CH123">
            <v>1</v>
          </cell>
          <cell r="CI123">
            <v>1</v>
          </cell>
          <cell r="CJ123">
            <v>1</v>
          </cell>
          <cell r="CK123">
            <v>1</v>
          </cell>
          <cell r="CL123">
            <v>1</v>
          </cell>
          <cell r="CM123">
            <v>1</v>
          </cell>
          <cell r="CN123">
            <v>1</v>
          </cell>
          <cell r="CO123">
            <v>1</v>
          </cell>
          <cell r="CP123">
            <v>1</v>
          </cell>
          <cell r="CQ123">
            <v>1</v>
          </cell>
          <cell r="CR123">
            <v>1</v>
          </cell>
          <cell r="CS123">
            <v>1</v>
          </cell>
          <cell r="CT123">
            <v>1</v>
          </cell>
          <cell r="CU123">
            <v>1</v>
          </cell>
          <cell r="CV123">
            <v>1</v>
          </cell>
          <cell r="CW123">
            <v>1</v>
          </cell>
          <cell r="CX123">
            <v>1</v>
          </cell>
          <cell r="CY123">
            <v>1</v>
          </cell>
          <cell r="CZ123">
            <v>1</v>
          </cell>
          <cell r="DA123">
            <v>1</v>
          </cell>
          <cell r="DB123">
            <v>1</v>
          </cell>
          <cell r="DC123">
            <v>1</v>
          </cell>
          <cell r="DD123">
            <v>2</v>
          </cell>
          <cell r="DE123">
            <v>2</v>
          </cell>
          <cell r="DF123">
            <v>1</v>
          </cell>
          <cell r="DG123">
            <v>1</v>
          </cell>
          <cell r="DH123">
            <v>1</v>
          </cell>
          <cell r="DI123">
            <v>1</v>
          </cell>
          <cell r="DJ123" t="str">
            <v>CW</v>
          </cell>
          <cell r="DK123" t="str">
            <v>Open</v>
          </cell>
          <cell r="EA123" t="str">
            <v>Do</v>
          </cell>
          <cell r="EB123" t="str">
            <v>• A base attack bonus of +7 or higher.
• Power Attack feat.
• Rage or Frenzy ability.</v>
          </cell>
          <cell r="ED123" t="str">
            <v>WHk</v>
          </cell>
          <cell r="EE123">
            <v>1</v>
          </cell>
          <cell r="EF123" t="str">
            <v>Str</v>
          </cell>
          <cell r="EG123">
            <v>0</v>
          </cell>
          <cell r="EH123" t="b">
            <v>0</v>
          </cell>
          <cell r="EI123" t="str">
            <v/>
          </cell>
          <cell r="EJ123">
            <v>99</v>
          </cell>
          <cell r="EK123">
            <v>99</v>
          </cell>
          <cell r="EL123">
            <v>99</v>
          </cell>
          <cell r="EM123">
            <v>99</v>
          </cell>
          <cell r="EN123">
            <v>0</v>
          </cell>
        </row>
        <row r="124">
          <cell r="A124">
            <v>121</v>
          </cell>
          <cell r="B124" t="str">
            <v>Bladesinger</v>
          </cell>
          <cell r="C124" t="str">
            <v>Bld</v>
          </cell>
          <cell r="D124" t="str">
            <v>Bds</v>
          </cell>
          <cell r="E124">
            <v>0</v>
          </cell>
          <cell r="K124">
            <v>2</v>
          </cell>
          <cell r="L124">
            <v>8</v>
          </cell>
          <cell r="N124" t="b">
            <v>0</v>
          </cell>
          <cell r="U124">
            <v>1</v>
          </cell>
          <cell r="V124">
            <v>0.34</v>
          </cell>
          <cell r="W124">
            <v>0.5</v>
          </cell>
          <cell r="X124">
            <v>0.5</v>
          </cell>
          <cell r="AH124">
            <v>1</v>
          </cell>
          <cell r="AI124">
            <v>1</v>
          </cell>
          <cell r="AJ124">
            <v>2</v>
          </cell>
          <cell r="AK124">
            <v>1</v>
          </cell>
          <cell r="AL124">
            <v>1</v>
          </cell>
          <cell r="AM124">
            <v>0</v>
          </cell>
          <cell r="AN124">
            <v>2</v>
          </cell>
          <cell r="AO124">
            <v>1</v>
          </cell>
          <cell r="AP124">
            <v>1</v>
          </cell>
          <cell r="AQ124">
            <v>1</v>
          </cell>
          <cell r="AR124">
            <v>1</v>
          </cell>
          <cell r="AS124">
            <v>1</v>
          </cell>
          <cell r="AT124">
            <v>1</v>
          </cell>
          <cell r="AU124">
            <v>1</v>
          </cell>
          <cell r="AV124">
            <v>1</v>
          </cell>
          <cell r="AW124">
            <v>1</v>
          </cell>
          <cell r="AX124">
            <v>1</v>
          </cell>
          <cell r="AY124">
            <v>1</v>
          </cell>
          <cell r="AZ124">
            <v>1</v>
          </cell>
          <cell r="BA124">
            <v>1</v>
          </cell>
          <cell r="BB124">
            <v>1</v>
          </cell>
          <cell r="BC124">
            <v>1</v>
          </cell>
          <cell r="BD124">
            <v>1</v>
          </cell>
          <cell r="BE124">
            <v>1</v>
          </cell>
          <cell r="BF124">
            <v>0</v>
          </cell>
          <cell r="BG124">
            <v>0</v>
          </cell>
          <cell r="BH124">
            <v>1</v>
          </cell>
          <cell r="BI124">
            <v>2</v>
          </cell>
          <cell r="BJ124">
            <v>2</v>
          </cell>
          <cell r="BK124">
            <v>1</v>
          </cell>
          <cell r="BL124">
            <v>1</v>
          </cell>
          <cell r="BM124">
            <v>1</v>
          </cell>
          <cell r="BN124">
            <v>1</v>
          </cell>
          <cell r="BO124">
            <v>1</v>
          </cell>
          <cell r="BP124">
            <v>0</v>
          </cell>
          <cell r="BQ124">
            <v>1</v>
          </cell>
          <cell r="BR124">
            <v>1</v>
          </cell>
          <cell r="BS124">
            <v>1</v>
          </cell>
          <cell r="BT124">
            <v>0</v>
          </cell>
          <cell r="BU124">
            <v>1</v>
          </cell>
          <cell r="BV124">
            <v>1</v>
          </cell>
          <cell r="BW124">
            <v>1</v>
          </cell>
          <cell r="BX124">
            <v>1</v>
          </cell>
          <cell r="BY124">
            <v>1</v>
          </cell>
          <cell r="BZ124">
            <v>1</v>
          </cell>
          <cell r="CA124">
            <v>1</v>
          </cell>
          <cell r="CB124">
            <v>1</v>
          </cell>
          <cell r="CC124">
            <v>1</v>
          </cell>
          <cell r="CD124">
            <v>1</v>
          </cell>
          <cell r="CE124">
            <v>1</v>
          </cell>
          <cell r="CF124">
            <v>1</v>
          </cell>
          <cell r="CG124">
            <v>1</v>
          </cell>
          <cell r="CH124">
            <v>1</v>
          </cell>
          <cell r="CI124">
            <v>2</v>
          </cell>
          <cell r="CJ124">
            <v>2</v>
          </cell>
          <cell r="CK124">
            <v>2</v>
          </cell>
          <cell r="CL124">
            <v>2</v>
          </cell>
          <cell r="CM124">
            <v>2</v>
          </cell>
          <cell r="CN124">
            <v>2</v>
          </cell>
          <cell r="CO124">
            <v>1</v>
          </cell>
          <cell r="CP124">
            <v>1</v>
          </cell>
          <cell r="CQ124">
            <v>1</v>
          </cell>
          <cell r="CR124">
            <v>1</v>
          </cell>
          <cell r="CS124">
            <v>1</v>
          </cell>
          <cell r="CT124">
            <v>1</v>
          </cell>
          <cell r="CU124">
            <v>1</v>
          </cell>
          <cell r="CV124">
            <v>1</v>
          </cell>
          <cell r="CW124">
            <v>1</v>
          </cell>
          <cell r="CX124">
            <v>1</v>
          </cell>
          <cell r="CY124">
            <v>1</v>
          </cell>
          <cell r="CZ124">
            <v>1</v>
          </cell>
          <cell r="DA124">
            <v>1</v>
          </cell>
          <cell r="DB124">
            <v>2</v>
          </cell>
          <cell r="DC124">
            <v>1</v>
          </cell>
          <cell r="DD124">
            <v>1</v>
          </cell>
          <cell r="DE124">
            <v>1</v>
          </cell>
          <cell r="DF124">
            <v>2</v>
          </cell>
          <cell r="DG124">
            <v>1</v>
          </cell>
          <cell r="DH124">
            <v>1</v>
          </cell>
          <cell r="DI124">
            <v>1</v>
          </cell>
          <cell r="DJ124" t="str">
            <v>CW</v>
          </cell>
          <cell r="DK124" t="str">
            <v>Open</v>
          </cell>
          <cell r="EA124" t="str">
            <v>Do</v>
          </cell>
          <cell r="EB124" t="str">
            <v>• You must be either an Elf or Half-elf
• A base attack bonus of +5 or higher.
• 2 ranks in Balance.
• 4 ranks in Concentration.
• 2 ranks each in Perform(dance), Perform(sing).
• 2 ranks in Tumble.
• The following feats: Combat Casting, Dodge, Combat Expertise.
• Weapon Focus(Longsword or Rapier).
• Ability to cast 1st level arcane spells.</v>
          </cell>
          <cell r="ED124" t="str">
            <v>Wlf</v>
          </cell>
          <cell r="EE124">
            <v>10</v>
          </cell>
          <cell r="EF124" t="str">
            <v>Str</v>
          </cell>
          <cell r="EG124">
            <v>2</v>
          </cell>
          <cell r="EH124" t="b">
            <v>0</v>
          </cell>
          <cell r="EI124" t="str">
            <v/>
          </cell>
          <cell r="EJ124">
            <v>99</v>
          </cell>
          <cell r="EK124">
            <v>99</v>
          </cell>
          <cell r="EL124">
            <v>99</v>
          </cell>
          <cell r="EM124">
            <v>99</v>
          </cell>
          <cell r="EN124">
            <v>0</v>
          </cell>
        </row>
        <row r="125">
          <cell r="A125">
            <v>122</v>
          </cell>
          <cell r="B125" t="str">
            <v>Cavalier</v>
          </cell>
          <cell r="C125" t="str">
            <v>Cav</v>
          </cell>
          <cell r="D125" t="str">
            <v>Cav</v>
          </cell>
          <cell r="E125">
            <v>0</v>
          </cell>
          <cell r="K125">
            <v>2</v>
          </cell>
          <cell r="L125">
            <v>10</v>
          </cell>
          <cell r="N125" t="b">
            <v>0</v>
          </cell>
          <cell r="O125" t="b">
            <v>0</v>
          </cell>
          <cell r="P125" t="b">
            <v>0</v>
          </cell>
          <cell r="Q125" t="b">
            <v>0</v>
          </cell>
          <cell r="R125" t="b">
            <v>0</v>
          </cell>
          <cell r="S125" t="b">
            <v>0</v>
          </cell>
          <cell r="T125" t="b">
            <v>0</v>
          </cell>
          <cell r="U125">
            <v>1</v>
          </cell>
          <cell r="V125">
            <v>0.5</v>
          </cell>
          <cell r="W125">
            <v>0.34</v>
          </cell>
          <cell r="X125">
            <v>0.5</v>
          </cell>
          <cell r="AH125">
            <v>1</v>
          </cell>
          <cell r="AI125">
            <v>1</v>
          </cell>
          <cell r="AJ125">
            <v>1</v>
          </cell>
          <cell r="AK125">
            <v>1</v>
          </cell>
          <cell r="AL125">
            <v>1</v>
          </cell>
          <cell r="AM125">
            <v>0</v>
          </cell>
          <cell r="AN125">
            <v>1</v>
          </cell>
          <cell r="AO125">
            <v>1</v>
          </cell>
          <cell r="AP125">
            <v>1</v>
          </cell>
          <cell r="AQ125">
            <v>1</v>
          </cell>
          <cell r="AR125">
            <v>1</v>
          </cell>
          <cell r="AS125">
            <v>1</v>
          </cell>
          <cell r="AT125">
            <v>1</v>
          </cell>
          <cell r="AU125">
            <v>1</v>
          </cell>
          <cell r="AV125">
            <v>1</v>
          </cell>
          <cell r="AW125">
            <v>2</v>
          </cell>
          <cell r="AX125">
            <v>1</v>
          </cell>
          <cell r="AY125">
            <v>1</v>
          </cell>
          <cell r="AZ125">
            <v>1</v>
          </cell>
          <cell r="BA125">
            <v>1</v>
          </cell>
          <cell r="BB125">
            <v>1</v>
          </cell>
          <cell r="BC125">
            <v>2</v>
          </cell>
          <cell r="BD125">
            <v>1</v>
          </cell>
          <cell r="BE125">
            <v>1</v>
          </cell>
          <cell r="BF125">
            <v>0</v>
          </cell>
          <cell r="BG125">
            <v>0</v>
          </cell>
          <cell r="BH125">
            <v>2</v>
          </cell>
          <cell r="BI125">
            <v>1</v>
          </cell>
          <cell r="BJ125">
            <v>1</v>
          </cell>
          <cell r="BK125">
            <v>1</v>
          </cell>
          <cell r="BL125">
            <v>1</v>
          </cell>
          <cell r="BM125">
            <v>1</v>
          </cell>
          <cell r="BN125">
            <v>1</v>
          </cell>
          <cell r="BO125">
            <v>1</v>
          </cell>
          <cell r="BP125">
            <v>0</v>
          </cell>
          <cell r="BQ125">
            <v>1</v>
          </cell>
          <cell r="BR125">
            <v>2</v>
          </cell>
          <cell r="BS125">
            <v>1</v>
          </cell>
          <cell r="BT125">
            <v>0</v>
          </cell>
          <cell r="BU125">
            <v>1</v>
          </cell>
          <cell r="BV125">
            <v>1</v>
          </cell>
          <cell r="BW125">
            <v>1</v>
          </cell>
          <cell r="BX125">
            <v>1</v>
          </cell>
          <cell r="BY125">
            <v>1</v>
          </cell>
          <cell r="BZ125">
            <v>1</v>
          </cell>
          <cell r="CA125">
            <v>1</v>
          </cell>
          <cell r="CB125">
            <v>1</v>
          </cell>
          <cell r="CC125">
            <v>1</v>
          </cell>
          <cell r="CD125">
            <v>1</v>
          </cell>
          <cell r="CE125">
            <v>1</v>
          </cell>
          <cell r="CF125">
            <v>1</v>
          </cell>
          <cell r="CG125">
            <v>1</v>
          </cell>
          <cell r="CH125">
            <v>1</v>
          </cell>
          <cell r="CI125">
            <v>1</v>
          </cell>
          <cell r="CJ125">
            <v>1</v>
          </cell>
          <cell r="CK125">
            <v>1</v>
          </cell>
          <cell r="CL125">
            <v>1</v>
          </cell>
          <cell r="CM125">
            <v>1</v>
          </cell>
          <cell r="CN125">
            <v>1</v>
          </cell>
          <cell r="CO125">
            <v>2</v>
          </cell>
          <cell r="CP125">
            <v>2</v>
          </cell>
          <cell r="CQ125">
            <v>2</v>
          </cell>
          <cell r="CR125">
            <v>2</v>
          </cell>
          <cell r="CS125">
            <v>2</v>
          </cell>
          <cell r="CT125">
            <v>2</v>
          </cell>
          <cell r="CU125">
            <v>1</v>
          </cell>
          <cell r="CV125">
            <v>2</v>
          </cell>
          <cell r="CW125">
            <v>1</v>
          </cell>
          <cell r="CX125">
            <v>1</v>
          </cell>
          <cell r="CY125">
            <v>1</v>
          </cell>
          <cell r="CZ125">
            <v>1</v>
          </cell>
          <cell r="DA125">
            <v>1</v>
          </cell>
          <cell r="DB125">
            <v>1</v>
          </cell>
          <cell r="DC125">
            <v>1</v>
          </cell>
          <cell r="DD125">
            <v>1</v>
          </cell>
          <cell r="DE125">
            <v>1</v>
          </cell>
          <cell r="DF125">
            <v>1</v>
          </cell>
          <cell r="DG125">
            <v>1</v>
          </cell>
          <cell r="DH125">
            <v>1</v>
          </cell>
          <cell r="DI125">
            <v>1</v>
          </cell>
          <cell r="DJ125" t="str">
            <v>CW</v>
          </cell>
          <cell r="DK125" t="str">
            <v>Open</v>
          </cell>
          <cell r="EA125" t="str">
            <v>Do</v>
          </cell>
          <cell r="EB125" t="str">
            <v>• A base attack bonus of +8 or higher.
• Spirited Charge feat.
• Weapon Focus(Lance) feat.
• Mounted Combat feat.
• Ride By Attack feat.
• 4 ranks in Handle Animal.
• 4 ranks in Knowledge(Nobility and Royalty).
• 6 ranks in Ride.</v>
          </cell>
          <cell r="ED125" t="str">
            <v>WoD</v>
          </cell>
          <cell r="EE125">
            <v>99</v>
          </cell>
          <cell r="EF125" t="str">
            <v/>
          </cell>
          <cell r="EG125">
            <v>1</v>
          </cell>
          <cell r="EH125" t="b">
            <v>0</v>
          </cell>
          <cell r="EI125" t="str">
            <v/>
          </cell>
          <cell r="EJ125">
            <v>99</v>
          </cell>
          <cell r="EK125">
            <v>99</v>
          </cell>
          <cell r="EL125">
            <v>99</v>
          </cell>
          <cell r="EM125">
            <v>99</v>
          </cell>
          <cell r="EN125">
            <v>0</v>
          </cell>
        </row>
        <row r="126">
          <cell r="A126">
            <v>123</v>
          </cell>
          <cell r="B126" t="str">
            <v>Dark Hunter</v>
          </cell>
          <cell r="C126" t="str">
            <v>DrH</v>
          </cell>
          <cell r="D126" t="str">
            <v>DrH</v>
          </cell>
          <cell r="E126">
            <v>0</v>
          </cell>
          <cell r="K126">
            <v>4</v>
          </cell>
          <cell r="L126">
            <v>8</v>
          </cell>
          <cell r="U126">
            <v>1</v>
          </cell>
          <cell r="V126">
            <v>0.34</v>
          </cell>
          <cell r="W126">
            <v>0.5</v>
          </cell>
          <cell r="X126">
            <v>0.34</v>
          </cell>
          <cell r="AH126">
            <v>1</v>
          </cell>
          <cell r="AI126">
            <v>1</v>
          </cell>
          <cell r="AJ126">
            <v>1</v>
          </cell>
          <cell r="AK126">
            <v>1</v>
          </cell>
          <cell r="AL126">
            <v>2</v>
          </cell>
          <cell r="AM126">
            <v>0</v>
          </cell>
          <cell r="AN126">
            <v>2</v>
          </cell>
          <cell r="AO126">
            <v>2</v>
          </cell>
          <cell r="AP126">
            <v>2</v>
          </cell>
          <cell r="AQ126">
            <v>2</v>
          </cell>
          <cell r="AR126">
            <v>2</v>
          </cell>
          <cell r="AS126">
            <v>2</v>
          </cell>
          <cell r="AT126">
            <v>2</v>
          </cell>
          <cell r="AU126">
            <v>2</v>
          </cell>
          <cell r="AV126">
            <v>1</v>
          </cell>
          <cell r="AW126">
            <v>1</v>
          </cell>
          <cell r="AX126">
            <v>2</v>
          </cell>
          <cell r="AY126">
            <v>1</v>
          </cell>
          <cell r="AZ126">
            <v>1</v>
          </cell>
          <cell r="BA126">
            <v>1</v>
          </cell>
          <cell r="BB126">
            <v>1</v>
          </cell>
          <cell r="BC126">
            <v>1</v>
          </cell>
          <cell r="BD126">
            <v>1</v>
          </cell>
          <cell r="BE126">
            <v>2</v>
          </cell>
          <cell r="BF126">
            <v>0</v>
          </cell>
          <cell r="BG126">
            <v>0</v>
          </cell>
          <cell r="BH126">
            <v>1</v>
          </cell>
          <cell r="BI126">
            <v>1</v>
          </cell>
          <cell r="BJ126">
            <v>1</v>
          </cell>
          <cell r="BK126">
            <v>1</v>
          </cell>
          <cell r="BL126">
            <v>2</v>
          </cell>
          <cell r="BM126">
            <v>1</v>
          </cell>
          <cell r="BN126">
            <v>1</v>
          </cell>
          <cell r="BO126">
            <v>1</v>
          </cell>
          <cell r="BP126">
            <v>0</v>
          </cell>
          <cell r="BQ126">
            <v>1</v>
          </cell>
          <cell r="BR126">
            <v>1</v>
          </cell>
          <cell r="BS126">
            <v>1</v>
          </cell>
          <cell r="BT126">
            <v>0</v>
          </cell>
          <cell r="BU126">
            <v>1</v>
          </cell>
          <cell r="BV126">
            <v>1</v>
          </cell>
          <cell r="BW126">
            <v>1</v>
          </cell>
          <cell r="BX126">
            <v>1</v>
          </cell>
          <cell r="BY126">
            <v>1</v>
          </cell>
          <cell r="BZ126">
            <v>1</v>
          </cell>
          <cell r="CA126">
            <v>1</v>
          </cell>
          <cell r="CB126">
            <v>1</v>
          </cell>
          <cell r="CC126">
            <v>1</v>
          </cell>
          <cell r="CD126">
            <v>1</v>
          </cell>
          <cell r="CE126">
            <v>2</v>
          </cell>
          <cell r="CF126">
            <v>1</v>
          </cell>
          <cell r="CG126">
            <v>2</v>
          </cell>
          <cell r="CH126">
            <v>1</v>
          </cell>
          <cell r="CI126">
            <v>1</v>
          </cell>
          <cell r="CJ126">
            <v>1</v>
          </cell>
          <cell r="CK126">
            <v>1</v>
          </cell>
          <cell r="CL126">
            <v>1</v>
          </cell>
          <cell r="CM126">
            <v>1</v>
          </cell>
          <cell r="CN126">
            <v>1</v>
          </cell>
          <cell r="CO126">
            <v>2</v>
          </cell>
          <cell r="CP126">
            <v>2</v>
          </cell>
          <cell r="CQ126">
            <v>2</v>
          </cell>
          <cell r="CR126">
            <v>2</v>
          </cell>
          <cell r="CS126">
            <v>2</v>
          </cell>
          <cell r="CT126">
            <v>2</v>
          </cell>
          <cell r="CU126">
            <v>1</v>
          </cell>
          <cell r="CV126">
            <v>1</v>
          </cell>
          <cell r="CW126">
            <v>1</v>
          </cell>
          <cell r="CX126">
            <v>1</v>
          </cell>
          <cell r="CY126">
            <v>1</v>
          </cell>
          <cell r="CZ126">
            <v>1</v>
          </cell>
          <cell r="DA126">
            <v>1</v>
          </cell>
          <cell r="DB126">
            <v>1</v>
          </cell>
          <cell r="DC126">
            <v>2</v>
          </cell>
          <cell r="DD126">
            <v>2</v>
          </cell>
          <cell r="DE126">
            <v>2</v>
          </cell>
          <cell r="DF126">
            <v>1</v>
          </cell>
          <cell r="DG126">
            <v>1</v>
          </cell>
          <cell r="DH126">
            <v>1</v>
          </cell>
          <cell r="DI126">
            <v>2</v>
          </cell>
          <cell r="DJ126" t="str">
            <v>CW</v>
          </cell>
          <cell r="DK126" t="str">
            <v>Open</v>
          </cell>
          <cell r="EA126" t="str">
            <v>Do</v>
          </cell>
          <cell r="EB126" t="str">
            <v>• A base attack bonus of +5 or higher.
• 5 ranks in Craft(trapmaking).
• 2 ranks in Knowledge(dungeoneering).
• 2 ranks in Move Silently.
• 2 ranks in Survival.
• Blind-Fight feat.
• Track feat.</v>
          </cell>
          <cell r="ED126" t="str">
            <v>WoD</v>
          </cell>
          <cell r="EE126">
            <v>99</v>
          </cell>
          <cell r="EF126" t="str">
            <v/>
          </cell>
          <cell r="EG126">
            <v>1</v>
          </cell>
          <cell r="EH126" t="b">
            <v>0</v>
          </cell>
          <cell r="EI126" t="str">
            <v/>
          </cell>
          <cell r="EJ126">
            <v>99</v>
          </cell>
          <cell r="EK126">
            <v>99</v>
          </cell>
          <cell r="EL126">
            <v>99</v>
          </cell>
          <cell r="EM126">
            <v>99</v>
          </cell>
          <cell r="EN126">
            <v>0</v>
          </cell>
        </row>
        <row r="127">
          <cell r="A127">
            <v>124</v>
          </cell>
          <cell r="B127" t="str">
            <v>Darkwood Stalker</v>
          </cell>
          <cell r="C127" t="str">
            <v>DkS</v>
          </cell>
          <cell r="D127" t="str">
            <v>DkS</v>
          </cell>
          <cell r="E127">
            <v>0</v>
          </cell>
          <cell r="K127">
            <v>4</v>
          </cell>
          <cell r="L127">
            <v>8</v>
          </cell>
          <cell r="U127">
            <v>1</v>
          </cell>
          <cell r="V127">
            <v>0.5</v>
          </cell>
          <cell r="W127">
            <v>0.5</v>
          </cell>
          <cell r="X127">
            <v>0.34</v>
          </cell>
          <cell r="AH127">
            <v>1</v>
          </cell>
          <cell r="AI127">
            <v>1</v>
          </cell>
          <cell r="AJ127">
            <v>1</v>
          </cell>
          <cell r="AK127">
            <v>1</v>
          </cell>
          <cell r="AL127">
            <v>2</v>
          </cell>
          <cell r="AM127">
            <v>0</v>
          </cell>
          <cell r="AN127">
            <v>1</v>
          </cell>
          <cell r="AO127">
            <v>2</v>
          </cell>
          <cell r="AP127">
            <v>2</v>
          </cell>
          <cell r="AQ127">
            <v>2</v>
          </cell>
          <cell r="AR127">
            <v>2</v>
          </cell>
          <cell r="AS127">
            <v>2</v>
          </cell>
          <cell r="AT127">
            <v>2</v>
          </cell>
          <cell r="AU127">
            <v>2</v>
          </cell>
          <cell r="AV127">
            <v>1</v>
          </cell>
          <cell r="AW127">
            <v>1</v>
          </cell>
          <cell r="AX127">
            <v>1</v>
          </cell>
          <cell r="AY127">
            <v>1</v>
          </cell>
          <cell r="AZ127">
            <v>1</v>
          </cell>
          <cell r="BA127">
            <v>1</v>
          </cell>
          <cell r="BB127">
            <v>1</v>
          </cell>
          <cell r="BC127">
            <v>1</v>
          </cell>
          <cell r="BD127">
            <v>2</v>
          </cell>
          <cell r="BE127">
            <v>2</v>
          </cell>
          <cell r="BF127">
            <v>0</v>
          </cell>
          <cell r="BG127">
            <v>0</v>
          </cell>
          <cell r="BH127">
            <v>1</v>
          </cell>
          <cell r="BI127">
            <v>2</v>
          </cell>
          <cell r="BJ127">
            <v>1</v>
          </cell>
          <cell r="BK127">
            <v>1</v>
          </cell>
          <cell r="BL127">
            <v>1</v>
          </cell>
          <cell r="BM127">
            <v>1</v>
          </cell>
          <cell r="BN127">
            <v>1</v>
          </cell>
          <cell r="BO127">
            <v>1</v>
          </cell>
          <cell r="BP127">
            <v>0</v>
          </cell>
          <cell r="BQ127">
            <v>2</v>
          </cell>
          <cell r="BR127">
            <v>1</v>
          </cell>
          <cell r="BS127">
            <v>1</v>
          </cell>
          <cell r="BT127">
            <v>0</v>
          </cell>
          <cell r="BU127">
            <v>1</v>
          </cell>
          <cell r="BV127">
            <v>1</v>
          </cell>
          <cell r="BW127">
            <v>1</v>
          </cell>
          <cell r="BX127">
            <v>1</v>
          </cell>
          <cell r="BY127">
            <v>1</v>
          </cell>
          <cell r="BZ127">
            <v>1</v>
          </cell>
          <cell r="CA127">
            <v>1</v>
          </cell>
          <cell r="CB127">
            <v>1</v>
          </cell>
          <cell r="CC127">
            <v>1</v>
          </cell>
          <cell r="CD127">
            <v>1</v>
          </cell>
          <cell r="CE127">
            <v>2</v>
          </cell>
          <cell r="CF127">
            <v>1</v>
          </cell>
          <cell r="CG127">
            <v>2</v>
          </cell>
          <cell r="CH127">
            <v>1</v>
          </cell>
          <cell r="CI127">
            <v>1</v>
          </cell>
          <cell r="CJ127">
            <v>1</v>
          </cell>
          <cell r="CK127">
            <v>1</v>
          </cell>
          <cell r="CL127">
            <v>1</v>
          </cell>
          <cell r="CM127">
            <v>1</v>
          </cell>
          <cell r="CN127">
            <v>1</v>
          </cell>
          <cell r="CO127">
            <v>2</v>
          </cell>
          <cell r="CP127">
            <v>2</v>
          </cell>
          <cell r="CQ127">
            <v>2</v>
          </cell>
          <cell r="CR127">
            <v>2</v>
          </cell>
          <cell r="CS127">
            <v>2</v>
          </cell>
          <cell r="CT127">
            <v>2</v>
          </cell>
          <cell r="CU127">
            <v>1</v>
          </cell>
          <cell r="CV127">
            <v>2</v>
          </cell>
          <cell r="CW127">
            <v>2</v>
          </cell>
          <cell r="CX127">
            <v>1</v>
          </cell>
          <cell r="CY127">
            <v>1</v>
          </cell>
          <cell r="CZ127">
            <v>1</v>
          </cell>
          <cell r="DA127">
            <v>1</v>
          </cell>
          <cell r="DB127">
            <v>1</v>
          </cell>
          <cell r="DC127">
            <v>2</v>
          </cell>
          <cell r="DD127">
            <v>2</v>
          </cell>
          <cell r="DE127">
            <v>2</v>
          </cell>
          <cell r="DF127">
            <v>1</v>
          </cell>
          <cell r="DG127">
            <v>1</v>
          </cell>
          <cell r="DH127">
            <v>1</v>
          </cell>
          <cell r="DI127">
            <v>2</v>
          </cell>
          <cell r="DJ127" t="str">
            <v>CW</v>
          </cell>
          <cell r="DK127" t="str">
            <v>Open</v>
          </cell>
          <cell r="EA127" t="str">
            <v>Do</v>
          </cell>
          <cell r="EB127" t="str">
            <v>• Elf or half-elf
• A base attack bonus of +5 or higher.
• 5 ranks in Hide.
• 5 ranks in Listen.
• 5 ranks in Move Silently.
• Ability to speak Orc.
• 5 ranks in Spot.
• 5 ranks in Survival.
• Dodge feat.
• Track feat.</v>
          </cell>
          <cell r="ED127" t="str">
            <v>MnsP</v>
          </cell>
          <cell r="EE127">
            <v>6</v>
          </cell>
          <cell r="EF127" t="str">
            <v/>
          </cell>
          <cell r="EG127">
            <v>2</v>
          </cell>
          <cell r="EH127" t="b">
            <v>0</v>
          </cell>
          <cell r="EI127" t="str">
            <v/>
          </cell>
          <cell r="EJ127">
            <v>99</v>
          </cell>
          <cell r="EK127">
            <v>99</v>
          </cell>
          <cell r="EL127">
            <v>99</v>
          </cell>
          <cell r="EM127">
            <v>99</v>
          </cell>
          <cell r="EN127">
            <v>0</v>
          </cell>
        </row>
        <row r="128">
          <cell r="A128">
            <v>125</v>
          </cell>
          <cell r="B128" t="str">
            <v>Dervish</v>
          </cell>
          <cell r="C128" t="str">
            <v>Drv</v>
          </cell>
          <cell r="D128" t="str">
            <v>Dvs</v>
          </cell>
          <cell r="E128">
            <v>0</v>
          </cell>
          <cell r="K128">
            <v>4</v>
          </cell>
          <cell r="L128">
            <v>10</v>
          </cell>
          <cell r="U128">
            <v>1</v>
          </cell>
          <cell r="V128">
            <v>0.34</v>
          </cell>
          <cell r="W128">
            <v>0.5</v>
          </cell>
          <cell r="X128">
            <v>0.5</v>
          </cell>
          <cell r="AH128">
            <v>1</v>
          </cell>
          <cell r="AI128">
            <v>1</v>
          </cell>
          <cell r="AJ128">
            <v>2</v>
          </cell>
          <cell r="AK128">
            <v>1</v>
          </cell>
          <cell r="AL128">
            <v>1</v>
          </cell>
          <cell r="AM128">
            <v>0</v>
          </cell>
          <cell r="AN128">
            <v>1</v>
          </cell>
          <cell r="AO128">
            <v>2</v>
          </cell>
          <cell r="AP128">
            <v>2</v>
          </cell>
          <cell r="AQ128">
            <v>2</v>
          </cell>
          <cell r="AR128">
            <v>2</v>
          </cell>
          <cell r="AS128">
            <v>2</v>
          </cell>
          <cell r="AT128">
            <v>2</v>
          </cell>
          <cell r="AU128">
            <v>2</v>
          </cell>
          <cell r="AV128">
            <v>1</v>
          </cell>
          <cell r="AW128">
            <v>1</v>
          </cell>
          <cell r="AX128">
            <v>1</v>
          </cell>
          <cell r="AY128">
            <v>1</v>
          </cell>
          <cell r="AZ128">
            <v>2</v>
          </cell>
          <cell r="BA128">
            <v>1</v>
          </cell>
          <cell r="BB128">
            <v>1</v>
          </cell>
          <cell r="BC128">
            <v>1</v>
          </cell>
          <cell r="BD128">
            <v>1</v>
          </cell>
          <cell r="BE128">
            <v>1</v>
          </cell>
          <cell r="BF128">
            <v>0</v>
          </cell>
          <cell r="BG128">
            <v>0</v>
          </cell>
          <cell r="BH128">
            <v>1</v>
          </cell>
          <cell r="BI128">
            <v>2</v>
          </cell>
          <cell r="BJ128">
            <v>1</v>
          </cell>
          <cell r="BK128">
            <v>1</v>
          </cell>
          <cell r="BL128">
            <v>1</v>
          </cell>
          <cell r="BM128">
            <v>1</v>
          </cell>
          <cell r="BN128">
            <v>1</v>
          </cell>
          <cell r="BO128">
            <v>1</v>
          </cell>
          <cell r="BP128">
            <v>0</v>
          </cell>
          <cell r="BQ128">
            <v>1</v>
          </cell>
          <cell r="BR128">
            <v>1</v>
          </cell>
          <cell r="BS128">
            <v>1</v>
          </cell>
          <cell r="BT128">
            <v>0</v>
          </cell>
          <cell r="BU128">
            <v>1</v>
          </cell>
          <cell r="BV128">
            <v>1</v>
          </cell>
          <cell r="BW128">
            <v>1</v>
          </cell>
          <cell r="BX128">
            <v>1</v>
          </cell>
          <cell r="BY128">
            <v>1</v>
          </cell>
          <cell r="BZ128">
            <v>1</v>
          </cell>
          <cell r="CA128">
            <v>1</v>
          </cell>
          <cell r="CB128">
            <v>1</v>
          </cell>
          <cell r="CC128">
            <v>1</v>
          </cell>
          <cell r="CD128">
            <v>1</v>
          </cell>
          <cell r="CE128">
            <v>2</v>
          </cell>
          <cell r="CF128">
            <v>1</v>
          </cell>
          <cell r="CG128">
            <v>1</v>
          </cell>
          <cell r="CH128">
            <v>1</v>
          </cell>
          <cell r="CI128">
            <v>2</v>
          </cell>
          <cell r="CJ128">
            <v>2</v>
          </cell>
          <cell r="CK128">
            <v>2</v>
          </cell>
          <cell r="CL128">
            <v>2</v>
          </cell>
          <cell r="CM128">
            <v>2</v>
          </cell>
          <cell r="CN128">
            <v>2</v>
          </cell>
          <cell r="CO128">
            <v>2</v>
          </cell>
          <cell r="CP128">
            <v>2</v>
          </cell>
          <cell r="CQ128">
            <v>2</v>
          </cell>
          <cell r="CR128">
            <v>2</v>
          </cell>
          <cell r="CS128">
            <v>2</v>
          </cell>
          <cell r="CT128">
            <v>2</v>
          </cell>
          <cell r="CU128">
            <v>1</v>
          </cell>
          <cell r="CV128">
            <v>1</v>
          </cell>
          <cell r="CW128">
            <v>1</v>
          </cell>
          <cell r="CX128">
            <v>1</v>
          </cell>
          <cell r="CY128">
            <v>1</v>
          </cell>
          <cell r="CZ128">
            <v>1</v>
          </cell>
          <cell r="DA128">
            <v>1</v>
          </cell>
          <cell r="DB128">
            <v>1</v>
          </cell>
          <cell r="DC128">
            <v>1</v>
          </cell>
          <cell r="DD128">
            <v>1</v>
          </cell>
          <cell r="DE128">
            <v>2</v>
          </cell>
          <cell r="DF128">
            <v>2</v>
          </cell>
          <cell r="DG128">
            <v>1</v>
          </cell>
          <cell r="DH128">
            <v>1</v>
          </cell>
          <cell r="DI128">
            <v>1</v>
          </cell>
          <cell r="DJ128" t="str">
            <v>CW</v>
          </cell>
          <cell r="DK128" t="str">
            <v>Open</v>
          </cell>
          <cell r="EA128" t="str">
            <v>Do</v>
          </cell>
          <cell r="EB128" t="str">
            <v>• A base attack bonus of +5 or higher.
• 3 ranks in Perform(dance).
• 3 ranks in Tumble.
• Combat Expertise feat.
• Dodge feat.
• Mobility feat.
• Weapon Focus (Any slashing melee weapon.</v>
          </cell>
          <cell r="ED128" t="str">
            <v>Ftr</v>
          </cell>
          <cell r="EE128">
            <v>2</v>
          </cell>
          <cell r="EF128" t="str">
            <v>Con</v>
          </cell>
          <cell r="EG128">
            <v>0</v>
          </cell>
          <cell r="EH128" t="b">
            <v>0</v>
          </cell>
          <cell r="EI128" t="str">
            <v/>
          </cell>
          <cell r="EJ128">
            <v>99</v>
          </cell>
          <cell r="EK128">
            <v>99</v>
          </cell>
          <cell r="EL128">
            <v>99</v>
          </cell>
          <cell r="EM128">
            <v>99</v>
          </cell>
          <cell r="EN128">
            <v>0</v>
          </cell>
        </row>
        <row r="129">
          <cell r="A129">
            <v>126</v>
          </cell>
          <cell r="B129" t="str">
            <v>Drunken Master</v>
          </cell>
          <cell r="C129" t="str">
            <v>Drk</v>
          </cell>
          <cell r="D129" t="str">
            <v>DrM</v>
          </cell>
          <cell r="E129">
            <v>0</v>
          </cell>
          <cell r="K129">
            <v>4</v>
          </cell>
          <cell r="L129">
            <v>8</v>
          </cell>
          <cell r="U129">
            <v>0.75</v>
          </cell>
          <cell r="V129">
            <v>0.5</v>
          </cell>
          <cell r="W129">
            <v>0.5</v>
          </cell>
          <cell r="X129">
            <v>0.34</v>
          </cell>
          <cell r="AH129">
            <v>1</v>
          </cell>
          <cell r="AI129">
            <v>1</v>
          </cell>
          <cell r="AJ129">
            <v>2</v>
          </cell>
          <cell r="AK129">
            <v>2</v>
          </cell>
          <cell r="AL129">
            <v>2</v>
          </cell>
          <cell r="AM129">
            <v>0</v>
          </cell>
          <cell r="AN129">
            <v>1</v>
          </cell>
          <cell r="AO129">
            <v>2</v>
          </cell>
          <cell r="AP129">
            <v>2</v>
          </cell>
          <cell r="AQ129">
            <v>2</v>
          </cell>
          <cell r="AR129">
            <v>2</v>
          </cell>
          <cell r="AS129">
            <v>2</v>
          </cell>
          <cell r="AT129">
            <v>2</v>
          </cell>
          <cell r="AU129">
            <v>2</v>
          </cell>
          <cell r="AV129">
            <v>1</v>
          </cell>
          <cell r="AW129">
            <v>1</v>
          </cell>
          <cell r="AX129">
            <v>1</v>
          </cell>
          <cell r="AY129">
            <v>1</v>
          </cell>
          <cell r="AZ129">
            <v>2</v>
          </cell>
          <cell r="BA129">
            <v>1</v>
          </cell>
          <cell r="BB129">
            <v>1</v>
          </cell>
          <cell r="BC129">
            <v>1</v>
          </cell>
          <cell r="BD129">
            <v>1</v>
          </cell>
          <cell r="BE129">
            <v>2</v>
          </cell>
          <cell r="BF129">
            <v>0</v>
          </cell>
          <cell r="BG129">
            <v>0</v>
          </cell>
          <cell r="BH129">
            <v>1</v>
          </cell>
          <cell r="BI129">
            <v>2</v>
          </cell>
          <cell r="BJ129">
            <v>1</v>
          </cell>
          <cell r="BK129">
            <v>1</v>
          </cell>
          <cell r="BL129">
            <v>1</v>
          </cell>
          <cell r="BM129">
            <v>1</v>
          </cell>
          <cell r="BN129">
            <v>1</v>
          </cell>
          <cell r="BO129">
            <v>1</v>
          </cell>
          <cell r="BP129">
            <v>0</v>
          </cell>
          <cell r="BQ129">
            <v>1</v>
          </cell>
          <cell r="BR129">
            <v>1</v>
          </cell>
          <cell r="BS129">
            <v>1</v>
          </cell>
          <cell r="BT129">
            <v>0</v>
          </cell>
          <cell r="BU129">
            <v>1</v>
          </cell>
          <cell r="BV129">
            <v>1</v>
          </cell>
          <cell r="BW129">
            <v>1</v>
          </cell>
          <cell r="BX129">
            <v>1</v>
          </cell>
          <cell r="BY129">
            <v>1</v>
          </cell>
          <cell r="BZ129">
            <v>1</v>
          </cell>
          <cell r="CA129">
            <v>1</v>
          </cell>
          <cell r="CB129">
            <v>1</v>
          </cell>
          <cell r="CC129">
            <v>1</v>
          </cell>
          <cell r="CD129">
            <v>1</v>
          </cell>
          <cell r="CE129">
            <v>2</v>
          </cell>
          <cell r="CF129">
            <v>1</v>
          </cell>
          <cell r="CG129">
            <v>2</v>
          </cell>
          <cell r="CH129">
            <v>1</v>
          </cell>
          <cell r="CI129">
            <v>2</v>
          </cell>
          <cell r="CJ129">
            <v>2</v>
          </cell>
          <cell r="CK129">
            <v>2</v>
          </cell>
          <cell r="CL129">
            <v>2</v>
          </cell>
          <cell r="CM129">
            <v>2</v>
          </cell>
          <cell r="CN129">
            <v>2</v>
          </cell>
          <cell r="CO129">
            <v>2</v>
          </cell>
          <cell r="CP129">
            <v>2</v>
          </cell>
          <cell r="CQ129">
            <v>2</v>
          </cell>
          <cell r="CR129">
            <v>2</v>
          </cell>
          <cell r="CS129">
            <v>2</v>
          </cell>
          <cell r="CT129">
            <v>2</v>
          </cell>
          <cell r="CU129">
            <v>1</v>
          </cell>
          <cell r="CV129">
            <v>1</v>
          </cell>
          <cell r="CW129">
            <v>1</v>
          </cell>
          <cell r="CX129">
            <v>1</v>
          </cell>
          <cell r="CY129">
            <v>1</v>
          </cell>
          <cell r="CZ129">
            <v>1</v>
          </cell>
          <cell r="DA129">
            <v>1</v>
          </cell>
          <cell r="DB129">
            <v>1</v>
          </cell>
          <cell r="DC129">
            <v>1</v>
          </cell>
          <cell r="DD129">
            <v>1</v>
          </cell>
          <cell r="DE129">
            <v>2</v>
          </cell>
          <cell r="DF129">
            <v>2</v>
          </cell>
          <cell r="DG129">
            <v>1</v>
          </cell>
          <cell r="DH129">
            <v>1</v>
          </cell>
          <cell r="DI129">
            <v>1</v>
          </cell>
          <cell r="DJ129" t="str">
            <v>CW</v>
          </cell>
          <cell r="DK129" t="str">
            <v>Limited</v>
          </cell>
          <cell r="EA129" t="str">
            <v>Might</v>
          </cell>
          <cell r="EB129" t="str">
            <v>• Improved Unarmed Strike.
• Great Fortitude feat.
• Dodge feat.
• 8 ranks in Tumble.
• Evasion Ability.
• Must be chosen, and survive night of revelry (not verified).</v>
          </cell>
          <cell r="ED129" t="str">
            <v>Ftr</v>
          </cell>
          <cell r="EE129">
            <v>4</v>
          </cell>
          <cell r="EF129" t="str">
            <v>Str</v>
          </cell>
          <cell r="EG129">
            <v>0</v>
          </cell>
          <cell r="EH129" t="b">
            <v>0</v>
          </cell>
          <cell r="EI129" t="str">
            <v/>
          </cell>
          <cell r="EJ129">
            <v>99</v>
          </cell>
          <cell r="EK129">
            <v>99</v>
          </cell>
          <cell r="EL129">
            <v>99</v>
          </cell>
          <cell r="EM129">
            <v>99</v>
          </cell>
          <cell r="EN129">
            <v>0</v>
          </cell>
        </row>
        <row r="130">
          <cell r="A130">
            <v>127</v>
          </cell>
          <cell r="B130" t="str">
            <v>Exotic Weapon Master</v>
          </cell>
          <cell r="C130" t="str">
            <v>EWM</v>
          </cell>
          <cell r="D130" t="str">
            <v>EWM</v>
          </cell>
          <cell r="E130">
            <v>0</v>
          </cell>
          <cell r="K130">
            <v>2</v>
          </cell>
          <cell r="L130">
            <v>10</v>
          </cell>
          <cell r="U130">
            <v>1</v>
          </cell>
          <cell r="V130">
            <v>0.5</v>
          </cell>
          <cell r="W130">
            <v>0.34</v>
          </cell>
          <cell r="X130">
            <v>0.34</v>
          </cell>
          <cell r="AH130">
            <v>1</v>
          </cell>
          <cell r="AI130">
            <v>1</v>
          </cell>
          <cell r="AJ130">
            <v>1</v>
          </cell>
          <cell r="AK130">
            <v>1</v>
          </cell>
          <cell r="AL130">
            <v>1</v>
          </cell>
          <cell r="AM130">
            <v>0</v>
          </cell>
          <cell r="AN130">
            <v>1</v>
          </cell>
          <cell r="AO130">
            <v>2</v>
          </cell>
          <cell r="AP130">
            <v>2</v>
          </cell>
          <cell r="AQ130">
            <v>2</v>
          </cell>
          <cell r="AR130">
            <v>2</v>
          </cell>
          <cell r="AS130">
            <v>2</v>
          </cell>
          <cell r="AT130">
            <v>2</v>
          </cell>
          <cell r="AU130">
            <v>2</v>
          </cell>
          <cell r="AV130">
            <v>1</v>
          </cell>
          <cell r="AW130">
            <v>1</v>
          </cell>
          <cell r="AX130">
            <v>1</v>
          </cell>
          <cell r="AY130">
            <v>1</v>
          </cell>
          <cell r="AZ130">
            <v>1</v>
          </cell>
          <cell r="BA130">
            <v>1</v>
          </cell>
          <cell r="BB130">
            <v>1</v>
          </cell>
          <cell r="BC130">
            <v>1</v>
          </cell>
          <cell r="BD130">
            <v>1</v>
          </cell>
          <cell r="BE130">
            <v>1</v>
          </cell>
          <cell r="BF130">
            <v>0</v>
          </cell>
          <cell r="BG130">
            <v>0</v>
          </cell>
          <cell r="BH130">
            <v>2</v>
          </cell>
          <cell r="BI130">
            <v>1</v>
          </cell>
          <cell r="BJ130">
            <v>1</v>
          </cell>
          <cell r="BK130">
            <v>1</v>
          </cell>
          <cell r="BL130">
            <v>1</v>
          </cell>
          <cell r="BM130">
            <v>1</v>
          </cell>
          <cell r="BN130">
            <v>1</v>
          </cell>
          <cell r="BO130">
            <v>1</v>
          </cell>
          <cell r="BP130">
            <v>0</v>
          </cell>
          <cell r="BQ130">
            <v>1</v>
          </cell>
          <cell r="BR130">
            <v>1</v>
          </cell>
          <cell r="BS130">
            <v>1</v>
          </cell>
          <cell r="BT130">
            <v>0</v>
          </cell>
          <cell r="BU130">
            <v>1</v>
          </cell>
          <cell r="BV130">
            <v>1</v>
          </cell>
          <cell r="BW130">
            <v>1</v>
          </cell>
          <cell r="BX130">
            <v>1</v>
          </cell>
          <cell r="BY130">
            <v>1</v>
          </cell>
          <cell r="BZ130">
            <v>1</v>
          </cell>
          <cell r="CA130">
            <v>1</v>
          </cell>
          <cell r="CB130">
            <v>1</v>
          </cell>
          <cell r="CC130">
            <v>1</v>
          </cell>
          <cell r="CD130">
            <v>1</v>
          </cell>
          <cell r="CE130">
            <v>1</v>
          </cell>
          <cell r="CF130">
            <v>1</v>
          </cell>
          <cell r="CG130">
            <v>1</v>
          </cell>
          <cell r="CH130">
            <v>1</v>
          </cell>
          <cell r="CI130">
            <v>1</v>
          </cell>
          <cell r="CJ130">
            <v>1</v>
          </cell>
          <cell r="CK130">
            <v>1</v>
          </cell>
          <cell r="CL130">
            <v>1</v>
          </cell>
          <cell r="CM130">
            <v>1</v>
          </cell>
          <cell r="CN130">
            <v>1</v>
          </cell>
          <cell r="CO130">
            <v>2</v>
          </cell>
          <cell r="CP130">
            <v>2</v>
          </cell>
          <cell r="CQ130">
            <v>2</v>
          </cell>
          <cell r="CR130">
            <v>2</v>
          </cell>
          <cell r="CS130">
            <v>2</v>
          </cell>
          <cell r="CT130">
            <v>2</v>
          </cell>
          <cell r="CU130">
            <v>1</v>
          </cell>
          <cell r="CV130">
            <v>1</v>
          </cell>
          <cell r="CW130">
            <v>1</v>
          </cell>
          <cell r="CX130">
            <v>1</v>
          </cell>
          <cell r="CY130">
            <v>1</v>
          </cell>
          <cell r="CZ130">
            <v>1</v>
          </cell>
          <cell r="DA130">
            <v>1</v>
          </cell>
          <cell r="DB130">
            <v>1</v>
          </cell>
          <cell r="DC130">
            <v>1</v>
          </cell>
          <cell r="DD130">
            <v>1</v>
          </cell>
          <cell r="DE130">
            <v>1</v>
          </cell>
          <cell r="DF130">
            <v>1</v>
          </cell>
          <cell r="DG130">
            <v>1</v>
          </cell>
          <cell r="DH130">
            <v>1</v>
          </cell>
          <cell r="DI130">
            <v>1</v>
          </cell>
          <cell r="DJ130" t="str">
            <v>CW</v>
          </cell>
          <cell r="DK130" t="str">
            <v>Open</v>
          </cell>
          <cell r="EA130" t="str">
            <v>Do</v>
          </cell>
          <cell r="EB130" t="str">
            <v>• A base attack bonus of +6 or higher.
• 3 ranks in Craft(weaponsmithing).
• Weapon Focus with an Exotic Weapon.</v>
          </cell>
        </row>
        <row r="131">
          <cell r="A131">
            <v>128</v>
          </cell>
          <cell r="B131" t="str">
            <v>Eye of Gruumsh</v>
          </cell>
          <cell r="C131" t="str">
            <v>Eye</v>
          </cell>
          <cell r="D131" t="str">
            <v>Eye</v>
          </cell>
          <cell r="E131">
            <v>0</v>
          </cell>
          <cell r="K131">
            <v>2</v>
          </cell>
          <cell r="L131">
            <v>12</v>
          </cell>
          <cell r="U131">
            <v>1</v>
          </cell>
          <cell r="V131">
            <v>0.5</v>
          </cell>
          <cell r="W131">
            <v>0.34</v>
          </cell>
          <cell r="X131">
            <v>0.34</v>
          </cell>
          <cell r="AH131">
            <v>1</v>
          </cell>
          <cell r="AI131">
            <v>1</v>
          </cell>
          <cell r="AJ131">
            <v>1</v>
          </cell>
          <cell r="AK131">
            <v>1</v>
          </cell>
          <cell r="AL131">
            <v>2</v>
          </cell>
          <cell r="AM131">
            <v>0</v>
          </cell>
          <cell r="AN131">
            <v>1</v>
          </cell>
          <cell r="AO131">
            <v>1</v>
          </cell>
          <cell r="AP131">
            <v>1</v>
          </cell>
          <cell r="AQ131">
            <v>1</v>
          </cell>
          <cell r="AR131">
            <v>1</v>
          </cell>
          <cell r="AS131">
            <v>1</v>
          </cell>
          <cell r="AT131">
            <v>1</v>
          </cell>
          <cell r="AU131">
            <v>1</v>
          </cell>
          <cell r="AV131">
            <v>1</v>
          </cell>
          <cell r="AW131">
            <v>1</v>
          </cell>
          <cell r="AX131">
            <v>1</v>
          </cell>
          <cell r="AY131">
            <v>1</v>
          </cell>
          <cell r="AZ131">
            <v>1</v>
          </cell>
          <cell r="BA131">
            <v>1</v>
          </cell>
          <cell r="BB131">
            <v>1</v>
          </cell>
          <cell r="BC131">
            <v>1</v>
          </cell>
          <cell r="BD131">
            <v>1</v>
          </cell>
          <cell r="BE131">
            <v>1</v>
          </cell>
          <cell r="BF131">
            <v>0</v>
          </cell>
          <cell r="BG131">
            <v>0</v>
          </cell>
          <cell r="BH131">
            <v>2</v>
          </cell>
          <cell r="BI131">
            <v>2</v>
          </cell>
          <cell r="BJ131">
            <v>1</v>
          </cell>
          <cell r="BK131">
            <v>1</v>
          </cell>
          <cell r="BL131">
            <v>1</v>
          </cell>
          <cell r="BM131">
            <v>1</v>
          </cell>
          <cell r="BN131">
            <v>1</v>
          </cell>
          <cell r="BO131">
            <v>1</v>
          </cell>
          <cell r="BP131">
            <v>0</v>
          </cell>
          <cell r="BQ131">
            <v>1</v>
          </cell>
          <cell r="BR131">
            <v>1</v>
          </cell>
          <cell r="BS131">
            <v>1</v>
          </cell>
          <cell r="BT131">
            <v>0</v>
          </cell>
          <cell r="BU131">
            <v>1</v>
          </cell>
          <cell r="BV131">
            <v>1</v>
          </cell>
          <cell r="BW131">
            <v>1</v>
          </cell>
          <cell r="BX131">
            <v>1</v>
          </cell>
          <cell r="BY131">
            <v>1</v>
          </cell>
          <cell r="BZ131">
            <v>1</v>
          </cell>
          <cell r="CA131">
            <v>1</v>
          </cell>
          <cell r="CB131">
            <v>1</v>
          </cell>
          <cell r="CC131">
            <v>1</v>
          </cell>
          <cell r="CD131">
            <v>1</v>
          </cell>
          <cell r="CE131">
            <v>1</v>
          </cell>
          <cell r="CF131">
            <v>1</v>
          </cell>
          <cell r="CG131">
            <v>1</v>
          </cell>
          <cell r="CH131">
            <v>1</v>
          </cell>
          <cell r="CI131">
            <v>1</v>
          </cell>
          <cell r="CJ131">
            <v>1</v>
          </cell>
          <cell r="CK131">
            <v>1</v>
          </cell>
          <cell r="CL131">
            <v>1</v>
          </cell>
          <cell r="CM131">
            <v>1</v>
          </cell>
          <cell r="CN131">
            <v>1</v>
          </cell>
          <cell r="CO131">
            <v>1</v>
          </cell>
          <cell r="CP131">
            <v>1</v>
          </cell>
          <cell r="CQ131">
            <v>1</v>
          </cell>
          <cell r="CR131">
            <v>1</v>
          </cell>
          <cell r="CS131">
            <v>1</v>
          </cell>
          <cell r="CT131">
            <v>1</v>
          </cell>
          <cell r="CU131">
            <v>1</v>
          </cell>
          <cell r="CV131">
            <v>2</v>
          </cell>
          <cell r="CW131">
            <v>1</v>
          </cell>
          <cell r="CX131">
            <v>1</v>
          </cell>
          <cell r="CY131">
            <v>1</v>
          </cell>
          <cell r="CZ131">
            <v>1</v>
          </cell>
          <cell r="DA131">
            <v>1</v>
          </cell>
          <cell r="DB131">
            <v>1</v>
          </cell>
          <cell r="DC131">
            <v>1</v>
          </cell>
          <cell r="DD131">
            <v>2</v>
          </cell>
          <cell r="DE131">
            <v>2</v>
          </cell>
          <cell r="DF131">
            <v>1</v>
          </cell>
          <cell r="DG131">
            <v>1</v>
          </cell>
          <cell r="DH131">
            <v>1</v>
          </cell>
          <cell r="DI131">
            <v>1</v>
          </cell>
          <cell r="DJ131" t="str">
            <v>CW</v>
          </cell>
          <cell r="DK131" t="str">
            <v>NPC Only</v>
          </cell>
          <cell r="EA131" t="str">
            <v>Might</v>
          </cell>
          <cell r="EB131" t="str">
            <v>• Orc or half-orc.
• Chaotic Evil, Chaotic Neutral or Neutral Evil.
• A base attack bonus of +6 or higher.
• Exotic Weapon Proficiency(orc double axe).
• Weapon Focus(orc double axe).
• Must worship Gruumsh and put own own right eye (not verified).</v>
          </cell>
        </row>
        <row r="132">
          <cell r="A132">
            <v>129</v>
          </cell>
          <cell r="B132" t="str">
            <v>Frenzied Berserker</v>
          </cell>
          <cell r="C132" t="str">
            <v>Frb</v>
          </cell>
          <cell r="D132" t="str">
            <v>FBk</v>
          </cell>
          <cell r="E132">
            <v>0</v>
          </cell>
          <cell r="K132">
            <v>2</v>
          </cell>
          <cell r="L132">
            <v>12</v>
          </cell>
          <cell r="U132">
            <v>1</v>
          </cell>
          <cell r="V132">
            <v>0.5</v>
          </cell>
          <cell r="W132">
            <v>0.34</v>
          </cell>
          <cell r="X132">
            <v>0.34</v>
          </cell>
          <cell r="AH132">
            <v>1</v>
          </cell>
          <cell r="AI132">
            <v>1</v>
          </cell>
          <cell r="AJ132">
            <v>1</v>
          </cell>
          <cell r="AK132">
            <v>1</v>
          </cell>
          <cell r="AL132">
            <v>2</v>
          </cell>
          <cell r="AM132">
            <v>0</v>
          </cell>
          <cell r="AN132">
            <v>1</v>
          </cell>
          <cell r="AO132">
            <v>1</v>
          </cell>
          <cell r="AP132">
            <v>1</v>
          </cell>
          <cell r="AQ132">
            <v>1</v>
          </cell>
          <cell r="AR132">
            <v>1</v>
          </cell>
          <cell r="AS132">
            <v>1</v>
          </cell>
          <cell r="AT132">
            <v>1</v>
          </cell>
          <cell r="AU132">
            <v>1</v>
          </cell>
          <cell r="AV132">
            <v>1</v>
          </cell>
          <cell r="AW132">
            <v>1</v>
          </cell>
          <cell r="AX132">
            <v>1</v>
          </cell>
          <cell r="AY132">
            <v>1</v>
          </cell>
          <cell r="AZ132">
            <v>1</v>
          </cell>
          <cell r="BA132">
            <v>1</v>
          </cell>
          <cell r="BB132">
            <v>1</v>
          </cell>
          <cell r="BC132">
            <v>1</v>
          </cell>
          <cell r="BD132">
            <v>1</v>
          </cell>
          <cell r="BE132">
            <v>1</v>
          </cell>
          <cell r="BF132">
            <v>0</v>
          </cell>
          <cell r="BG132">
            <v>0</v>
          </cell>
          <cell r="BH132">
            <v>2</v>
          </cell>
          <cell r="BI132">
            <v>2</v>
          </cell>
          <cell r="BJ132">
            <v>1</v>
          </cell>
          <cell r="BK132">
            <v>1</v>
          </cell>
          <cell r="BL132">
            <v>1</v>
          </cell>
          <cell r="BM132">
            <v>1</v>
          </cell>
          <cell r="BN132">
            <v>1</v>
          </cell>
          <cell r="BO132">
            <v>1</v>
          </cell>
          <cell r="BP132">
            <v>0</v>
          </cell>
          <cell r="BQ132">
            <v>1</v>
          </cell>
          <cell r="BR132">
            <v>1</v>
          </cell>
          <cell r="BS132">
            <v>1</v>
          </cell>
          <cell r="BT132">
            <v>0</v>
          </cell>
          <cell r="BU132">
            <v>1</v>
          </cell>
          <cell r="BV132">
            <v>1</v>
          </cell>
          <cell r="BW132">
            <v>1</v>
          </cell>
          <cell r="BX132">
            <v>1</v>
          </cell>
          <cell r="BY132">
            <v>1</v>
          </cell>
          <cell r="BZ132">
            <v>1</v>
          </cell>
          <cell r="CA132">
            <v>1</v>
          </cell>
          <cell r="CB132">
            <v>1</v>
          </cell>
          <cell r="CC132">
            <v>1</v>
          </cell>
          <cell r="CD132">
            <v>1</v>
          </cell>
          <cell r="CE132">
            <v>1</v>
          </cell>
          <cell r="CF132">
            <v>1</v>
          </cell>
          <cell r="CG132">
            <v>1</v>
          </cell>
          <cell r="CH132">
            <v>1</v>
          </cell>
          <cell r="CI132">
            <v>1</v>
          </cell>
          <cell r="CJ132">
            <v>1</v>
          </cell>
          <cell r="CK132">
            <v>1</v>
          </cell>
          <cell r="CL132">
            <v>1</v>
          </cell>
          <cell r="CM132">
            <v>1</v>
          </cell>
          <cell r="CN132">
            <v>1</v>
          </cell>
          <cell r="CO132">
            <v>1</v>
          </cell>
          <cell r="CP132">
            <v>1</v>
          </cell>
          <cell r="CQ132">
            <v>1</v>
          </cell>
          <cell r="CR132">
            <v>1</v>
          </cell>
          <cell r="CS132">
            <v>1</v>
          </cell>
          <cell r="CT132">
            <v>1</v>
          </cell>
          <cell r="CU132">
            <v>1</v>
          </cell>
          <cell r="CV132">
            <v>2</v>
          </cell>
          <cell r="CW132">
            <v>1</v>
          </cell>
          <cell r="CX132">
            <v>1</v>
          </cell>
          <cell r="CY132">
            <v>1</v>
          </cell>
          <cell r="CZ132">
            <v>1</v>
          </cell>
          <cell r="DA132">
            <v>1</v>
          </cell>
          <cell r="DB132">
            <v>1</v>
          </cell>
          <cell r="DC132">
            <v>1</v>
          </cell>
          <cell r="DD132">
            <v>1</v>
          </cell>
          <cell r="DE132">
            <v>2</v>
          </cell>
          <cell r="DF132">
            <v>1</v>
          </cell>
          <cell r="DG132">
            <v>1</v>
          </cell>
          <cell r="DH132">
            <v>1</v>
          </cell>
          <cell r="DI132">
            <v>1</v>
          </cell>
          <cell r="DJ132" t="str">
            <v>CW</v>
          </cell>
          <cell r="DK132" t="str">
            <v>Closed</v>
          </cell>
          <cell r="EA132" t="str">
            <v>Do</v>
          </cell>
          <cell r="EB132" t="str">
            <v>• Any non-lawful alignment.
• A base attack bonus of +6 or higher.
• Cleave feat.
• Destructive Rage feat.
• Intimidating Rage feat.
• Power Attack feat.</v>
          </cell>
        </row>
        <row r="133">
          <cell r="A133">
            <v>130</v>
          </cell>
          <cell r="B133" t="str">
            <v>Gnome Giant-Slayer</v>
          </cell>
          <cell r="C133" t="str">
            <v>GGS</v>
          </cell>
          <cell r="D133" t="str">
            <v>GGS</v>
          </cell>
          <cell r="E133">
            <v>0</v>
          </cell>
          <cell r="K133">
            <v>2</v>
          </cell>
          <cell r="L133">
            <v>10</v>
          </cell>
          <cell r="N133" t="b">
            <v>0</v>
          </cell>
          <cell r="O133" t="b">
            <v>0</v>
          </cell>
          <cell r="Q133" t="b">
            <v>0</v>
          </cell>
          <cell r="R133" t="b">
            <v>0</v>
          </cell>
          <cell r="S133" t="b">
            <v>0</v>
          </cell>
          <cell r="T133" t="b">
            <v>0</v>
          </cell>
          <cell r="U133">
            <v>1</v>
          </cell>
          <cell r="V133">
            <v>0.5</v>
          </cell>
          <cell r="W133">
            <v>0.34</v>
          </cell>
          <cell r="X133">
            <v>0.34</v>
          </cell>
          <cell r="AH133">
            <v>1</v>
          </cell>
          <cell r="AI133">
            <v>1</v>
          </cell>
          <cell r="AJ133">
            <v>1</v>
          </cell>
          <cell r="AK133">
            <v>1</v>
          </cell>
          <cell r="AL133">
            <v>2</v>
          </cell>
          <cell r="AM133">
            <v>0</v>
          </cell>
          <cell r="AN133">
            <v>1</v>
          </cell>
          <cell r="AO133">
            <v>2</v>
          </cell>
          <cell r="AP133">
            <v>2</v>
          </cell>
          <cell r="AQ133">
            <v>2</v>
          </cell>
          <cell r="AR133">
            <v>2</v>
          </cell>
          <cell r="AS133">
            <v>2</v>
          </cell>
          <cell r="AT133">
            <v>2</v>
          </cell>
          <cell r="AU133">
            <v>2</v>
          </cell>
          <cell r="AV133">
            <v>1</v>
          </cell>
          <cell r="AW133">
            <v>1</v>
          </cell>
          <cell r="AX133">
            <v>1</v>
          </cell>
          <cell r="AY133">
            <v>1</v>
          </cell>
          <cell r="AZ133">
            <v>2</v>
          </cell>
          <cell r="BA133">
            <v>1</v>
          </cell>
          <cell r="BB133">
            <v>1</v>
          </cell>
          <cell r="BC133">
            <v>1</v>
          </cell>
          <cell r="BD133">
            <v>1</v>
          </cell>
          <cell r="BE133">
            <v>2</v>
          </cell>
          <cell r="BF133">
            <v>0</v>
          </cell>
          <cell r="BG133">
            <v>0</v>
          </cell>
          <cell r="BH133">
            <v>2</v>
          </cell>
          <cell r="BI133">
            <v>2</v>
          </cell>
          <cell r="BJ133">
            <v>1</v>
          </cell>
          <cell r="BK133">
            <v>1</v>
          </cell>
          <cell r="BL133">
            <v>1</v>
          </cell>
          <cell r="BM133">
            <v>1</v>
          </cell>
          <cell r="BN133">
            <v>1</v>
          </cell>
          <cell r="BO133">
            <v>1</v>
          </cell>
          <cell r="BP133">
            <v>0</v>
          </cell>
          <cell r="BQ133">
            <v>1</v>
          </cell>
          <cell r="BR133">
            <v>1</v>
          </cell>
          <cell r="BS133">
            <v>1</v>
          </cell>
          <cell r="BT133">
            <v>0</v>
          </cell>
          <cell r="BU133">
            <v>1</v>
          </cell>
          <cell r="BV133">
            <v>1</v>
          </cell>
          <cell r="BW133">
            <v>1</v>
          </cell>
          <cell r="BX133">
            <v>1</v>
          </cell>
          <cell r="BY133">
            <v>1</v>
          </cell>
          <cell r="BZ133">
            <v>1</v>
          </cell>
          <cell r="CA133">
            <v>1</v>
          </cell>
          <cell r="CB133">
            <v>1</v>
          </cell>
          <cell r="CC133">
            <v>1</v>
          </cell>
          <cell r="CD133">
            <v>1</v>
          </cell>
          <cell r="CE133">
            <v>1</v>
          </cell>
          <cell r="CF133">
            <v>1</v>
          </cell>
          <cell r="CG133">
            <v>2</v>
          </cell>
          <cell r="CH133">
            <v>1</v>
          </cell>
          <cell r="CI133">
            <v>1</v>
          </cell>
          <cell r="CJ133">
            <v>1</v>
          </cell>
          <cell r="CK133">
            <v>1</v>
          </cell>
          <cell r="CL133">
            <v>1</v>
          </cell>
          <cell r="CM133">
            <v>1</v>
          </cell>
          <cell r="CN133">
            <v>1</v>
          </cell>
          <cell r="CO133">
            <v>1</v>
          </cell>
          <cell r="CP133">
            <v>1</v>
          </cell>
          <cell r="CQ133">
            <v>1</v>
          </cell>
          <cell r="CR133">
            <v>1</v>
          </cell>
          <cell r="CS133">
            <v>1</v>
          </cell>
          <cell r="CT133">
            <v>1</v>
          </cell>
          <cell r="CU133">
            <v>1</v>
          </cell>
          <cell r="CV133">
            <v>1</v>
          </cell>
          <cell r="CW133">
            <v>1</v>
          </cell>
          <cell r="CX133">
            <v>1</v>
          </cell>
          <cell r="CY133">
            <v>1</v>
          </cell>
          <cell r="CZ133">
            <v>1</v>
          </cell>
          <cell r="DA133">
            <v>1</v>
          </cell>
          <cell r="DB133">
            <v>1</v>
          </cell>
          <cell r="DC133">
            <v>1</v>
          </cell>
          <cell r="DD133">
            <v>1</v>
          </cell>
          <cell r="DE133">
            <v>1</v>
          </cell>
          <cell r="DF133">
            <v>2</v>
          </cell>
          <cell r="DG133">
            <v>1</v>
          </cell>
          <cell r="DH133">
            <v>1</v>
          </cell>
          <cell r="DI133">
            <v>2</v>
          </cell>
          <cell r="DJ133" t="str">
            <v>CW</v>
          </cell>
          <cell r="DK133" t="str">
            <v>Open</v>
          </cell>
          <cell r="EA133" t="str">
            <v>Do</v>
          </cell>
          <cell r="EB133" t="str">
            <v>• You must be a Gnome.
• A base attack bonus of +5 or higher.
• 3 ranks in Escape Artist.
• Ability to speak Giant.
• 3 ranks in Tumble.
• Dodge feat.
• Mobility feat.
• Spring Attack feat.</v>
          </cell>
        </row>
        <row r="134">
          <cell r="A134">
            <v>131</v>
          </cell>
          <cell r="B134" t="str">
            <v>Halfling Outrider</v>
          </cell>
          <cell r="C134" t="str">
            <v>Out</v>
          </cell>
          <cell r="D134" t="str">
            <v>HfO</v>
          </cell>
          <cell r="E134">
            <v>0</v>
          </cell>
          <cell r="K134">
            <v>4</v>
          </cell>
          <cell r="L134">
            <v>8</v>
          </cell>
          <cell r="U134">
            <v>1</v>
          </cell>
          <cell r="V134">
            <v>0.34</v>
          </cell>
          <cell r="W134">
            <v>0.5</v>
          </cell>
          <cell r="X134">
            <v>0.34</v>
          </cell>
          <cell r="AH134">
            <v>1</v>
          </cell>
          <cell r="AI134">
            <v>1</v>
          </cell>
          <cell r="AJ134">
            <v>1</v>
          </cell>
          <cell r="AK134">
            <v>1</v>
          </cell>
          <cell r="AL134">
            <v>1</v>
          </cell>
          <cell r="AM134">
            <v>0</v>
          </cell>
          <cell r="AN134">
            <v>1</v>
          </cell>
          <cell r="AO134">
            <v>1</v>
          </cell>
          <cell r="AP134">
            <v>1</v>
          </cell>
          <cell r="AQ134">
            <v>1</v>
          </cell>
          <cell r="AR134">
            <v>1</v>
          </cell>
          <cell r="AS134">
            <v>1</v>
          </cell>
          <cell r="AT134">
            <v>1</v>
          </cell>
          <cell r="AU134">
            <v>1</v>
          </cell>
          <cell r="AV134">
            <v>1</v>
          </cell>
          <cell r="AW134">
            <v>1</v>
          </cell>
          <cell r="AX134">
            <v>1</v>
          </cell>
          <cell r="AY134">
            <v>1</v>
          </cell>
          <cell r="AZ134">
            <v>1</v>
          </cell>
          <cell r="BA134">
            <v>1</v>
          </cell>
          <cell r="BB134">
            <v>1</v>
          </cell>
          <cell r="BC134">
            <v>2</v>
          </cell>
          <cell r="BD134">
            <v>1</v>
          </cell>
          <cell r="BE134">
            <v>1</v>
          </cell>
          <cell r="BF134">
            <v>0</v>
          </cell>
          <cell r="BG134">
            <v>0</v>
          </cell>
          <cell r="BH134">
            <v>1</v>
          </cell>
          <cell r="BI134">
            <v>1</v>
          </cell>
          <cell r="BJ134">
            <v>1</v>
          </cell>
          <cell r="BK134">
            <v>1</v>
          </cell>
          <cell r="BL134">
            <v>1</v>
          </cell>
          <cell r="BM134">
            <v>1</v>
          </cell>
          <cell r="BN134">
            <v>1</v>
          </cell>
          <cell r="BO134">
            <v>1</v>
          </cell>
          <cell r="BP134">
            <v>0</v>
          </cell>
          <cell r="BQ134">
            <v>1</v>
          </cell>
          <cell r="BR134">
            <v>1</v>
          </cell>
          <cell r="BS134">
            <v>1</v>
          </cell>
          <cell r="BT134">
            <v>0</v>
          </cell>
          <cell r="BU134">
            <v>1</v>
          </cell>
          <cell r="BV134">
            <v>1</v>
          </cell>
          <cell r="BW134">
            <v>1</v>
          </cell>
          <cell r="BX134">
            <v>1</v>
          </cell>
          <cell r="BY134">
            <v>1</v>
          </cell>
          <cell r="BZ134">
            <v>1</v>
          </cell>
          <cell r="CA134">
            <v>1</v>
          </cell>
          <cell r="CB134">
            <v>1</v>
          </cell>
          <cell r="CC134">
            <v>1</v>
          </cell>
          <cell r="CD134">
            <v>1</v>
          </cell>
          <cell r="CE134">
            <v>2</v>
          </cell>
          <cell r="CF134">
            <v>1</v>
          </cell>
          <cell r="CG134">
            <v>1</v>
          </cell>
          <cell r="CH134">
            <v>1</v>
          </cell>
          <cell r="CI134">
            <v>1</v>
          </cell>
          <cell r="CJ134">
            <v>1</v>
          </cell>
          <cell r="CK134">
            <v>1</v>
          </cell>
          <cell r="CL134">
            <v>1</v>
          </cell>
          <cell r="CM134">
            <v>1</v>
          </cell>
          <cell r="CN134">
            <v>1</v>
          </cell>
          <cell r="CO134">
            <v>1</v>
          </cell>
          <cell r="CP134">
            <v>1</v>
          </cell>
          <cell r="CQ134">
            <v>1</v>
          </cell>
          <cell r="CR134">
            <v>1</v>
          </cell>
          <cell r="CS134">
            <v>1</v>
          </cell>
          <cell r="CT134">
            <v>1</v>
          </cell>
          <cell r="CU134">
            <v>1</v>
          </cell>
          <cell r="CV134">
            <v>2</v>
          </cell>
          <cell r="CW134">
            <v>1</v>
          </cell>
          <cell r="CX134">
            <v>1</v>
          </cell>
          <cell r="CY134">
            <v>1</v>
          </cell>
          <cell r="CZ134">
            <v>1</v>
          </cell>
          <cell r="DA134">
            <v>1</v>
          </cell>
          <cell r="DB134">
            <v>1</v>
          </cell>
          <cell r="DC134">
            <v>2</v>
          </cell>
          <cell r="DD134">
            <v>2</v>
          </cell>
          <cell r="DE134">
            <v>1</v>
          </cell>
          <cell r="DF134">
            <v>1</v>
          </cell>
          <cell r="DG134">
            <v>1</v>
          </cell>
          <cell r="DH134">
            <v>1</v>
          </cell>
          <cell r="DI134">
            <v>1</v>
          </cell>
          <cell r="DJ134" t="str">
            <v>CW</v>
          </cell>
          <cell r="DK134" t="str">
            <v>Open</v>
          </cell>
          <cell r="EA134" t="str">
            <v>Do</v>
          </cell>
          <cell r="EB134" t="str">
            <v>• A base attack bonus of +5 or higher.
• You must be a halfling.
• 3 ranks in Listen.
• 6 ranks in Ride.
• 3 ranks in Spot.
• Mounted Combat feat.
• Mounted Archery feat.</v>
          </cell>
        </row>
        <row r="135">
          <cell r="A135">
            <v>132</v>
          </cell>
          <cell r="B135" t="str">
            <v>Hulking Hurler</v>
          </cell>
          <cell r="C135" t="str">
            <v>HkH</v>
          </cell>
          <cell r="D135" t="str">
            <v>HkH</v>
          </cell>
          <cell r="E135">
            <v>0</v>
          </cell>
          <cell r="K135">
            <v>2</v>
          </cell>
          <cell r="L135">
            <v>10</v>
          </cell>
          <cell r="U135">
            <v>1</v>
          </cell>
          <cell r="V135">
            <v>0.34</v>
          </cell>
          <cell r="W135">
            <v>0.5</v>
          </cell>
          <cell r="X135">
            <v>0.34</v>
          </cell>
          <cell r="AH135">
            <v>1</v>
          </cell>
          <cell r="AI135">
            <v>1</v>
          </cell>
          <cell r="AJ135">
            <v>1</v>
          </cell>
          <cell r="AK135">
            <v>1</v>
          </cell>
          <cell r="AL135">
            <v>2</v>
          </cell>
          <cell r="AM135">
            <v>0</v>
          </cell>
          <cell r="AN135">
            <v>1</v>
          </cell>
          <cell r="AO135">
            <v>1</v>
          </cell>
          <cell r="AP135">
            <v>1</v>
          </cell>
          <cell r="AQ135">
            <v>1</v>
          </cell>
          <cell r="AR135">
            <v>1</v>
          </cell>
          <cell r="AS135">
            <v>1</v>
          </cell>
          <cell r="AT135">
            <v>1</v>
          </cell>
          <cell r="AU135">
            <v>1</v>
          </cell>
          <cell r="AV135">
            <v>1</v>
          </cell>
          <cell r="AW135">
            <v>1</v>
          </cell>
          <cell r="AX135">
            <v>1</v>
          </cell>
          <cell r="AY135">
            <v>1</v>
          </cell>
          <cell r="AZ135">
            <v>1</v>
          </cell>
          <cell r="BA135">
            <v>1</v>
          </cell>
          <cell r="BB135">
            <v>1</v>
          </cell>
          <cell r="BC135">
            <v>1</v>
          </cell>
          <cell r="BD135">
            <v>1</v>
          </cell>
          <cell r="BE135">
            <v>1</v>
          </cell>
          <cell r="BF135">
            <v>0</v>
          </cell>
          <cell r="BG135">
            <v>0</v>
          </cell>
          <cell r="BH135">
            <v>2</v>
          </cell>
          <cell r="BI135">
            <v>2</v>
          </cell>
          <cell r="BJ135">
            <v>1</v>
          </cell>
          <cell r="BK135">
            <v>1</v>
          </cell>
          <cell r="BL135">
            <v>1</v>
          </cell>
          <cell r="BM135">
            <v>1</v>
          </cell>
          <cell r="BN135">
            <v>1</v>
          </cell>
          <cell r="BO135">
            <v>1</v>
          </cell>
          <cell r="BP135">
            <v>0</v>
          </cell>
          <cell r="BQ135">
            <v>1</v>
          </cell>
          <cell r="BR135">
            <v>1</v>
          </cell>
          <cell r="BS135">
            <v>1</v>
          </cell>
          <cell r="BT135">
            <v>0</v>
          </cell>
          <cell r="BU135">
            <v>1</v>
          </cell>
          <cell r="BV135">
            <v>1</v>
          </cell>
          <cell r="BW135">
            <v>1</v>
          </cell>
          <cell r="BX135">
            <v>1</v>
          </cell>
          <cell r="BY135">
            <v>1</v>
          </cell>
          <cell r="BZ135">
            <v>1</v>
          </cell>
          <cell r="CA135">
            <v>1</v>
          </cell>
          <cell r="CB135">
            <v>1</v>
          </cell>
          <cell r="CC135">
            <v>1</v>
          </cell>
          <cell r="CD135">
            <v>1</v>
          </cell>
          <cell r="CE135">
            <v>1</v>
          </cell>
          <cell r="CF135">
            <v>1</v>
          </cell>
          <cell r="CG135">
            <v>1</v>
          </cell>
          <cell r="CH135">
            <v>1</v>
          </cell>
          <cell r="CI135">
            <v>1</v>
          </cell>
          <cell r="CJ135">
            <v>1</v>
          </cell>
          <cell r="CK135">
            <v>1</v>
          </cell>
          <cell r="CL135">
            <v>1</v>
          </cell>
          <cell r="CM135">
            <v>1</v>
          </cell>
          <cell r="CN135">
            <v>1</v>
          </cell>
          <cell r="CO135">
            <v>1</v>
          </cell>
          <cell r="CP135">
            <v>1</v>
          </cell>
          <cell r="CQ135">
            <v>1</v>
          </cell>
          <cell r="CR135">
            <v>1</v>
          </cell>
          <cell r="CS135">
            <v>1</v>
          </cell>
          <cell r="CT135">
            <v>1</v>
          </cell>
          <cell r="CU135">
            <v>1</v>
          </cell>
          <cell r="CV135">
            <v>1</v>
          </cell>
          <cell r="CW135">
            <v>1</v>
          </cell>
          <cell r="CX135">
            <v>1</v>
          </cell>
          <cell r="CY135">
            <v>1</v>
          </cell>
          <cell r="CZ135">
            <v>1</v>
          </cell>
          <cell r="DA135">
            <v>1</v>
          </cell>
          <cell r="DB135">
            <v>1</v>
          </cell>
          <cell r="DC135">
            <v>1</v>
          </cell>
          <cell r="DD135">
            <v>1</v>
          </cell>
          <cell r="DE135">
            <v>2</v>
          </cell>
          <cell r="DF135">
            <v>1</v>
          </cell>
          <cell r="DG135">
            <v>1</v>
          </cell>
          <cell r="DH135">
            <v>1</v>
          </cell>
          <cell r="DI135">
            <v>1</v>
          </cell>
          <cell r="DJ135" t="str">
            <v>CW</v>
          </cell>
          <cell r="DK135" t="str">
            <v>Closed</v>
          </cell>
          <cell r="EA135" t="str">
            <v>Might</v>
          </cell>
          <cell r="EB135" t="str">
            <v>• A base attack bonus of +5 or higher.
• Point Blank Shot feat.
• Power Attack feat.
• Weapon Focus(any thrown weapon) feat (not verified).
• Size Large or larger.</v>
          </cell>
        </row>
        <row r="136">
          <cell r="A136">
            <v>133</v>
          </cell>
          <cell r="B136" t="str">
            <v>Hunter of the Dead</v>
          </cell>
          <cell r="C136" t="str">
            <v>HoD</v>
          </cell>
          <cell r="D136" t="str">
            <v>HoD</v>
          </cell>
          <cell r="E136">
            <v>0</v>
          </cell>
          <cell r="K136">
            <v>2</v>
          </cell>
          <cell r="L136">
            <v>8</v>
          </cell>
          <cell r="U136">
            <v>1</v>
          </cell>
          <cell r="V136">
            <v>0.5</v>
          </cell>
          <cell r="W136">
            <v>0.34</v>
          </cell>
          <cell r="X136">
            <v>0.34</v>
          </cell>
          <cell r="AH136">
            <v>1</v>
          </cell>
          <cell r="AI136">
            <v>1</v>
          </cell>
          <cell r="AJ136">
            <v>1</v>
          </cell>
          <cell r="AK136">
            <v>1</v>
          </cell>
          <cell r="AL136">
            <v>1</v>
          </cell>
          <cell r="AM136">
            <v>0</v>
          </cell>
          <cell r="AN136">
            <v>2</v>
          </cell>
          <cell r="AO136">
            <v>1</v>
          </cell>
          <cell r="AP136">
            <v>1</v>
          </cell>
          <cell r="AQ136">
            <v>1</v>
          </cell>
          <cell r="AR136">
            <v>1</v>
          </cell>
          <cell r="AS136">
            <v>1</v>
          </cell>
          <cell r="AT136">
            <v>1</v>
          </cell>
          <cell r="AU136">
            <v>1</v>
          </cell>
          <cell r="AV136">
            <v>1</v>
          </cell>
          <cell r="AW136">
            <v>1</v>
          </cell>
          <cell r="AX136">
            <v>1</v>
          </cell>
          <cell r="AY136">
            <v>1</v>
          </cell>
          <cell r="AZ136">
            <v>1</v>
          </cell>
          <cell r="BA136">
            <v>1</v>
          </cell>
          <cell r="BB136">
            <v>1</v>
          </cell>
          <cell r="BC136">
            <v>1</v>
          </cell>
          <cell r="BD136">
            <v>2</v>
          </cell>
          <cell r="BE136">
            <v>1</v>
          </cell>
          <cell r="BF136">
            <v>0</v>
          </cell>
          <cell r="BG136">
            <v>0</v>
          </cell>
          <cell r="BH136">
            <v>1</v>
          </cell>
          <cell r="BI136">
            <v>1</v>
          </cell>
          <cell r="BJ136">
            <v>1</v>
          </cell>
          <cell r="BK136">
            <v>1</v>
          </cell>
          <cell r="BL136">
            <v>1</v>
          </cell>
          <cell r="BM136">
            <v>1</v>
          </cell>
          <cell r="BN136">
            <v>1</v>
          </cell>
          <cell r="BO136">
            <v>1</v>
          </cell>
          <cell r="BP136">
            <v>0</v>
          </cell>
          <cell r="BQ136">
            <v>1</v>
          </cell>
          <cell r="BR136">
            <v>1</v>
          </cell>
          <cell r="BS136">
            <v>1</v>
          </cell>
          <cell r="BT136">
            <v>0</v>
          </cell>
          <cell r="BU136">
            <v>2</v>
          </cell>
          <cell r="BV136">
            <v>1</v>
          </cell>
          <cell r="BW136">
            <v>1</v>
          </cell>
          <cell r="BX136">
            <v>1</v>
          </cell>
          <cell r="BY136">
            <v>1</v>
          </cell>
          <cell r="BZ136">
            <v>1</v>
          </cell>
          <cell r="CA136">
            <v>1</v>
          </cell>
          <cell r="CB136">
            <v>1</v>
          </cell>
          <cell r="CC136">
            <v>1</v>
          </cell>
          <cell r="CD136">
            <v>1</v>
          </cell>
          <cell r="CE136">
            <v>1</v>
          </cell>
          <cell r="CF136">
            <v>1</v>
          </cell>
          <cell r="CG136">
            <v>1</v>
          </cell>
          <cell r="CH136">
            <v>1</v>
          </cell>
          <cell r="CI136">
            <v>1</v>
          </cell>
          <cell r="CJ136">
            <v>1</v>
          </cell>
          <cell r="CK136">
            <v>1</v>
          </cell>
          <cell r="CL136">
            <v>1</v>
          </cell>
          <cell r="CM136">
            <v>1</v>
          </cell>
          <cell r="CN136">
            <v>1</v>
          </cell>
          <cell r="CO136">
            <v>2</v>
          </cell>
          <cell r="CP136">
            <v>2</v>
          </cell>
          <cell r="CQ136">
            <v>2</v>
          </cell>
          <cell r="CR136">
            <v>2</v>
          </cell>
          <cell r="CS136">
            <v>2</v>
          </cell>
          <cell r="CT136">
            <v>2</v>
          </cell>
          <cell r="CU136">
            <v>1</v>
          </cell>
          <cell r="CV136">
            <v>2</v>
          </cell>
          <cell r="CW136">
            <v>2</v>
          </cell>
          <cell r="CX136">
            <v>1</v>
          </cell>
          <cell r="CY136">
            <v>1</v>
          </cell>
          <cell r="CZ136">
            <v>1</v>
          </cell>
          <cell r="DA136">
            <v>1</v>
          </cell>
          <cell r="DB136">
            <v>1</v>
          </cell>
          <cell r="DC136">
            <v>1</v>
          </cell>
          <cell r="DD136">
            <v>1</v>
          </cell>
          <cell r="DE136">
            <v>1</v>
          </cell>
          <cell r="DF136">
            <v>1</v>
          </cell>
          <cell r="DG136">
            <v>1</v>
          </cell>
          <cell r="DH136">
            <v>1</v>
          </cell>
          <cell r="DI136">
            <v>1</v>
          </cell>
          <cell r="DJ136" t="str">
            <v>CW</v>
          </cell>
          <cell r="DK136" t="str">
            <v>Open</v>
          </cell>
          <cell r="EA136" t="str">
            <v>Might</v>
          </cell>
          <cell r="EB136" t="str">
            <v>• A base attack bonus of +5 or higher.
• 5 ranks in Knowledge(Religion).
• Ability to turn undead.
• Must have lost one level, or an ability score drained(perm) by
   undead (not verified).</v>
          </cell>
        </row>
        <row r="137">
          <cell r="A137">
            <v>134</v>
          </cell>
          <cell r="B137" t="str">
            <v>Invisible Blade</v>
          </cell>
          <cell r="C137" t="str">
            <v>Inv</v>
          </cell>
          <cell r="D137" t="str">
            <v>Inv</v>
          </cell>
          <cell r="E137">
            <v>0</v>
          </cell>
          <cell r="K137">
            <v>4</v>
          </cell>
          <cell r="L137">
            <v>6</v>
          </cell>
          <cell r="U137">
            <v>1</v>
          </cell>
          <cell r="V137">
            <v>0.34</v>
          </cell>
          <cell r="W137">
            <v>0.5</v>
          </cell>
          <cell r="X137">
            <v>0.34</v>
          </cell>
          <cell r="AH137">
            <v>1</v>
          </cell>
          <cell r="AI137">
            <v>1</v>
          </cell>
          <cell r="AJ137">
            <v>2</v>
          </cell>
          <cell r="AK137">
            <v>2</v>
          </cell>
          <cell r="AL137">
            <v>2</v>
          </cell>
          <cell r="AM137">
            <v>0</v>
          </cell>
          <cell r="AN137">
            <v>1</v>
          </cell>
          <cell r="AO137">
            <v>2</v>
          </cell>
          <cell r="AP137">
            <v>2</v>
          </cell>
          <cell r="AQ137">
            <v>2</v>
          </cell>
          <cell r="AR137">
            <v>2</v>
          </cell>
          <cell r="AS137">
            <v>2</v>
          </cell>
          <cell r="AT137">
            <v>2</v>
          </cell>
          <cell r="AU137">
            <v>2</v>
          </cell>
          <cell r="AV137">
            <v>1</v>
          </cell>
          <cell r="AW137">
            <v>1</v>
          </cell>
          <cell r="AX137">
            <v>1</v>
          </cell>
          <cell r="AY137">
            <v>1</v>
          </cell>
          <cell r="AZ137">
            <v>2</v>
          </cell>
          <cell r="BA137">
            <v>1</v>
          </cell>
          <cell r="BB137">
            <v>1</v>
          </cell>
          <cell r="BC137">
            <v>1</v>
          </cell>
          <cell r="BD137">
            <v>1</v>
          </cell>
          <cell r="BE137">
            <v>2</v>
          </cell>
          <cell r="BF137">
            <v>0</v>
          </cell>
          <cell r="BG137">
            <v>0</v>
          </cell>
          <cell r="BH137">
            <v>1</v>
          </cell>
          <cell r="BI137">
            <v>2</v>
          </cell>
          <cell r="BJ137">
            <v>1</v>
          </cell>
          <cell r="BK137">
            <v>1</v>
          </cell>
          <cell r="BL137">
            <v>1</v>
          </cell>
          <cell r="BM137">
            <v>1</v>
          </cell>
          <cell r="BN137">
            <v>1</v>
          </cell>
          <cell r="BO137">
            <v>1</v>
          </cell>
          <cell r="BP137">
            <v>0</v>
          </cell>
          <cell r="BQ137">
            <v>1</v>
          </cell>
          <cell r="BR137">
            <v>1</v>
          </cell>
          <cell r="BS137">
            <v>1</v>
          </cell>
          <cell r="BT137">
            <v>0</v>
          </cell>
          <cell r="BU137">
            <v>1</v>
          </cell>
          <cell r="BV137">
            <v>1</v>
          </cell>
          <cell r="BW137">
            <v>1</v>
          </cell>
          <cell r="BX137">
            <v>1</v>
          </cell>
          <cell r="BY137">
            <v>1</v>
          </cell>
          <cell r="BZ137">
            <v>1</v>
          </cell>
          <cell r="CA137">
            <v>1</v>
          </cell>
          <cell r="CB137">
            <v>1</v>
          </cell>
          <cell r="CC137">
            <v>1</v>
          </cell>
          <cell r="CD137">
            <v>1</v>
          </cell>
          <cell r="CE137">
            <v>2</v>
          </cell>
          <cell r="CF137">
            <v>1</v>
          </cell>
          <cell r="CG137">
            <v>2</v>
          </cell>
          <cell r="CH137">
            <v>1</v>
          </cell>
          <cell r="CI137">
            <v>2</v>
          </cell>
          <cell r="CJ137">
            <v>2</v>
          </cell>
          <cell r="CK137">
            <v>2</v>
          </cell>
          <cell r="CL137">
            <v>2</v>
          </cell>
          <cell r="CM137">
            <v>2</v>
          </cell>
          <cell r="CN137">
            <v>2</v>
          </cell>
          <cell r="CO137">
            <v>2</v>
          </cell>
          <cell r="CP137">
            <v>2</v>
          </cell>
          <cell r="CQ137">
            <v>2</v>
          </cell>
          <cell r="CR137">
            <v>2</v>
          </cell>
          <cell r="CS137">
            <v>2</v>
          </cell>
          <cell r="CT137">
            <v>2</v>
          </cell>
          <cell r="CU137">
            <v>1</v>
          </cell>
          <cell r="CV137">
            <v>1</v>
          </cell>
          <cell r="CW137">
            <v>1</v>
          </cell>
          <cell r="CX137">
            <v>2</v>
          </cell>
          <cell r="CY137">
            <v>1</v>
          </cell>
          <cell r="CZ137">
            <v>1</v>
          </cell>
          <cell r="DA137">
            <v>1</v>
          </cell>
          <cell r="DB137">
            <v>1</v>
          </cell>
          <cell r="DC137">
            <v>2</v>
          </cell>
          <cell r="DD137">
            <v>1</v>
          </cell>
          <cell r="DE137">
            <v>1</v>
          </cell>
          <cell r="DF137">
            <v>2</v>
          </cell>
          <cell r="DG137">
            <v>1</v>
          </cell>
          <cell r="DH137">
            <v>1</v>
          </cell>
          <cell r="DI137">
            <v>1</v>
          </cell>
          <cell r="DJ137" t="str">
            <v>CW</v>
          </cell>
          <cell r="DK137" t="str">
            <v>Open</v>
          </cell>
          <cell r="EA137" t="str">
            <v>Do</v>
          </cell>
          <cell r="EB137" t="str">
            <v>• 8 ranks in Bluff.
• 6 ranks in Sense Motive.
• Far Shot feat.
• Point Blank Shot feat.
• Weapon Focus(dagger, kukri or punching dagger) feat.</v>
          </cell>
        </row>
        <row r="138">
          <cell r="A138">
            <v>135</v>
          </cell>
          <cell r="B138" t="str">
            <v>Justiciar</v>
          </cell>
          <cell r="C138" t="str">
            <v>Jus</v>
          </cell>
          <cell r="D138" t="str">
            <v>Jus</v>
          </cell>
          <cell r="E138">
            <v>0</v>
          </cell>
          <cell r="K138">
            <v>4</v>
          </cell>
          <cell r="L138">
            <v>10</v>
          </cell>
          <cell r="U138">
            <v>1</v>
          </cell>
          <cell r="V138">
            <v>0.34</v>
          </cell>
          <cell r="W138">
            <v>0.34</v>
          </cell>
          <cell r="X138">
            <v>0.5</v>
          </cell>
          <cell r="AH138">
            <v>1</v>
          </cell>
          <cell r="AI138">
            <v>1</v>
          </cell>
          <cell r="AJ138">
            <v>1</v>
          </cell>
          <cell r="AK138">
            <v>2</v>
          </cell>
          <cell r="AL138">
            <v>2</v>
          </cell>
          <cell r="AM138">
            <v>0</v>
          </cell>
          <cell r="AN138">
            <v>1</v>
          </cell>
          <cell r="AO138">
            <v>1</v>
          </cell>
          <cell r="AP138">
            <v>1</v>
          </cell>
          <cell r="AQ138">
            <v>1</v>
          </cell>
          <cell r="AR138">
            <v>1</v>
          </cell>
          <cell r="AS138">
            <v>1</v>
          </cell>
          <cell r="AT138">
            <v>1</v>
          </cell>
          <cell r="AU138">
            <v>1</v>
          </cell>
          <cell r="AV138">
            <v>1</v>
          </cell>
          <cell r="AW138">
            <v>1</v>
          </cell>
          <cell r="AX138">
            <v>1</v>
          </cell>
          <cell r="AY138">
            <v>2</v>
          </cell>
          <cell r="AZ138">
            <v>1</v>
          </cell>
          <cell r="BA138">
            <v>1</v>
          </cell>
          <cell r="BB138">
            <v>2</v>
          </cell>
          <cell r="BC138">
            <v>1</v>
          </cell>
          <cell r="BD138">
            <v>2</v>
          </cell>
          <cell r="BE138">
            <v>2</v>
          </cell>
          <cell r="BF138">
            <v>0</v>
          </cell>
          <cell r="BG138">
            <v>0</v>
          </cell>
          <cell r="BH138">
            <v>2</v>
          </cell>
          <cell r="BI138">
            <v>2</v>
          </cell>
          <cell r="BJ138">
            <v>2</v>
          </cell>
          <cell r="BK138">
            <v>2</v>
          </cell>
          <cell r="BL138">
            <v>2</v>
          </cell>
          <cell r="BM138">
            <v>2</v>
          </cell>
          <cell r="BN138">
            <v>2</v>
          </cell>
          <cell r="BO138">
            <v>2</v>
          </cell>
          <cell r="BP138">
            <v>0</v>
          </cell>
          <cell r="BQ138">
            <v>2</v>
          </cell>
          <cell r="BR138">
            <v>2</v>
          </cell>
          <cell r="BS138">
            <v>2</v>
          </cell>
          <cell r="BT138">
            <v>0</v>
          </cell>
          <cell r="BU138">
            <v>2</v>
          </cell>
          <cell r="BV138">
            <v>2</v>
          </cell>
          <cell r="BW138">
            <v>2</v>
          </cell>
          <cell r="BX138">
            <v>2</v>
          </cell>
          <cell r="BY138">
            <v>2</v>
          </cell>
          <cell r="BZ138">
            <v>2</v>
          </cell>
          <cell r="CA138">
            <v>2</v>
          </cell>
          <cell r="CB138">
            <v>2</v>
          </cell>
          <cell r="CC138">
            <v>2</v>
          </cell>
          <cell r="CD138">
            <v>2</v>
          </cell>
          <cell r="CE138">
            <v>2</v>
          </cell>
          <cell r="CF138">
            <v>1</v>
          </cell>
          <cell r="CG138">
            <v>2</v>
          </cell>
          <cell r="CH138">
            <v>2</v>
          </cell>
          <cell r="CI138">
            <v>1</v>
          </cell>
          <cell r="CJ138">
            <v>1</v>
          </cell>
          <cell r="CK138">
            <v>1</v>
          </cell>
          <cell r="CL138">
            <v>1</v>
          </cell>
          <cell r="CM138">
            <v>1</v>
          </cell>
          <cell r="CN138">
            <v>1</v>
          </cell>
          <cell r="CO138">
            <v>1</v>
          </cell>
          <cell r="CP138">
            <v>1</v>
          </cell>
          <cell r="CQ138">
            <v>1</v>
          </cell>
          <cell r="CR138">
            <v>1</v>
          </cell>
          <cell r="CS138">
            <v>1</v>
          </cell>
          <cell r="CT138">
            <v>1</v>
          </cell>
          <cell r="CU138">
            <v>1</v>
          </cell>
          <cell r="CV138">
            <v>2</v>
          </cell>
          <cell r="CW138">
            <v>2</v>
          </cell>
          <cell r="CX138">
            <v>2</v>
          </cell>
          <cell r="CY138">
            <v>1</v>
          </cell>
          <cell r="CZ138">
            <v>1</v>
          </cell>
          <cell r="DA138">
            <v>1</v>
          </cell>
          <cell r="DB138">
            <v>1</v>
          </cell>
          <cell r="DC138">
            <v>2</v>
          </cell>
          <cell r="DD138">
            <v>2</v>
          </cell>
          <cell r="DE138">
            <v>2</v>
          </cell>
          <cell r="DF138">
            <v>1</v>
          </cell>
          <cell r="DG138">
            <v>1</v>
          </cell>
          <cell r="DH138">
            <v>1</v>
          </cell>
          <cell r="DI138">
            <v>2</v>
          </cell>
          <cell r="DJ138" t="str">
            <v>CW</v>
          </cell>
          <cell r="DK138" t="str">
            <v>Open</v>
          </cell>
          <cell r="EA138" t="str">
            <v>Do</v>
          </cell>
          <cell r="EB138" t="str">
            <v>• A base attack bonus of +6 or higher.
• 5 ranks in Gather Information.
• 5 ranks in Search.
• 5 ranks in Survival.
• Skill Focus(gather information) feat.
• Track feat.</v>
          </cell>
        </row>
        <row r="139">
          <cell r="A139">
            <v>136</v>
          </cell>
          <cell r="B139" t="str">
            <v>Kensai</v>
          </cell>
          <cell r="C139" t="str">
            <v>Ken</v>
          </cell>
          <cell r="D139" t="str">
            <v>Ken</v>
          </cell>
          <cell r="E139">
            <v>0</v>
          </cell>
          <cell r="K139">
            <v>4</v>
          </cell>
          <cell r="L139">
            <v>10</v>
          </cell>
          <cell r="U139">
            <v>0.75</v>
          </cell>
          <cell r="V139">
            <v>0.34</v>
          </cell>
          <cell r="W139">
            <v>0.34</v>
          </cell>
          <cell r="X139">
            <v>0.5</v>
          </cell>
          <cell r="AH139">
            <v>1</v>
          </cell>
          <cell r="AI139">
            <v>1</v>
          </cell>
          <cell r="AJ139">
            <v>2</v>
          </cell>
          <cell r="AK139">
            <v>1</v>
          </cell>
          <cell r="AL139">
            <v>2</v>
          </cell>
          <cell r="AM139">
            <v>0</v>
          </cell>
          <cell r="AN139">
            <v>2</v>
          </cell>
          <cell r="AO139">
            <v>2</v>
          </cell>
          <cell r="AP139">
            <v>2</v>
          </cell>
          <cell r="AQ139">
            <v>2</v>
          </cell>
          <cell r="AR139">
            <v>2</v>
          </cell>
          <cell r="AS139">
            <v>2</v>
          </cell>
          <cell r="AT139">
            <v>2</v>
          </cell>
          <cell r="AU139">
            <v>2</v>
          </cell>
          <cell r="AV139">
            <v>1</v>
          </cell>
          <cell r="AW139">
            <v>2</v>
          </cell>
          <cell r="AX139">
            <v>1</v>
          </cell>
          <cell r="AY139">
            <v>1</v>
          </cell>
          <cell r="AZ139">
            <v>1</v>
          </cell>
          <cell r="BA139">
            <v>1</v>
          </cell>
          <cell r="BB139">
            <v>1</v>
          </cell>
          <cell r="BC139">
            <v>1</v>
          </cell>
          <cell r="BD139">
            <v>1</v>
          </cell>
          <cell r="BE139">
            <v>1</v>
          </cell>
          <cell r="BF139">
            <v>0</v>
          </cell>
          <cell r="BG139">
            <v>0</v>
          </cell>
          <cell r="BH139">
            <v>2</v>
          </cell>
          <cell r="BI139">
            <v>2</v>
          </cell>
          <cell r="BJ139">
            <v>1</v>
          </cell>
          <cell r="BK139">
            <v>1</v>
          </cell>
          <cell r="BL139">
            <v>1</v>
          </cell>
          <cell r="BM139">
            <v>1</v>
          </cell>
          <cell r="BN139">
            <v>1</v>
          </cell>
          <cell r="BO139">
            <v>2</v>
          </cell>
          <cell r="BP139">
            <v>0</v>
          </cell>
          <cell r="BQ139">
            <v>1</v>
          </cell>
          <cell r="BR139">
            <v>2</v>
          </cell>
          <cell r="BS139">
            <v>1</v>
          </cell>
          <cell r="BT139">
            <v>0</v>
          </cell>
          <cell r="BU139">
            <v>1</v>
          </cell>
          <cell r="BV139">
            <v>1</v>
          </cell>
          <cell r="BW139">
            <v>1</v>
          </cell>
          <cell r="BX139">
            <v>1</v>
          </cell>
          <cell r="BY139">
            <v>1</v>
          </cell>
          <cell r="BZ139">
            <v>1</v>
          </cell>
          <cell r="CA139">
            <v>1</v>
          </cell>
          <cell r="CB139">
            <v>1</v>
          </cell>
          <cell r="CC139">
            <v>1</v>
          </cell>
          <cell r="CD139">
            <v>1</v>
          </cell>
          <cell r="CE139">
            <v>1</v>
          </cell>
          <cell r="CF139">
            <v>1</v>
          </cell>
          <cell r="CG139">
            <v>1</v>
          </cell>
          <cell r="CH139">
            <v>1</v>
          </cell>
          <cell r="CI139">
            <v>1</v>
          </cell>
          <cell r="CJ139">
            <v>1</v>
          </cell>
          <cell r="CK139">
            <v>1</v>
          </cell>
          <cell r="CL139">
            <v>1</v>
          </cell>
          <cell r="CM139">
            <v>1</v>
          </cell>
          <cell r="CN139">
            <v>1</v>
          </cell>
          <cell r="CO139">
            <v>1</v>
          </cell>
          <cell r="CP139">
            <v>1</v>
          </cell>
          <cell r="CQ139">
            <v>1</v>
          </cell>
          <cell r="CR139">
            <v>1</v>
          </cell>
          <cell r="CS139">
            <v>1</v>
          </cell>
          <cell r="CT139">
            <v>1</v>
          </cell>
          <cell r="CU139">
            <v>1</v>
          </cell>
          <cell r="CV139">
            <v>2</v>
          </cell>
          <cell r="CW139">
            <v>1</v>
          </cell>
          <cell r="CX139">
            <v>2</v>
          </cell>
          <cell r="CY139">
            <v>1</v>
          </cell>
          <cell r="CZ139">
            <v>1</v>
          </cell>
          <cell r="DA139">
            <v>1</v>
          </cell>
          <cell r="DB139">
            <v>1</v>
          </cell>
          <cell r="DC139">
            <v>1</v>
          </cell>
          <cell r="DD139">
            <v>1</v>
          </cell>
          <cell r="DE139">
            <v>1</v>
          </cell>
          <cell r="DF139">
            <v>1</v>
          </cell>
          <cell r="DG139">
            <v>1</v>
          </cell>
          <cell r="DH139">
            <v>1</v>
          </cell>
          <cell r="DI139">
            <v>1</v>
          </cell>
          <cell r="DJ139" t="str">
            <v>CW</v>
          </cell>
          <cell r="DK139" t="str">
            <v>Closed</v>
          </cell>
          <cell r="EA139" t="str">
            <v>Do</v>
          </cell>
          <cell r="EB139" t="str">
            <v>• A base attack bonus of +5 or higher.
• 5 ranks in Concentration.
• 5 ranks in Diplomacy.
• 5 ranks in Ride.
• Combat Expertise feat.
• Weapon Focus feat.</v>
          </cell>
        </row>
        <row r="140">
          <cell r="A140">
            <v>137</v>
          </cell>
          <cell r="B140" t="str">
            <v>Knight of the Chalice</v>
          </cell>
          <cell r="C140" t="str">
            <v>KoC</v>
          </cell>
          <cell r="D140" t="str">
            <v>KoC</v>
          </cell>
          <cell r="E140">
            <v>0</v>
          </cell>
          <cell r="K140">
            <v>2</v>
          </cell>
          <cell r="L140">
            <v>10</v>
          </cell>
          <cell r="U140">
            <v>1</v>
          </cell>
          <cell r="V140">
            <v>0.5</v>
          </cell>
          <cell r="W140">
            <v>0.34</v>
          </cell>
          <cell r="X140">
            <v>0.34</v>
          </cell>
          <cell r="AH140">
            <v>1</v>
          </cell>
          <cell r="AI140">
            <v>1</v>
          </cell>
          <cell r="AJ140">
            <v>1</v>
          </cell>
          <cell r="AK140">
            <v>1</v>
          </cell>
          <cell r="AL140">
            <v>1</v>
          </cell>
          <cell r="AM140">
            <v>0</v>
          </cell>
          <cell r="AN140">
            <v>2</v>
          </cell>
          <cell r="AO140">
            <v>2</v>
          </cell>
          <cell r="AP140">
            <v>2</v>
          </cell>
          <cell r="AQ140">
            <v>2</v>
          </cell>
          <cell r="AR140">
            <v>2</v>
          </cell>
          <cell r="AS140">
            <v>2</v>
          </cell>
          <cell r="AT140">
            <v>2</v>
          </cell>
          <cell r="AU140">
            <v>2</v>
          </cell>
          <cell r="AV140">
            <v>1</v>
          </cell>
          <cell r="AW140">
            <v>2</v>
          </cell>
          <cell r="AX140">
            <v>1</v>
          </cell>
          <cell r="AY140">
            <v>1</v>
          </cell>
          <cell r="AZ140">
            <v>1</v>
          </cell>
          <cell r="BA140">
            <v>1</v>
          </cell>
          <cell r="BB140">
            <v>1</v>
          </cell>
          <cell r="BC140">
            <v>1</v>
          </cell>
          <cell r="BD140">
            <v>1</v>
          </cell>
          <cell r="BE140">
            <v>1</v>
          </cell>
          <cell r="BF140">
            <v>0</v>
          </cell>
          <cell r="BG140">
            <v>0</v>
          </cell>
          <cell r="BH140">
            <v>2</v>
          </cell>
          <cell r="BI140">
            <v>1</v>
          </cell>
          <cell r="BJ140">
            <v>1</v>
          </cell>
          <cell r="BK140">
            <v>1</v>
          </cell>
          <cell r="BL140">
            <v>1</v>
          </cell>
          <cell r="BM140">
            <v>1</v>
          </cell>
          <cell r="BN140">
            <v>1</v>
          </cell>
          <cell r="BO140">
            <v>1</v>
          </cell>
          <cell r="BP140">
            <v>0</v>
          </cell>
          <cell r="BQ140">
            <v>1</v>
          </cell>
          <cell r="BR140">
            <v>1</v>
          </cell>
          <cell r="BS140">
            <v>1</v>
          </cell>
          <cell r="BT140">
            <v>0</v>
          </cell>
          <cell r="BU140">
            <v>2</v>
          </cell>
          <cell r="BV140">
            <v>2</v>
          </cell>
          <cell r="BW140">
            <v>1</v>
          </cell>
          <cell r="BX140">
            <v>1</v>
          </cell>
          <cell r="BY140">
            <v>1</v>
          </cell>
          <cell r="BZ140">
            <v>1</v>
          </cell>
          <cell r="CA140">
            <v>1</v>
          </cell>
          <cell r="CB140">
            <v>1</v>
          </cell>
          <cell r="CC140">
            <v>1</v>
          </cell>
          <cell r="CD140">
            <v>1</v>
          </cell>
          <cell r="CE140">
            <v>1</v>
          </cell>
          <cell r="CF140">
            <v>1</v>
          </cell>
          <cell r="CG140">
            <v>1</v>
          </cell>
          <cell r="CH140">
            <v>1</v>
          </cell>
          <cell r="CI140">
            <v>1</v>
          </cell>
          <cell r="CJ140">
            <v>1</v>
          </cell>
          <cell r="CK140">
            <v>1</v>
          </cell>
          <cell r="CL140">
            <v>1</v>
          </cell>
          <cell r="CM140">
            <v>1</v>
          </cell>
          <cell r="CN140">
            <v>1</v>
          </cell>
          <cell r="CO140">
            <v>2</v>
          </cell>
          <cell r="CP140">
            <v>2</v>
          </cell>
          <cell r="CQ140">
            <v>2</v>
          </cell>
          <cell r="CR140">
            <v>2</v>
          </cell>
          <cell r="CS140">
            <v>2</v>
          </cell>
          <cell r="CT140">
            <v>2</v>
          </cell>
          <cell r="CU140">
            <v>1</v>
          </cell>
          <cell r="CV140">
            <v>1</v>
          </cell>
          <cell r="CW140">
            <v>1</v>
          </cell>
          <cell r="CX140">
            <v>2</v>
          </cell>
          <cell r="CY140">
            <v>1</v>
          </cell>
          <cell r="CZ140">
            <v>1</v>
          </cell>
          <cell r="DA140">
            <v>1</v>
          </cell>
          <cell r="DB140">
            <v>1</v>
          </cell>
          <cell r="DC140">
            <v>1</v>
          </cell>
          <cell r="DD140">
            <v>1</v>
          </cell>
          <cell r="DE140">
            <v>1</v>
          </cell>
          <cell r="DF140">
            <v>1</v>
          </cell>
          <cell r="DG140">
            <v>1</v>
          </cell>
          <cell r="DH140">
            <v>1</v>
          </cell>
          <cell r="DI140">
            <v>1</v>
          </cell>
          <cell r="DJ140" t="str">
            <v>CW</v>
          </cell>
          <cell r="DK140" t="str">
            <v>Open</v>
          </cell>
          <cell r="EA140" t="str">
            <v>Might</v>
          </cell>
          <cell r="EB140" t="str">
            <v>• A base attack bonus of +8 or higher.
• 10 ranks in Knowledge(Religion).
• 5 ranks in Knowledge(The Planes).
• Ability to cast divine spells, including Protection from Evil
   (not verified).</v>
          </cell>
          <cell r="EE140">
            <v>111</v>
          </cell>
          <cell r="EN140">
            <v>0</v>
          </cell>
        </row>
        <row r="141">
          <cell r="A141">
            <v>138</v>
          </cell>
          <cell r="B141" t="str">
            <v>Knight Protector</v>
          </cell>
          <cell r="C141" t="str">
            <v>KnP</v>
          </cell>
          <cell r="D141" t="str">
            <v>KnP</v>
          </cell>
          <cell r="E141">
            <v>0</v>
          </cell>
          <cell r="K141">
            <v>2</v>
          </cell>
          <cell r="L141">
            <v>10</v>
          </cell>
          <cell r="R141" t="b">
            <v>0</v>
          </cell>
          <cell r="U141">
            <v>1</v>
          </cell>
          <cell r="V141">
            <v>0.34</v>
          </cell>
          <cell r="W141">
            <v>0.34</v>
          </cell>
          <cell r="X141">
            <v>0.5</v>
          </cell>
          <cell r="AH141">
            <v>1</v>
          </cell>
          <cell r="AI141">
            <v>1</v>
          </cell>
          <cell r="AJ141">
            <v>1</v>
          </cell>
          <cell r="AK141">
            <v>1</v>
          </cell>
          <cell r="AL141">
            <v>1</v>
          </cell>
          <cell r="AM141">
            <v>0</v>
          </cell>
          <cell r="AN141">
            <v>1</v>
          </cell>
          <cell r="AO141">
            <v>1</v>
          </cell>
          <cell r="AP141">
            <v>1</v>
          </cell>
          <cell r="AQ141">
            <v>1</v>
          </cell>
          <cell r="AR141">
            <v>1</v>
          </cell>
          <cell r="AS141">
            <v>1</v>
          </cell>
          <cell r="AT141">
            <v>1</v>
          </cell>
          <cell r="AU141">
            <v>1</v>
          </cell>
          <cell r="AV141">
            <v>1</v>
          </cell>
          <cell r="AW141">
            <v>2</v>
          </cell>
          <cell r="AX141">
            <v>1</v>
          </cell>
          <cell r="AY141">
            <v>1</v>
          </cell>
          <cell r="AZ141">
            <v>1</v>
          </cell>
          <cell r="BA141">
            <v>1</v>
          </cell>
          <cell r="BB141">
            <v>1</v>
          </cell>
          <cell r="BC141">
            <v>1</v>
          </cell>
          <cell r="BD141">
            <v>1</v>
          </cell>
          <cell r="BE141">
            <v>1</v>
          </cell>
          <cell r="BF141">
            <v>0</v>
          </cell>
          <cell r="BG141">
            <v>0</v>
          </cell>
          <cell r="BH141">
            <v>2</v>
          </cell>
          <cell r="BI141">
            <v>1</v>
          </cell>
          <cell r="BJ141">
            <v>1</v>
          </cell>
          <cell r="BK141">
            <v>1</v>
          </cell>
          <cell r="BL141">
            <v>1</v>
          </cell>
          <cell r="BM141">
            <v>1</v>
          </cell>
          <cell r="BN141">
            <v>1</v>
          </cell>
          <cell r="BO141">
            <v>1</v>
          </cell>
          <cell r="BP141">
            <v>0</v>
          </cell>
          <cell r="BQ141">
            <v>1</v>
          </cell>
          <cell r="BR141">
            <v>2</v>
          </cell>
          <cell r="BS141">
            <v>1</v>
          </cell>
          <cell r="BT141">
            <v>0</v>
          </cell>
          <cell r="BU141">
            <v>1</v>
          </cell>
          <cell r="BV141">
            <v>1</v>
          </cell>
          <cell r="BW141">
            <v>1</v>
          </cell>
          <cell r="BX141">
            <v>1</v>
          </cell>
          <cell r="BY141">
            <v>1</v>
          </cell>
          <cell r="BZ141">
            <v>1</v>
          </cell>
          <cell r="CA141">
            <v>1</v>
          </cell>
          <cell r="CB141">
            <v>1</v>
          </cell>
          <cell r="CC141">
            <v>1</v>
          </cell>
          <cell r="CD141">
            <v>1</v>
          </cell>
          <cell r="CE141">
            <v>1</v>
          </cell>
          <cell r="CF141">
            <v>1</v>
          </cell>
          <cell r="CG141">
            <v>1</v>
          </cell>
          <cell r="CH141">
            <v>1</v>
          </cell>
          <cell r="CI141">
            <v>1</v>
          </cell>
          <cell r="CJ141">
            <v>1</v>
          </cell>
          <cell r="CK141">
            <v>1</v>
          </cell>
          <cell r="CL141">
            <v>1</v>
          </cell>
          <cell r="CM141">
            <v>1</v>
          </cell>
          <cell r="CN141">
            <v>1</v>
          </cell>
          <cell r="CO141">
            <v>1</v>
          </cell>
          <cell r="CP141">
            <v>1</v>
          </cell>
          <cell r="CQ141">
            <v>1</v>
          </cell>
          <cell r="CR141">
            <v>1</v>
          </cell>
          <cell r="CS141">
            <v>1</v>
          </cell>
          <cell r="CT141">
            <v>1</v>
          </cell>
          <cell r="CU141">
            <v>1</v>
          </cell>
          <cell r="CV141">
            <v>2</v>
          </cell>
          <cell r="CW141">
            <v>1</v>
          </cell>
          <cell r="CX141">
            <v>1</v>
          </cell>
          <cell r="CY141">
            <v>1</v>
          </cell>
          <cell r="CZ141">
            <v>1</v>
          </cell>
          <cell r="DA141">
            <v>1</v>
          </cell>
          <cell r="DB141">
            <v>1</v>
          </cell>
          <cell r="DC141">
            <v>2</v>
          </cell>
          <cell r="DD141">
            <v>1</v>
          </cell>
          <cell r="DE141">
            <v>1</v>
          </cell>
          <cell r="DF141">
            <v>1</v>
          </cell>
          <cell r="DG141">
            <v>1</v>
          </cell>
          <cell r="DH141">
            <v>1</v>
          </cell>
          <cell r="DI141">
            <v>1</v>
          </cell>
          <cell r="DJ141" t="str">
            <v>CW</v>
          </cell>
          <cell r="DK141" t="str">
            <v>Open</v>
          </cell>
          <cell r="EA141" t="str">
            <v>Do</v>
          </cell>
          <cell r="EB141" t="str">
            <v xml:space="preserve">• A base attack bonus of +5 or higher.
• 6 ranks in Diplomacy.
• 4 ranks in Knowledge(Nobility and Royalty).
• 6 ranks in Ride.
• Great Cleave, Cleave and Power Attack feats.
• Mounted Combat feat.
• Proficient with Heavy Armor.
</v>
          </cell>
          <cell r="EE141" t="b">
            <v>0</v>
          </cell>
          <cell r="EN141">
            <v>0</v>
          </cell>
        </row>
        <row r="142">
          <cell r="A142">
            <v>139</v>
          </cell>
          <cell r="B142" t="str">
            <v>Master Thrower</v>
          </cell>
          <cell r="C142" t="str">
            <v>MaT</v>
          </cell>
          <cell r="D142" t="str">
            <v>MaT</v>
          </cell>
          <cell r="E142">
            <v>0</v>
          </cell>
          <cell r="K142">
            <v>4</v>
          </cell>
          <cell r="L142">
            <v>8</v>
          </cell>
          <cell r="U142">
            <v>1</v>
          </cell>
          <cell r="V142">
            <v>0.34</v>
          </cell>
          <cell r="W142">
            <v>0.5</v>
          </cell>
          <cell r="X142">
            <v>0.34</v>
          </cell>
          <cell r="AH142">
            <v>1</v>
          </cell>
          <cell r="AI142">
            <v>1</v>
          </cell>
          <cell r="AJ142">
            <v>1</v>
          </cell>
          <cell r="AK142">
            <v>2</v>
          </cell>
          <cell r="AL142">
            <v>2</v>
          </cell>
          <cell r="AM142">
            <v>0</v>
          </cell>
          <cell r="AN142">
            <v>2</v>
          </cell>
          <cell r="AO142">
            <v>2</v>
          </cell>
          <cell r="AP142">
            <v>2</v>
          </cell>
          <cell r="AQ142">
            <v>2</v>
          </cell>
          <cell r="AR142">
            <v>2</v>
          </cell>
          <cell r="AS142">
            <v>2</v>
          </cell>
          <cell r="AT142">
            <v>2</v>
          </cell>
          <cell r="AU142">
            <v>2</v>
          </cell>
          <cell r="AV142">
            <v>1</v>
          </cell>
          <cell r="AW142">
            <v>1</v>
          </cell>
          <cell r="AX142">
            <v>1</v>
          </cell>
          <cell r="AY142">
            <v>1</v>
          </cell>
          <cell r="AZ142">
            <v>1</v>
          </cell>
          <cell r="BA142">
            <v>1</v>
          </cell>
          <cell r="BB142">
            <v>1</v>
          </cell>
          <cell r="BC142">
            <v>1</v>
          </cell>
          <cell r="BD142">
            <v>1</v>
          </cell>
          <cell r="BE142">
            <v>1</v>
          </cell>
          <cell r="BF142">
            <v>0</v>
          </cell>
          <cell r="BG142">
            <v>0</v>
          </cell>
          <cell r="BH142">
            <v>1</v>
          </cell>
          <cell r="BI142">
            <v>2</v>
          </cell>
          <cell r="BJ142">
            <v>1</v>
          </cell>
          <cell r="BK142">
            <v>1</v>
          </cell>
          <cell r="BL142">
            <v>1</v>
          </cell>
          <cell r="BM142">
            <v>1</v>
          </cell>
          <cell r="BN142">
            <v>1</v>
          </cell>
          <cell r="BO142">
            <v>1</v>
          </cell>
          <cell r="BP142">
            <v>0</v>
          </cell>
          <cell r="BQ142">
            <v>1</v>
          </cell>
          <cell r="BR142">
            <v>1</v>
          </cell>
          <cell r="BS142">
            <v>1</v>
          </cell>
          <cell r="BT142">
            <v>0</v>
          </cell>
          <cell r="BU142">
            <v>1</v>
          </cell>
          <cell r="BV142">
            <v>1</v>
          </cell>
          <cell r="BW142">
            <v>1</v>
          </cell>
          <cell r="BX142">
            <v>1</v>
          </cell>
          <cell r="BY142">
            <v>1</v>
          </cell>
          <cell r="BZ142">
            <v>1</v>
          </cell>
          <cell r="CA142">
            <v>1</v>
          </cell>
          <cell r="CB142">
            <v>1</v>
          </cell>
          <cell r="CC142">
            <v>1</v>
          </cell>
          <cell r="CD142">
            <v>1</v>
          </cell>
          <cell r="CE142">
            <v>1</v>
          </cell>
          <cell r="CF142">
            <v>1</v>
          </cell>
          <cell r="CG142">
            <v>1</v>
          </cell>
          <cell r="CH142">
            <v>1</v>
          </cell>
          <cell r="CI142">
            <v>2</v>
          </cell>
          <cell r="CJ142">
            <v>2</v>
          </cell>
          <cell r="CK142">
            <v>2</v>
          </cell>
          <cell r="CL142">
            <v>2</v>
          </cell>
          <cell r="CM142">
            <v>2</v>
          </cell>
          <cell r="CN142">
            <v>2</v>
          </cell>
          <cell r="CO142">
            <v>2</v>
          </cell>
          <cell r="CP142">
            <v>2</v>
          </cell>
          <cell r="CQ142">
            <v>2</v>
          </cell>
          <cell r="CR142">
            <v>2</v>
          </cell>
          <cell r="CS142">
            <v>2</v>
          </cell>
          <cell r="CT142">
            <v>2</v>
          </cell>
          <cell r="CU142">
            <v>1</v>
          </cell>
          <cell r="CV142">
            <v>1</v>
          </cell>
          <cell r="CW142">
            <v>1</v>
          </cell>
          <cell r="CX142">
            <v>1</v>
          </cell>
          <cell r="CY142">
            <v>1</v>
          </cell>
          <cell r="CZ142">
            <v>2</v>
          </cell>
          <cell r="DA142">
            <v>1</v>
          </cell>
          <cell r="DB142">
            <v>1</v>
          </cell>
          <cell r="DC142">
            <v>2</v>
          </cell>
          <cell r="DD142">
            <v>1</v>
          </cell>
          <cell r="DE142">
            <v>1</v>
          </cell>
          <cell r="DF142">
            <v>2</v>
          </cell>
          <cell r="DG142">
            <v>1</v>
          </cell>
          <cell r="DH142">
            <v>1</v>
          </cell>
          <cell r="DI142">
            <v>2</v>
          </cell>
          <cell r="DJ142" t="str">
            <v>CW</v>
          </cell>
          <cell r="DK142" t="str">
            <v>Open</v>
          </cell>
          <cell r="EA142" t="str">
            <v>Do</v>
          </cell>
          <cell r="EB142" t="str">
            <v>• A base attack bonus of +5 or higher.
• 4 ranks in Sleight of Hand.
• Point Blank Shot feat.
• Precise Shot feat.
• Weapon Focus feat.</v>
          </cell>
          <cell r="EE142" t="b">
            <v>0</v>
          </cell>
          <cell r="EN142">
            <v>0</v>
          </cell>
        </row>
        <row r="143">
          <cell r="A143">
            <v>140</v>
          </cell>
          <cell r="B143" t="str">
            <v>Master of the Unseen Hand</v>
          </cell>
          <cell r="C143" t="str">
            <v>MUH</v>
          </cell>
          <cell r="D143" t="str">
            <v>MUH</v>
          </cell>
          <cell r="E143">
            <v>0</v>
          </cell>
          <cell r="K143">
            <v>2</v>
          </cell>
          <cell r="L143">
            <v>4</v>
          </cell>
          <cell r="U143">
            <v>1</v>
          </cell>
          <cell r="V143">
            <v>0.34</v>
          </cell>
          <cell r="W143">
            <v>0.34</v>
          </cell>
          <cell r="X143">
            <v>0.5</v>
          </cell>
          <cell r="AH143">
            <v>1</v>
          </cell>
          <cell r="AI143">
            <v>1</v>
          </cell>
          <cell r="AJ143">
            <v>1</v>
          </cell>
          <cell r="AK143">
            <v>1</v>
          </cell>
          <cell r="AL143">
            <v>1</v>
          </cell>
          <cell r="AM143">
            <v>0</v>
          </cell>
          <cell r="AN143">
            <v>2</v>
          </cell>
          <cell r="AO143">
            <v>2</v>
          </cell>
          <cell r="AP143">
            <v>2</v>
          </cell>
          <cell r="AQ143">
            <v>2</v>
          </cell>
          <cell r="AR143">
            <v>2</v>
          </cell>
          <cell r="AS143">
            <v>2</v>
          </cell>
          <cell r="AT143">
            <v>2</v>
          </cell>
          <cell r="AU143">
            <v>2</v>
          </cell>
          <cell r="AV143">
            <v>1</v>
          </cell>
          <cell r="AW143">
            <v>1</v>
          </cell>
          <cell r="AX143">
            <v>1</v>
          </cell>
          <cell r="AY143">
            <v>1</v>
          </cell>
          <cell r="AZ143">
            <v>1</v>
          </cell>
          <cell r="BA143">
            <v>1</v>
          </cell>
          <cell r="BB143">
            <v>1</v>
          </cell>
          <cell r="BC143">
            <v>1</v>
          </cell>
          <cell r="BD143">
            <v>1</v>
          </cell>
          <cell r="BE143">
            <v>1</v>
          </cell>
          <cell r="BF143">
            <v>0</v>
          </cell>
          <cell r="BG143">
            <v>0</v>
          </cell>
          <cell r="BH143">
            <v>2</v>
          </cell>
          <cell r="BI143">
            <v>1</v>
          </cell>
          <cell r="BJ143">
            <v>2</v>
          </cell>
          <cell r="BK143">
            <v>1</v>
          </cell>
          <cell r="BL143">
            <v>1</v>
          </cell>
          <cell r="BM143">
            <v>1</v>
          </cell>
          <cell r="BN143">
            <v>1</v>
          </cell>
          <cell r="BO143">
            <v>1</v>
          </cell>
          <cell r="BP143">
            <v>0</v>
          </cell>
          <cell r="BQ143">
            <v>1</v>
          </cell>
          <cell r="BR143">
            <v>1</v>
          </cell>
          <cell r="BS143">
            <v>1</v>
          </cell>
          <cell r="BT143">
            <v>0</v>
          </cell>
          <cell r="BU143">
            <v>1</v>
          </cell>
          <cell r="BV143">
            <v>1</v>
          </cell>
          <cell r="BW143">
            <v>1</v>
          </cell>
          <cell r="BX143">
            <v>1</v>
          </cell>
          <cell r="BY143">
            <v>1</v>
          </cell>
          <cell r="BZ143">
            <v>1</v>
          </cell>
          <cell r="CA143">
            <v>1</v>
          </cell>
          <cell r="CB143">
            <v>1</v>
          </cell>
          <cell r="CC143">
            <v>1</v>
          </cell>
          <cell r="CD143">
            <v>1</v>
          </cell>
          <cell r="CE143">
            <v>1</v>
          </cell>
          <cell r="CF143">
            <v>1</v>
          </cell>
          <cell r="CG143">
            <v>1</v>
          </cell>
          <cell r="CH143">
            <v>1</v>
          </cell>
          <cell r="CI143">
            <v>1</v>
          </cell>
          <cell r="CJ143">
            <v>1</v>
          </cell>
          <cell r="CK143">
            <v>1</v>
          </cell>
          <cell r="CL143">
            <v>1</v>
          </cell>
          <cell r="CM143">
            <v>1</v>
          </cell>
          <cell r="CN143">
            <v>1</v>
          </cell>
          <cell r="CO143">
            <v>2</v>
          </cell>
          <cell r="CP143">
            <v>2</v>
          </cell>
          <cell r="CQ143">
            <v>2</v>
          </cell>
          <cell r="CR143">
            <v>2</v>
          </cell>
          <cell r="CS143">
            <v>2</v>
          </cell>
          <cell r="CT143">
            <v>2</v>
          </cell>
          <cell r="CU143">
            <v>1</v>
          </cell>
          <cell r="CV143">
            <v>1</v>
          </cell>
          <cell r="CW143">
            <v>1</v>
          </cell>
          <cell r="CX143">
            <v>1</v>
          </cell>
          <cell r="CY143">
            <v>1</v>
          </cell>
          <cell r="CZ143">
            <v>1</v>
          </cell>
          <cell r="DA143">
            <v>1</v>
          </cell>
          <cell r="DB143">
            <v>2</v>
          </cell>
          <cell r="DC143">
            <v>1</v>
          </cell>
          <cell r="DD143">
            <v>1</v>
          </cell>
          <cell r="DE143">
            <v>1</v>
          </cell>
          <cell r="DF143">
            <v>1</v>
          </cell>
          <cell r="DG143">
            <v>1</v>
          </cell>
          <cell r="DH143">
            <v>1</v>
          </cell>
          <cell r="DI143">
            <v>1</v>
          </cell>
          <cell r="DJ143" t="str">
            <v>CW</v>
          </cell>
          <cell r="DK143" t="str">
            <v>Open</v>
          </cell>
          <cell r="EA143" t="str">
            <v>Might</v>
          </cell>
          <cell r="EB143" t="str">
            <v>• 8 ranks in Concentration.
• Ability to use telekinesis(not verified).</v>
          </cell>
          <cell r="EN143">
            <v>0</v>
          </cell>
        </row>
        <row r="144">
          <cell r="A144">
            <v>141</v>
          </cell>
          <cell r="B144" t="str">
            <v>Mindspy</v>
          </cell>
          <cell r="C144" t="str">
            <v>Msp</v>
          </cell>
          <cell r="D144" t="str">
            <v>Msp</v>
          </cell>
          <cell r="E144">
            <v>0</v>
          </cell>
          <cell r="K144">
            <v>2</v>
          </cell>
          <cell r="L144">
            <v>8</v>
          </cell>
          <cell r="U144">
            <v>1</v>
          </cell>
          <cell r="V144">
            <v>0.34</v>
          </cell>
          <cell r="W144">
            <v>0.34</v>
          </cell>
          <cell r="X144">
            <v>0.5</v>
          </cell>
          <cell r="AH144">
            <v>1</v>
          </cell>
          <cell r="AI144">
            <v>1</v>
          </cell>
          <cell r="AJ144">
            <v>1</v>
          </cell>
          <cell r="AK144">
            <v>2</v>
          </cell>
          <cell r="AL144">
            <v>1</v>
          </cell>
          <cell r="AM144">
            <v>0</v>
          </cell>
          <cell r="AN144">
            <v>2</v>
          </cell>
          <cell r="AO144">
            <v>2</v>
          </cell>
          <cell r="AP144">
            <v>2</v>
          </cell>
          <cell r="AQ144">
            <v>2</v>
          </cell>
          <cell r="AR144">
            <v>2</v>
          </cell>
          <cell r="AS144">
            <v>2</v>
          </cell>
          <cell r="AT144">
            <v>2</v>
          </cell>
          <cell r="AU144">
            <v>2</v>
          </cell>
          <cell r="AV144">
            <v>1</v>
          </cell>
          <cell r="AW144">
            <v>1</v>
          </cell>
          <cell r="AX144">
            <v>1</v>
          </cell>
          <cell r="AY144">
            <v>1</v>
          </cell>
          <cell r="AZ144">
            <v>1</v>
          </cell>
          <cell r="BA144">
            <v>1</v>
          </cell>
          <cell r="BB144">
            <v>1</v>
          </cell>
          <cell r="BC144">
            <v>1</v>
          </cell>
          <cell r="BD144">
            <v>1</v>
          </cell>
          <cell r="BE144">
            <v>1</v>
          </cell>
          <cell r="BF144">
            <v>0</v>
          </cell>
          <cell r="BG144">
            <v>0</v>
          </cell>
          <cell r="BH144">
            <v>2</v>
          </cell>
          <cell r="BI144">
            <v>1</v>
          </cell>
          <cell r="BJ144">
            <v>1</v>
          </cell>
          <cell r="BK144">
            <v>1</v>
          </cell>
          <cell r="BL144">
            <v>1</v>
          </cell>
          <cell r="BM144">
            <v>1</v>
          </cell>
          <cell r="BN144">
            <v>1</v>
          </cell>
          <cell r="BO144">
            <v>1</v>
          </cell>
          <cell r="BP144">
            <v>0</v>
          </cell>
          <cell r="BQ144">
            <v>1</v>
          </cell>
          <cell r="BR144">
            <v>1</v>
          </cell>
          <cell r="BS144">
            <v>1</v>
          </cell>
          <cell r="BT144">
            <v>0</v>
          </cell>
          <cell r="BU144">
            <v>1</v>
          </cell>
          <cell r="BV144">
            <v>1</v>
          </cell>
          <cell r="BW144">
            <v>1</v>
          </cell>
          <cell r="BX144">
            <v>1</v>
          </cell>
          <cell r="BY144">
            <v>1</v>
          </cell>
          <cell r="BZ144">
            <v>1</v>
          </cell>
          <cell r="CA144">
            <v>1</v>
          </cell>
          <cell r="CB144">
            <v>1</v>
          </cell>
          <cell r="CC144">
            <v>1</v>
          </cell>
          <cell r="CD144">
            <v>1</v>
          </cell>
          <cell r="CE144">
            <v>1</v>
          </cell>
          <cell r="CF144">
            <v>1</v>
          </cell>
          <cell r="CG144">
            <v>1</v>
          </cell>
          <cell r="CH144">
            <v>1</v>
          </cell>
          <cell r="CI144">
            <v>1</v>
          </cell>
          <cell r="CJ144">
            <v>1</v>
          </cell>
          <cell r="CK144">
            <v>1</v>
          </cell>
          <cell r="CL144">
            <v>1</v>
          </cell>
          <cell r="CM144">
            <v>1</v>
          </cell>
          <cell r="CN144">
            <v>1</v>
          </cell>
          <cell r="CO144">
            <v>2</v>
          </cell>
          <cell r="CP144">
            <v>2</v>
          </cell>
          <cell r="CQ144">
            <v>2</v>
          </cell>
          <cell r="CR144">
            <v>2</v>
          </cell>
          <cell r="CS144">
            <v>2</v>
          </cell>
          <cell r="CT144">
            <v>2</v>
          </cell>
          <cell r="CU144">
            <v>1</v>
          </cell>
          <cell r="CV144">
            <v>1</v>
          </cell>
          <cell r="CW144">
            <v>1</v>
          </cell>
          <cell r="CX144">
            <v>2</v>
          </cell>
          <cell r="CY144">
            <v>1</v>
          </cell>
          <cell r="CZ144">
            <v>1</v>
          </cell>
          <cell r="DA144">
            <v>1</v>
          </cell>
          <cell r="DB144">
            <v>1</v>
          </cell>
          <cell r="DC144">
            <v>1</v>
          </cell>
          <cell r="DD144">
            <v>1</v>
          </cell>
          <cell r="DE144">
            <v>1</v>
          </cell>
          <cell r="DF144">
            <v>1</v>
          </cell>
          <cell r="DG144">
            <v>1</v>
          </cell>
          <cell r="DH144">
            <v>1</v>
          </cell>
          <cell r="DI144">
            <v>1</v>
          </cell>
          <cell r="DJ144" t="str">
            <v>CW</v>
          </cell>
          <cell r="DK144" t="str">
            <v>Open</v>
          </cell>
          <cell r="EA144" t="str">
            <v>Might</v>
          </cell>
          <cell r="EB144" t="str">
            <v>• A base attack bonus of +3 or higher.
• 8 ranks in Concentration.
• Ability to use detect thoughts(not verified).</v>
          </cell>
          <cell r="EN144">
            <v>0</v>
          </cell>
        </row>
        <row r="145">
          <cell r="A145">
            <v>142</v>
          </cell>
          <cell r="B145" t="str">
            <v>Nature's Warrior</v>
          </cell>
          <cell r="C145" t="str">
            <v>NWr</v>
          </cell>
          <cell r="D145" t="str">
            <v>NWr</v>
          </cell>
          <cell r="E145">
            <v>0</v>
          </cell>
          <cell r="G145">
            <v>0</v>
          </cell>
          <cell r="K145">
            <v>2</v>
          </cell>
          <cell r="L145">
            <v>10</v>
          </cell>
          <cell r="U145">
            <v>1</v>
          </cell>
          <cell r="V145">
            <v>0.5</v>
          </cell>
          <cell r="W145">
            <v>0.34</v>
          </cell>
          <cell r="X145">
            <v>0.34</v>
          </cell>
          <cell r="AH145">
            <v>1</v>
          </cell>
          <cell r="AI145">
            <v>1</v>
          </cell>
          <cell r="AJ145">
            <v>1</v>
          </cell>
          <cell r="AK145">
            <v>1</v>
          </cell>
          <cell r="AL145">
            <v>1</v>
          </cell>
          <cell r="AM145">
            <v>0</v>
          </cell>
          <cell r="AN145">
            <v>1</v>
          </cell>
          <cell r="AO145">
            <v>1</v>
          </cell>
          <cell r="AP145">
            <v>1</v>
          </cell>
          <cell r="AQ145">
            <v>1</v>
          </cell>
          <cell r="AR145">
            <v>1</v>
          </cell>
          <cell r="AS145">
            <v>1</v>
          </cell>
          <cell r="AT145">
            <v>1</v>
          </cell>
          <cell r="AU145">
            <v>1</v>
          </cell>
          <cell r="AV145">
            <v>1</v>
          </cell>
          <cell r="AW145">
            <v>2</v>
          </cell>
          <cell r="AX145">
            <v>1</v>
          </cell>
          <cell r="AY145">
            <v>1</v>
          </cell>
          <cell r="AZ145">
            <v>1</v>
          </cell>
          <cell r="BA145">
            <v>1</v>
          </cell>
          <cell r="BB145">
            <v>1</v>
          </cell>
          <cell r="BC145">
            <v>2</v>
          </cell>
          <cell r="BD145">
            <v>1</v>
          </cell>
          <cell r="BE145">
            <v>1</v>
          </cell>
          <cell r="BF145">
            <v>0</v>
          </cell>
          <cell r="BG145">
            <v>0</v>
          </cell>
          <cell r="BH145">
            <v>2</v>
          </cell>
          <cell r="BI145">
            <v>2</v>
          </cell>
          <cell r="BJ145">
            <v>1</v>
          </cell>
          <cell r="BK145">
            <v>1</v>
          </cell>
          <cell r="BL145">
            <v>1</v>
          </cell>
          <cell r="BM145">
            <v>1</v>
          </cell>
          <cell r="BN145">
            <v>1</v>
          </cell>
          <cell r="BO145">
            <v>1</v>
          </cell>
          <cell r="BP145">
            <v>0</v>
          </cell>
          <cell r="BQ145">
            <v>2</v>
          </cell>
          <cell r="BR145">
            <v>1</v>
          </cell>
          <cell r="BS145">
            <v>1</v>
          </cell>
          <cell r="BT145">
            <v>0</v>
          </cell>
          <cell r="BU145">
            <v>1</v>
          </cell>
          <cell r="BV145">
            <v>1</v>
          </cell>
          <cell r="BW145">
            <v>1</v>
          </cell>
          <cell r="BX145">
            <v>1</v>
          </cell>
          <cell r="BY145">
            <v>1</v>
          </cell>
          <cell r="BZ145">
            <v>1</v>
          </cell>
          <cell r="CA145">
            <v>1</v>
          </cell>
          <cell r="CB145">
            <v>1</v>
          </cell>
          <cell r="CC145">
            <v>1</v>
          </cell>
          <cell r="CD145">
            <v>1</v>
          </cell>
          <cell r="CE145">
            <v>2</v>
          </cell>
          <cell r="CF145">
            <v>1</v>
          </cell>
          <cell r="CG145">
            <v>1</v>
          </cell>
          <cell r="CH145">
            <v>1</v>
          </cell>
          <cell r="CI145">
            <v>1</v>
          </cell>
          <cell r="CJ145">
            <v>1</v>
          </cell>
          <cell r="CK145">
            <v>1</v>
          </cell>
          <cell r="CL145">
            <v>1</v>
          </cell>
          <cell r="CM145">
            <v>1</v>
          </cell>
          <cell r="CN145">
            <v>1</v>
          </cell>
          <cell r="CO145">
            <v>1</v>
          </cell>
          <cell r="CP145">
            <v>1</v>
          </cell>
          <cell r="CQ145">
            <v>1</v>
          </cell>
          <cell r="CR145">
            <v>1</v>
          </cell>
          <cell r="CS145">
            <v>1</v>
          </cell>
          <cell r="CT145">
            <v>1</v>
          </cell>
          <cell r="CU145">
            <v>1</v>
          </cell>
          <cell r="CV145">
            <v>1</v>
          </cell>
          <cell r="CW145">
            <v>1</v>
          </cell>
          <cell r="CX145">
            <v>1</v>
          </cell>
          <cell r="CY145">
            <v>1</v>
          </cell>
          <cell r="CZ145">
            <v>1</v>
          </cell>
          <cell r="DA145">
            <v>1</v>
          </cell>
          <cell r="DB145">
            <v>1</v>
          </cell>
          <cell r="DC145">
            <v>1</v>
          </cell>
          <cell r="DD145">
            <v>2</v>
          </cell>
          <cell r="DE145">
            <v>2</v>
          </cell>
          <cell r="DF145">
            <v>1</v>
          </cell>
          <cell r="DG145">
            <v>1</v>
          </cell>
          <cell r="DH145">
            <v>1</v>
          </cell>
          <cell r="DI145">
            <v>1</v>
          </cell>
          <cell r="DJ145" t="str">
            <v>CW</v>
          </cell>
          <cell r="DK145" t="str">
            <v>Open</v>
          </cell>
          <cell r="EA145" t="str">
            <v>Do</v>
          </cell>
          <cell r="EB145" t="str">
            <v>• Any Neutral alignment.
• A base attack bonus of +4 or higher.
• 8 ranks in Knowledge(nature).
• 2 ranks in Knowledge(the planes).
• 8 ranks in Survival.
• Track feat.
• Ability to Wild Shape.</v>
          </cell>
          <cell r="EN145">
            <v>0</v>
          </cell>
        </row>
        <row r="146">
          <cell r="A146">
            <v>143</v>
          </cell>
          <cell r="B146" t="str">
            <v>Occult Slayer</v>
          </cell>
          <cell r="C146" t="str">
            <v>Occ</v>
          </cell>
          <cell r="D146" t="str">
            <v>Occ</v>
          </cell>
          <cell r="E146">
            <v>0</v>
          </cell>
          <cell r="K146">
            <v>2</v>
          </cell>
          <cell r="L146">
            <v>8</v>
          </cell>
          <cell r="N146" t="b">
            <v>0</v>
          </cell>
          <cell r="O146" t="b">
            <v>0</v>
          </cell>
          <cell r="P146" t="b">
            <v>0</v>
          </cell>
          <cell r="Q146" t="b">
            <v>0</v>
          </cell>
          <cell r="R146" t="b">
            <v>0</v>
          </cell>
          <cell r="S146" t="b">
            <v>0</v>
          </cell>
          <cell r="T146" t="b">
            <v>0</v>
          </cell>
          <cell r="U146">
            <v>1</v>
          </cell>
          <cell r="V146">
            <v>0.34</v>
          </cell>
          <cell r="W146">
            <v>0.34</v>
          </cell>
          <cell r="X146">
            <v>0.5</v>
          </cell>
          <cell r="AH146">
            <v>1</v>
          </cell>
          <cell r="AI146">
            <v>1</v>
          </cell>
          <cell r="AJ146">
            <v>1</v>
          </cell>
          <cell r="AK146">
            <v>2</v>
          </cell>
          <cell r="AL146">
            <v>1</v>
          </cell>
          <cell r="AM146">
            <v>0</v>
          </cell>
          <cell r="AN146">
            <v>1</v>
          </cell>
          <cell r="AO146">
            <v>2</v>
          </cell>
          <cell r="AP146">
            <v>2</v>
          </cell>
          <cell r="AQ146">
            <v>2</v>
          </cell>
          <cell r="AR146">
            <v>2</v>
          </cell>
          <cell r="AS146">
            <v>2</v>
          </cell>
          <cell r="AT146">
            <v>2</v>
          </cell>
          <cell r="AU146">
            <v>2</v>
          </cell>
          <cell r="AV146">
            <v>1</v>
          </cell>
          <cell r="AW146">
            <v>1</v>
          </cell>
          <cell r="AX146">
            <v>1</v>
          </cell>
          <cell r="AY146">
            <v>1</v>
          </cell>
          <cell r="AZ146">
            <v>1</v>
          </cell>
          <cell r="BA146">
            <v>1</v>
          </cell>
          <cell r="BB146">
            <v>2</v>
          </cell>
          <cell r="BC146">
            <v>1</v>
          </cell>
          <cell r="BD146">
            <v>1</v>
          </cell>
          <cell r="BE146">
            <v>1</v>
          </cell>
          <cell r="BF146">
            <v>0</v>
          </cell>
          <cell r="BG146">
            <v>0</v>
          </cell>
          <cell r="BH146">
            <v>1</v>
          </cell>
          <cell r="BI146">
            <v>1</v>
          </cell>
          <cell r="BJ146">
            <v>2</v>
          </cell>
          <cell r="BK146">
            <v>1</v>
          </cell>
          <cell r="BL146">
            <v>1</v>
          </cell>
          <cell r="BM146">
            <v>1</v>
          </cell>
          <cell r="BN146">
            <v>1</v>
          </cell>
          <cell r="BO146">
            <v>1</v>
          </cell>
          <cell r="BP146">
            <v>0</v>
          </cell>
          <cell r="BQ146">
            <v>1</v>
          </cell>
          <cell r="BR146">
            <v>1</v>
          </cell>
          <cell r="BS146">
            <v>1</v>
          </cell>
          <cell r="BT146">
            <v>0</v>
          </cell>
          <cell r="BU146">
            <v>1</v>
          </cell>
          <cell r="BV146">
            <v>1</v>
          </cell>
          <cell r="BW146">
            <v>1</v>
          </cell>
          <cell r="BX146">
            <v>1</v>
          </cell>
          <cell r="BY146">
            <v>1</v>
          </cell>
          <cell r="BZ146">
            <v>1</v>
          </cell>
          <cell r="CA146">
            <v>1</v>
          </cell>
          <cell r="CB146">
            <v>1</v>
          </cell>
          <cell r="CC146">
            <v>1</v>
          </cell>
          <cell r="CD146">
            <v>1</v>
          </cell>
          <cell r="CE146">
            <v>1</v>
          </cell>
          <cell r="CF146">
            <v>1</v>
          </cell>
          <cell r="CG146">
            <v>1</v>
          </cell>
          <cell r="CH146">
            <v>1</v>
          </cell>
          <cell r="CI146">
            <v>1</v>
          </cell>
          <cell r="CJ146">
            <v>1</v>
          </cell>
          <cell r="CK146">
            <v>1</v>
          </cell>
          <cell r="CL146">
            <v>1</v>
          </cell>
          <cell r="CM146">
            <v>1</v>
          </cell>
          <cell r="CN146">
            <v>1</v>
          </cell>
          <cell r="CO146">
            <v>2</v>
          </cell>
          <cell r="CP146">
            <v>2</v>
          </cell>
          <cell r="CQ146">
            <v>2</v>
          </cell>
          <cell r="CR146">
            <v>2</v>
          </cell>
          <cell r="CS146">
            <v>2</v>
          </cell>
          <cell r="CT146">
            <v>2</v>
          </cell>
          <cell r="CU146">
            <v>1</v>
          </cell>
          <cell r="CV146">
            <v>1</v>
          </cell>
          <cell r="CW146">
            <v>1</v>
          </cell>
          <cell r="CX146">
            <v>2</v>
          </cell>
          <cell r="CY146">
            <v>1</v>
          </cell>
          <cell r="CZ146">
            <v>1</v>
          </cell>
          <cell r="DA146">
            <v>1</v>
          </cell>
          <cell r="DB146">
            <v>2</v>
          </cell>
          <cell r="DC146">
            <v>1</v>
          </cell>
          <cell r="DD146">
            <v>1</v>
          </cell>
          <cell r="DE146">
            <v>1</v>
          </cell>
          <cell r="DF146">
            <v>1</v>
          </cell>
          <cell r="DG146">
            <v>1</v>
          </cell>
          <cell r="DH146">
            <v>1</v>
          </cell>
          <cell r="DI146">
            <v>1</v>
          </cell>
          <cell r="DJ146" t="str">
            <v>CW</v>
          </cell>
          <cell r="DK146" t="str">
            <v>Open</v>
          </cell>
          <cell r="EA146" t="str">
            <v>Do</v>
          </cell>
          <cell r="EB146" t="str">
            <v>• A base attack bonus of +5 or higher.
• 4 ranks in Knowledge(arcana).
• 3 ranks in Spellcraft.
• Improved Initiative feat.
• Weapon Focus feat.</v>
          </cell>
        </row>
        <row r="147">
          <cell r="A147">
            <v>144</v>
          </cell>
          <cell r="B147" t="str">
            <v>Order of the Bow Initiate</v>
          </cell>
          <cell r="C147" t="str">
            <v>Obw</v>
          </cell>
          <cell r="D147" t="str">
            <v>OoB</v>
          </cell>
          <cell r="E147">
            <v>0</v>
          </cell>
          <cell r="K147">
            <v>2</v>
          </cell>
          <cell r="L147">
            <v>8</v>
          </cell>
          <cell r="U147">
            <v>1</v>
          </cell>
          <cell r="V147">
            <v>0.34</v>
          </cell>
          <cell r="W147">
            <v>0.5</v>
          </cell>
          <cell r="X147">
            <v>0.5</v>
          </cell>
          <cell r="AH147">
            <v>1</v>
          </cell>
          <cell r="AI147">
            <v>1</v>
          </cell>
          <cell r="AJ147">
            <v>1</v>
          </cell>
          <cell r="AK147">
            <v>1</v>
          </cell>
          <cell r="AL147">
            <v>2</v>
          </cell>
          <cell r="AM147">
            <v>0</v>
          </cell>
          <cell r="AN147">
            <v>1</v>
          </cell>
          <cell r="AO147">
            <v>2</v>
          </cell>
          <cell r="AP147">
            <v>2</v>
          </cell>
          <cell r="AQ147">
            <v>2</v>
          </cell>
          <cell r="AR147">
            <v>2</v>
          </cell>
          <cell r="AS147">
            <v>2</v>
          </cell>
          <cell r="AT147">
            <v>2</v>
          </cell>
          <cell r="AU147">
            <v>2</v>
          </cell>
          <cell r="AV147">
            <v>1</v>
          </cell>
          <cell r="AW147">
            <v>1</v>
          </cell>
          <cell r="AX147">
            <v>1</v>
          </cell>
          <cell r="AY147">
            <v>1</v>
          </cell>
          <cell r="AZ147">
            <v>1</v>
          </cell>
          <cell r="BA147">
            <v>1</v>
          </cell>
          <cell r="BB147">
            <v>1</v>
          </cell>
          <cell r="BC147">
            <v>1</v>
          </cell>
          <cell r="BD147">
            <v>1</v>
          </cell>
          <cell r="BE147">
            <v>1</v>
          </cell>
          <cell r="BF147">
            <v>0</v>
          </cell>
          <cell r="BG147">
            <v>0</v>
          </cell>
          <cell r="BH147">
            <v>1</v>
          </cell>
          <cell r="BI147">
            <v>1</v>
          </cell>
          <cell r="BJ147">
            <v>1</v>
          </cell>
          <cell r="BK147">
            <v>1</v>
          </cell>
          <cell r="BL147">
            <v>1</v>
          </cell>
          <cell r="BM147">
            <v>1</v>
          </cell>
          <cell r="BN147">
            <v>1</v>
          </cell>
          <cell r="BO147">
            <v>1</v>
          </cell>
          <cell r="BP147">
            <v>0</v>
          </cell>
          <cell r="BQ147">
            <v>1</v>
          </cell>
          <cell r="BR147">
            <v>1</v>
          </cell>
          <cell r="BS147">
            <v>1</v>
          </cell>
          <cell r="BT147">
            <v>0</v>
          </cell>
          <cell r="BU147">
            <v>2</v>
          </cell>
          <cell r="BV147">
            <v>1</v>
          </cell>
          <cell r="BW147">
            <v>1</v>
          </cell>
          <cell r="BX147">
            <v>1</v>
          </cell>
          <cell r="BY147">
            <v>1</v>
          </cell>
          <cell r="BZ147">
            <v>1</v>
          </cell>
          <cell r="CA147">
            <v>1</v>
          </cell>
          <cell r="CB147">
            <v>1</v>
          </cell>
          <cell r="CC147">
            <v>1</v>
          </cell>
          <cell r="CD147">
            <v>1</v>
          </cell>
          <cell r="CE147">
            <v>1</v>
          </cell>
          <cell r="CF147">
            <v>1</v>
          </cell>
          <cell r="CG147">
            <v>1</v>
          </cell>
          <cell r="CH147">
            <v>1</v>
          </cell>
          <cell r="CI147">
            <v>1</v>
          </cell>
          <cell r="CJ147">
            <v>1</v>
          </cell>
          <cell r="CK147">
            <v>1</v>
          </cell>
          <cell r="CL147">
            <v>1</v>
          </cell>
          <cell r="CM147">
            <v>1</v>
          </cell>
          <cell r="CN147">
            <v>1</v>
          </cell>
          <cell r="CO147">
            <v>1</v>
          </cell>
          <cell r="CP147">
            <v>1</v>
          </cell>
          <cell r="CQ147">
            <v>1</v>
          </cell>
          <cell r="CR147">
            <v>1</v>
          </cell>
          <cell r="CS147">
            <v>1</v>
          </cell>
          <cell r="CT147">
            <v>1</v>
          </cell>
          <cell r="CU147">
            <v>1</v>
          </cell>
          <cell r="CV147">
            <v>2</v>
          </cell>
          <cell r="CW147">
            <v>1</v>
          </cell>
          <cell r="CX147">
            <v>1</v>
          </cell>
          <cell r="CY147">
            <v>1</v>
          </cell>
          <cell r="CZ147">
            <v>1</v>
          </cell>
          <cell r="DA147">
            <v>1</v>
          </cell>
          <cell r="DB147">
            <v>1</v>
          </cell>
          <cell r="DC147">
            <v>2</v>
          </cell>
          <cell r="DD147">
            <v>1</v>
          </cell>
          <cell r="DE147">
            <v>2</v>
          </cell>
          <cell r="DF147">
            <v>1</v>
          </cell>
          <cell r="DG147">
            <v>1</v>
          </cell>
          <cell r="DH147">
            <v>1</v>
          </cell>
          <cell r="DI147">
            <v>1</v>
          </cell>
          <cell r="DJ147" t="str">
            <v>CW</v>
          </cell>
          <cell r="DK147" t="str">
            <v>Open</v>
          </cell>
          <cell r="EA147" t="str">
            <v>Do</v>
          </cell>
          <cell r="EB147" t="str">
            <v>• A base attack bonus of +5 or higher.
• 2 ranks in Knowledge(Religion).
• Point Blank Shot feat.
• Precise Shot feat.
• Rapid Shot feat.
• Weapon Focus in Longbow, Shortbow or their Composite forms.
• 5 ranks in Craft(bowmaking).</v>
          </cell>
        </row>
        <row r="148">
          <cell r="A148">
            <v>145</v>
          </cell>
          <cell r="B148" t="str">
            <v>Purple Dragon Knight</v>
          </cell>
          <cell r="C148" t="str">
            <v>Prp</v>
          </cell>
          <cell r="D148" t="str">
            <v>PDK</v>
          </cell>
          <cell r="E148">
            <v>0</v>
          </cell>
          <cell r="K148">
            <v>2</v>
          </cell>
          <cell r="L148">
            <v>10</v>
          </cell>
          <cell r="R148" t="b">
            <v>0</v>
          </cell>
          <cell r="U148">
            <v>1</v>
          </cell>
          <cell r="V148">
            <v>0.5</v>
          </cell>
          <cell r="W148">
            <v>0.34</v>
          </cell>
          <cell r="X148">
            <v>0.34</v>
          </cell>
          <cell r="AH148">
            <v>1</v>
          </cell>
          <cell r="AI148">
            <v>1</v>
          </cell>
          <cell r="AJ148">
            <v>1</v>
          </cell>
          <cell r="AK148">
            <v>1</v>
          </cell>
          <cell r="AL148">
            <v>2</v>
          </cell>
          <cell r="AM148">
            <v>0</v>
          </cell>
          <cell r="AN148">
            <v>1</v>
          </cell>
          <cell r="AO148">
            <v>1</v>
          </cell>
          <cell r="AP148">
            <v>1</v>
          </cell>
          <cell r="AQ148">
            <v>1</v>
          </cell>
          <cell r="AR148">
            <v>1</v>
          </cell>
          <cell r="AS148">
            <v>1</v>
          </cell>
          <cell r="AT148">
            <v>1</v>
          </cell>
          <cell r="AU148">
            <v>1</v>
          </cell>
          <cell r="AV148">
            <v>1</v>
          </cell>
          <cell r="AW148">
            <v>2</v>
          </cell>
          <cell r="AX148">
            <v>1</v>
          </cell>
          <cell r="AY148">
            <v>1</v>
          </cell>
          <cell r="AZ148">
            <v>1</v>
          </cell>
          <cell r="BA148">
            <v>1</v>
          </cell>
          <cell r="BB148">
            <v>1</v>
          </cell>
          <cell r="BC148">
            <v>2</v>
          </cell>
          <cell r="BD148">
            <v>1</v>
          </cell>
          <cell r="BE148">
            <v>1</v>
          </cell>
          <cell r="BF148">
            <v>0</v>
          </cell>
          <cell r="BG148">
            <v>0</v>
          </cell>
          <cell r="BH148">
            <v>2</v>
          </cell>
          <cell r="BI148">
            <v>2</v>
          </cell>
          <cell r="BJ148">
            <v>1</v>
          </cell>
          <cell r="BK148">
            <v>1</v>
          </cell>
          <cell r="BL148">
            <v>1</v>
          </cell>
          <cell r="BM148">
            <v>1</v>
          </cell>
          <cell r="BN148">
            <v>1</v>
          </cell>
          <cell r="BO148">
            <v>2</v>
          </cell>
          <cell r="BP148">
            <v>0</v>
          </cell>
          <cell r="BQ148">
            <v>1</v>
          </cell>
          <cell r="BR148">
            <v>1</v>
          </cell>
          <cell r="BS148">
            <v>1</v>
          </cell>
          <cell r="BT148">
            <v>0</v>
          </cell>
          <cell r="BU148">
            <v>1</v>
          </cell>
          <cell r="BV148">
            <v>1</v>
          </cell>
          <cell r="BW148">
            <v>1</v>
          </cell>
          <cell r="BX148">
            <v>1</v>
          </cell>
          <cell r="BY148">
            <v>1</v>
          </cell>
          <cell r="BZ148">
            <v>1</v>
          </cell>
          <cell r="CA148">
            <v>1</v>
          </cell>
          <cell r="CB148">
            <v>1</v>
          </cell>
          <cell r="CC148">
            <v>1</v>
          </cell>
          <cell r="CD148">
            <v>1</v>
          </cell>
          <cell r="CE148">
            <v>1</v>
          </cell>
          <cell r="CF148">
            <v>1</v>
          </cell>
          <cell r="CG148">
            <v>1</v>
          </cell>
          <cell r="CH148">
            <v>1</v>
          </cell>
          <cell r="CI148">
            <v>1</v>
          </cell>
          <cell r="CJ148">
            <v>1</v>
          </cell>
          <cell r="CK148">
            <v>1</v>
          </cell>
          <cell r="CL148">
            <v>1</v>
          </cell>
          <cell r="CM148">
            <v>1</v>
          </cell>
          <cell r="CN148">
            <v>1</v>
          </cell>
          <cell r="CO148">
            <v>1</v>
          </cell>
          <cell r="CP148">
            <v>1</v>
          </cell>
          <cell r="CQ148">
            <v>1</v>
          </cell>
          <cell r="CR148">
            <v>1</v>
          </cell>
          <cell r="CS148">
            <v>1</v>
          </cell>
          <cell r="CT148">
            <v>1</v>
          </cell>
          <cell r="CU148">
            <v>1</v>
          </cell>
          <cell r="CV148">
            <v>2</v>
          </cell>
          <cell r="CW148">
            <v>1</v>
          </cell>
          <cell r="CX148">
            <v>1</v>
          </cell>
          <cell r="CY148">
            <v>1</v>
          </cell>
          <cell r="CZ148">
            <v>1</v>
          </cell>
          <cell r="DA148">
            <v>1</v>
          </cell>
          <cell r="DB148">
            <v>1</v>
          </cell>
          <cell r="DC148">
            <v>1</v>
          </cell>
          <cell r="DD148">
            <v>1</v>
          </cell>
          <cell r="DE148">
            <v>2</v>
          </cell>
          <cell r="DF148">
            <v>1</v>
          </cell>
          <cell r="DG148">
            <v>1</v>
          </cell>
          <cell r="DH148">
            <v>1</v>
          </cell>
          <cell r="DI148">
            <v>1</v>
          </cell>
          <cell r="DJ148" t="str">
            <v>CW</v>
          </cell>
          <cell r="DK148" t="str">
            <v>Closed</v>
          </cell>
          <cell r="EA148" t="str">
            <v>Do</v>
          </cell>
          <cell r="EB148" t="str">
            <v>• A base attack bonus of +5 or higher.
• 1 rank in Diplomacy or Intimidate.
• 2 ranks in Listen.
• 2 ranks in Ride.
• 2 ranks in Spot.
• Mounted Combat feat.
• Negotiator feat.</v>
          </cell>
        </row>
        <row r="149">
          <cell r="A149">
            <v>146</v>
          </cell>
          <cell r="B149" t="str">
            <v>Rage Mage</v>
          </cell>
          <cell r="C149" t="str">
            <v>RaM</v>
          </cell>
          <cell r="D149" t="str">
            <v>RaM</v>
          </cell>
          <cell r="E149">
            <v>0</v>
          </cell>
          <cell r="G149">
            <v>0</v>
          </cell>
          <cell r="K149">
            <v>2</v>
          </cell>
          <cell r="L149">
            <v>8</v>
          </cell>
          <cell r="U149">
            <v>0.75</v>
          </cell>
          <cell r="V149">
            <v>0.5</v>
          </cell>
          <cell r="W149">
            <v>0.34</v>
          </cell>
          <cell r="X149">
            <v>0.34</v>
          </cell>
          <cell r="AH149">
            <v>1</v>
          </cell>
          <cell r="AI149">
            <v>1</v>
          </cell>
          <cell r="AJ149">
            <v>1</v>
          </cell>
          <cell r="AK149">
            <v>1</v>
          </cell>
          <cell r="AL149">
            <v>1</v>
          </cell>
          <cell r="AM149">
            <v>0</v>
          </cell>
          <cell r="AN149">
            <v>2</v>
          </cell>
          <cell r="AO149">
            <v>1</v>
          </cell>
          <cell r="AP149">
            <v>1</v>
          </cell>
          <cell r="AQ149">
            <v>1</v>
          </cell>
          <cell r="AR149">
            <v>1</v>
          </cell>
          <cell r="AS149">
            <v>1</v>
          </cell>
          <cell r="AT149">
            <v>1</v>
          </cell>
          <cell r="AU149">
            <v>1</v>
          </cell>
          <cell r="AV149">
            <v>1</v>
          </cell>
          <cell r="AW149">
            <v>1</v>
          </cell>
          <cell r="AX149">
            <v>1</v>
          </cell>
          <cell r="AY149">
            <v>1</v>
          </cell>
          <cell r="AZ149">
            <v>1</v>
          </cell>
          <cell r="BA149">
            <v>1</v>
          </cell>
          <cell r="BB149">
            <v>1</v>
          </cell>
          <cell r="BC149">
            <v>1</v>
          </cell>
          <cell r="BD149">
            <v>1</v>
          </cell>
          <cell r="BE149">
            <v>1</v>
          </cell>
          <cell r="BF149">
            <v>0</v>
          </cell>
          <cell r="BG149">
            <v>0</v>
          </cell>
          <cell r="BH149">
            <v>1</v>
          </cell>
          <cell r="BI149">
            <v>1</v>
          </cell>
          <cell r="BJ149">
            <v>1</v>
          </cell>
          <cell r="BK149">
            <v>1</v>
          </cell>
          <cell r="BL149">
            <v>1</v>
          </cell>
          <cell r="BM149">
            <v>1</v>
          </cell>
          <cell r="BN149">
            <v>1</v>
          </cell>
          <cell r="BO149">
            <v>1</v>
          </cell>
          <cell r="BP149">
            <v>0</v>
          </cell>
          <cell r="BQ149">
            <v>1</v>
          </cell>
          <cell r="BR149">
            <v>1</v>
          </cell>
          <cell r="BS149">
            <v>1</v>
          </cell>
          <cell r="BT149">
            <v>0</v>
          </cell>
          <cell r="BU149">
            <v>1</v>
          </cell>
          <cell r="BV149">
            <v>1</v>
          </cell>
          <cell r="BW149">
            <v>1</v>
          </cell>
          <cell r="BX149">
            <v>1</v>
          </cell>
          <cell r="BY149">
            <v>1</v>
          </cell>
          <cell r="BZ149">
            <v>1</v>
          </cell>
          <cell r="CA149">
            <v>1</v>
          </cell>
          <cell r="CB149">
            <v>1</v>
          </cell>
          <cell r="CC149">
            <v>1</v>
          </cell>
          <cell r="CD149">
            <v>1</v>
          </cell>
          <cell r="CE149">
            <v>1</v>
          </cell>
          <cell r="CF149">
            <v>1</v>
          </cell>
          <cell r="CG149">
            <v>1</v>
          </cell>
          <cell r="CH149">
            <v>1</v>
          </cell>
          <cell r="CI149">
            <v>1</v>
          </cell>
          <cell r="CJ149">
            <v>1</v>
          </cell>
          <cell r="CK149">
            <v>1</v>
          </cell>
          <cell r="CL149">
            <v>1</v>
          </cell>
          <cell r="CM149">
            <v>1</v>
          </cell>
          <cell r="CN149">
            <v>1</v>
          </cell>
          <cell r="CO149">
            <v>2</v>
          </cell>
          <cell r="CP149">
            <v>2</v>
          </cell>
          <cell r="CQ149">
            <v>2</v>
          </cell>
          <cell r="CR149">
            <v>2</v>
          </cell>
          <cell r="CS149">
            <v>2</v>
          </cell>
          <cell r="CT149">
            <v>2</v>
          </cell>
          <cell r="CU149">
            <v>1</v>
          </cell>
          <cell r="CV149">
            <v>1</v>
          </cell>
          <cell r="CW149">
            <v>1</v>
          </cell>
          <cell r="CX149">
            <v>1</v>
          </cell>
          <cell r="CY149">
            <v>1</v>
          </cell>
          <cell r="CZ149">
            <v>1</v>
          </cell>
          <cell r="DA149">
            <v>1</v>
          </cell>
          <cell r="DB149">
            <v>2</v>
          </cell>
          <cell r="DC149">
            <v>1</v>
          </cell>
          <cell r="DD149">
            <v>2</v>
          </cell>
          <cell r="DE149">
            <v>1</v>
          </cell>
          <cell r="DF149">
            <v>1</v>
          </cell>
          <cell r="DG149">
            <v>1</v>
          </cell>
          <cell r="DH149">
            <v>1</v>
          </cell>
          <cell r="DI149">
            <v>1</v>
          </cell>
          <cell r="DJ149" t="str">
            <v>CW</v>
          </cell>
          <cell r="DK149" t="str">
            <v>Open</v>
          </cell>
          <cell r="EA149" t="str">
            <v>Do</v>
          </cell>
          <cell r="EB149" t="str">
            <v>• Any non-Lawful alignment.
• A base attack bonus of +4 or higher.
• Combat Casting feat.
• Ability to cast 2nd level arcane spells.
• Ability to rage.</v>
          </cell>
          <cell r="ED149" t="str">
            <v>Feat</v>
          </cell>
          <cell r="EE149" t="str">
            <v>n.a.</v>
          </cell>
          <cell r="EF149" t="str">
            <v>Ability</v>
          </cell>
          <cell r="EG149" t="str">
            <v>Adj</v>
          </cell>
          <cell r="EH149" t="str">
            <v>HasFeat</v>
          </cell>
          <cell r="EM149" t="str">
            <v>AtCharLvl</v>
          </cell>
          <cell r="EN149" t="str">
            <v>INT</v>
          </cell>
        </row>
        <row r="150">
          <cell r="A150">
            <v>147</v>
          </cell>
          <cell r="B150" t="str">
            <v>Ravager</v>
          </cell>
          <cell r="C150" t="str">
            <v>Rav</v>
          </cell>
          <cell r="D150" t="str">
            <v>Rav</v>
          </cell>
          <cell r="E150">
            <v>0</v>
          </cell>
          <cell r="K150">
            <v>2</v>
          </cell>
          <cell r="L150">
            <v>10</v>
          </cell>
          <cell r="U150">
            <v>1</v>
          </cell>
          <cell r="V150">
            <v>0.5</v>
          </cell>
          <cell r="W150">
            <v>0.34</v>
          </cell>
          <cell r="X150">
            <v>0.34</v>
          </cell>
          <cell r="AH150">
            <v>1</v>
          </cell>
          <cell r="AI150">
            <v>1</v>
          </cell>
          <cell r="AJ150">
            <v>1</v>
          </cell>
          <cell r="AK150">
            <v>1</v>
          </cell>
          <cell r="AL150">
            <v>1</v>
          </cell>
          <cell r="AM150">
            <v>0</v>
          </cell>
          <cell r="AN150">
            <v>1</v>
          </cell>
          <cell r="AO150">
            <v>1</v>
          </cell>
          <cell r="AP150">
            <v>1</v>
          </cell>
          <cell r="AQ150">
            <v>1</v>
          </cell>
          <cell r="AR150">
            <v>1</v>
          </cell>
          <cell r="AS150">
            <v>1</v>
          </cell>
          <cell r="AT150">
            <v>1</v>
          </cell>
          <cell r="AU150">
            <v>1</v>
          </cell>
          <cell r="AV150">
            <v>1</v>
          </cell>
          <cell r="AW150">
            <v>1</v>
          </cell>
          <cell r="AX150">
            <v>1</v>
          </cell>
          <cell r="AY150">
            <v>1</v>
          </cell>
          <cell r="AZ150">
            <v>1</v>
          </cell>
          <cell r="BA150">
            <v>1</v>
          </cell>
          <cell r="BB150">
            <v>1</v>
          </cell>
          <cell r="BC150">
            <v>1</v>
          </cell>
          <cell r="BD150">
            <v>1</v>
          </cell>
          <cell r="BE150">
            <v>1</v>
          </cell>
          <cell r="BF150">
            <v>0</v>
          </cell>
          <cell r="BG150">
            <v>0</v>
          </cell>
          <cell r="BH150">
            <v>2</v>
          </cell>
          <cell r="BI150">
            <v>1</v>
          </cell>
          <cell r="BJ150">
            <v>1</v>
          </cell>
          <cell r="BK150">
            <v>1</v>
          </cell>
          <cell r="BL150">
            <v>1</v>
          </cell>
          <cell r="BM150">
            <v>1</v>
          </cell>
          <cell r="BN150">
            <v>1</v>
          </cell>
          <cell r="BO150">
            <v>1</v>
          </cell>
          <cell r="BP150">
            <v>0</v>
          </cell>
          <cell r="BQ150">
            <v>1</v>
          </cell>
          <cell r="BR150">
            <v>1</v>
          </cell>
          <cell r="BS150">
            <v>1</v>
          </cell>
          <cell r="BT150">
            <v>0</v>
          </cell>
          <cell r="BU150">
            <v>2</v>
          </cell>
          <cell r="BV150">
            <v>1</v>
          </cell>
          <cell r="BW150">
            <v>1</v>
          </cell>
          <cell r="BX150">
            <v>1</v>
          </cell>
          <cell r="BY150">
            <v>1</v>
          </cell>
          <cell r="BZ150">
            <v>1</v>
          </cell>
          <cell r="CA150">
            <v>1</v>
          </cell>
          <cell r="CB150">
            <v>1</v>
          </cell>
          <cell r="CC150">
            <v>1</v>
          </cell>
          <cell r="CD150">
            <v>1</v>
          </cell>
          <cell r="CE150">
            <v>1</v>
          </cell>
          <cell r="CF150">
            <v>1</v>
          </cell>
          <cell r="CG150">
            <v>2</v>
          </cell>
          <cell r="CH150">
            <v>1</v>
          </cell>
          <cell r="CI150">
            <v>1</v>
          </cell>
          <cell r="CJ150">
            <v>1</v>
          </cell>
          <cell r="CK150">
            <v>1</v>
          </cell>
          <cell r="CL150">
            <v>1</v>
          </cell>
          <cell r="CM150">
            <v>1</v>
          </cell>
          <cell r="CN150">
            <v>1</v>
          </cell>
          <cell r="CO150">
            <v>2</v>
          </cell>
          <cell r="CP150">
            <v>2</v>
          </cell>
          <cell r="CQ150">
            <v>2</v>
          </cell>
          <cell r="CR150">
            <v>2</v>
          </cell>
          <cell r="CS150">
            <v>2</v>
          </cell>
          <cell r="CT150">
            <v>2</v>
          </cell>
          <cell r="CU150">
            <v>1</v>
          </cell>
          <cell r="CV150">
            <v>2</v>
          </cell>
          <cell r="CW150">
            <v>1</v>
          </cell>
          <cell r="CX150">
            <v>1</v>
          </cell>
          <cell r="CY150">
            <v>1</v>
          </cell>
          <cell r="CZ150">
            <v>1</v>
          </cell>
          <cell r="DA150">
            <v>1</v>
          </cell>
          <cell r="DB150">
            <v>1</v>
          </cell>
          <cell r="DC150">
            <v>1</v>
          </cell>
          <cell r="DD150">
            <v>1</v>
          </cell>
          <cell r="DE150">
            <v>1</v>
          </cell>
          <cell r="DF150">
            <v>1</v>
          </cell>
          <cell r="DG150">
            <v>1</v>
          </cell>
          <cell r="DH150">
            <v>1</v>
          </cell>
          <cell r="DI150">
            <v>1</v>
          </cell>
          <cell r="DJ150" t="str">
            <v>CW</v>
          </cell>
          <cell r="DK150" t="str">
            <v>NPC Only</v>
          </cell>
          <cell r="EA150" t="str">
            <v>Might</v>
          </cell>
          <cell r="EB150" t="str">
            <v>• Your alignment must be chaotic evil, or neutral evil.
• A base attack bonus of +5 or higher.
• Power Attack feat.
• Improved Sunder feat.
• 3 ranks in Intimidate.
• 3 ranks in Knowledge(Religion).
• 4 ranks in Survival.
• Survive Ravager initiation rites (not verified).</v>
          </cell>
          <cell r="ED150" t="str">
            <v>GreatIntelligence1</v>
          </cell>
          <cell r="EF150" t="str">
            <v>Int</v>
          </cell>
          <cell r="EG150">
            <v>1</v>
          </cell>
          <cell r="EH150" t="b">
            <v>0</v>
          </cell>
          <cell r="EM150">
            <v>21</v>
          </cell>
          <cell r="EN150">
            <v>0</v>
          </cell>
        </row>
        <row r="151">
          <cell r="A151">
            <v>148</v>
          </cell>
          <cell r="B151" t="str">
            <v>Reaping Mauler</v>
          </cell>
          <cell r="C151" t="str">
            <v>ReM</v>
          </cell>
          <cell r="D151" t="str">
            <v>ReM</v>
          </cell>
          <cell r="E151">
            <v>0</v>
          </cell>
          <cell r="K151">
            <v>2</v>
          </cell>
          <cell r="L151">
            <v>10</v>
          </cell>
          <cell r="U151">
            <v>1</v>
          </cell>
          <cell r="V151">
            <v>0.5</v>
          </cell>
          <cell r="W151">
            <v>0.5</v>
          </cell>
          <cell r="X151">
            <v>0.34</v>
          </cell>
          <cell r="AH151">
            <v>1</v>
          </cell>
          <cell r="AI151">
            <v>1</v>
          </cell>
          <cell r="AJ151">
            <v>1</v>
          </cell>
          <cell r="AK151">
            <v>1</v>
          </cell>
          <cell r="AL151">
            <v>2</v>
          </cell>
          <cell r="AM151">
            <v>0</v>
          </cell>
          <cell r="AN151">
            <v>1</v>
          </cell>
          <cell r="AO151">
            <v>2</v>
          </cell>
          <cell r="AP151">
            <v>2</v>
          </cell>
          <cell r="AQ151">
            <v>2</v>
          </cell>
          <cell r="AR151">
            <v>2</v>
          </cell>
          <cell r="AS151">
            <v>2</v>
          </cell>
          <cell r="AT151">
            <v>2</v>
          </cell>
          <cell r="AU151">
            <v>2</v>
          </cell>
          <cell r="AV151">
            <v>1</v>
          </cell>
          <cell r="AW151">
            <v>1</v>
          </cell>
          <cell r="AX151">
            <v>1</v>
          </cell>
          <cell r="AY151">
            <v>1</v>
          </cell>
          <cell r="AZ151">
            <v>2</v>
          </cell>
          <cell r="BA151">
            <v>1</v>
          </cell>
          <cell r="BB151">
            <v>1</v>
          </cell>
          <cell r="BC151">
            <v>1</v>
          </cell>
          <cell r="BD151">
            <v>1</v>
          </cell>
          <cell r="BE151">
            <v>1</v>
          </cell>
          <cell r="BF151">
            <v>0</v>
          </cell>
          <cell r="BG151">
            <v>0</v>
          </cell>
          <cell r="BH151">
            <v>2</v>
          </cell>
          <cell r="BI151">
            <v>2</v>
          </cell>
          <cell r="BJ151">
            <v>1</v>
          </cell>
          <cell r="BK151">
            <v>1</v>
          </cell>
          <cell r="BL151">
            <v>1</v>
          </cell>
          <cell r="BM151">
            <v>1</v>
          </cell>
          <cell r="BN151">
            <v>1</v>
          </cell>
          <cell r="BO151">
            <v>1</v>
          </cell>
          <cell r="BP151">
            <v>0</v>
          </cell>
          <cell r="BQ151">
            <v>1</v>
          </cell>
          <cell r="BR151">
            <v>1</v>
          </cell>
          <cell r="BS151">
            <v>1</v>
          </cell>
          <cell r="BT151">
            <v>0</v>
          </cell>
          <cell r="BU151">
            <v>1</v>
          </cell>
          <cell r="BV151">
            <v>1</v>
          </cell>
          <cell r="BW151">
            <v>1</v>
          </cell>
          <cell r="BX151">
            <v>1</v>
          </cell>
          <cell r="BY151">
            <v>1</v>
          </cell>
          <cell r="BZ151">
            <v>1</v>
          </cell>
          <cell r="CA151">
            <v>1</v>
          </cell>
          <cell r="CB151">
            <v>1</v>
          </cell>
          <cell r="CC151">
            <v>1</v>
          </cell>
          <cell r="CD151">
            <v>1</v>
          </cell>
          <cell r="CE151">
            <v>1</v>
          </cell>
          <cell r="CF151">
            <v>1</v>
          </cell>
          <cell r="CG151">
            <v>1</v>
          </cell>
          <cell r="CH151">
            <v>1</v>
          </cell>
          <cell r="CI151">
            <v>2</v>
          </cell>
          <cell r="CJ151">
            <v>2</v>
          </cell>
          <cell r="CK151">
            <v>2</v>
          </cell>
          <cell r="CL151">
            <v>2</v>
          </cell>
          <cell r="CM151">
            <v>2</v>
          </cell>
          <cell r="CN151">
            <v>2</v>
          </cell>
          <cell r="CO151">
            <v>2</v>
          </cell>
          <cell r="CP151">
            <v>2</v>
          </cell>
          <cell r="CQ151">
            <v>2</v>
          </cell>
          <cell r="CR151">
            <v>2</v>
          </cell>
          <cell r="CS151">
            <v>2</v>
          </cell>
          <cell r="CT151">
            <v>2</v>
          </cell>
          <cell r="CU151">
            <v>1</v>
          </cell>
          <cell r="CV151">
            <v>1</v>
          </cell>
          <cell r="CW151">
            <v>1</v>
          </cell>
          <cell r="CX151">
            <v>1</v>
          </cell>
          <cell r="CY151">
            <v>1</v>
          </cell>
          <cell r="CZ151">
            <v>1</v>
          </cell>
          <cell r="DA151">
            <v>1</v>
          </cell>
          <cell r="DB151">
            <v>1</v>
          </cell>
          <cell r="DC151">
            <v>1</v>
          </cell>
          <cell r="DD151">
            <v>1</v>
          </cell>
          <cell r="DE151">
            <v>2</v>
          </cell>
          <cell r="DF151">
            <v>2</v>
          </cell>
          <cell r="DG151">
            <v>1</v>
          </cell>
          <cell r="DH151">
            <v>1</v>
          </cell>
          <cell r="DI151">
            <v>1</v>
          </cell>
          <cell r="DJ151" t="str">
            <v>CW</v>
          </cell>
          <cell r="DK151" t="str">
            <v>Open</v>
          </cell>
          <cell r="EA151" t="str">
            <v>Do</v>
          </cell>
          <cell r="EB151" t="str">
            <v>• A base attack bonus of +5 or higher.
• 5 ranks in Escape Artist.
• 5 ranks in Tumble.
• Clever Wrestling feat.
• Improved Unarmed Strike feat.</v>
          </cell>
          <cell r="ED151" t="str">
            <v>GreatIntelligence2</v>
          </cell>
          <cell r="EF151" t="str">
            <v>Int</v>
          </cell>
          <cell r="EG151">
            <v>1</v>
          </cell>
          <cell r="EH151" t="b">
            <v>0</v>
          </cell>
          <cell r="EM151">
            <v>21</v>
          </cell>
          <cell r="EN151">
            <v>0</v>
          </cell>
        </row>
        <row r="152">
          <cell r="A152">
            <v>149</v>
          </cell>
          <cell r="B152" t="str">
            <v>Ronin</v>
          </cell>
          <cell r="C152" t="str">
            <v>Ron</v>
          </cell>
          <cell r="D152" t="str">
            <v>Ron</v>
          </cell>
          <cell r="E152">
            <v>0</v>
          </cell>
          <cell r="K152">
            <v>2</v>
          </cell>
          <cell r="L152">
            <v>10</v>
          </cell>
          <cell r="U152">
            <v>1</v>
          </cell>
          <cell r="V152">
            <v>0.5</v>
          </cell>
          <cell r="W152">
            <v>0.34</v>
          </cell>
          <cell r="X152">
            <v>0.34</v>
          </cell>
          <cell r="AH152">
            <v>1</v>
          </cell>
          <cell r="AI152">
            <v>1</v>
          </cell>
          <cell r="AJ152">
            <v>1</v>
          </cell>
          <cell r="AK152">
            <v>2</v>
          </cell>
          <cell r="AL152">
            <v>1</v>
          </cell>
          <cell r="AM152">
            <v>0</v>
          </cell>
          <cell r="AN152">
            <v>1</v>
          </cell>
          <cell r="AO152">
            <v>2</v>
          </cell>
          <cell r="AP152">
            <v>2</v>
          </cell>
          <cell r="AQ152">
            <v>2</v>
          </cell>
          <cell r="AR152">
            <v>2</v>
          </cell>
          <cell r="AS152">
            <v>2</v>
          </cell>
          <cell r="AT152">
            <v>2</v>
          </cell>
          <cell r="AU152">
            <v>2</v>
          </cell>
          <cell r="AV152">
            <v>1</v>
          </cell>
          <cell r="AW152">
            <v>1</v>
          </cell>
          <cell r="AX152">
            <v>1</v>
          </cell>
          <cell r="AY152">
            <v>2</v>
          </cell>
          <cell r="AZ152">
            <v>1</v>
          </cell>
          <cell r="BA152">
            <v>1</v>
          </cell>
          <cell r="BB152">
            <v>1</v>
          </cell>
          <cell r="BC152">
            <v>1</v>
          </cell>
          <cell r="BD152">
            <v>1</v>
          </cell>
          <cell r="BE152">
            <v>1</v>
          </cell>
          <cell r="BF152">
            <v>0</v>
          </cell>
          <cell r="BG152">
            <v>0</v>
          </cell>
          <cell r="BH152">
            <v>2</v>
          </cell>
          <cell r="BI152">
            <v>1</v>
          </cell>
          <cell r="BJ152">
            <v>1</v>
          </cell>
          <cell r="BK152">
            <v>1</v>
          </cell>
          <cell r="BL152">
            <v>1</v>
          </cell>
          <cell r="BM152">
            <v>1</v>
          </cell>
          <cell r="BN152">
            <v>2</v>
          </cell>
          <cell r="BO152">
            <v>1</v>
          </cell>
          <cell r="BP152">
            <v>0</v>
          </cell>
          <cell r="BQ152">
            <v>1</v>
          </cell>
          <cell r="BR152">
            <v>2</v>
          </cell>
          <cell r="BS152">
            <v>1</v>
          </cell>
          <cell r="BT152">
            <v>0</v>
          </cell>
          <cell r="BU152">
            <v>1</v>
          </cell>
          <cell r="BV152">
            <v>1</v>
          </cell>
          <cell r="BW152">
            <v>1</v>
          </cell>
          <cell r="BX152">
            <v>1</v>
          </cell>
          <cell r="BY152">
            <v>1</v>
          </cell>
          <cell r="BZ152">
            <v>1</v>
          </cell>
          <cell r="CA152">
            <v>1</v>
          </cell>
          <cell r="CB152">
            <v>1</v>
          </cell>
          <cell r="CC152">
            <v>1</v>
          </cell>
          <cell r="CD152">
            <v>1</v>
          </cell>
          <cell r="CE152">
            <v>1</v>
          </cell>
          <cell r="CF152">
            <v>1</v>
          </cell>
          <cell r="CG152">
            <v>1</v>
          </cell>
          <cell r="CH152">
            <v>1</v>
          </cell>
          <cell r="CI152">
            <v>1</v>
          </cell>
          <cell r="CJ152">
            <v>1</v>
          </cell>
          <cell r="CK152">
            <v>1</v>
          </cell>
          <cell r="CL152">
            <v>1</v>
          </cell>
          <cell r="CM152">
            <v>1</v>
          </cell>
          <cell r="CN152">
            <v>1</v>
          </cell>
          <cell r="CO152">
            <v>1</v>
          </cell>
          <cell r="CP152">
            <v>1</v>
          </cell>
          <cell r="CQ152">
            <v>1</v>
          </cell>
          <cell r="CR152">
            <v>1</v>
          </cell>
          <cell r="CS152">
            <v>1</v>
          </cell>
          <cell r="CT152">
            <v>1</v>
          </cell>
          <cell r="CU152">
            <v>1</v>
          </cell>
          <cell r="CV152">
            <v>2</v>
          </cell>
          <cell r="CW152">
            <v>1</v>
          </cell>
          <cell r="CX152">
            <v>2</v>
          </cell>
          <cell r="CY152">
            <v>1</v>
          </cell>
          <cell r="CZ152">
            <v>1</v>
          </cell>
          <cell r="DA152">
            <v>1</v>
          </cell>
          <cell r="DB152">
            <v>1</v>
          </cell>
          <cell r="DC152">
            <v>1</v>
          </cell>
          <cell r="DD152">
            <v>1</v>
          </cell>
          <cell r="DE152">
            <v>1</v>
          </cell>
          <cell r="DF152">
            <v>1</v>
          </cell>
          <cell r="DG152">
            <v>1</v>
          </cell>
          <cell r="DH152">
            <v>1</v>
          </cell>
          <cell r="DI152">
            <v>1</v>
          </cell>
          <cell r="DJ152" t="str">
            <v>CW</v>
          </cell>
          <cell r="DK152" t="str">
            <v>Closed</v>
          </cell>
          <cell r="EA152" t="str">
            <v>Do</v>
          </cell>
          <cell r="EB152" t="str">
            <v>• Any non-Lawful alignment.
• A base attack bonus of +6 or higher.
• Exotic Weapon Proficiency(bastard sword) feat.</v>
          </cell>
          <cell r="ED152" t="str">
            <v>GreatIntelligence3</v>
          </cell>
          <cell r="EF152" t="str">
            <v>Int</v>
          </cell>
          <cell r="EG152">
            <v>1</v>
          </cell>
          <cell r="EH152" t="b">
            <v>0</v>
          </cell>
          <cell r="EM152">
            <v>21</v>
          </cell>
          <cell r="EN152">
            <v>0</v>
          </cell>
        </row>
        <row r="153">
          <cell r="A153">
            <v>150</v>
          </cell>
          <cell r="B153" t="str">
            <v>Spellsword</v>
          </cell>
          <cell r="C153" t="str">
            <v>Sps</v>
          </cell>
          <cell r="D153" t="str">
            <v>Sps</v>
          </cell>
          <cell r="E153">
            <v>0</v>
          </cell>
          <cell r="G153">
            <v>0</v>
          </cell>
          <cell r="K153">
            <v>2</v>
          </cell>
          <cell r="L153">
            <v>8</v>
          </cell>
          <cell r="U153">
            <v>1</v>
          </cell>
          <cell r="V153">
            <v>0.5</v>
          </cell>
          <cell r="W153">
            <v>0.34</v>
          </cell>
          <cell r="X153">
            <v>0.5</v>
          </cell>
          <cell r="AH153">
            <v>1</v>
          </cell>
          <cell r="AI153">
            <v>1</v>
          </cell>
          <cell r="AJ153">
            <v>1</v>
          </cell>
          <cell r="AK153">
            <v>1</v>
          </cell>
          <cell r="AL153">
            <v>2</v>
          </cell>
          <cell r="AM153">
            <v>0</v>
          </cell>
          <cell r="AN153">
            <v>2</v>
          </cell>
          <cell r="AO153">
            <v>1</v>
          </cell>
          <cell r="AP153">
            <v>1</v>
          </cell>
          <cell r="AQ153">
            <v>1</v>
          </cell>
          <cell r="AR153">
            <v>1</v>
          </cell>
          <cell r="AS153">
            <v>1</v>
          </cell>
          <cell r="AT153">
            <v>1</v>
          </cell>
          <cell r="AU153">
            <v>1</v>
          </cell>
          <cell r="AV153">
            <v>1</v>
          </cell>
          <cell r="AW153">
            <v>1</v>
          </cell>
          <cell r="AX153">
            <v>1</v>
          </cell>
          <cell r="AY153">
            <v>1</v>
          </cell>
          <cell r="AZ153">
            <v>1</v>
          </cell>
          <cell r="BA153">
            <v>1</v>
          </cell>
          <cell r="BB153">
            <v>1</v>
          </cell>
          <cell r="BC153">
            <v>1</v>
          </cell>
          <cell r="BD153">
            <v>1</v>
          </cell>
          <cell r="BE153">
            <v>1</v>
          </cell>
          <cell r="BF153">
            <v>0</v>
          </cell>
          <cell r="BG153">
            <v>0</v>
          </cell>
          <cell r="BH153">
            <v>1</v>
          </cell>
          <cell r="BI153">
            <v>2</v>
          </cell>
          <cell r="BJ153">
            <v>2</v>
          </cell>
          <cell r="BK153">
            <v>2</v>
          </cell>
          <cell r="BL153">
            <v>2</v>
          </cell>
          <cell r="BM153">
            <v>2</v>
          </cell>
          <cell r="BN153">
            <v>2</v>
          </cell>
          <cell r="BO153">
            <v>2</v>
          </cell>
          <cell r="BP153">
            <v>0</v>
          </cell>
          <cell r="BQ153">
            <v>2</v>
          </cell>
          <cell r="BR153">
            <v>2</v>
          </cell>
          <cell r="BS153">
            <v>2</v>
          </cell>
          <cell r="BT153">
            <v>0</v>
          </cell>
          <cell r="BU153">
            <v>2</v>
          </cell>
          <cell r="BV153">
            <v>2</v>
          </cell>
          <cell r="BW153">
            <v>2</v>
          </cell>
          <cell r="BX153">
            <v>2</v>
          </cell>
          <cell r="BY153">
            <v>2</v>
          </cell>
          <cell r="BZ153">
            <v>2</v>
          </cell>
          <cell r="CA153">
            <v>2</v>
          </cell>
          <cell r="CB153">
            <v>2</v>
          </cell>
          <cell r="CC153">
            <v>2</v>
          </cell>
          <cell r="CD153">
            <v>2</v>
          </cell>
          <cell r="CE153">
            <v>1</v>
          </cell>
          <cell r="CF153">
            <v>1</v>
          </cell>
          <cell r="CG153">
            <v>1</v>
          </cell>
          <cell r="CH153">
            <v>1</v>
          </cell>
          <cell r="CI153">
            <v>1</v>
          </cell>
          <cell r="CJ153">
            <v>1</v>
          </cell>
          <cell r="CK153">
            <v>1</v>
          </cell>
          <cell r="CL153">
            <v>1</v>
          </cell>
          <cell r="CM153">
            <v>1</v>
          </cell>
          <cell r="CN153">
            <v>1</v>
          </cell>
          <cell r="CO153">
            <v>2</v>
          </cell>
          <cell r="CP153">
            <v>2</v>
          </cell>
          <cell r="CQ153">
            <v>2</v>
          </cell>
          <cell r="CR153">
            <v>2</v>
          </cell>
          <cell r="CS153">
            <v>2</v>
          </cell>
          <cell r="CT153">
            <v>2</v>
          </cell>
          <cell r="CU153">
            <v>1</v>
          </cell>
          <cell r="CV153">
            <v>1</v>
          </cell>
          <cell r="CW153">
            <v>1</v>
          </cell>
          <cell r="CX153">
            <v>1</v>
          </cell>
          <cell r="CY153">
            <v>1</v>
          </cell>
          <cell r="CZ153">
            <v>1</v>
          </cell>
          <cell r="DA153">
            <v>1</v>
          </cell>
          <cell r="DB153">
            <v>2</v>
          </cell>
          <cell r="DC153">
            <v>1</v>
          </cell>
          <cell r="DD153">
            <v>1</v>
          </cell>
          <cell r="DE153">
            <v>1</v>
          </cell>
          <cell r="DF153">
            <v>1</v>
          </cell>
          <cell r="DG153">
            <v>1</v>
          </cell>
          <cell r="DH153">
            <v>1</v>
          </cell>
          <cell r="DI153">
            <v>1</v>
          </cell>
          <cell r="DJ153" t="str">
            <v>CW</v>
          </cell>
          <cell r="DK153" t="str">
            <v>Open</v>
          </cell>
          <cell r="EA153" t="str">
            <v>Might</v>
          </cell>
          <cell r="EB153" t="str">
            <v>• A base attack bonus of +4 or higher.
• 6 ranks in Knowledge(arcana).
• Proficient in all simple, martial weapons, and all armor.
• Ability to cast 2nd level arcane spells.
• You must have defeated a foe through force of arms alone
   (not verified).</v>
          </cell>
          <cell r="ED153" t="str">
            <v>GreatStrength1</v>
          </cell>
          <cell r="EF153" t="str">
            <v>Str</v>
          </cell>
          <cell r="EG153">
            <v>1</v>
          </cell>
          <cell r="EH153" t="b">
            <v>0</v>
          </cell>
          <cell r="EM153">
            <v>21</v>
          </cell>
          <cell r="EN153">
            <v>0</v>
          </cell>
        </row>
        <row r="154">
          <cell r="A154">
            <v>151</v>
          </cell>
          <cell r="B154" t="str">
            <v>Stonelord</v>
          </cell>
          <cell r="C154" t="str">
            <v>Sto</v>
          </cell>
          <cell r="D154" t="str">
            <v>Sto</v>
          </cell>
          <cell r="E154">
            <v>0</v>
          </cell>
          <cell r="K154">
            <v>2</v>
          </cell>
          <cell r="L154">
            <v>8</v>
          </cell>
          <cell r="U154">
            <v>1</v>
          </cell>
          <cell r="V154">
            <v>0.5</v>
          </cell>
          <cell r="W154">
            <v>0.34</v>
          </cell>
          <cell r="X154">
            <v>0.34</v>
          </cell>
          <cell r="AH154">
            <v>1</v>
          </cell>
          <cell r="AI154">
            <v>1</v>
          </cell>
          <cell r="AJ154">
            <v>1</v>
          </cell>
          <cell r="AK154">
            <v>1</v>
          </cell>
          <cell r="AL154">
            <v>2</v>
          </cell>
          <cell r="AM154">
            <v>0</v>
          </cell>
          <cell r="AN154">
            <v>2</v>
          </cell>
          <cell r="AO154">
            <v>2</v>
          </cell>
          <cell r="AP154">
            <v>2</v>
          </cell>
          <cell r="AQ154">
            <v>2</v>
          </cell>
          <cell r="AR154">
            <v>2</v>
          </cell>
          <cell r="AS154">
            <v>2</v>
          </cell>
          <cell r="AT154">
            <v>2</v>
          </cell>
          <cell r="AU154">
            <v>2</v>
          </cell>
          <cell r="AV154">
            <v>1</v>
          </cell>
          <cell r="AW154">
            <v>1</v>
          </cell>
          <cell r="AX154">
            <v>1</v>
          </cell>
          <cell r="AY154">
            <v>1</v>
          </cell>
          <cell r="AZ154">
            <v>1</v>
          </cell>
          <cell r="BA154">
            <v>1</v>
          </cell>
          <cell r="BB154">
            <v>1</v>
          </cell>
          <cell r="BC154">
            <v>1</v>
          </cell>
          <cell r="BD154">
            <v>1</v>
          </cell>
          <cell r="BE154">
            <v>1</v>
          </cell>
          <cell r="BF154">
            <v>0</v>
          </cell>
          <cell r="BG154">
            <v>0</v>
          </cell>
          <cell r="BH154">
            <v>1</v>
          </cell>
          <cell r="BI154">
            <v>1</v>
          </cell>
          <cell r="BJ154">
            <v>2</v>
          </cell>
          <cell r="BK154">
            <v>2</v>
          </cell>
          <cell r="BL154">
            <v>2</v>
          </cell>
          <cell r="BM154">
            <v>2</v>
          </cell>
          <cell r="BN154">
            <v>2</v>
          </cell>
          <cell r="BO154">
            <v>2</v>
          </cell>
          <cell r="BP154">
            <v>0</v>
          </cell>
          <cell r="BQ154">
            <v>2</v>
          </cell>
          <cell r="BR154">
            <v>2</v>
          </cell>
          <cell r="BS154">
            <v>2</v>
          </cell>
          <cell r="BT154">
            <v>0</v>
          </cell>
          <cell r="BU154">
            <v>2</v>
          </cell>
          <cell r="BV154">
            <v>2</v>
          </cell>
          <cell r="BW154">
            <v>2</v>
          </cell>
          <cell r="BX154">
            <v>2</v>
          </cell>
          <cell r="BY154">
            <v>2</v>
          </cell>
          <cell r="BZ154">
            <v>2</v>
          </cell>
          <cell r="CA154">
            <v>2</v>
          </cell>
          <cell r="CB154">
            <v>2</v>
          </cell>
          <cell r="CC154">
            <v>2</v>
          </cell>
          <cell r="CD154">
            <v>2</v>
          </cell>
          <cell r="CE154">
            <v>1</v>
          </cell>
          <cell r="CF154">
            <v>1</v>
          </cell>
          <cell r="CG154">
            <v>1</v>
          </cell>
          <cell r="CH154">
            <v>1</v>
          </cell>
          <cell r="CI154">
            <v>1</v>
          </cell>
          <cell r="CJ154">
            <v>1</v>
          </cell>
          <cell r="CK154">
            <v>1</v>
          </cell>
          <cell r="CL154">
            <v>1</v>
          </cell>
          <cell r="CM154">
            <v>1</v>
          </cell>
          <cell r="CN154">
            <v>1</v>
          </cell>
          <cell r="CO154">
            <v>2</v>
          </cell>
          <cell r="CP154">
            <v>2</v>
          </cell>
          <cell r="CQ154">
            <v>2</v>
          </cell>
          <cell r="CR154">
            <v>2</v>
          </cell>
          <cell r="CS154">
            <v>2</v>
          </cell>
          <cell r="CT154">
            <v>2</v>
          </cell>
          <cell r="CU154">
            <v>1</v>
          </cell>
          <cell r="CV154">
            <v>1</v>
          </cell>
          <cell r="CW154">
            <v>1</v>
          </cell>
          <cell r="CX154">
            <v>1</v>
          </cell>
          <cell r="CY154">
            <v>1</v>
          </cell>
          <cell r="CZ154">
            <v>1</v>
          </cell>
          <cell r="DA154">
            <v>1</v>
          </cell>
          <cell r="DB154">
            <v>1</v>
          </cell>
          <cell r="DC154">
            <v>2</v>
          </cell>
          <cell r="DD154">
            <v>2</v>
          </cell>
          <cell r="DE154">
            <v>1</v>
          </cell>
          <cell r="DF154">
            <v>1</v>
          </cell>
          <cell r="DG154">
            <v>1</v>
          </cell>
          <cell r="DH154">
            <v>1</v>
          </cell>
          <cell r="DI154">
            <v>1</v>
          </cell>
          <cell r="DJ154" t="str">
            <v>CW</v>
          </cell>
          <cell r="DK154" t="str">
            <v>Open</v>
          </cell>
          <cell r="EA154" t="str">
            <v>Do</v>
          </cell>
          <cell r="EB154" t="str">
            <v>• You must be a Dwarf.
• A base attack bonus of +5 or higher.
• 6 ranks in Craft(stoneworking).
• Ability to speak Terran.
• Endurance feat.</v>
          </cell>
          <cell r="ED154" t="str">
            <v>GreatStrength2</v>
          </cell>
          <cell r="EF154" t="str">
            <v>Str</v>
          </cell>
          <cell r="EG154">
            <v>1</v>
          </cell>
          <cell r="EH154" t="b">
            <v>0</v>
          </cell>
          <cell r="EM154">
            <v>21</v>
          </cell>
          <cell r="EN154">
            <v>0</v>
          </cell>
        </row>
        <row r="155">
          <cell r="A155">
            <v>152</v>
          </cell>
          <cell r="B155" t="str">
            <v>Tattooed Monk</v>
          </cell>
          <cell r="C155" t="str">
            <v>Ttm</v>
          </cell>
          <cell r="D155" t="str">
            <v>TtM</v>
          </cell>
          <cell r="E155">
            <v>0</v>
          </cell>
          <cell r="K155">
            <v>4</v>
          </cell>
          <cell r="L155">
            <v>8</v>
          </cell>
          <cell r="U155">
            <v>0.75</v>
          </cell>
          <cell r="V155">
            <v>0.5</v>
          </cell>
          <cell r="W155">
            <v>0.5</v>
          </cell>
          <cell r="X155">
            <v>0.5</v>
          </cell>
          <cell r="AH155">
            <v>1</v>
          </cell>
          <cell r="AI155">
            <v>1</v>
          </cell>
          <cell r="AJ155">
            <v>2</v>
          </cell>
          <cell r="AK155">
            <v>1</v>
          </cell>
          <cell r="AL155">
            <v>2</v>
          </cell>
          <cell r="AM155">
            <v>0</v>
          </cell>
          <cell r="AN155">
            <v>2</v>
          </cell>
          <cell r="AO155">
            <v>2</v>
          </cell>
          <cell r="AP155">
            <v>2</v>
          </cell>
          <cell r="AQ155">
            <v>2</v>
          </cell>
          <cell r="AR155">
            <v>2</v>
          </cell>
          <cell r="AS155">
            <v>2</v>
          </cell>
          <cell r="AT155">
            <v>2</v>
          </cell>
          <cell r="AU155">
            <v>2</v>
          </cell>
          <cell r="AV155">
            <v>1</v>
          </cell>
          <cell r="AW155">
            <v>2</v>
          </cell>
          <cell r="AX155">
            <v>1</v>
          </cell>
          <cell r="AY155">
            <v>1</v>
          </cell>
          <cell r="AZ155">
            <v>2</v>
          </cell>
          <cell r="BA155">
            <v>1</v>
          </cell>
          <cell r="BB155">
            <v>1</v>
          </cell>
          <cell r="BC155">
            <v>1</v>
          </cell>
          <cell r="BD155">
            <v>1</v>
          </cell>
          <cell r="BE155">
            <v>2</v>
          </cell>
          <cell r="BF155">
            <v>0</v>
          </cell>
          <cell r="BG155">
            <v>0</v>
          </cell>
          <cell r="BH155">
            <v>1</v>
          </cell>
          <cell r="BI155">
            <v>2</v>
          </cell>
          <cell r="BJ155">
            <v>2</v>
          </cell>
          <cell r="BK155">
            <v>2</v>
          </cell>
          <cell r="BL155">
            <v>2</v>
          </cell>
          <cell r="BM155">
            <v>2</v>
          </cell>
          <cell r="BN155">
            <v>2</v>
          </cell>
          <cell r="BO155">
            <v>2</v>
          </cell>
          <cell r="BP155">
            <v>0</v>
          </cell>
          <cell r="BQ155">
            <v>2</v>
          </cell>
          <cell r="BR155">
            <v>2</v>
          </cell>
          <cell r="BS155">
            <v>2</v>
          </cell>
          <cell r="BT155">
            <v>0</v>
          </cell>
          <cell r="BU155">
            <v>2</v>
          </cell>
          <cell r="BV155">
            <v>2</v>
          </cell>
          <cell r="BW155">
            <v>2</v>
          </cell>
          <cell r="BX155">
            <v>2</v>
          </cell>
          <cell r="BY155">
            <v>2</v>
          </cell>
          <cell r="BZ155">
            <v>2</v>
          </cell>
          <cell r="CA155">
            <v>2</v>
          </cell>
          <cell r="CB155">
            <v>2</v>
          </cell>
          <cell r="CC155">
            <v>2</v>
          </cell>
          <cell r="CD155">
            <v>2</v>
          </cell>
          <cell r="CE155">
            <v>2</v>
          </cell>
          <cell r="CF155">
            <v>1</v>
          </cell>
          <cell r="CG155">
            <v>2</v>
          </cell>
          <cell r="CH155">
            <v>1</v>
          </cell>
          <cell r="CI155">
            <v>2</v>
          </cell>
          <cell r="CJ155">
            <v>2</v>
          </cell>
          <cell r="CK155">
            <v>2</v>
          </cell>
          <cell r="CL155">
            <v>2</v>
          </cell>
          <cell r="CM155">
            <v>2</v>
          </cell>
          <cell r="CN155">
            <v>2</v>
          </cell>
          <cell r="CO155">
            <v>2</v>
          </cell>
          <cell r="CP155">
            <v>2</v>
          </cell>
          <cell r="CQ155">
            <v>2</v>
          </cell>
          <cell r="CR155">
            <v>2</v>
          </cell>
          <cell r="CS155">
            <v>2</v>
          </cell>
          <cell r="CT155">
            <v>2</v>
          </cell>
          <cell r="CU155">
            <v>1</v>
          </cell>
          <cell r="CV155">
            <v>1</v>
          </cell>
          <cell r="CW155">
            <v>1</v>
          </cell>
          <cell r="CX155">
            <v>1</v>
          </cell>
          <cell r="CY155">
            <v>1</v>
          </cell>
          <cell r="CZ155">
            <v>1</v>
          </cell>
          <cell r="DA155">
            <v>1</v>
          </cell>
          <cell r="DB155">
            <v>1</v>
          </cell>
          <cell r="DC155">
            <v>1</v>
          </cell>
          <cell r="DD155">
            <v>1</v>
          </cell>
          <cell r="DE155">
            <v>2</v>
          </cell>
          <cell r="DF155">
            <v>2</v>
          </cell>
          <cell r="DG155">
            <v>1</v>
          </cell>
          <cell r="DH155">
            <v>1</v>
          </cell>
          <cell r="DI155">
            <v>1</v>
          </cell>
          <cell r="DJ155" t="str">
            <v>CW</v>
          </cell>
          <cell r="DK155" t="str">
            <v>Open</v>
          </cell>
          <cell r="EA155" t="str">
            <v>Do</v>
          </cell>
          <cell r="EB155" t="str">
            <v>• A base attack bonus of +3 or higher.
• 8 ranks in Knowledge(religion).
• Endurance feat.
• Improved Grapple feat.
• Improved Unarmed Strike feat.</v>
          </cell>
          <cell r="ED155" t="str">
            <v>GreatStrength3</v>
          </cell>
          <cell r="EF155" t="str">
            <v>Str</v>
          </cell>
          <cell r="EG155">
            <v>1</v>
          </cell>
          <cell r="EH155" t="b">
            <v>0</v>
          </cell>
          <cell r="EM155">
            <v>21</v>
          </cell>
          <cell r="EN155">
            <v>0</v>
          </cell>
        </row>
        <row r="156">
          <cell r="A156">
            <v>153</v>
          </cell>
          <cell r="B156" t="str">
            <v>Thayan Knight</v>
          </cell>
          <cell r="C156" t="str">
            <v>Thk</v>
          </cell>
          <cell r="D156" t="str">
            <v>Thy</v>
          </cell>
          <cell r="E156">
            <v>0</v>
          </cell>
          <cell r="K156">
            <v>2</v>
          </cell>
          <cell r="L156">
            <v>10</v>
          </cell>
          <cell r="R156" t="b">
            <v>0</v>
          </cell>
          <cell r="U156">
            <v>1</v>
          </cell>
          <cell r="V156">
            <v>0.5</v>
          </cell>
          <cell r="W156">
            <v>0.34</v>
          </cell>
          <cell r="X156">
            <v>0.34</v>
          </cell>
          <cell r="AH156">
            <v>1</v>
          </cell>
          <cell r="AI156">
            <v>1</v>
          </cell>
          <cell r="AJ156">
            <v>1</v>
          </cell>
          <cell r="AK156">
            <v>2</v>
          </cell>
          <cell r="AL156">
            <v>2</v>
          </cell>
          <cell r="AM156">
            <v>0</v>
          </cell>
          <cell r="AN156">
            <v>1</v>
          </cell>
          <cell r="AO156">
            <v>2</v>
          </cell>
          <cell r="AP156">
            <v>2</v>
          </cell>
          <cell r="AQ156">
            <v>2</v>
          </cell>
          <cell r="AR156">
            <v>2</v>
          </cell>
          <cell r="AS156">
            <v>2</v>
          </cell>
          <cell r="AT156">
            <v>2</v>
          </cell>
          <cell r="AU156">
            <v>2</v>
          </cell>
          <cell r="AV156">
            <v>1</v>
          </cell>
          <cell r="AW156">
            <v>1</v>
          </cell>
          <cell r="AX156">
            <v>1</v>
          </cell>
          <cell r="AY156">
            <v>1</v>
          </cell>
          <cell r="AZ156">
            <v>1</v>
          </cell>
          <cell r="BA156">
            <v>1</v>
          </cell>
          <cell r="BB156">
            <v>2</v>
          </cell>
          <cell r="BC156">
            <v>2</v>
          </cell>
          <cell r="BD156">
            <v>1</v>
          </cell>
          <cell r="BE156">
            <v>1</v>
          </cell>
          <cell r="BF156">
            <v>0</v>
          </cell>
          <cell r="BG156">
            <v>0</v>
          </cell>
          <cell r="BH156">
            <v>2</v>
          </cell>
          <cell r="BI156">
            <v>2</v>
          </cell>
          <cell r="BJ156">
            <v>2</v>
          </cell>
          <cell r="BK156">
            <v>1</v>
          </cell>
          <cell r="BL156">
            <v>1</v>
          </cell>
          <cell r="BM156">
            <v>1</v>
          </cell>
          <cell r="BN156">
            <v>1</v>
          </cell>
          <cell r="BO156">
            <v>2</v>
          </cell>
          <cell r="BP156">
            <v>0</v>
          </cell>
          <cell r="BQ156">
            <v>1</v>
          </cell>
          <cell r="BR156">
            <v>1</v>
          </cell>
          <cell r="BS156">
            <v>1</v>
          </cell>
          <cell r="BT156">
            <v>0</v>
          </cell>
          <cell r="BU156">
            <v>1</v>
          </cell>
          <cell r="BV156">
            <v>1</v>
          </cell>
          <cell r="BW156">
            <v>1</v>
          </cell>
          <cell r="BX156">
            <v>1</v>
          </cell>
          <cell r="BY156">
            <v>1</v>
          </cell>
          <cell r="BZ156">
            <v>1</v>
          </cell>
          <cell r="CA156">
            <v>1</v>
          </cell>
          <cell r="CB156">
            <v>1</v>
          </cell>
          <cell r="CC156">
            <v>1</v>
          </cell>
          <cell r="CD156">
            <v>1</v>
          </cell>
          <cell r="CE156">
            <v>1</v>
          </cell>
          <cell r="CF156">
            <v>1</v>
          </cell>
          <cell r="CG156">
            <v>1</v>
          </cell>
          <cell r="CH156">
            <v>1</v>
          </cell>
          <cell r="CI156">
            <v>1</v>
          </cell>
          <cell r="CJ156">
            <v>1</v>
          </cell>
          <cell r="CK156">
            <v>1</v>
          </cell>
          <cell r="CL156">
            <v>1</v>
          </cell>
          <cell r="CM156">
            <v>1</v>
          </cell>
          <cell r="CN156">
            <v>1</v>
          </cell>
          <cell r="CO156">
            <v>2</v>
          </cell>
          <cell r="CP156">
            <v>2</v>
          </cell>
          <cell r="CQ156">
            <v>2</v>
          </cell>
          <cell r="CR156">
            <v>2</v>
          </cell>
          <cell r="CS156">
            <v>2</v>
          </cell>
          <cell r="CT156">
            <v>2</v>
          </cell>
          <cell r="CU156">
            <v>1</v>
          </cell>
          <cell r="CV156">
            <v>2</v>
          </cell>
          <cell r="CW156">
            <v>1</v>
          </cell>
          <cell r="CX156">
            <v>1</v>
          </cell>
          <cell r="CY156">
            <v>1</v>
          </cell>
          <cell r="CZ156">
            <v>1</v>
          </cell>
          <cell r="DA156">
            <v>1</v>
          </cell>
          <cell r="DB156">
            <v>1</v>
          </cell>
          <cell r="DC156">
            <v>2</v>
          </cell>
          <cell r="DD156">
            <v>1</v>
          </cell>
          <cell r="DE156">
            <v>2</v>
          </cell>
          <cell r="DF156">
            <v>1</v>
          </cell>
          <cell r="DG156">
            <v>1</v>
          </cell>
          <cell r="DH156">
            <v>1</v>
          </cell>
          <cell r="DI156">
            <v>1</v>
          </cell>
          <cell r="DJ156" t="str">
            <v>CW</v>
          </cell>
          <cell r="DK156" t="str">
            <v>Closed</v>
          </cell>
          <cell r="EA156" t="str">
            <v>Do</v>
          </cell>
          <cell r="EB156" t="str">
            <v>• Any non-Good Alignment.
• A base attack bonus of +5 or higher.
• 2 ranks in Intimidate.
• 2 ranks in Knowledge(arcana).
• 2 ranks in Knowledge(local).
• Iron Will feat.
• Weapon Focus(longsword) feat.</v>
          </cell>
          <cell r="ED156" t="str">
            <v>GreatDexterity1</v>
          </cell>
          <cell r="EF156" t="str">
            <v>Dex</v>
          </cell>
          <cell r="EG156">
            <v>1</v>
          </cell>
          <cell r="EH156" t="b">
            <v>0</v>
          </cell>
          <cell r="EM156">
            <v>21</v>
          </cell>
          <cell r="EN156">
            <v>0</v>
          </cell>
        </row>
        <row r="157">
          <cell r="A157">
            <v>154</v>
          </cell>
          <cell r="B157" t="str">
            <v>War Chanter</v>
          </cell>
          <cell r="C157" t="str">
            <v>Wch</v>
          </cell>
          <cell r="D157" t="str">
            <v>WrC</v>
          </cell>
          <cell r="E157">
            <v>0</v>
          </cell>
          <cell r="K157">
            <v>4</v>
          </cell>
          <cell r="L157">
            <v>8</v>
          </cell>
          <cell r="U157">
            <v>1</v>
          </cell>
          <cell r="V157">
            <v>0.5</v>
          </cell>
          <cell r="W157">
            <v>0.34</v>
          </cell>
          <cell r="X157">
            <v>0.34</v>
          </cell>
          <cell r="AH157">
            <v>1</v>
          </cell>
          <cell r="AI157">
            <v>1</v>
          </cell>
          <cell r="AJ157">
            <v>2</v>
          </cell>
          <cell r="AK157">
            <v>1</v>
          </cell>
          <cell r="AL157">
            <v>2</v>
          </cell>
          <cell r="AM157">
            <v>0</v>
          </cell>
          <cell r="AN157">
            <v>2</v>
          </cell>
          <cell r="AO157">
            <v>2</v>
          </cell>
          <cell r="AP157">
            <v>2</v>
          </cell>
          <cell r="AQ157">
            <v>2</v>
          </cell>
          <cell r="AR157">
            <v>2</v>
          </cell>
          <cell r="AS157">
            <v>2</v>
          </cell>
          <cell r="AT157">
            <v>2</v>
          </cell>
          <cell r="AU157">
            <v>2</v>
          </cell>
          <cell r="AV157">
            <v>1</v>
          </cell>
          <cell r="AW157">
            <v>2</v>
          </cell>
          <cell r="AX157">
            <v>1</v>
          </cell>
          <cell r="AY157">
            <v>1</v>
          </cell>
          <cell r="AZ157">
            <v>2</v>
          </cell>
          <cell r="BA157">
            <v>1</v>
          </cell>
          <cell r="BB157">
            <v>2</v>
          </cell>
          <cell r="BC157">
            <v>1</v>
          </cell>
          <cell r="BD157">
            <v>1</v>
          </cell>
          <cell r="BE157">
            <v>1</v>
          </cell>
          <cell r="BF157">
            <v>0</v>
          </cell>
          <cell r="BG157">
            <v>0</v>
          </cell>
          <cell r="BH157">
            <v>2</v>
          </cell>
          <cell r="BI157">
            <v>2</v>
          </cell>
          <cell r="BJ157">
            <v>1</v>
          </cell>
          <cell r="BK157">
            <v>1</v>
          </cell>
          <cell r="BL157">
            <v>1</v>
          </cell>
          <cell r="BM157">
            <v>1</v>
          </cell>
          <cell r="BN157">
            <v>1</v>
          </cell>
          <cell r="BO157">
            <v>1</v>
          </cell>
          <cell r="BP157">
            <v>0</v>
          </cell>
          <cell r="BQ157">
            <v>1</v>
          </cell>
          <cell r="BR157">
            <v>1</v>
          </cell>
          <cell r="BS157">
            <v>1</v>
          </cell>
          <cell r="BT157">
            <v>0</v>
          </cell>
          <cell r="BU157">
            <v>1</v>
          </cell>
          <cell r="BV157">
            <v>1</v>
          </cell>
          <cell r="BW157">
            <v>1</v>
          </cell>
          <cell r="BX157">
            <v>1</v>
          </cell>
          <cell r="BY157">
            <v>1</v>
          </cell>
          <cell r="BZ157">
            <v>1</v>
          </cell>
          <cell r="CA157">
            <v>1</v>
          </cell>
          <cell r="CB157">
            <v>1</v>
          </cell>
          <cell r="CC157">
            <v>1</v>
          </cell>
          <cell r="CD157">
            <v>1</v>
          </cell>
          <cell r="CE157">
            <v>1</v>
          </cell>
          <cell r="CF157">
            <v>1</v>
          </cell>
          <cell r="CG157">
            <v>1</v>
          </cell>
          <cell r="CH157">
            <v>1</v>
          </cell>
          <cell r="CI157">
            <v>2</v>
          </cell>
          <cell r="CJ157">
            <v>2</v>
          </cell>
          <cell r="CK157">
            <v>2</v>
          </cell>
          <cell r="CL157">
            <v>2</v>
          </cell>
          <cell r="CM157">
            <v>2</v>
          </cell>
          <cell r="CN157">
            <v>2</v>
          </cell>
          <cell r="CO157">
            <v>2</v>
          </cell>
          <cell r="CP157">
            <v>2</v>
          </cell>
          <cell r="CQ157">
            <v>2</v>
          </cell>
          <cell r="CR157">
            <v>2</v>
          </cell>
          <cell r="CS157">
            <v>2</v>
          </cell>
          <cell r="CT157">
            <v>2</v>
          </cell>
          <cell r="CU157">
            <v>1</v>
          </cell>
          <cell r="CV157">
            <v>1</v>
          </cell>
          <cell r="CW157">
            <v>1</v>
          </cell>
          <cell r="CX157">
            <v>2</v>
          </cell>
          <cell r="CY157">
            <v>1</v>
          </cell>
          <cell r="CZ157">
            <v>1</v>
          </cell>
          <cell r="DA157">
            <v>1</v>
          </cell>
          <cell r="DB157">
            <v>1</v>
          </cell>
          <cell r="DC157">
            <v>1</v>
          </cell>
          <cell r="DD157">
            <v>1</v>
          </cell>
          <cell r="DE157">
            <v>2</v>
          </cell>
          <cell r="DF157">
            <v>1</v>
          </cell>
          <cell r="DG157">
            <v>1</v>
          </cell>
          <cell r="DH157">
            <v>1</v>
          </cell>
          <cell r="DI157">
            <v>1</v>
          </cell>
          <cell r="DJ157" t="str">
            <v>CW</v>
          </cell>
          <cell r="DK157" t="str">
            <v>Open</v>
          </cell>
          <cell r="EA157" t="str">
            <v>Do</v>
          </cell>
          <cell r="EB157" t="str">
            <v>• Any non-Lawful alignment.
• A base attack bonus of +4 or higher.
• 6 ranks in Perform(oratory) or Perform(sing).
• Combat Expertise feat.
• Weapon Focus feat.
• Ability to Inspire Courage.</v>
          </cell>
          <cell r="ED157" t="str">
            <v>GreatDexterity2</v>
          </cell>
          <cell r="EF157" t="str">
            <v>Dex</v>
          </cell>
          <cell r="EG157">
            <v>1</v>
          </cell>
          <cell r="EH157" t="b">
            <v>0</v>
          </cell>
          <cell r="EM157">
            <v>21</v>
          </cell>
          <cell r="EN157">
            <v>0</v>
          </cell>
        </row>
        <row r="158">
          <cell r="A158">
            <v>155</v>
          </cell>
          <cell r="B158" t="str">
            <v>Warshaper</v>
          </cell>
          <cell r="C158" t="str">
            <v>Wrp</v>
          </cell>
          <cell r="D158" t="str">
            <v>Wrp</v>
          </cell>
          <cell r="E158">
            <v>0</v>
          </cell>
          <cell r="K158">
            <v>2</v>
          </cell>
          <cell r="L158">
            <v>8</v>
          </cell>
          <cell r="U158">
            <v>0.75</v>
          </cell>
          <cell r="V158">
            <v>0.5</v>
          </cell>
          <cell r="W158">
            <v>0.34</v>
          </cell>
          <cell r="X158">
            <v>0.34</v>
          </cell>
          <cell r="AH158">
            <v>1</v>
          </cell>
          <cell r="AI158">
            <v>1</v>
          </cell>
          <cell r="AJ158">
            <v>2</v>
          </cell>
          <cell r="AK158">
            <v>1</v>
          </cell>
          <cell r="AL158">
            <v>2</v>
          </cell>
          <cell r="AM158">
            <v>0</v>
          </cell>
          <cell r="AN158">
            <v>2</v>
          </cell>
          <cell r="AO158">
            <v>2</v>
          </cell>
          <cell r="AP158">
            <v>2</v>
          </cell>
          <cell r="AQ158">
            <v>2</v>
          </cell>
          <cell r="AR158">
            <v>2</v>
          </cell>
          <cell r="AS158">
            <v>2</v>
          </cell>
          <cell r="AT158">
            <v>2</v>
          </cell>
          <cell r="AU158">
            <v>2</v>
          </cell>
          <cell r="AV158">
            <v>1</v>
          </cell>
          <cell r="AW158">
            <v>1</v>
          </cell>
          <cell r="AX158">
            <v>1</v>
          </cell>
          <cell r="AY158">
            <v>2</v>
          </cell>
          <cell r="AZ158">
            <v>2</v>
          </cell>
          <cell r="BA158">
            <v>1</v>
          </cell>
          <cell r="BB158">
            <v>1</v>
          </cell>
          <cell r="BC158">
            <v>1</v>
          </cell>
          <cell r="BD158">
            <v>1</v>
          </cell>
          <cell r="BE158">
            <v>1</v>
          </cell>
          <cell r="BF158">
            <v>0</v>
          </cell>
          <cell r="BG158">
            <v>0</v>
          </cell>
          <cell r="BH158">
            <v>1</v>
          </cell>
          <cell r="BI158">
            <v>2</v>
          </cell>
          <cell r="BJ158">
            <v>1</v>
          </cell>
          <cell r="BK158">
            <v>1</v>
          </cell>
          <cell r="BL158">
            <v>1</v>
          </cell>
          <cell r="BM158">
            <v>1</v>
          </cell>
          <cell r="BN158">
            <v>1</v>
          </cell>
          <cell r="BO158">
            <v>1</v>
          </cell>
          <cell r="BP158">
            <v>0</v>
          </cell>
          <cell r="BQ158">
            <v>1</v>
          </cell>
          <cell r="BR158">
            <v>1</v>
          </cell>
          <cell r="BS158">
            <v>1</v>
          </cell>
          <cell r="BT158">
            <v>0</v>
          </cell>
          <cell r="BU158">
            <v>1</v>
          </cell>
          <cell r="BV158">
            <v>1</v>
          </cell>
          <cell r="BW158">
            <v>1</v>
          </cell>
          <cell r="BX158">
            <v>1</v>
          </cell>
          <cell r="BY158">
            <v>1</v>
          </cell>
          <cell r="BZ158">
            <v>1</v>
          </cell>
          <cell r="CA158">
            <v>1</v>
          </cell>
          <cell r="CB158">
            <v>1</v>
          </cell>
          <cell r="CC158">
            <v>1</v>
          </cell>
          <cell r="CD158">
            <v>1</v>
          </cell>
          <cell r="CE158">
            <v>1</v>
          </cell>
          <cell r="CF158">
            <v>1</v>
          </cell>
          <cell r="CG158">
            <v>1</v>
          </cell>
          <cell r="CH158">
            <v>1</v>
          </cell>
          <cell r="CI158">
            <v>1</v>
          </cell>
          <cell r="CJ158">
            <v>1</v>
          </cell>
          <cell r="CK158">
            <v>1</v>
          </cell>
          <cell r="CL158">
            <v>1</v>
          </cell>
          <cell r="CM158">
            <v>1</v>
          </cell>
          <cell r="CN158">
            <v>1</v>
          </cell>
          <cell r="CO158">
            <v>1</v>
          </cell>
          <cell r="CP158">
            <v>1</v>
          </cell>
          <cell r="CQ158">
            <v>1</v>
          </cell>
          <cell r="CR158">
            <v>1</v>
          </cell>
          <cell r="CS158">
            <v>1</v>
          </cell>
          <cell r="CT158">
            <v>1</v>
          </cell>
          <cell r="CU158">
            <v>1</v>
          </cell>
          <cell r="CV158">
            <v>1</v>
          </cell>
          <cell r="CW158">
            <v>1</v>
          </cell>
          <cell r="CX158">
            <v>1</v>
          </cell>
          <cell r="CY158">
            <v>1</v>
          </cell>
          <cell r="CZ158">
            <v>1</v>
          </cell>
          <cell r="DA158">
            <v>1</v>
          </cell>
          <cell r="DB158">
            <v>1</v>
          </cell>
          <cell r="DC158">
            <v>1</v>
          </cell>
          <cell r="DD158">
            <v>1</v>
          </cell>
          <cell r="DE158">
            <v>2</v>
          </cell>
          <cell r="DF158">
            <v>1</v>
          </cell>
          <cell r="DG158">
            <v>1</v>
          </cell>
          <cell r="DH158">
            <v>1</v>
          </cell>
          <cell r="DI158">
            <v>1</v>
          </cell>
          <cell r="DJ158" t="str">
            <v>CW</v>
          </cell>
          <cell r="DK158" t="str">
            <v>Open</v>
          </cell>
          <cell r="EA158" t="str">
            <v>Might</v>
          </cell>
          <cell r="EB158" t="str">
            <v>• A base attack bonus of +4 or higher.
• Ability to assume an alternate form(not verified).</v>
          </cell>
          <cell r="ED158" t="str">
            <v>GreatDexterity3</v>
          </cell>
          <cell r="EF158" t="str">
            <v>Dex</v>
          </cell>
          <cell r="EG158">
            <v>1</v>
          </cell>
          <cell r="EH158" t="b">
            <v>0</v>
          </cell>
          <cell r="EM158">
            <v>21</v>
          </cell>
          <cell r="EN158">
            <v>0</v>
          </cell>
        </row>
        <row r="159">
          <cell r="A159">
            <v>156</v>
          </cell>
          <cell r="B159" t="str">
            <v>– Prestige Classes Complete Divine –</v>
          </cell>
          <cell r="E159">
            <v>0</v>
          </cell>
          <cell r="F159">
            <v>1</v>
          </cell>
          <cell r="ED159" t="str">
            <v>GreatConstitution1</v>
          </cell>
          <cell r="EF159" t="str">
            <v>Con</v>
          </cell>
          <cell r="EG159">
            <v>1</v>
          </cell>
          <cell r="EH159" t="b">
            <v>0</v>
          </cell>
          <cell r="EM159">
            <v>21</v>
          </cell>
          <cell r="EN159">
            <v>0</v>
          </cell>
        </row>
        <row r="160">
          <cell r="A160">
            <v>157</v>
          </cell>
          <cell r="B160" t="str">
            <v>Black Flame Zealot</v>
          </cell>
          <cell r="C160" t="str">
            <v>BFZ</v>
          </cell>
          <cell r="D160" t="str">
            <v>BFZ</v>
          </cell>
          <cell r="E160">
            <v>0</v>
          </cell>
          <cell r="G160">
            <v>0</v>
          </cell>
          <cell r="K160">
            <v>4</v>
          </cell>
          <cell r="L160">
            <v>6</v>
          </cell>
          <cell r="U160">
            <v>0.75</v>
          </cell>
          <cell r="V160">
            <v>0.34</v>
          </cell>
          <cell r="W160">
            <v>0.5</v>
          </cell>
          <cell r="X160">
            <v>0.5</v>
          </cell>
          <cell r="AH160">
            <v>1</v>
          </cell>
          <cell r="AI160">
            <v>1</v>
          </cell>
          <cell r="AJ160">
            <v>2</v>
          </cell>
          <cell r="AK160">
            <v>1</v>
          </cell>
          <cell r="AL160">
            <v>2</v>
          </cell>
          <cell r="AM160">
            <v>0</v>
          </cell>
          <cell r="AN160">
            <v>2</v>
          </cell>
          <cell r="AO160">
            <v>2</v>
          </cell>
          <cell r="AP160">
            <v>2</v>
          </cell>
          <cell r="AQ160">
            <v>2</v>
          </cell>
          <cell r="AR160">
            <v>2</v>
          </cell>
          <cell r="AS160">
            <v>2</v>
          </cell>
          <cell r="AT160">
            <v>2</v>
          </cell>
          <cell r="AU160">
            <v>2</v>
          </cell>
          <cell r="AV160">
            <v>1</v>
          </cell>
          <cell r="AW160">
            <v>1</v>
          </cell>
          <cell r="AX160">
            <v>1</v>
          </cell>
          <cell r="AY160">
            <v>1</v>
          </cell>
          <cell r="AZ160">
            <v>2</v>
          </cell>
          <cell r="BA160">
            <v>1</v>
          </cell>
          <cell r="BB160">
            <v>1</v>
          </cell>
          <cell r="BC160">
            <v>1</v>
          </cell>
          <cell r="BD160">
            <v>1</v>
          </cell>
          <cell r="BE160">
            <v>2</v>
          </cell>
          <cell r="BF160">
            <v>0</v>
          </cell>
          <cell r="BG160">
            <v>0</v>
          </cell>
          <cell r="BH160">
            <v>1</v>
          </cell>
          <cell r="BI160">
            <v>2</v>
          </cell>
          <cell r="BJ160">
            <v>1</v>
          </cell>
          <cell r="BK160">
            <v>1</v>
          </cell>
          <cell r="BL160">
            <v>1</v>
          </cell>
          <cell r="BM160">
            <v>1</v>
          </cell>
          <cell r="BN160">
            <v>1</v>
          </cell>
          <cell r="BO160">
            <v>1</v>
          </cell>
          <cell r="BP160">
            <v>0</v>
          </cell>
          <cell r="BQ160">
            <v>1</v>
          </cell>
          <cell r="BR160">
            <v>1</v>
          </cell>
          <cell r="BS160">
            <v>1</v>
          </cell>
          <cell r="BT160">
            <v>0</v>
          </cell>
          <cell r="BU160">
            <v>2</v>
          </cell>
          <cell r="BV160">
            <v>1</v>
          </cell>
          <cell r="BW160">
            <v>1</v>
          </cell>
          <cell r="BX160">
            <v>1</v>
          </cell>
          <cell r="BY160">
            <v>1</v>
          </cell>
          <cell r="BZ160">
            <v>1</v>
          </cell>
          <cell r="CA160">
            <v>1</v>
          </cell>
          <cell r="CB160">
            <v>1</v>
          </cell>
          <cell r="CC160">
            <v>1</v>
          </cell>
          <cell r="CD160">
            <v>1</v>
          </cell>
          <cell r="CE160">
            <v>2</v>
          </cell>
          <cell r="CF160">
            <v>1</v>
          </cell>
          <cell r="CG160">
            <v>2</v>
          </cell>
          <cell r="CH160">
            <v>2</v>
          </cell>
          <cell r="CI160">
            <v>1</v>
          </cell>
          <cell r="CJ160">
            <v>1</v>
          </cell>
          <cell r="CK160">
            <v>1</v>
          </cell>
          <cell r="CL160">
            <v>1</v>
          </cell>
          <cell r="CM160">
            <v>1</v>
          </cell>
          <cell r="CN160">
            <v>1</v>
          </cell>
          <cell r="CO160">
            <v>2</v>
          </cell>
          <cell r="CP160">
            <v>2</v>
          </cell>
          <cell r="CQ160">
            <v>2</v>
          </cell>
          <cell r="CR160">
            <v>2</v>
          </cell>
          <cell r="CS160">
            <v>2</v>
          </cell>
          <cell r="CT160">
            <v>2</v>
          </cell>
          <cell r="CU160">
            <v>1</v>
          </cell>
          <cell r="CV160">
            <v>1</v>
          </cell>
          <cell r="CW160">
            <v>2</v>
          </cell>
          <cell r="CX160">
            <v>1</v>
          </cell>
          <cell r="CY160">
            <v>1</v>
          </cell>
          <cell r="CZ160">
            <v>2</v>
          </cell>
          <cell r="DA160">
            <v>1</v>
          </cell>
          <cell r="DB160">
            <v>2</v>
          </cell>
          <cell r="DC160">
            <v>2</v>
          </cell>
          <cell r="DD160">
            <v>1</v>
          </cell>
          <cell r="DE160">
            <v>2</v>
          </cell>
          <cell r="DF160">
            <v>2</v>
          </cell>
          <cell r="DG160">
            <v>1</v>
          </cell>
          <cell r="DH160">
            <v>1</v>
          </cell>
          <cell r="DI160">
            <v>2</v>
          </cell>
          <cell r="DJ160" t="str">
            <v>CD</v>
          </cell>
          <cell r="DK160" t="str">
            <v>NPC Only</v>
          </cell>
          <cell r="EA160" t="str">
            <v>Do</v>
          </cell>
          <cell r="EB160" t="str">
            <v>• Must be of Any nongood Alignment.
• 8 ranks in Hide.
• 8 ranks in Knowledge (religion).
• 8 ranks in Move Silently.
• Martial Weapon Proficiency (kukri).
• Iron Will feat.
• Ability to cast 2nd-level divine spells.
• Sneak Attack damage +1d6.
• Must worship one of: Elder Elemental Eye(fire aspect), Huhueteotl,
   Joramy, Pyremius, Surtr.</v>
          </cell>
          <cell r="ED160" t="str">
            <v>GreatConstitution2</v>
          </cell>
          <cell r="EF160" t="str">
            <v>Con</v>
          </cell>
          <cell r="EG160">
            <v>1</v>
          </cell>
          <cell r="EH160" t="b">
            <v>0</v>
          </cell>
          <cell r="EM160">
            <v>21</v>
          </cell>
          <cell r="EN160">
            <v>0</v>
          </cell>
        </row>
        <row r="161">
          <cell r="A161">
            <v>158</v>
          </cell>
          <cell r="B161" t="str">
            <v>Blighter</v>
          </cell>
          <cell r="C161" t="str">
            <v>Bli</v>
          </cell>
          <cell r="D161" t="str">
            <v>Bli</v>
          </cell>
          <cell r="E161">
            <v>0</v>
          </cell>
          <cell r="K161">
            <v>4</v>
          </cell>
          <cell r="L161">
            <v>8</v>
          </cell>
          <cell r="U161">
            <v>0.75</v>
          </cell>
          <cell r="V161">
            <v>0.5</v>
          </cell>
          <cell r="W161">
            <v>0.34</v>
          </cell>
          <cell r="X161">
            <v>0.5</v>
          </cell>
          <cell r="AH161">
            <v>1</v>
          </cell>
          <cell r="AI161">
            <v>1</v>
          </cell>
          <cell r="AJ161">
            <v>1</v>
          </cell>
          <cell r="AK161">
            <v>1</v>
          </cell>
          <cell r="AL161">
            <v>1</v>
          </cell>
          <cell r="AM161">
            <v>0</v>
          </cell>
          <cell r="AN161">
            <v>2</v>
          </cell>
          <cell r="AO161">
            <v>2</v>
          </cell>
          <cell r="AP161">
            <v>2</v>
          </cell>
          <cell r="AQ161">
            <v>2</v>
          </cell>
          <cell r="AR161">
            <v>2</v>
          </cell>
          <cell r="AS161">
            <v>2</v>
          </cell>
          <cell r="AT161">
            <v>2</v>
          </cell>
          <cell r="AU161">
            <v>2</v>
          </cell>
          <cell r="AV161">
            <v>1</v>
          </cell>
          <cell r="AW161">
            <v>2</v>
          </cell>
          <cell r="AX161">
            <v>1</v>
          </cell>
          <cell r="AY161">
            <v>1</v>
          </cell>
          <cell r="AZ161">
            <v>1</v>
          </cell>
          <cell r="BA161">
            <v>1</v>
          </cell>
          <cell r="BB161">
            <v>1</v>
          </cell>
          <cell r="BC161">
            <v>2</v>
          </cell>
          <cell r="BD161">
            <v>2</v>
          </cell>
          <cell r="BE161">
            <v>1</v>
          </cell>
          <cell r="BF161">
            <v>0</v>
          </cell>
          <cell r="BG161">
            <v>0</v>
          </cell>
          <cell r="BH161">
            <v>1</v>
          </cell>
          <cell r="BI161">
            <v>1</v>
          </cell>
          <cell r="BJ161">
            <v>1</v>
          </cell>
          <cell r="BK161">
            <v>1</v>
          </cell>
          <cell r="BL161">
            <v>1</v>
          </cell>
          <cell r="BM161">
            <v>1</v>
          </cell>
          <cell r="BN161">
            <v>1</v>
          </cell>
          <cell r="BO161">
            <v>1</v>
          </cell>
          <cell r="BP161">
            <v>0</v>
          </cell>
          <cell r="BQ161">
            <v>2</v>
          </cell>
          <cell r="BR161">
            <v>1</v>
          </cell>
          <cell r="BS161">
            <v>1</v>
          </cell>
          <cell r="BT161">
            <v>0</v>
          </cell>
          <cell r="BU161">
            <v>1</v>
          </cell>
          <cell r="BV161">
            <v>1</v>
          </cell>
          <cell r="BW161">
            <v>1</v>
          </cell>
          <cell r="BX161">
            <v>1</v>
          </cell>
          <cell r="BY161">
            <v>1</v>
          </cell>
          <cell r="BZ161">
            <v>1</v>
          </cell>
          <cell r="CA161">
            <v>1</v>
          </cell>
          <cell r="CB161">
            <v>1</v>
          </cell>
          <cell r="CC161">
            <v>1</v>
          </cell>
          <cell r="CD161">
            <v>1</v>
          </cell>
          <cell r="CE161">
            <v>2</v>
          </cell>
          <cell r="CF161">
            <v>1</v>
          </cell>
          <cell r="CG161">
            <v>1</v>
          </cell>
          <cell r="CH161">
            <v>1</v>
          </cell>
          <cell r="CI161">
            <v>1</v>
          </cell>
          <cell r="CJ161">
            <v>1</v>
          </cell>
          <cell r="CK161">
            <v>1</v>
          </cell>
          <cell r="CL161">
            <v>1</v>
          </cell>
          <cell r="CM161">
            <v>1</v>
          </cell>
          <cell r="CN161">
            <v>1</v>
          </cell>
          <cell r="CO161">
            <v>1</v>
          </cell>
          <cell r="CP161">
            <v>1</v>
          </cell>
          <cell r="CQ161">
            <v>1</v>
          </cell>
          <cell r="CR161">
            <v>1</v>
          </cell>
          <cell r="CS161">
            <v>1</v>
          </cell>
          <cell r="CT161">
            <v>1</v>
          </cell>
          <cell r="CU161">
            <v>1</v>
          </cell>
          <cell r="CV161">
            <v>1</v>
          </cell>
          <cell r="CW161">
            <v>1</v>
          </cell>
          <cell r="CX161">
            <v>1</v>
          </cell>
          <cell r="CY161">
            <v>1</v>
          </cell>
          <cell r="CZ161">
            <v>1</v>
          </cell>
          <cell r="DA161">
            <v>1</v>
          </cell>
          <cell r="DB161">
            <v>2</v>
          </cell>
          <cell r="DC161">
            <v>2</v>
          </cell>
          <cell r="DD161">
            <v>2</v>
          </cell>
          <cell r="DE161">
            <v>2</v>
          </cell>
          <cell r="DF161">
            <v>1</v>
          </cell>
          <cell r="DG161">
            <v>1</v>
          </cell>
          <cell r="DH161">
            <v>1</v>
          </cell>
          <cell r="DI161">
            <v>1</v>
          </cell>
          <cell r="DJ161" t="str">
            <v>CD</v>
          </cell>
          <cell r="DK161" t="str">
            <v>NPC Only</v>
          </cell>
          <cell r="EA161" t="str">
            <v>Might</v>
          </cell>
          <cell r="EB161" t="str">
            <v>• Any non-good alignment.
• Ability to cast 3rd-level druid spells (not verified).
• A base attack bonus of +4 or higher.
• You must be an ex-druid (not verified).</v>
          </cell>
          <cell r="ED161" t="str">
            <v>GreatConstitution3</v>
          </cell>
          <cell r="EF161" t="str">
            <v>Con</v>
          </cell>
          <cell r="EG161">
            <v>1</v>
          </cell>
          <cell r="EH161" t="b">
            <v>0</v>
          </cell>
          <cell r="EM161">
            <v>21</v>
          </cell>
          <cell r="EN161">
            <v>0</v>
          </cell>
        </row>
        <row r="162">
          <cell r="A162">
            <v>159</v>
          </cell>
          <cell r="B162" t="str">
            <v>Church Inquisitor</v>
          </cell>
          <cell r="C162" t="str">
            <v>ChI</v>
          </cell>
          <cell r="D162" t="str">
            <v>ChI</v>
          </cell>
          <cell r="E162">
            <v>0</v>
          </cell>
          <cell r="G162">
            <v>0</v>
          </cell>
          <cell r="K162">
            <v>4</v>
          </cell>
          <cell r="L162">
            <v>8</v>
          </cell>
          <cell r="U162">
            <v>0.75</v>
          </cell>
          <cell r="V162">
            <v>0.34</v>
          </cell>
          <cell r="W162">
            <v>0.34</v>
          </cell>
          <cell r="X162">
            <v>0.5</v>
          </cell>
          <cell r="AH162">
            <v>1</v>
          </cell>
          <cell r="AI162">
            <v>1</v>
          </cell>
          <cell r="AJ162">
            <v>1</v>
          </cell>
          <cell r="AK162">
            <v>2</v>
          </cell>
          <cell r="AL162">
            <v>1</v>
          </cell>
          <cell r="AM162">
            <v>0</v>
          </cell>
          <cell r="AN162">
            <v>2</v>
          </cell>
          <cell r="AO162">
            <v>1</v>
          </cell>
          <cell r="AP162">
            <v>1</v>
          </cell>
          <cell r="AQ162">
            <v>1</v>
          </cell>
          <cell r="AR162">
            <v>1</v>
          </cell>
          <cell r="AS162">
            <v>1</v>
          </cell>
          <cell r="AT162">
            <v>1</v>
          </cell>
          <cell r="AU162">
            <v>1</v>
          </cell>
          <cell r="AV162">
            <v>2</v>
          </cell>
          <cell r="AW162">
            <v>2</v>
          </cell>
          <cell r="AX162">
            <v>1</v>
          </cell>
          <cell r="AY162">
            <v>1</v>
          </cell>
          <cell r="AZ162">
            <v>1</v>
          </cell>
          <cell r="BA162">
            <v>1</v>
          </cell>
          <cell r="BB162">
            <v>2</v>
          </cell>
          <cell r="BC162">
            <v>1</v>
          </cell>
          <cell r="BD162">
            <v>1</v>
          </cell>
          <cell r="BE162">
            <v>1</v>
          </cell>
          <cell r="BF162">
            <v>0</v>
          </cell>
          <cell r="BG162">
            <v>0</v>
          </cell>
          <cell r="BH162">
            <v>2</v>
          </cell>
          <cell r="BI162">
            <v>1</v>
          </cell>
          <cell r="BJ162">
            <v>2</v>
          </cell>
          <cell r="BK162">
            <v>1</v>
          </cell>
          <cell r="BL162">
            <v>1</v>
          </cell>
          <cell r="BM162">
            <v>1</v>
          </cell>
          <cell r="BN162">
            <v>1</v>
          </cell>
          <cell r="BO162">
            <v>2</v>
          </cell>
          <cell r="BP162">
            <v>0</v>
          </cell>
          <cell r="BQ162">
            <v>1</v>
          </cell>
          <cell r="BR162">
            <v>1</v>
          </cell>
          <cell r="BS162">
            <v>1</v>
          </cell>
          <cell r="BT162">
            <v>0</v>
          </cell>
          <cell r="BU162">
            <v>2</v>
          </cell>
          <cell r="BV162">
            <v>2</v>
          </cell>
          <cell r="BW162">
            <v>1</v>
          </cell>
          <cell r="BX162">
            <v>1</v>
          </cell>
          <cell r="BY162">
            <v>1</v>
          </cell>
          <cell r="BZ162">
            <v>1</v>
          </cell>
          <cell r="CA162">
            <v>1</v>
          </cell>
          <cell r="CB162">
            <v>1</v>
          </cell>
          <cell r="CC162">
            <v>1</v>
          </cell>
          <cell r="CD162">
            <v>1</v>
          </cell>
          <cell r="CE162">
            <v>1</v>
          </cell>
          <cell r="CF162">
            <v>1</v>
          </cell>
          <cell r="CG162">
            <v>1</v>
          </cell>
          <cell r="CH162">
            <v>1</v>
          </cell>
          <cell r="CI162">
            <v>1</v>
          </cell>
          <cell r="CJ162">
            <v>1</v>
          </cell>
          <cell r="CK162">
            <v>1</v>
          </cell>
          <cell r="CL162">
            <v>1</v>
          </cell>
          <cell r="CM162">
            <v>1</v>
          </cell>
          <cell r="CN162">
            <v>1</v>
          </cell>
          <cell r="CO162">
            <v>1</v>
          </cell>
          <cell r="CP162">
            <v>1</v>
          </cell>
          <cell r="CQ162">
            <v>1</v>
          </cell>
          <cell r="CR162">
            <v>1</v>
          </cell>
          <cell r="CS162">
            <v>1</v>
          </cell>
          <cell r="CT162">
            <v>1</v>
          </cell>
          <cell r="CU162">
            <v>1</v>
          </cell>
          <cell r="CV162">
            <v>1</v>
          </cell>
          <cell r="CW162">
            <v>2</v>
          </cell>
          <cell r="CX162">
            <v>2</v>
          </cell>
          <cell r="CY162">
            <v>1</v>
          </cell>
          <cell r="CZ162">
            <v>1</v>
          </cell>
          <cell r="DA162">
            <v>1</v>
          </cell>
          <cell r="DB162">
            <v>2</v>
          </cell>
          <cell r="DC162">
            <v>2</v>
          </cell>
          <cell r="DD162">
            <v>1</v>
          </cell>
          <cell r="DE162">
            <v>1</v>
          </cell>
          <cell r="DF162">
            <v>1</v>
          </cell>
          <cell r="DG162">
            <v>1</v>
          </cell>
          <cell r="DH162">
            <v>1</v>
          </cell>
          <cell r="DI162">
            <v>1</v>
          </cell>
          <cell r="DJ162" t="str">
            <v>CD</v>
          </cell>
          <cell r="DK162" t="str">
            <v>Open</v>
          </cell>
          <cell r="EA162" t="str">
            <v>Might</v>
          </cell>
          <cell r="EB162" t="str">
            <v>• Base Will Save of +3 or higher.
• 4 ranks in Knowledge(arcana).
• 4 ranks in Knowledge(religion).
• 4 ranks in Spellcraft.
• Ability to cast zone of truth as a divine spell(not verified).
• Must be member of lawful good church/order and uncovered
   corruption within (not verified).</v>
          </cell>
          <cell r="ED162" t="str">
            <v>GreatWisdom1</v>
          </cell>
          <cell r="EF162" t="str">
            <v>Wis</v>
          </cell>
          <cell r="EG162">
            <v>1</v>
          </cell>
          <cell r="EH162" t="b">
            <v>0</v>
          </cell>
          <cell r="EM162">
            <v>21</v>
          </cell>
          <cell r="EN162">
            <v>0</v>
          </cell>
        </row>
        <row r="163">
          <cell r="A163">
            <v>160</v>
          </cell>
          <cell r="B163" t="str">
            <v>Consecrated Harrier</v>
          </cell>
          <cell r="C163" t="str">
            <v>CoH</v>
          </cell>
          <cell r="D163" t="str">
            <v>CoH</v>
          </cell>
          <cell r="E163">
            <v>0</v>
          </cell>
          <cell r="K163">
            <v>4</v>
          </cell>
          <cell r="L163">
            <v>10</v>
          </cell>
          <cell r="U163">
            <v>1</v>
          </cell>
          <cell r="V163">
            <v>0.34</v>
          </cell>
          <cell r="W163">
            <v>0.34</v>
          </cell>
          <cell r="X163">
            <v>0.5</v>
          </cell>
          <cell r="AH163">
            <v>1</v>
          </cell>
          <cell r="AI163">
            <v>1</v>
          </cell>
          <cell r="AJ163">
            <v>1</v>
          </cell>
          <cell r="AK163">
            <v>2</v>
          </cell>
          <cell r="AL163">
            <v>2</v>
          </cell>
          <cell r="AM163">
            <v>0</v>
          </cell>
          <cell r="AN163">
            <v>1</v>
          </cell>
          <cell r="AO163">
            <v>1</v>
          </cell>
          <cell r="AP163">
            <v>1</v>
          </cell>
          <cell r="AQ163">
            <v>1</v>
          </cell>
          <cell r="AR163">
            <v>1</v>
          </cell>
          <cell r="AS163">
            <v>1</v>
          </cell>
          <cell r="AT163">
            <v>1</v>
          </cell>
          <cell r="AU163">
            <v>1</v>
          </cell>
          <cell r="AV163">
            <v>1</v>
          </cell>
          <cell r="AW163">
            <v>2</v>
          </cell>
          <cell r="AX163">
            <v>1</v>
          </cell>
          <cell r="AY163">
            <v>2</v>
          </cell>
          <cell r="AZ163">
            <v>1</v>
          </cell>
          <cell r="BA163">
            <v>1</v>
          </cell>
          <cell r="BB163">
            <v>2</v>
          </cell>
          <cell r="BC163">
            <v>1</v>
          </cell>
          <cell r="BD163">
            <v>1</v>
          </cell>
          <cell r="BE163">
            <v>1</v>
          </cell>
          <cell r="BF163">
            <v>0</v>
          </cell>
          <cell r="BG163">
            <v>0</v>
          </cell>
          <cell r="BH163">
            <v>2</v>
          </cell>
          <cell r="BI163">
            <v>1</v>
          </cell>
          <cell r="BJ163">
            <v>1</v>
          </cell>
          <cell r="BK163">
            <v>1</v>
          </cell>
          <cell r="BL163">
            <v>1</v>
          </cell>
          <cell r="BM163">
            <v>1</v>
          </cell>
          <cell r="BN163">
            <v>1</v>
          </cell>
          <cell r="BO163">
            <v>2</v>
          </cell>
          <cell r="BP163">
            <v>0</v>
          </cell>
          <cell r="BQ163">
            <v>1</v>
          </cell>
          <cell r="BR163">
            <v>1</v>
          </cell>
          <cell r="BS163">
            <v>1</v>
          </cell>
          <cell r="BT163">
            <v>0</v>
          </cell>
          <cell r="BU163">
            <v>1</v>
          </cell>
          <cell r="BV163">
            <v>1</v>
          </cell>
          <cell r="BW163">
            <v>1</v>
          </cell>
          <cell r="BX163">
            <v>1</v>
          </cell>
          <cell r="BY163">
            <v>1</v>
          </cell>
          <cell r="BZ163">
            <v>1</v>
          </cell>
          <cell r="CA163">
            <v>1</v>
          </cell>
          <cell r="CB163">
            <v>1</v>
          </cell>
          <cell r="CC163">
            <v>1</v>
          </cell>
          <cell r="CD163">
            <v>1</v>
          </cell>
          <cell r="CE163">
            <v>1</v>
          </cell>
          <cell r="CF163">
            <v>1</v>
          </cell>
          <cell r="CG163">
            <v>1</v>
          </cell>
          <cell r="CH163">
            <v>1</v>
          </cell>
          <cell r="CI163">
            <v>1</v>
          </cell>
          <cell r="CJ163">
            <v>1</v>
          </cell>
          <cell r="CK163">
            <v>1</v>
          </cell>
          <cell r="CL163">
            <v>1</v>
          </cell>
          <cell r="CM163">
            <v>1</v>
          </cell>
          <cell r="CN163">
            <v>1</v>
          </cell>
          <cell r="CO163">
            <v>2</v>
          </cell>
          <cell r="CP163">
            <v>2</v>
          </cell>
          <cell r="CQ163">
            <v>2</v>
          </cell>
          <cell r="CR163">
            <v>2</v>
          </cell>
          <cell r="CS163">
            <v>2</v>
          </cell>
          <cell r="CT163">
            <v>2</v>
          </cell>
          <cell r="CU163">
            <v>1</v>
          </cell>
          <cell r="CV163">
            <v>2</v>
          </cell>
          <cell r="CW163">
            <v>2</v>
          </cell>
          <cell r="CX163">
            <v>1</v>
          </cell>
          <cell r="CY163">
            <v>1</v>
          </cell>
          <cell r="CZ163">
            <v>1</v>
          </cell>
          <cell r="DA163">
            <v>1</v>
          </cell>
          <cell r="DB163">
            <v>1</v>
          </cell>
          <cell r="DC163">
            <v>1</v>
          </cell>
          <cell r="DD163">
            <v>1</v>
          </cell>
          <cell r="DE163">
            <v>1</v>
          </cell>
          <cell r="DF163">
            <v>1</v>
          </cell>
          <cell r="DG163">
            <v>1</v>
          </cell>
          <cell r="DH163">
            <v>1</v>
          </cell>
          <cell r="DI163">
            <v>2</v>
          </cell>
          <cell r="DJ163" t="str">
            <v>CD</v>
          </cell>
          <cell r="DK163" t="str">
            <v>Open</v>
          </cell>
          <cell r="EA163" t="str">
            <v>Might</v>
          </cell>
          <cell r="EB163" t="str">
            <v>• A base attack bonus of +5 or higher.
• 5 ranks in Disguise.
• 5 ranks in Gather Information.
• Track feat.
• Must succeed in assigment by church to locate and destroy some
   specific enemy (not verified).</v>
          </cell>
          <cell r="ED163" t="str">
            <v>GreatWisdom2</v>
          </cell>
          <cell r="EF163" t="str">
            <v>Wis</v>
          </cell>
          <cell r="EG163">
            <v>1</v>
          </cell>
          <cell r="EH163" t="b">
            <v>0</v>
          </cell>
          <cell r="EM163">
            <v>21</v>
          </cell>
          <cell r="EN163">
            <v>0</v>
          </cell>
        </row>
        <row r="164">
          <cell r="A164">
            <v>161</v>
          </cell>
          <cell r="B164" t="str">
            <v>Contemplative</v>
          </cell>
          <cell r="C164" t="str">
            <v>Con</v>
          </cell>
          <cell r="D164" t="str">
            <v>Con</v>
          </cell>
          <cell r="E164">
            <v>0</v>
          </cell>
          <cell r="G164">
            <v>0</v>
          </cell>
          <cell r="K164">
            <v>2</v>
          </cell>
          <cell r="L164">
            <v>6</v>
          </cell>
          <cell r="U164">
            <v>0.5</v>
          </cell>
          <cell r="V164">
            <v>0.34</v>
          </cell>
          <cell r="W164">
            <v>0.34</v>
          </cell>
          <cell r="X164">
            <v>0.5</v>
          </cell>
          <cell r="AH164">
            <v>1</v>
          </cell>
          <cell r="AI164">
            <v>1</v>
          </cell>
          <cell r="AJ164">
            <v>1</v>
          </cell>
          <cell r="AK164">
            <v>1</v>
          </cell>
          <cell r="AL164">
            <v>1</v>
          </cell>
          <cell r="AM164">
            <v>0</v>
          </cell>
          <cell r="AN164">
            <v>2</v>
          </cell>
          <cell r="AO164">
            <v>2</v>
          </cell>
          <cell r="AP164">
            <v>2</v>
          </cell>
          <cell r="AQ164">
            <v>2</v>
          </cell>
          <cell r="AR164">
            <v>2</v>
          </cell>
          <cell r="AS164">
            <v>2</v>
          </cell>
          <cell r="AT164">
            <v>2</v>
          </cell>
          <cell r="AU164">
            <v>2</v>
          </cell>
          <cell r="AV164">
            <v>1</v>
          </cell>
          <cell r="AW164">
            <v>2</v>
          </cell>
          <cell r="AX164">
            <v>1</v>
          </cell>
          <cell r="AY164">
            <v>1</v>
          </cell>
          <cell r="AZ164">
            <v>1</v>
          </cell>
          <cell r="BA164">
            <v>1</v>
          </cell>
          <cell r="BB164">
            <v>1</v>
          </cell>
          <cell r="BC164">
            <v>1</v>
          </cell>
          <cell r="BD164">
            <v>2</v>
          </cell>
          <cell r="BE164">
            <v>1</v>
          </cell>
          <cell r="BF164">
            <v>0</v>
          </cell>
          <cell r="BG164">
            <v>0</v>
          </cell>
          <cell r="BH164">
            <v>2</v>
          </cell>
          <cell r="BI164">
            <v>1</v>
          </cell>
          <cell r="BJ164">
            <v>1</v>
          </cell>
          <cell r="BK164">
            <v>1</v>
          </cell>
          <cell r="BL164">
            <v>1</v>
          </cell>
          <cell r="BM164">
            <v>1</v>
          </cell>
          <cell r="BN164">
            <v>1</v>
          </cell>
          <cell r="BO164">
            <v>1</v>
          </cell>
          <cell r="BP164">
            <v>0</v>
          </cell>
          <cell r="BQ164">
            <v>1</v>
          </cell>
          <cell r="BR164">
            <v>1</v>
          </cell>
          <cell r="BS164">
            <v>1</v>
          </cell>
          <cell r="BT164">
            <v>0</v>
          </cell>
          <cell r="BU164">
            <v>2</v>
          </cell>
          <cell r="BV164">
            <v>1</v>
          </cell>
          <cell r="BW164">
            <v>1</v>
          </cell>
          <cell r="BX164">
            <v>1</v>
          </cell>
          <cell r="BY164">
            <v>1</v>
          </cell>
          <cell r="BZ164">
            <v>1</v>
          </cell>
          <cell r="CA164">
            <v>1</v>
          </cell>
          <cell r="CB164">
            <v>1</v>
          </cell>
          <cell r="CC164">
            <v>1</v>
          </cell>
          <cell r="CD164">
            <v>1</v>
          </cell>
          <cell r="CE164">
            <v>1</v>
          </cell>
          <cell r="CF164">
            <v>1</v>
          </cell>
          <cell r="CG164">
            <v>1</v>
          </cell>
          <cell r="CH164">
            <v>1</v>
          </cell>
          <cell r="CI164">
            <v>1</v>
          </cell>
          <cell r="CJ164">
            <v>1</v>
          </cell>
          <cell r="CK164">
            <v>1</v>
          </cell>
          <cell r="CL164">
            <v>1</v>
          </cell>
          <cell r="CM164">
            <v>1</v>
          </cell>
          <cell r="CN164">
            <v>1</v>
          </cell>
          <cell r="CO164">
            <v>2</v>
          </cell>
          <cell r="CP164">
            <v>2</v>
          </cell>
          <cell r="CQ164">
            <v>2</v>
          </cell>
          <cell r="CR164">
            <v>2</v>
          </cell>
          <cell r="CS164">
            <v>2</v>
          </cell>
          <cell r="CT164">
            <v>2</v>
          </cell>
          <cell r="CU164">
            <v>1</v>
          </cell>
          <cell r="CV164">
            <v>1</v>
          </cell>
          <cell r="CW164">
            <v>1</v>
          </cell>
          <cell r="CX164">
            <v>2</v>
          </cell>
          <cell r="CY164">
            <v>1</v>
          </cell>
          <cell r="CZ164">
            <v>1</v>
          </cell>
          <cell r="DA164">
            <v>1</v>
          </cell>
          <cell r="DB164">
            <v>2</v>
          </cell>
          <cell r="DC164">
            <v>1</v>
          </cell>
          <cell r="DD164">
            <v>1</v>
          </cell>
          <cell r="DE164">
            <v>1</v>
          </cell>
          <cell r="DF164">
            <v>1</v>
          </cell>
          <cell r="DG164">
            <v>1</v>
          </cell>
          <cell r="DH164">
            <v>1</v>
          </cell>
          <cell r="DI164">
            <v>1</v>
          </cell>
          <cell r="DJ164" t="str">
            <v>CD</v>
          </cell>
          <cell r="DK164" t="str">
            <v>Open</v>
          </cell>
          <cell r="EA164" t="str">
            <v>Might</v>
          </cell>
          <cell r="EB164" t="str">
            <v>• 13 ranks in Knowledge(Religion).
• Ability to cast 1st-level divine spells.
• Must have had direct contact with one's patron deity (not verified).</v>
          </cell>
          <cell r="ED164" t="str">
            <v>GreatWisdom3</v>
          </cell>
          <cell r="EF164" t="str">
            <v>Wis</v>
          </cell>
          <cell r="EG164">
            <v>1</v>
          </cell>
          <cell r="EH164" t="b">
            <v>0</v>
          </cell>
          <cell r="EM164">
            <v>21</v>
          </cell>
          <cell r="EN164">
            <v>0</v>
          </cell>
        </row>
        <row r="165">
          <cell r="A165">
            <v>162</v>
          </cell>
          <cell r="B165" t="str">
            <v>Divine Crusader</v>
          </cell>
          <cell r="C165" t="str">
            <v>Dvc</v>
          </cell>
          <cell r="D165" t="str">
            <v>DvC</v>
          </cell>
          <cell r="E165">
            <v>0</v>
          </cell>
          <cell r="K165">
            <v>2</v>
          </cell>
          <cell r="L165">
            <v>8</v>
          </cell>
          <cell r="U165">
            <v>0.75</v>
          </cell>
          <cell r="V165">
            <v>0.5</v>
          </cell>
          <cell r="W165">
            <v>0.34</v>
          </cell>
          <cell r="X165">
            <v>0.5</v>
          </cell>
          <cell r="AH165">
            <v>1</v>
          </cell>
          <cell r="AI165">
            <v>1</v>
          </cell>
          <cell r="AJ165">
            <v>1</v>
          </cell>
          <cell r="AK165">
            <v>1</v>
          </cell>
          <cell r="AL165">
            <v>2</v>
          </cell>
          <cell r="AM165">
            <v>0</v>
          </cell>
          <cell r="AN165">
            <v>2</v>
          </cell>
          <cell r="AO165">
            <v>2</v>
          </cell>
          <cell r="AP165">
            <v>2</v>
          </cell>
          <cell r="AQ165">
            <v>2</v>
          </cell>
          <cell r="AR165">
            <v>2</v>
          </cell>
          <cell r="AS165">
            <v>2</v>
          </cell>
          <cell r="AT165">
            <v>2</v>
          </cell>
          <cell r="AU165">
            <v>2</v>
          </cell>
          <cell r="AV165">
            <v>1</v>
          </cell>
          <cell r="AW165">
            <v>2</v>
          </cell>
          <cell r="AX165">
            <v>1</v>
          </cell>
          <cell r="AY165">
            <v>1</v>
          </cell>
          <cell r="AZ165">
            <v>1</v>
          </cell>
          <cell r="BA165">
            <v>1</v>
          </cell>
          <cell r="BB165">
            <v>1</v>
          </cell>
          <cell r="BC165">
            <v>1</v>
          </cell>
          <cell r="BD165">
            <v>1</v>
          </cell>
          <cell r="BE165">
            <v>1</v>
          </cell>
          <cell r="BF165">
            <v>0</v>
          </cell>
          <cell r="BG165">
            <v>0</v>
          </cell>
          <cell r="BH165">
            <v>2</v>
          </cell>
          <cell r="BI165">
            <v>2</v>
          </cell>
          <cell r="BJ165">
            <v>1</v>
          </cell>
          <cell r="BK165">
            <v>1</v>
          </cell>
          <cell r="BL165">
            <v>1</v>
          </cell>
          <cell r="BM165">
            <v>1</v>
          </cell>
          <cell r="BN165">
            <v>1</v>
          </cell>
          <cell r="BO165">
            <v>1</v>
          </cell>
          <cell r="BP165">
            <v>0</v>
          </cell>
          <cell r="BQ165">
            <v>1</v>
          </cell>
          <cell r="BR165">
            <v>1</v>
          </cell>
          <cell r="BS165">
            <v>1</v>
          </cell>
          <cell r="BT165">
            <v>0</v>
          </cell>
          <cell r="BU165">
            <v>2</v>
          </cell>
          <cell r="BV165">
            <v>1</v>
          </cell>
          <cell r="BW165">
            <v>1</v>
          </cell>
          <cell r="BX165">
            <v>1</v>
          </cell>
          <cell r="BY165">
            <v>1</v>
          </cell>
          <cell r="BZ165">
            <v>1</v>
          </cell>
          <cell r="CA165">
            <v>1</v>
          </cell>
          <cell r="CB165">
            <v>1</v>
          </cell>
          <cell r="CC165">
            <v>1</v>
          </cell>
          <cell r="CD165">
            <v>1</v>
          </cell>
          <cell r="CE165">
            <v>1</v>
          </cell>
          <cell r="CF165">
            <v>1</v>
          </cell>
          <cell r="CG165">
            <v>1</v>
          </cell>
          <cell r="CH165">
            <v>1</v>
          </cell>
          <cell r="CI165">
            <v>1</v>
          </cell>
          <cell r="CJ165">
            <v>1</v>
          </cell>
          <cell r="CK165">
            <v>1</v>
          </cell>
          <cell r="CL165">
            <v>1</v>
          </cell>
          <cell r="CM165">
            <v>1</v>
          </cell>
          <cell r="CN165">
            <v>1</v>
          </cell>
          <cell r="CO165">
            <v>1</v>
          </cell>
          <cell r="CP165">
            <v>1</v>
          </cell>
          <cell r="CQ165">
            <v>1</v>
          </cell>
          <cell r="CR165">
            <v>1</v>
          </cell>
          <cell r="CS165">
            <v>1</v>
          </cell>
          <cell r="CT165">
            <v>1</v>
          </cell>
          <cell r="CU165">
            <v>1</v>
          </cell>
          <cell r="CV165">
            <v>2</v>
          </cell>
          <cell r="CW165">
            <v>1</v>
          </cell>
          <cell r="CX165">
            <v>1</v>
          </cell>
          <cell r="CY165">
            <v>1</v>
          </cell>
          <cell r="CZ165">
            <v>1</v>
          </cell>
          <cell r="DA165">
            <v>1</v>
          </cell>
          <cell r="DB165">
            <v>1</v>
          </cell>
          <cell r="DC165">
            <v>1</v>
          </cell>
          <cell r="DD165">
            <v>1</v>
          </cell>
          <cell r="DE165">
            <v>2</v>
          </cell>
          <cell r="DF165">
            <v>1</v>
          </cell>
          <cell r="DG165">
            <v>1</v>
          </cell>
          <cell r="DH165">
            <v>1</v>
          </cell>
          <cell r="DI165">
            <v>1</v>
          </cell>
          <cell r="DJ165" t="str">
            <v>CD</v>
          </cell>
          <cell r="DK165" t="str">
            <v>Open</v>
          </cell>
          <cell r="EA165" t="str">
            <v>Do</v>
          </cell>
          <cell r="EB165" t="str">
            <v>• Alignment must match chosen deity.
• A base attack bonus of +7 or higher.
• 2 ranks in Knowledge(religion).
• Weapon Focus in  chosen diety's favored weapon.</v>
          </cell>
          <cell r="ED165" t="str">
            <v>GreatCharisma1</v>
          </cell>
          <cell r="EF165" t="str">
            <v>Cha</v>
          </cell>
          <cell r="EG165">
            <v>1</v>
          </cell>
          <cell r="EH165" t="b">
            <v>0</v>
          </cell>
          <cell r="EM165">
            <v>21</v>
          </cell>
          <cell r="EN165">
            <v>0</v>
          </cell>
        </row>
        <row r="166">
          <cell r="A166">
            <v>163</v>
          </cell>
          <cell r="B166" t="str">
            <v>Divine Oracle</v>
          </cell>
          <cell r="C166" t="str">
            <v>DiO</v>
          </cell>
          <cell r="D166" t="str">
            <v>DiO</v>
          </cell>
          <cell r="E166">
            <v>0</v>
          </cell>
          <cell r="G166">
            <v>0</v>
          </cell>
          <cell r="K166">
            <v>2</v>
          </cell>
          <cell r="L166">
            <v>6</v>
          </cell>
          <cell r="U166">
            <v>0.5</v>
          </cell>
          <cell r="V166">
            <v>0.34</v>
          </cell>
          <cell r="W166">
            <v>0.34</v>
          </cell>
          <cell r="X166">
            <v>0.5</v>
          </cell>
          <cell r="AH166">
            <v>1</v>
          </cell>
          <cell r="AI166">
            <v>1</v>
          </cell>
          <cell r="AJ166">
            <v>1</v>
          </cell>
          <cell r="AK166">
            <v>1</v>
          </cell>
          <cell r="AL166">
            <v>1</v>
          </cell>
          <cell r="AM166">
            <v>0</v>
          </cell>
          <cell r="AN166">
            <v>2</v>
          </cell>
          <cell r="AO166">
            <v>2</v>
          </cell>
          <cell r="AP166">
            <v>2</v>
          </cell>
          <cell r="AQ166">
            <v>2</v>
          </cell>
          <cell r="AR166">
            <v>2</v>
          </cell>
          <cell r="AS166">
            <v>2</v>
          </cell>
          <cell r="AT166">
            <v>2</v>
          </cell>
          <cell r="AU166">
            <v>2</v>
          </cell>
          <cell r="AV166">
            <v>1</v>
          </cell>
          <cell r="AW166">
            <v>1</v>
          </cell>
          <cell r="AX166">
            <v>1</v>
          </cell>
          <cell r="AY166">
            <v>1</v>
          </cell>
          <cell r="AZ166">
            <v>1</v>
          </cell>
          <cell r="BA166">
            <v>1</v>
          </cell>
          <cell r="BB166">
            <v>1</v>
          </cell>
          <cell r="BC166">
            <v>1</v>
          </cell>
          <cell r="BD166">
            <v>2</v>
          </cell>
          <cell r="BE166">
            <v>1</v>
          </cell>
          <cell r="BF166">
            <v>0</v>
          </cell>
          <cell r="BG166">
            <v>0</v>
          </cell>
          <cell r="BH166">
            <v>2</v>
          </cell>
          <cell r="BI166">
            <v>1</v>
          </cell>
          <cell r="BJ166">
            <v>2</v>
          </cell>
          <cell r="BK166">
            <v>1</v>
          </cell>
          <cell r="BL166">
            <v>1</v>
          </cell>
          <cell r="BM166">
            <v>1</v>
          </cell>
          <cell r="BN166">
            <v>1</v>
          </cell>
          <cell r="BO166">
            <v>1</v>
          </cell>
          <cell r="BP166">
            <v>0</v>
          </cell>
          <cell r="BQ166">
            <v>1</v>
          </cell>
          <cell r="BR166">
            <v>1</v>
          </cell>
          <cell r="BS166">
            <v>1</v>
          </cell>
          <cell r="BT166">
            <v>0</v>
          </cell>
          <cell r="BU166">
            <v>2</v>
          </cell>
          <cell r="BV166">
            <v>1</v>
          </cell>
          <cell r="BW166">
            <v>1</v>
          </cell>
          <cell r="BX166">
            <v>1</v>
          </cell>
          <cell r="BY166">
            <v>1</v>
          </cell>
          <cell r="BZ166">
            <v>1</v>
          </cell>
          <cell r="CA166">
            <v>1</v>
          </cell>
          <cell r="CB166">
            <v>1</v>
          </cell>
          <cell r="CC166">
            <v>1</v>
          </cell>
          <cell r="CD166">
            <v>1</v>
          </cell>
          <cell r="CE166">
            <v>1</v>
          </cell>
          <cell r="CF166">
            <v>1</v>
          </cell>
          <cell r="CG166">
            <v>1</v>
          </cell>
          <cell r="CH166">
            <v>1</v>
          </cell>
          <cell r="CI166">
            <v>1</v>
          </cell>
          <cell r="CJ166">
            <v>1</v>
          </cell>
          <cell r="CK166">
            <v>1</v>
          </cell>
          <cell r="CL166">
            <v>1</v>
          </cell>
          <cell r="CM166">
            <v>1</v>
          </cell>
          <cell r="CN166">
            <v>1</v>
          </cell>
          <cell r="CO166">
            <v>2</v>
          </cell>
          <cell r="CP166">
            <v>2</v>
          </cell>
          <cell r="CQ166">
            <v>2</v>
          </cell>
          <cell r="CR166">
            <v>2</v>
          </cell>
          <cell r="CS166">
            <v>2</v>
          </cell>
          <cell r="CT166">
            <v>2</v>
          </cell>
          <cell r="CU166">
            <v>1</v>
          </cell>
          <cell r="CV166">
            <v>1</v>
          </cell>
          <cell r="CW166">
            <v>1</v>
          </cell>
          <cell r="CX166">
            <v>1</v>
          </cell>
          <cell r="CY166">
            <v>1</v>
          </cell>
          <cell r="CZ166">
            <v>1</v>
          </cell>
          <cell r="DA166">
            <v>1</v>
          </cell>
          <cell r="DB166">
            <v>2</v>
          </cell>
          <cell r="DC166">
            <v>1</v>
          </cell>
          <cell r="DD166">
            <v>1</v>
          </cell>
          <cell r="DE166">
            <v>1</v>
          </cell>
          <cell r="DF166">
            <v>1</v>
          </cell>
          <cell r="DG166">
            <v>1</v>
          </cell>
          <cell r="DH166">
            <v>1</v>
          </cell>
          <cell r="DI166">
            <v>1</v>
          </cell>
          <cell r="DJ166" t="str">
            <v>CD</v>
          </cell>
          <cell r="DK166" t="str">
            <v>Open</v>
          </cell>
          <cell r="EA166" t="str">
            <v>Might</v>
          </cell>
          <cell r="EB166" t="str">
            <v>• 8 ranks in Knowledge (religion).
• Skill Focus (Knowledge(religion)) feat.
• Ablility to cast at least 2 divination spells(not verified).</v>
          </cell>
          <cell r="ED166" t="str">
            <v>GreatCharisma2</v>
          </cell>
          <cell r="EF166" t="str">
            <v>Cha</v>
          </cell>
          <cell r="EG166">
            <v>1</v>
          </cell>
          <cell r="EH166" t="b">
            <v>0</v>
          </cell>
          <cell r="EM166">
            <v>21</v>
          </cell>
          <cell r="EN166">
            <v>0</v>
          </cell>
        </row>
        <row r="167">
          <cell r="A167">
            <v>164</v>
          </cell>
          <cell r="B167" t="str">
            <v>Dweomerkeeper</v>
          </cell>
          <cell r="C167" t="str">
            <v>Dwe</v>
          </cell>
          <cell r="D167" t="str">
            <v>Dwe</v>
          </cell>
          <cell r="E167">
            <v>0</v>
          </cell>
          <cell r="G167">
            <v>0</v>
          </cell>
          <cell r="K167">
            <v>2</v>
          </cell>
          <cell r="L167">
            <v>6</v>
          </cell>
          <cell r="U167">
            <v>0.5</v>
          </cell>
          <cell r="V167">
            <v>0.34</v>
          </cell>
          <cell r="W167">
            <v>0.34</v>
          </cell>
          <cell r="X167">
            <v>0.5</v>
          </cell>
          <cell r="AH167">
            <v>1</v>
          </cell>
          <cell r="AI167">
            <v>1</v>
          </cell>
          <cell r="AJ167">
            <v>1</v>
          </cell>
          <cell r="AK167">
            <v>1</v>
          </cell>
          <cell r="AL167">
            <v>1</v>
          </cell>
          <cell r="AM167">
            <v>0</v>
          </cell>
          <cell r="AN167">
            <v>2</v>
          </cell>
          <cell r="AO167">
            <v>2</v>
          </cell>
          <cell r="AP167">
            <v>2</v>
          </cell>
          <cell r="AQ167">
            <v>2</v>
          </cell>
          <cell r="AR167">
            <v>2</v>
          </cell>
          <cell r="AS167">
            <v>2</v>
          </cell>
          <cell r="AT167">
            <v>2</v>
          </cell>
          <cell r="AU167">
            <v>2</v>
          </cell>
          <cell r="AV167">
            <v>1</v>
          </cell>
          <cell r="AW167">
            <v>2</v>
          </cell>
          <cell r="AX167">
            <v>1</v>
          </cell>
          <cell r="AY167">
            <v>1</v>
          </cell>
          <cell r="AZ167">
            <v>1</v>
          </cell>
          <cell r="BA167">
            <v>1</v>
          </cell>
          <cell r="BB167">
            <v>1</v>
          </cell>
          <cell r="BC167">
            <v>1</v>
          </cell>
          <cell r="BD167">
            <v>2</v>
          </cell>
          <cell r="BE167">
            <v>1</v>
          </cell>
          <cell r="BF167">
            <v>0</v>
          </cell>
          <cell r="BG167">
            <v>0</v>
          </cell>
          <cell r="BH167">
            <v>1</v>
          </cell>
          <cell r="BI167">
            <v>1</v>
          </cell>
          <cell r="BJ167">
            <v>2</v>
          </cell>
          <cell r="BK167">
            <v>2</v>
          </cell>
          <cell r="BL167">
            <v>2</v>
          </cell>
          <cell r="BM167">
            <v>2</v>
          </cell>
          <cell r="BN167">
            <v>2</v>
          </cell>
          <cell r="BO167">
            <v>2</v>
          </cell>
          <cell r="BP167">
            <v>0</v>
          </cell>
          <cell r="BQ167">
            <v>2</v>
          </cell>
          <cell r="BR167">
            <v>2</v>
          </cell>
          <cell r="BS167">
            <v>2</v>
          </cell>
          <cell r="BT167">
            <v>0</v>
          </cell>
          <cell r="BU167">
            <v>2</v>
          </cell>
          <cell r="BV167">
            <v>2</v>
          </cell>
          <cell r="BW167">
            <v>2</v>
          </cell>
          <cell r="BX167">
            <v>2</v>
          </cell>
          <cell r="BY167">
            <v>2</v>
          </cell>
          <cell r="BZ167">
            <v>2</v>
          </cell>
          <cell r="CA167">
            <v>2</v>
          </cell>
          <cell r="CB167">
            <v>2</v>
          </cell>
          <cell r="CC167">
            <v>2</v>
          </cell>
          <cell r="CD167">
            <v>2</v>
          </cell>
          <cell r="CE167">
            <v>1</v>
          </cell>
          <cell r="CF167">
            <v>1</v>
          </cell>
          <cell r="CG167">
            <v>1</v>
          </cell>
          <cell r="CH167">
            <v>1</v>
          </cell>
          <cell r="CI167">
            <v>1</v>
          </cell>
          <cell r="CJ167">
            <v>1</v>
          </cell>
          <cell r="CK167">
            <v>1</v>
          </cell>
          <cell r="CL167">
            <v>1</v>
          </cell>
          <cell r="CM167">
            <v>1</v>
          </cell>
          <cell r="CN167">
            <v>1</v>
          </cell>
          <cell r="CO167">
            <v>2</v>
          </cell>
          <cell r="CP167">
            <v>2</v>
          </cell>
          <cell r="CQ167">
            <v>2</v>
          </cell>
          <cell r="CR167">
            <v>2</v>
          </cell>
          <cell r="CS167">
            <v>2</v>
          </cell>
          <cell r="CT167">
            <v>2</v>
          </cell>
          <cell r="CU167">
            <v>1</v>
          </cell>
          <cell r="CV167">
            <v>1</v>
          </cell>
          <cell r="CW167">
            <v>1</v>
          </cell>
          <cell r="CX167">
            <v>1</v>
          </cell>
          <cell r="CY167">
            <v>1</v>
          </cell>
          <cell r="CZ167">
            <v>1</v>
          </cell>
          <cell r="DA167">
            <v>1</v>
          </cell>
          <cell r="DB167">
            <v>2</v>
          </cell>
          <cell r="DC167">
            <v>1</v>
          </cell>
          <cell r="DD167">
            <v>1</v>
          </cell>
          <cell r="DE167">
            <v>1</v>
          </cell>
          <cell r="DF167">
            <v>1</v>
          </cell>
          <cell r="DG167">
            <v>1</v>
          </cell>
          <cell r="DH167">
            <v>1</v>
          </cell>
          <cell r="DI167">
            <v>1</v>
          </cell>
          <cell r="DJ167" t="str">
            <v>CD</v>
          </cell>
          <cell r="DK167" t="str">
            <v>Closed</v>
          </cell>
          <cell r="EA167" t="str">
            <v>Might</v>
          </cell>
          <cell r="EB167" t="str">
            <v>• 8 ranks in Knowledge (arcana).
• 8 ranks in Spellcraft
• Any item creation feat
• Any metamagic feat
• Ability to cast both arcane and divine spells
• Access to the Magic domain
• Must have created at least one magic item (not verified).</v>
          </cell>
          <cell r="ED167" t="str">
            <v>GreatCharisma3</v>
          </cell>
          <cell r="EF167" t="str">
            <v>Cha</v>
          </cell>
          <cell r="EG167">
            <v>1</v>
          </cell>
          <cell r="EH167" t="b">
            <v>0</v>
          </cell>
          <cell r="EM167">
            <v>21</v>
          </cell>
          <cell r="EN167">
            <v>0</v>
          </cell>
        </row>
        <row r="168">
          <cell r="A168">
            <v>165</v>
          </cell>
          <cell r="B168" t="str">
            <v>Entropomancer</v>
          </cell>
          <cell r="C168" t="str">
            <v>Ent</v>
          </cell>
          <cell r="D168" t="str">
            <v>Ent</v>
          </cell>
          <cell r="E168">
            <v>0</v>
          </cell>
          <cell r="G168">
            <v>0</v>
          </cell>
          <cell r="K168">
            <v>2</v>
          </cell>
          <cell r="L168">
            <v>8</v>
          </cell>
          <cell r="U168">
            <v>0.75</v>
          </cell>
          <cell r="V168">
            <v>0.5</v>
          </cell>
          <cell r="W168">
            <v>0.34</v>
          </cell>
          <cell r="X168">
            <v>0.5</v>
          </cell>
          <cell r="AH168">
            <v>1</v>
          </cell>
          <cell r="AI168">
            <v>1</v>
          </cell>
          <cell r="AJ168">
            <v>1</v>
          </cell>
          <cell r="AK168">
            <v>1</v>
          </cell>
          <cell r="AL168">
            <v>1</v>
          </cell>
          <cell r="AM168">
            <v>0</v>
          </cell>
          <cell r="AN168">
            <v>2</v>
          </cell>
          <cell r="AO168">
            <v>2</v>
          </cell>
          <cell r="AP168">
            <v>2</v>
          </cell>
          <cell r="AQ168">
            <v>2</v>
          </cell>
          <cell r="AR168">
            <v>2</v>
          </cell>
          <cell r="AS168">
            <v>2</v>
          </cell>
          <cell r="AT168">
            <v>2</v>
          </cell>
          <cell r="AU168">
            <v>2</v>
          </cell>
          <cell r="AV168">
            <v>1</v>
          </cell>
          <cell r="AW168">
            <v>1</v>
          </cell>
          <cell r="AX168">
            <v>1</v>
          </cell>
          <cell r="AY168">
            <v>1</v>
          </cell>
          <cell r="AZ168">
            <v>1</v>
          </cell>
          <cell r="BA168">
            <v>1</v>
          </cell>
          <cell r="BB168">
            <v>1</v>
          </cell>
          <cell r="BC168">
            <v>1</v>
          </cell>
          <cell r="BD168">
            <v>2</v>
          </cell>
          <cell r="BE168">
            <v>1</v>
          </cell>
          <cell r="BF168">
            <v>0</v>
          </cell>
          <cell r="BG168">
            <v>0</v>
          </cell>
          <cell r="BH168">
            <v>2</v>
          </cell>
          <cell r="BI168">
            <v>1</v>
          </cell>
          <cell r="BJ168">
            <v>2</v>
          </cell>
          <cell r="BK168">
            <v>1</v>
          </cell>
          <cell r="BL168">
            <v>1</v>
          </cell>
          <cell r="BM168">
            <v>1</v>
          </cell>
          <cell r="BN168">
            <v>1</v>
          </cell>
          <cell r="BO168">
            <v>2</v>
          </cell>
          <cell r="BP168">
            <v>0</v>
          </cell>
          <cell r="BQ168">
            <v>1</v>
          </cell>
          <cell r="BR168">
            <v>1</v>
          </cell>
          <cell r="BS168">
            <v>1</v>
          </cell>
          <cell r="BT168">
            <v>0</v>
          </cell>
          <cell r="BU168">
            <v>2</v>
          </cell>
          <cell r="BV168">
            <v>1</v>
          </cell>
          <cell r="BW168">
            <v>1</v>
          </cell>
          <cell r="BX168">
            <v>1</v>
          </cell>
          <cell r="BY168">
            <v>1</v>
          </cell>
          <cell r="BZ168">
            <v>1</v>
          </cell>
          <cell r="CA168">
            <v>1</v>
          </cell>
          <cell r="CB168">
            <v>1</v>
          </cell>
          <cell r="CC168">
            <v>1</v>
          </cell>
          <cell r="CD168">
            <v>1</v>
          </cell>
          <cell r="CE168">
            <v>1</v>
          </cell>
          <cell r="CF168">
            <v>1</v>
          </cell>
          <cell r="CG168">
            <v>1</v>
          </cell>
          <cell r="CH168">
            <v>1</v>
          </cell>
          <cell r="CI168">
            <v>1</v>
          </cell>
          <cell r="CJ168">
            <v>1</v>
          </cell>
          <cell r="CK168">
            <v>1</v>
          </cell>
          <cell r="CL168">
            <v>1</v>
          </cell>
          <cell r="CM168">
            <v>1</v>
          </cell>
          <cell r="CN168">
            <v>1</v>
          </cell>
          <cell r="CO168">
            <v>2</v>
          </cell>
          <cell r="CP168">
            <v>2</v>
          </cell>
          <cell r="CQ168">
            <v>2</v>
          </cell>
          <cell r="CR168">
            <v>2</v>
          </cell>
          <cell r="CS168">
            <v>2</v>
          </cell>
          <cell r="CT168">
            <v>2</v>
          </cell>
          <cell r="CU168">
            <v>1</v>
          </cell>
          <cell r="CV168">
            <v>1</v>
          </cell>
          <cell r="CW168">
            <v>1</v>
          </cell>
          <cell r="CX168">
            <v>1</v>
          </cell>
          <cell r="CY168">
            <v>1</v>
          </cell>
          <cell r="CZ168">
            <v>1</v>
          </cell>
          <cell r="DA168">
            <v>1</v>
          </cell>
          <cell r="DB168">
            <v>2</v>
          </cell>
          <cell r="DC168">
            <v>1</v>
          </cell>
          <cell r="DD168">
            <v>1</v>
          </cell>
          <cell r="DE168">
            <v>1</v>
          </cell>
          <cell r="DF168">
            <v>1</v>
          </cell>
          <cell r="DG168">
            <v>1</v>
          </cell>
          <cell r="DH168">
            <v>1</v>
          </cell>
          <cell r="DI168">
            <v>1</v>
          </cell>
          <cell r="DJ168" t="str">
            <v>CD</v>
          </cell>
          <cell r="DK168" t="str">
            <v>NPC Only</v>
          </cell>
          <cell r="EA168" t="str">
            <v>Do</v>
          </cell>
          <cell r="EB168" t="str">
            <v>• Any nongood alignment.
• 5 ranks in Concentration.
• 5 in Knowledge (arcana).
• Great Fortitude feat.
• Magical Aptitude feat.
• Ability to cast 4th-level divine spells.</v>
          </cell>
          <cell r="ED168" t="str">
            <v>DeformityGaunt</v>
          </cell>
          <cell r="EF168" t="str">
            <v>Dex</v>
          </cell>
          <cell r="EG168">
            <v>2</v>
          </cell>
          <cell r="EH168" t="b">
            <v>0</v>
          </cell>
          <cell r="EM168">
            <v>1</v>
          </cell>
          <cell r="EN168">
            <v>0</v>
          </cell>
        </row>
        <row r="169">
          <cell r="A169">
            <v>166</v>
          </cell>
          <cell r="B169" t="str">
            <v>Evangelist</v>
          </cell>
          <cell r="C169" t="str">
            <v>Eva</v>
          </cell>
          <cell r="D169" t="str">
            <v>Eva</v>
          </cell>
          <cell r="E169">
            <v>0</v>
          </cell>
          <cell r="K169">
            <v>6</v>
          </cell>
          <cell r="L169">
            <v>6</v>
          </cell>
          <cell r="U169">
            <v>0.75</v>
          </cell>
          <cell r="V169">
            <v>0.34</v>
          </cell>
          <cell r="W169">
            <v>0.34</v>
          </cell>
          <cell r="X169">
            <v>0.5</v>
          </cell>
          <cell r="AH169">
            <v>1</v>
          </cell>
          <cell r="AI169">
            <v>1</v>
          </cell>
          <cell r="AJ169">
            <v>1</v>
          </cell>
          <cell r="AK169">
            <v>2</v>
          </cell>
          <cell r="AL169">
            <v>1</v>
          </cell>
          <cell r="AM169">
            <v>0</v>
          </cell>
          <cell r="AN169">
            <v>1</v>
          </cell>
          <cell r="AO169">
            <v>2</v>
          </cell>
          <cell r="AP169">
            <v>2</v>
          </cell>
          <cell r="AQ169">
            <v>2</v>
          </cell>
          <cell r="AR169">
            <v>2</v>
          </cell>
          <cell r="AS169">
            <v>2</v>
          </cell>
          <cell r="AT169">
            <v>2</v>
          </cell>
          <cell r="AU169">
            <v>2</v>
          </cell>
          <cell r="AV169">
            <v>1</v>
          </cell>
          <cell r="AW169">
            <v>2</v>
          </cell>
          <cell r="AX169">
            <v>1</v>
          </cell>
          <cell r="AY169">
            <v>2</v>
          </cell>
          <cell r="AZ169">
            <v>2</v>
          </cell>
          <cell r="BA169">
            <v>1</v>
          </cell>
          <cell r="BB169">
            <v>1</v>
          </cell>
          <cell r="BC169">
            <v>1</v>
          </cell>
          <cell r="BD169">
            <v>1</v>
          </cell>
          <cell r="BE169">
            <v>1</v>
          </cell>
          <cell r="BF169">
            <v>0</v>
          </cell>
          <cell r="BG169">
            <v>0</v>
          </cell>
          <cell r="BH169">
            <v>2</v>
          </cell>
          <cell r="BI169">
            <v>1</v>
          </cell>
          <cell r="BJ169">
            <v>2</v>
          </cell>
          <cell r="BK169">
            <v>2</v>
          </cell>
          <cell r="BL169">
            <v>2</v>
          </cell>
          <cell r="BM169">
            <v>2</v>
          </cell>
          <cell r="BN169">
            <v>2</v>
          </cell>
          <cell r="BO169">
            <v>2</v>
          </cell>
          <cell r="BP169">
            <v>0</v>
          </cell>
          <cell r="BQ169">
            <v>2</v>
          </cell>
          <cell r="BR169">
            <v>2</v>
          </cell>
          <cell r="BS169">
            <v>2</v>
          </cell>
          <cell r="BT169">
            <v>0</v>
          </cell>
          <cell r="BU169">
            <v>2</v>
          </cell>
          <cell r="BV169">
            <v>2</v>
          </cell>
          <cell r="BW169">
            <v>2</v>
          </cell>
          <cell r="BX169">
            <v>2</v>
          </cell>
          <cell r="BY169">
            <v>2</v>
          </cell>
          <cell r="BZ169">
            <v>2</v>
          </cell>
          <cell r="CA169">
            <v>2</v>
          </cell>
          <cell r="CB169">
            <v>2</v>
          </cell>
          <cell r="CC169">
            <v>2</v>
          </cell>
          <cell r="CD169">
            <v>2</v>
          </cell>
          <cell r="CE169">
            <v>2</v>
          </cell>
          <cell r="CF169">
            <v>1</v>
          </cell>
          <cell r="CG169">
            <v>1</v>
          </cell>
          <cell r="CH169">
            <v>1</v>
          </cell>
          <cell r="CI169">
            <v>2</v>
          </cell>
          <cell r="CJ169">
            <v>2</v>
          </cell>
          <cell r="CK169">
            <v>2</v>
          </cell>
          <cell r="CL169">
            <v>2</v>
          </cell>
          <cell r="CM169">
            <v>2</v>
          </cell>
          <cell r="CN169">
            <v>2</v>
          </cell>
          <cell r="CO169">
            <v>2</v>
          </cell>
          <cell r="CP169">
            <v>2</v>
          </cell>
          <cell r="CQ169">
            <v>2</v>
          </cell>
          <cell r="CR169">
            <v>2</v>
          </cell>
          <cell r="CS169">
            <v>2</v>
          </cell>
          <cell r="CT169">
            <v>2</v>
          </cell>
          <cell r="CU169">
            <v>1</v>
          </cell>
          <cell r="CV169">
            <v>1</v>
          </cell>
          <cell r="CW169">
            <v>1</v>
          </cell>
          <cell r="CX169">
            <v>2</v>
          </cell>
          <cell r="CY169">
            <v>1</v>
          </cell>
          <cell r="CZ169">
            <v>1</v>
          </cell>
          <cell r="DA169">
            <v>2</v>
          </cell>
          <cell r="DB169">
            <v>1</v>
          </cell>
          <cell r="DC169">
            <v>1</v>
          </cell>
          <cell r="DD169">
            <v>1</v>
          </cell>
          <cell r="DE169">
            <v>1</v>
          </cell>
          <cell r="DF169">
            <v>1</v>
          </cell>
          <cell r="DG169">
            <v>1</v>
          </cell>
          <cell r="DH169">
            <v>1</v>
          </cell>
          <cell r="DI169">
            <v>1</v>
          </cell>
          <cell r="DJ169" t="str">
            <v>CD</v>
          </cell>
          <cell r="DK169" t="str">
            <v>NPC Only</v>
          </cell>
          <cell r="EA169" t="str">
            <v>Do</v>
          </cell>
          <cell r="EB169" t="str">
            <v>• Same alignment restrictions as a cleric of a particular deity.
• 8 ranks in Bluff.
• 5 ranks in Gather Information.
• 5 ranks in Knowledge (religion).
• 6 ranks in Perform (oratory).
• 5 ranks in Sense Motive.
• Negotiator or Persuasive feat.</v>
          </cell>
          <cell r="ED169" t="str">
            <v>DeformityGaunt</v>
          </cell>
          <cell r="EF169" t="str">
            <v>Con</v>
          </cell>
          <cell r="EG169">
            <v>-2</v>
          </cell>
          <cell r="EH169" t="b">
            <v>0</v>
          </cell>
          <cell r="EM169">
            <v>1</v>
          </cell>
          <cell r="EN169">
            <v>0</v>
          </cell>
        </row>
        <row r="170">
          <cell r="A170">
            <v>167</v>
          </cell>
          <cell r="B170" t="str">
            <v>Geomancer</v>
          </cell>
          <cell r="C170" t="str">
            <v>Geo</v>
          </cell>
          <cell r="D170" t="str">
            <v>Geo</v>
          </cell>
          <cell r="E170">
            <v>0</v>
          </cell>
          <cell r="G170">
            <v>0</v>
          </cell>
          <cell r="K170">
            <v>4</v>
          </cell>
          <cell r="L170">
            <v>6</v>
          </cell>
          <cell r="U170">
            <v>0.75</v>
          </cell>
          <cell r="V170">
            <v>0.5</v>
          </cell>
          <cell r="W170">
            <v>0.34</v>
          </cell>
          <cell r="X170">
            <v>0.5</v>
          </cell>
          <cell r="AH170">
            <v>1</v>
          </cell>
          <cell r="AI170">
            <v>1</v>
          </cell>
          <cell r="AJ170">
            <v>1</v>
          </cell>
          <cell r="AK170">
            <v>1</v>
          </cell>
          <cell r="AL170">
            <v>2</v>
          </cell>
          <cell r="AM170">
            <v>0</v>
          </cell>
          <cell r="AN170">
            <v>2</v>
          </cell>
          <cell r="AO170">
            <v>2</v>
          </cell>
          <cell r="AP170">
            <v>2</v>
          </cell>
          <cell r="AQ170">
            <v>2</v>
          </cell>
          <cell r="AR170">
            <v>2</v>
          </cell>
          <cell r="AS170">
            <v>2</v>
          </cell>
          <cell r="AT170">
            <v>2</v>
          </cell>
          <cell r="AU170">
            <v>2</v>
          </cell>
          <cell r="AV170">
            <v>1</v>
          </cell>
          <cell r="AW170">
            <v>2</v>
          </cell>
          <cell r="AX170">
            <v>1</v>
          </cell>
          <cell r="AY170">
            <v>1</v>
          </cell>
          <cell r="AZ170">
            <v>1</v>
          </cell>
          <cell r="BA170">
            <v>1</v>
          </cell>
          <cell r="BB170">
            <v>1</v>
          </cell>
          <cell r="BC170">
            <v>2</v>
          </cell>
          <cell r="BD170">
            <v>2</v>
          </cell>
          <cell r="BE170">
            <v>1</v>
          </cell>
          <cell r="BF170">
            <v>0</v>
          </cell>
          <cell r="BG170">
            <v>0</v>
          </cell>
          <cell r="BH170">
            <v>1</v>
          </cell>
          <cell r="BI170">
            <v>1</v>
          </cell>
          <cell r="BJ170">
            <v>2</v>
          </cell>
          <cell r="BK170">
            <v>1</v>
          </cell>
          <cell r="BL170">
            <v>1</v>
          </cell>
          <cell r="BM170">
            <v>2</v>
          </cell>
          <cell r="BN170">
            <v>1</v>
          </cell>
          <cell r="BO170">
            <v>1</v>
          </cell>
          <cell r="BP170">
            <v>0</v>
          </cell>
          <cell r="BQ170">
            <v>2</v>
          </cell>
          <cell r="BR170">
            <v>1</v>
          </cell>
          <cell r="BS170">
            <v>1</v>
          </cell>
          <cell r="BT170">
            <v>0</v>
          </cell>
          <cell r="BU170">
            <v>1</v>
          </cell>
          <cell r="BV170">
            <v>1</v>
          </cell>
          <cell r="BW170">
            <v>1</v>
          </cell>
          <cell r="BX170">
            <v>1</v>
          </cell>
          <cell r="BY170">
            <v>1</v>
          </cell>
          <cell r="BZ170">
            <v>1</v>
          </cell>
          <cell r="CA170">
            <v>1</v>
          </cell>
          <cell r="CB170">
            <v>1</v>
          </cell>
          <cell r="CC170">
            <v>1</v>
          </cell>
          <cell r="CD170">
            <v>1</v>
          </cell>
          <cell r="CE170">
            <v>1</v>
          </cell>
          <cell r="CF170">
            <v>1</v>
          </cell>
          <cell r="CG170">
            <v>1</v>
          </cell>
          <cell r="CH170">
            <v>1</v>
          </cell>
          <cell r="CI170">
            <v>1</v>
          </cell>
          <cell r="CJ170">
            <v>1</v>
          </cell>
          <cell r="CK170">
            <v>1</v>
          </cell>
          <cell r="CL170">
            <v>1</v>
          </cell>
          <cell r="CM170">
            <v>1</v>
          </cell>
          <cell r="CN170">
            <v>1</v>
          </cell>
          <cell r="CO170">
            <v>1</v>
          </cell>
          <cell r="CP170">
            <v>1</v>
          </cell>
          <cell r="CQ170">
            <v>1</v>
          </cell>
          <cell r="CR170">
            <v>1</v>
          </cell>
          <cell r="CS170">
            <v>1</v>
          </cell>
          <cell r="CT170">
            <v>1</v>
          </cell>
          <cell r="CU170">
            <v>1</v>
          </cell>
          <cell r="CV170">
            <v>1</v>
          </cell>
          <cell r="CW170">
            <v>1</v>
          </cell>
          <cell r="CX170">
            <v>1</v>
          </cell>
          <cell r="CY170">
            <v>1</v>
          </cell>
          <cell r="CZ170">
            <v>1</v>
          </cell>
          <cell r="DA170">
            <v>1</v>
          </cell>
          <cell r="DB170">
            <v>2</v>
          </cell>
          <cell r="DC170">
            <v>1</v>
          </cell>
          <cell r="DD170">
            <v>2</v>
          </cell>
          <cell r="DE170">
            <v>2</v>
          </cell>
          <cell r="DF170">
            <v>1</v>
          </cell>
          <cell r="DG170">
            <v>1</v>
          </cell>
          <cell r="DH170">
            <v>1</v>
          </cell>
          <cell r="DI170">
            <v>1</v>
          </cell>
          <cell r="DJ170" t="str">
            <v>CD</v>
          </cell>
          <cell r="DK170" t="str">
            <v>Open</v>
          </cell>
          <cell r="EA170" t="str">
            <v>Do</v>
          </cell>
          <cell r="EB170" t="str">
            <v>• 6 ranks in Knowledge(Arcana).
• 6 ranks in Knowledge(Nature).
• Ability to cast 2nd-level arcane spells.
• Ability to cast 2nd-level divine spells.</v>
          </cell>
          <cell r="ED170" t="str">
            <v>DeformityObese</v>
          </cell>
          <cell r="EF170" t="str">
            <v>Dex</v>
          </cell>
          <cell r="EG170">
            <v>-2</v>
          </cell>
          <cell r="EH170" t="b">
            <v>0</v>
          </cell>
          <cell r="EM170">
            <v>1</v>
          </cell>
          <cell r="EN170">
            <v>0</v>
          </cell>
        </row>
        <row r="171">
          <cell r="A171">
            <v>168</v>
          </cell>
          <cell r="B171" t="str">
            <v>Holy Liberator</v>
          </cell>
          <cell r="C171" t="str">
            <v>HoL</v>
          </cell>
          <cell r="D171" t="str">
            <v>HoL</v>
          </cell>
          <cell r="E171">
            <v>0</v>
          </cell>
          <cell r="K171">
            <v>2</v>
          </cell>
          <cell r="L171">
            <v>10</v>
          </cell>
          <cell r="N171" t="b">
            <v>0</v>
          </cell>
          <cell r="O171" t="b">
            <v>0</v>
          </cell>
          <cell r="P171" t="b">
            <v>0</v>
          </cell>
          <cell r="Q171" t="b">
            <v>0</v>
          </cell>
          <cell r="S171" t="b">
            <v>0</v>
          </cell>
          <cell r="T171" t="b">
            <v>0</v>
          </cell>
          <cell r="U171">
            <v>1</v>
          </cell>
          <cell r="V171">
            <v>0.5</v>
          </cell>
          <cell r="W171">
            <v>0.34</v>
          </cell>
          <cell r="X171">
            <v>0.34</v>
          </cell>
          <cell r="AH171">
            <v>1</v>
          </cell>
          <cell r="AI171">
            <v>1</v>
          </cell>
          <cell r="AJ171">
            <v>1</v>
          </cell>
          <cell r="AK171">
            <v>1</v>
          </cell>
          <cell r="AL171">
            <v>1</v>
          </cell>
          <cell r="AM171">
            <v>0</v>
          </cell>
          <cell r="AN171">
            <v>2</v>
          </cell>
          <cell r="AO171">
            <v>2</v>
          </cell>
          <cell r="AP171">
            <v>2</v>
          </cell>
          <cell r="AQ171">
            <v>2</v>
          </cell>
          <cell r="AR171">
            <v>2</v>
          </cell>
          <cell r="AS171">
            <v>2</v>
          </cell>
          <cell r="AT171">
            <v>2</v>
          </cell>
          <cell r="AU171">
            <v>2</v>
          </cell>
          <cell r="AV171">
            <v>1</v>
          </cell>
          <cell r="AW171">
            <v>2</v>
          </cell>
          <cell r="AX171">
            <v>1</v>
          </cell>
          <cell r="AY171">
            <v>1</v>
          </cell>
          <cell r="AZ171">
            <v>1</v>
          </cell>
          <cell r="BA171">
            <v>1</v>
          </cell>
          <cell r="BB171">
            <v>1</v>
          </cell>
          <cell r="BC171">
            <v>2</v>
          </cell>
          <cell r="BD171">
            <v>2</v>
          </cell>
          <cell r="BE171">
            <v>1</v>
          </cell>
          <cell r="BF171">
            <v>0</v>
          </cell>
          <cell r="BG171">
            <v>0</v>
          </cell>
          <cell r="BH171">
            <v>2</v>
          </cell>
          <cell r="BI171">
            <v>1</v>
          </cell>
          <cell r="BJ171">
            <v>1</v>
          </cell>
          <cell r="BK171">
            <v>1</v>
          </cell>
          <cell r="BL171">
            <v>1</v>
          </cell>
          <cell r="BM171">
            <v>1</v>
          </cell>
          <cell r="BN171">
            <v>1</v>
          </cell>
          <cell r="BO171">
            <v>1</v>
          </cell>
          <cell r="BP171">
            <v>0</v>
          </cell>
          <cell r="BQ171">
            <v>1</v>
          </cell>
          <cell r="BR171">
            <v>1</v>
          </cell>
          <cell r="BS171">
            <v>1</v>
          </cell>
          <cell r="BT171">
            <v>0</v>
          </cell>
          <cell r="BU171">
            <v>2</v>
          </cell>
          <cell r="BV171">
            <v>1</v>
          </cell>
          <cell r="BW171">
            <v>1</v>
          </cell>
          <cell r="BX171">
            <v>1</v>
          </cell>
          <cell r="BY171">
            <v>1</v>
          </cell>
          <cell r="BZ171">
            <v>1</v>
          </cell>
          <cell r="CA171">
            <v>1</v>
          </cell>
          <cell r="CB171">
            <v>1</v>
          </cell>
          <cell r="CC171">
            <v>1</v>
          </cell>
          <cell r="CD171">
            <v>1</v>
          </cell>
          <cell r="CE171">
            <v>1</v>
          </cell>
          <cell r="CF171">
            <v>1</v>
          </cell>
          <cell r="CG171">
            <v>1</v>
          </cell>
          <cell r="CH171">
            <v>1</v>
          </cell>
          <cell r="CI171">
            <v>1</v>
          </cell>
          <cell r="CJ171">
            <v>1</v>
          </cell>
          <cell r="CK171">
            <v>1</v>
          </cell>
          <cell r="CL171">
            <v>1</v>
          </cell>
          <cell r="CM171">
            <v>1</v>
          </cell>
          <cell r="CN171">
            <v>1</v>
          </cell>
          <cell r="CO171">
            <v>2</v>
          </cell>
          <cell r="CP171">
            <v>2</v>
          </cell>
          <cell r="CQ171">
            <v>2</v>
          </cell>
          <cell r="CR171">
            <v>2</v>
          </cell>
          <cell r="CS171">
            <v>2</v>
          </cell>
          <cell r="CT171">
            <v>2</v>
          </cell>
          <cell r="CU171">
            <v>1</v>
          </cell>
          <cell r="CV171">
            <v>2</v>
          </cell>
          <cell r="CW171">
            <v>1</v>
          </cell>
          <cell r="CX171">
            <v>2</v>
          </cell>
          <cell r="CY171">
            <v>1</v>
          </cell>
          <cell r="CZ171">
            <v>1</v>
          </cell>
          <cell r="DA171">
            <v>1</v>
          </cell>
          <cell r="DB171">
            <v>1</v>
          </cell>
          <cell r="DC171">
            <v>1</v>
          </cell>
          <cell r="DD171">
            <v>1</v>
          </cell>
          <cell r="DE171">
            <v>1</v>
          </cell>
          <cell r="DF171">
            <v>1</v>
          </cell>
          <cell r="DG171">
            <v>1</v>
          </cell>
          <cell r="DH171">
            <v>1</v>
          </cell>
          <cell r="DI171">
            <v>1</v>
          </cell>
          <cell r="DJ171" t="str">
            <v>CD</v>
          </cell>
          <cell r="DK171" t="str">
            <v>Open</v>
          </cell>
          <cell r="EA171" t="str">
            <v>Do</v>
          </cell>
          <cell r="EB171" t="str">
            <v>• Chaotic Good Alignment.
• A base attack bonus of +5 or higher.
• 5 ranks in Diplomacy.
• 5 ranks in Sense Motive.
• Iron Will feat.</v>
          </cell>
          <cell r="ED171" t="str">
            <v>DeformityObese</v>
          </cell>
          <cell r="EF171" t="str">
            <v>Con</v>
          </cell>
          <cell r="EG171">
            <v>2</v>
          </cell>
          <cell r="EH171" t="b">
            <v>0</v>
          </cell>
          <cell r="EM171">
            <v>1</v>
          </cell>
          <cell r="EN171">
            <v>0</v>
          </cell>
        </row>
        <row r="172">
          <cell r="A172">
            <v>169</v>
          </cell>
          <cell r="B172" t="str">
            <v>Hospitaler</v>
          </cell>
          <cell r="C172" t="str">
            <v>Hos</v>
          </cell>
          <cell r="D172" t="str">
            <v>Hos</v>
          </cell>
          <cell r="E172">
            <v>0</v>
          </cell>
          <cell r="G172">
            <v>0</v>
          </cell>
          <cell r="K172">
            <v>2</v>
          </cell>
          <cell r="L172">
            <v>8</v>
          </cell>
          <cell r="N172" t="b">
            <v>0</v>
          </cell>
          <cell r="O172" t="b">
            <v>0</v>
          </cell>
          <cell r="P172" t="b">
            <v>0</v>
          </cell>
          <cell r="Q172" t="b">
            <v>0</v>
          </cell>
          <cell r="S172" t="b">
            <v>0</v>
          </cell>
          <cell r="T172" t="b">
            <v>0</v>
          </cell>
          <cell r="U172">
            <v>1</v>
          </cell>
          <cell r="V172">
            <v>0.5</v>
          </cell>
          <cell r="W172">
            <v>0.34</v>
          </cell>
          <cell r="X172">
            <v>0.34</v>
          </cell>
          <cell r="AH172">
            <v>1</v>
          </cell>
          <cell r="AI172">
            <v>1</v>
          </cell>
          <cell r="AJ172">
            <v>1</v>
          </cell>
          <cell r="AK172">
            <v>1</v>
          </cell>
          <cell r="AL172">
            <v>1</v>
          </cell>
          <cell r="AM172">
            <v>0</v>
          </cell>
          <cell r="AN172">
            <v>2</v>
          </cell>
          <cell r="AO172">
            <v>2</v>
          </cell>
          <cell r="AP172">
            <v>2</v>
          </cell>
          <cell r="AQ172">
            <v>2</v>
          </cell>
          <cell r="AR172">
            <v>2</v>
          </cell>
          <cell r="AS172">
            <v>2</v>
          </cell>
          <cell r="AT172">
            <v>2</v>
          </cell>
          <cell r="AU172">
            <v>2</v>
          </cell>
          <cell r="AV172">
            <v>1</v>
          </cell>
          <cell r="AW172">
            <v>2</v>
          </cell>
          <cell r="AX172">
            <v>1</v>
          </cell>
          <cell r="AY172">
            <v>1</v>
          </cell>
          <cell r="AZ172">
            <v>1</v>
          </cell>
          <cell r="BA172">
            <v>1</v>
          </cell>
          <cell r="BB172">
            <v>1</v>
          </cell>
          <cell r="BC172">
            <v>2</v>
          </cell>
          <cell r="BD172">
            <v>2</v>
          </cell>
          <cell r="BE172">
            <v>1</v>
          </cell>
          <cell r="BF172">
            <v>0</v>
          </cell>
          <cell r="BG172">
            <v>0</v>
          </cell>
          <cell r="BH172">
            <v>1</v>
          </cell>
          <cell r="BI172">
            <v>1</v>
          </cell>
          <cell r="BJ172">
            <v>1</v>
          </cell>
          <cell r="BK172">
            <v>1</v>
          </cell>
          <cell r="BL172">
            <v>1</v>
          </cell>
          <cell r="BM172">
            <v>1</v>
          </cell>
          <cell r="BN172">
            <v>1</v>
          </cell>
          <cell r="BO172">
            <v>1</v>
          </cell>
          <cell r="BP172">
            <v>0</v>
          </cell>
          <cell r="BQ172">
            <v>1</v>
          </cell>
          <cell r="BR172">
            <v>1</v>
          </cell>
          <cell r="BS172">
            <v>1</v>
          </cell>
          <cell r="BT172">
            <v>0</v>
          </cell>
          <cell r="BU172">
            <v>2</v>
          </cell>
          <cell r="BV172">
            <v>1</v>
          </cell>
          <cell r="BW172">
            <v>1</v>
          </cell>
          <cell r="BX172">
            <v>1</v>
          </cell>
          <cell r="BY172">
            <v>1</v>
          </cell>
          <cell r="BZ172">
            <v>1</v>
          </cell>
          <cell r="CA172">
            <v>1</v>
          </cell>
          <cell r="CB172">
            <v>1</v>
          </cell>
          <cell r="CC172">
            <v>1</v>
          </cell>
          <cell r="CD172">
            <v>1</v>
          </cell>
          <cell r="CE172">
            <v>1</v>
          </cell>
          <cell r="CF172">
            <v>1</v>
          </cell>
          <cell r="CG172">
            <v>1</v>
          </cell>
          <cell r="CH172">
            <v>1</v>
          </cell>
          <cell r="CI172">
            <v>1</v>
          </cell>
          <cell r="CJ172">
            <v>1</v>
          </cell>
          <cell r="CK172">
            <v>1</v>
          </cell>
          <cell r="CL172">
            <v>1</v>
          </cell>
          <cell r="CM172">
            <v>1</v>
          </cell>
          <cell r="CN172">
            <v>1</v>
          </cell>
          <cell r="CO172">
            <v>2</v>
          </cell>
          <cell r="CP172">
            <v>2</v>
          </cell>
          <cell r="CQ172">
            <v>2</v>
          </cell>
          <cell r="CR172">
            <v>2</v>
          </cell>
          <cell r="CS172">
            <v>2</v>
          </cell>
          <cell r="CT172">
            <v>2</v>
          </cell>
          <cell r="CU172">
            <v>1</v>
          </cell>
          <cell r="CV172">
            <v>2</v>
          </cell>
          <cell r="CW172">
            <v>1</v>
          </cell>
          <cell r="CX172">
            <v>1</v>
          </cell>
          <cell r="CY172">
            <v>1</v>
          </cell>
          <cell r="CZ172">
            <v>1</v>
          </cell>
          <cell r="DA172">
            <v>1</v>
          </cell>
          <cell r="DB172">
            <v>1</v>
          </cell>
          <cell r="DC172">
            <v>1</v>
          </cell>
          <cell r="DD172">
            <v>1</v>
          </cell>
          <cell r="DE172">
            <v>1</v>
          </cell>
          <cell r="DF172">
            <v>1</v>
          </cell>
          <cell r="DG172">
            <v>1</v>
          </cell>
          <cell r="DH172">
            <v>1</v>
          </cell>
          <cell r="DI172">
            <v>1</v>
          </cell>
          <cell r="DJ172" t="str">
            <v>CD</v>
          </cell>
          <cell r="DK172" t="str">
            <v>Open</v>
          </cell>
          <cell r="EA172" t="str">
            <v>Do</v>
          </cell>
          <cell r="EB172" t="str">
            <v>• A base attack bonus of +5 or higher.
• 5 ranks in Handle Animal.
• 5 ranks in Ride.
• Mounted Combat feat.
• Ride-By Attack feat.
• Ability to cast 1st-level divine spells.</v>
          </cell>
        </row>
        <row r="173">
          <cell r="A173">
            <v>170</v>
          </cell>
          <cell r="B173" t="str">
            <v>Pious Templar</v>
          </cell>
          <cell r="C173" t="str">
            <v>Tem</v>
          </cell>
          <cell r="D173" t="str">
            <v>Tem</v>
          </cell>
          <cell r="E173">
            <v>0</v>
          </cell>
          <cell r="K173">
            <v>2</v>
          </cell>
          <cell r="L173">
            <v>10</v>
          </cell>
          <cell r="U173">
            <v>1</v>
          </cell>
          <cell r="V173">
            <v>0.5</v>
          </cell>
          <cell r="W173">
            <v>0.34</v>
          </cell>
          <cell r="X173">
            <v>0.5</v>
          </cell>
          <cell r="AH173">
            <v>1</v>
          </cell>
          <cell r="AI173">
            <v>1</v>
          </cell>
          <cell r="AJ173">
            <v>1</v>
          </cell>
          <cell r="AK173">
            <v>1</v>
          </cell>
          <cell r="AL173">
            <v>2</v>
          </cell>
          <cell r="AM173">
            <v>0</v>
          </cell>
          <cell r="AN173">
            <v>2</v>
          </cell>
          <cell r="AO173">
            <v>2</v>
          </cell>
          <cell r="AP173">
            <v>2</v>
          </cell>
          <cell r="AQ173">
            <v>2</v>
          </cell>
          <cell r="AR173">
            <v>2</v>
          </cell>
          <cell r="AS173">
            <v>2</v>
          </cell>
          <cell r="AT173">
            <v>2</v>
          </cell>
          <cell r="AU173">
            <v>2</v>
          </cell>
          <cell r="AV173">
            <v>1</v>
          </cell>
          <cell r="AW173">
            <v>1</v>
          </cell>
          <cell r="AX173">
            <v>1</v>
          </cell>
          <cell r="AY173">
            <v>1</v>
          </cell>
          <cell r="AZ173">
            <v>1</v>
          </cell>
          <cell r="BA173">
            <v>1</v>
          </cell>
          <cell r="BB173">
            <v>1</v>
          </cell>
          <cell r="BC173">
            <v>1</v>
          </cell>
          <cell r="BD173">
            <v>2</v>
          </cell>
          <cell r="BE173">
            <v>1</v>
          </cell>
          <cell r="BF173">
            <v>0</v>
          </cell>
          <cell r="BG173">
            <v>0</v>
          </cell>
          <cell r="BH173">
            <v>1</v>
          </cell>
          <cell r="BI173">
            <v>2</v>
          </cell>
          <cell r="BJ173">
            <v>1</v>
          </cell>
          <cell r="BK173">
            <v>1</v>
          </cell>
          <cell r="BL173">
            <v>1</v>
          </cell>
          <cell r="BM173">
            <v>1</v>
          </cell>
          <cell r="BN173">
            <v>1</v>
          </cell>
          <cell r="BO173">
            <v>1</v>
          </cell>
          <cell r="BP173">
            <v>0</v>
          </cell>
          <cell r="BQ173">
            <v>1</v>
          </cell>
          <cell r="BR173">
            <v>1</v>
          </cell>
          <cell r="BS173">
            <v>1</v>
          </cell>
          <cell r="BT173">
            <v>0</v>
          </cell>
          <cell r="BU173">
            <v>2</v>
          </cell>
          <cell r="BV173">
            <v>1</v>
          </cell>
          <cell r="BW173">
            <v>1</v>
          </cell>
          <cell r="BX173">
            <v>1</v>
          </cell>
          <cell r="BY173">
            <v>1</v>
          </cell>
          <cell r="BZ173">
            <v>1</v>
          </cell>
          <cell r="CA173">
            <v>1</v>
          </cell>
          <cell r="CB173">
            <v>1</v>
          </cell>
          <cell r="CC173">
            <v>1</v>
          </cell>
          <cell r="CD173">
            <v>1</v>
          </cell>
          <cell r="CE173">
            <v>1</v>
          </cell>
          <cell r="CF173">
            <v>1</v>
          </cell>
          <cell r="CG173">
            <v>1</v>
          </cell>
          <cell r="CH173">
            <v>1</v>
          </cell>
          <cell r="CI173">
            <v>1</v>
          </cell>
          <cell r="CJ173">
            <v>1</v>
          </cell>
          <cell r="CK173">
            <v>1</v>
          </cell>
          <cell r="CL173">
            <v>1</v>
          </cell>
          <cell r="CM173">
            <v>1</v>
          </cell>
          <cell r="CN173">
            <v>1</v>
          </cell>
          <cell r="CO173">
            <v>2</v>
          </cell>
          <cell r="CP173">
            <v>2</v>
          </cell>
          <cell r="CQ173">
            <v>2</v>
          </cell>
          <cell r="CR173">
            <v>2</v>
          </cell>
          <cell r="CS173">
            <v>2</v>
          </cell>
          <cell r="CT173">
            <v>2</v>
          </cell>
          <cell r="CU173">
            <v>1</v>
          </cell>
          <cell r="CV173">
            <v>1</v>
          </cell>
          <cell r="CW173">
            <v>1</v>
          </cell>
          <cell r="CX173">
            <v>1</v>
          </cell>
          <cell r="CY173">
            <v>1</v>
          </cell>
          <cell r="CZ173">
            <v>1</v>
          </cell>
          <cell r="DA173">
            <v>1</v>
          </cell>
          <cell r="DB173">
            <v>1</v>
          </cell>
          <cell r="DC173">
            <v>1</v>
          </cell>
          <cell r="DD173">
            <v>1</v>
          </cell>
          <cell r="DE173">
            <v>2</v>
          </cell>
          <cell r="DF173">
            <v>1</v>
          </cell>
          <cell r="DG173">
            <v>1</v>
          </cell>
          <cell r="DH173">
            <v>1</v>
          </cell>
          <cell r="DI173">
            <v>1</v>
          </cell>
          <cell r="DJ173" t="str">
            <v>CD</v>
          </cell>
          <cell r="DK173" t="str">
            <v>Open</v>
          </cell>
          <cell r="EA173" t="str">
            <v>Do</v>
          </cell>
          <cell r="EB173" t="str">
            <v>• A base attack bonus of +5 or higher.
• 4 ranks in Knowledge(Religion).
• True Believer feat.
• Weapon Focus in your deity's favored weapon.</v>
          </cell>
        </row>
        <row r="174">
          <cell r="A174">
            <v>171</v>
          </cell>
          <cell r="B174" t="str">
            <v>Radiant Servant of Pelor</v>
          </cell>
          <cell r="C174" t="str">
            <v>RSP</v>
          </cell>
          <cell r="D174" t="str">
            <v>RSP</v>
          </cell>
          <cell r="E174">
            <v>0</v>
          </cell>
          <cell r="G174">
            <v>0</v>
          </cell>
          <cell r="K174">
            <v>2</v>
          </cell>
          <cell r="L174">
            <v>6</v>
          </cell>
          <cell r="M174">
            <v>0</v>
          </cell>
          <cell r="N174" t="b">
            <v>0</v>
          </cell>
          <cell r="O174" t="b">
            <v>0</v>
          </cell>
          <cell r="P174" t="b">
            <v>0</v>
          </cell>
          <cell r="Q174" t="b">
            <v>0</v>
          </cell>
          <cell r="S174" t="b">
            <v>0</v>
          </cell>
          <cell r="T174" t="b">
            <v>0</v>
          </cell>
          <cell r="U174">
            <v>0.75</v>
          </cell>
          <cell r="V174">
            <v>0.5</v>
          </cell>
          <cell r="W174">
            <v>0.34</v>
          </cell>
          <cell r="X174">
            <v>0.5</v>
          </cell>
          <cell r="AH174">
            <v>1</v>
          </cell>
          <cell r="AI174">
            <v>1</v>
          </cell>
          <cell r="AJ174">
            <v>1</v>
          </cell>
          <cell r="AK174">
            <v>1</v>
          </cell>
          <cell r="AL174">
            <v>1</v>
          </cell>
          <cell r="AM174">
            <v>0</v>
          </cell>
          <cell r="AN174">
            <v>2</v>
          </cell>
          <cell r="AO174">
            <v>2</v>
          </cell>
          <cell r="AP174">
            <v>2</v>
          </cell>
          <cell r="AQ174">
            <v>2</v>
          </cell>
          <cell r="AR174">
            <v>2</v>
          </cell>
          <cell r="AS174">
            <v>2</v>
          </cell>
          <cell r="AT174">
            <v>2</v>
          </cell>
          <cell r="AU174">
            <v>2</v>
          </cell>
          <cell r="AV174">
            <v>1</v>
          </cell>
          <cell r="AW174">
            <v>2</v>
          </cell>
          <cell r="AX174">
            <v>1</v>
          </cell>
          <cell r="AY174">
            <v>1</v>
          </cell>
          <cell r="AZ174">
            <v>1</v>
          </cell>
          <cell r="BA174">
            <v>1</v>
          </cell>
          <cell r="BB174">
            <v>1</v>
          </cell>
          <cell r="BC174">
            <v>1</v>
          </cell>
          <cell r="BD174">
            <v>2</v>
          </cell>
          <cell r="BE174">
            <v>1</v>
          </cell>
          <cell r="BF174">
            <v>0</v>
          </cell>
          <cell r="BG174">
            <v>0</v>
          </cell>
          <cell r="BH174">
            <v>1</v>
          </cell>
          <cell r="BI174">
            <v>1</v>
          </cell>
          <cell r="BJ174">
            <v>2</v>
          </cell>
          <cell r="BK174">
            <v>1</v>
          </cell>
          <cell r="BL174">
            <v>1</v>
          </cell>
          <cell r="BM174">
            <v>1</v>
          </cell>
          <cell r="BN174">
            <v>1</v>
          </cell>
          <cell r="BO174">
            <v>1</v>
          </cell>
          <cell r="BP174">
            <v>0</v>
          </cell>
          <cell r="BQ174">
            <v>1</v>
          </cell>
          <cell r="BR174">
            <v>1</v>
          </cell>
          <cell r="BS174">
            <v>1</v>
          </cell>
          <cell r="BT174">
            <v>0</v>
          </cell>
          <cell r="BU174">
            <v>2</v>
          </cell>
          <cell r="BV174">
            <v>1</v>
          </cell>
          <cell r="BW174">
            <v>1</v>
          </cell>
          <cell r="BX174">
            <v>1</v>
          </cell>
          <cell r="BY174">
            <v>1</v>
          </cell>
          <cell r="BZ174">
            <v>1</v>
          </cell>
          <cell r="CA174">
            <v>1</v>
          </cell>
          <cell r="CB174">
            <v>1</v>
          </cell>
          <cell r="CC174">
            <v>1</v>
          </cell>
          <cell r="CD174">
            <v>1</v>
          </cell>
          <cell r="CE174">
            <v>1</v>
          </cell>
          <cell r="CF174">
            <v>1</v>
          </cell>
          <cell r="CG174">
            <v>1</v>
          </cell>
          <cell r="CH174">
            <v>1</v>
          </cell>
          <cell r="CI174">
            <v>1</v>
          </cell>
          <cell r="CJ174">
            <v>1</v>
          </cell>
          <cell r="CK174">
            <v>1</v>
          </cell>
          <cell r="CL174">
            <v>1</v>
          </cell>
          <cell r="CM174">
            <v>1</v>
          </cell>
          <cell r="CN174">
            <v>1</v>
          </cell>
          <cell r="CO174">
            <v>2</v>
          </cell>
          <cell r="CP174">
            <v>2</v>
          </cell>
          <cell r="CQ174">
            <v>2</v>
          </cell>
          <cell r="CR174">
            <v>2</v>
          </cell>
          <cell r="CS174">
            <v>2</v>
          </cell>
          <cell r="CT174">
            <v>2</v>
          </cell>
          <cell r="CU174">
            <v>1</v>
          </cell>
          <cell r="CV174">
            <v>1</v>
          </cell>
          <cell r="CW174">
            <v>1</v>
          </cell>
          <cell r="CX174">
            <v>2</v>
          </cell>
          <cell r="CY174">
            <v>1</v>
          </cell>
          <cell r="CZ174">
            <v>1</v>
          </cell>
          <cell r="DA174">
            <v>1</v>
          </cell>
          <cell r="DB174">
            <v>2</v>
          </cell>
          <cell r="DC174">
            <v>1</v>
          </cell>
          <cell r="DD174">
            <v>1</v>
          </cell>
          <cell r="DE174">
            <v>1</v>
          </cell>
          <cell r="DF174">
            <v>1</v>
          </cell>
          <cell r="DG174">
            <v>1</v>
          </cell>
          <cell r="DH174">
            <v>1</v>
          </cell>
          <cell r="DI174">
            <v>1</v>
          </cell>
          <cell r="DJ174" t="str">
            <v>CD</v>
          </cell>
          <cell r="DK174" t="str">
            <v>Open</v>
          </cell>
          <cell r="EA174" t="str">
            <v>Do</v>
          </cell>
          <cell r="EB174" t="str">
            <v>• Must be of Neutral Good Alignment.
• A base Will save of +5 or higher.
• 5 ranks in Heal.
• 9 ranks in Knowledge (religion).
• Extra Turning feat.
• Ability to cast 1st-level divine spells.
• Access to the Sun domain.
• Must have Pelor as your patron deity.</v>
          </cell>
        </row>
        <row r="175">
          <cell r="A175">
            <v>172</v>
          </cell>
          <cell r="B175" t="str">
            <v>Rainbow Servant</v>
          </cell>
          <cell r="C175" t="str">
            <v>RnS</v>
          </cell>
          <cell r="D175" t="str">
            <v>RnS</v>
          </cell>
          <cell r="E175">
            <v>0</v>
          </cell>
          <cell r="G175">
            <v>0</v>
          </cell>
          <cell r="K175">
            <v>2</v>
          </cell>
          <cell r="L175">
            <v>4</v>
          </cell>
          <cell r="U175">
            <v>0.5</v>
          </cell>
          <cell r="V175">
            <v>0.34</v>
          </cell>
          <cell r="W175">
            <v>0.34</v>
          </cell>
          <cell r="X175">
            <v>0.5</v>
          </cell>
          <cell r="AH175">
            <v>1</v>
          </cell>
          <cell r="AI175">
            <v>1</v>
          </cell>
          <cell r="AJ175">
            <v>1</v>
          </cell>
          <cell r="AK175">
            <v>1</v>
          </cell>
          <cell r="AL175">
            <v>1</v>
          </cell>
          <cell r="AM175">
            <v>0</v>
          </cell>
          <cell r="AN175">
            <v>2</v>
          </cell>
          <cell r="AO175">
            <v>2</v>
          </cell>
          <cell r="AP175">
            <v>2</v>
          </cell>
          <cell r="AQ175">
            <v>2</v>
          </cell>
          <cell r="AR175">
            <v>2</v>
          </cell>
          <cell r="AS175">
            <v>2</v>
          </cell>
          <cell r="AT175">
            <v>2</v>
          </cell>
          <cell r="AU175">
            <v>2</v>
          </cell>
          <cell r="AV175">
            <v>1</v>
          </cell>
          <cell r="AW175">
            <v>2</v>
          </cell>
          <cell r="AX175">
            <v>1</v>
          </cell>
          <cell r="AY175">
            <v>1</v>
          </cell>
          <cell r="AZ175">
            <v>1</v>
          </cell>
          <cell r="BA175">
            <v>1</v>
          </cell>
          <cell r="BB175">
            <v>1</v>
          </cell>
          <cell r="BC175">
            <v>1</v>
          </cell>
          <cell r="BD175">
            <v>1</v>
          </cell>
          <cell r="BE175">
            <v>1</v>
          </cell>
          <cell r="BF175">
            <v>0</v>
          </cell>
          <cell r="BG175">
            <v>0</v>
          </cell>
          <cell r="BH175">
            <v>1</v>
          </cell>
          <cell r="BI175">
            <v>1</v>
          </cell>
          <cell r="BJ175">
            <v>2</v>
          </cell>
          <cell r="BK175">
            <v>1</v>
          </cell>
          <cell r="BL175">
            <v>1</v>
          </cell>
          <cell r="BM175">
            <v>1</v>
          </cell>
          <cell r="BN175">
            <v>1</v>
          </cell>
          <cell r="BO175">
            <v>1</v>
          </cell>
          <cell r="BP175">
            <v>0</v>
          </cell>
          <cell r="BQ175">
            <v>1</v>
          </cell>
          <cell r="BR175">
            <v>1</v>
          </cell>
          <cell r="BS175">
            <v>1</v>
          </cell>
          <cell r="BT175">
            <v>0</v>
          </cell>
          <cell r="BU175">
            <v>1</v>
          </cell>
          <cell r="BV175">
            <v>2</v>
          </cell>
          <cell r="BW175">
            <v>1</v>
          </cell>
          <cell r="BX175">
            <v>1</v>
          </cell>
          <cell r="BY175">
            <v>1</v>
          </cell>
          <cell r="BZ175">
            <v>1</v>
          </cell>
          <cell r="CA175">
            <v>1</v>
          </cell>
          <cell r="CB175">
            <v>1</v>
          </cell>
          <cell r="CC175">
            <v>1</v>
          </cell>
          <cell r="CD175">
            <v>1</v>
          </cell>
          <cell r="CE175">
            <v>1</v>
          </cell>
          <cell r="CF175">
            <v>1</v>
          </cell>
          <cell r="CG175">
            <v>1</v>
          </cell>
          <cell r="CH175">
            <v>1</v>
          </cell>
          <cell r="CI175">
            <v>1</v>
          </cell>
          <cell r="CJ175">
            <v>1</v>
          </cell>
          <cell r="CK175">
            <v>1</v>
          </cell>
          <cell r="CL175">
            <v>1</v>
          </cell>
          <cell r="CM175">
            <v>1</v>
          </cell>
          <cell r="CN175">
            <v>1</v>
          </cell>
          <cell r="CO175">
            <v>2</v>
          </cell>
          <cell r="CP175">
            <v>2</v>
          </cell>
          <cell r="CQ175">
            <v>2</v>
          </cell>
          <cell r="CR175">
            <v>2</v>
          </cell>
          <cell r="CS175">
            <v>2</v>
          </cell>
          <cell r="CT175">
            <v>2</v>
          </cell>
          <cell r="CU175">
            <v>1</v>
          </cell>
          <cell r="CV175">
            <v>1</v>
          </cell>
          <cell r="CW175">
            <v>1</v>
          </cell>
          <cell r="CX175">
            <v>2</v>
          </cell>
          <cell r="CY175">
            <v>1</v>
          </cell>
          <cell r="CZ175">
            <v>1</v>
          </cell>
          <cell r="DA175">
            <v>1</v>
          </cell>
          <cell r="DB175">
            <v>2</v>
          </cell>
          <cell r="DC175">
            <v>1</v>
          </cell>
          <cell r="DD175">
            <v>1</v>
          </cell>
          <cell r="DE175">
            <v>1</v>
          </cell>
          <cell r="DF175">
            <v>1</v>
          </cell>
          <cell r="DG175">
            <v>1</v>
          </cell>
          <cell r="DH175">
            <v>1</v>
          </cell>
          <cell r="DI175">
            <v>1</v>
          </cell>
          <cell r="DJ175" t="str">
            <v>CD</v>
          </cell>
          <cell r="DK175" t="str">
            <v>Open</v>
          </cell>
          <cell r="EA175" t="str">
            <v>Might</v>
          </cell>
          <cell r="EB175" t="str">
            <v>• 4 ranks in Knowledge (arcana).
• Ability to cast 3rd-level arcane spells.
• You must find the hidden jungle temples of the couatls (not verified).</v>
          </cell>
        </row>
        <row r="176">
          <cell r="A176">
            <v>173</v>
          </cell>
          <cell r="B176" t="str">
            <v>Sacred Exorcist</v>
          </cell>
          <cell r="C176" t="str">
            <v>SaE</v>
          </cell>
          <cell r="D176" t="str">
            <v>SaE</v>
          </cell>
          <cell r="E176">
            <v>0</v>
          </cell>
          <cell r="G176">
            <v>0</v>
          </cell>
          <cell r="K176">
            <v>2</v>
          </cell>
          <cell r="L176">
            <v>8</v>
          </cell>
          <cell r="M176">
            <v>0</v>
          </cell>
          <cell r="S176" t="b">
            <v>0</v>
          </cell>
          <cell r="U176">
            <v>0.75</v>
          </cell>
          <cell r="V176">
            <v>0.34</v>
          </cell>
          <cell r="W176">
            <v>0.34</v>
          </cell>
          <cell r="X176">
            <v>0.5</v>
          </cell>
          <cell r="AH176">
            <v>1</v>
          </cell>
          <cell r="AI176">
            <v>1</v>
          </cell>
          <cell r="AJ176">
            <v>1</v>
          </cell>
          <cell r="AK176">
            <v>1</v>
          </cell>
          <cell r="AL176">
            <v>1</v>
          </cell>
          <cell r="AM176">
            <v>0</v>
          </cell>
          <cell r="AN176">
            <v>2</v>
          </cell>
          <cell r="AO176">
            <v>2</v>
          </cell>
          <cell r="AP176">
            <v>2</v>
          </cell>
          <cell r="AQ176">
            <v>2</v>
          </cell>
          <cell r="AR176">
            <v>2</v>
          </cell>
          <cell r="AS176">
            <v>2</v>
          </cell>
          <cell r="AT176">
            <v>2</v>
          </cell>
          <cell r="AU176">
            <v>2</v>
          </cell>
          <cell r="AV176">
            <v>1</v>
          </cell>
          <cell r="AW176">
            <v>1</v>
          </cell>
          <cell r="AX176">
            <v>1</v>
          </cell>
          <cell r="AY176">
            <v>1</v>
          </cell>
          <cell r="AZ176">
            <v>1</v>
          </cell>
          <cell r="BA176">
            <v>1</v>
          </cell>
          <cell r="BB176">
            <v>1</v>
          </cell>
          <cell r="BC176">
            <v>1</v>
          </cell>
          <cell r="BD176">
            <v>2</v>
          </cell>
          <cell r="BE176">
            <v>1</v>
          </cell>
          <cell r="BF176">
            <v>0</v>
          </cell>
          <cell r="BG176">
            <v>0</v>
          </cell>
          <cell r="BH176">
            <v>2</v>
          </cell>
          <cell r="BI176">
            <v>1</v>
          </cell>
          <cell r="BJ176">
            <v>2</v>
          </cell>
          <cell r="BK176">
            <v>1</v>
          </cell>
          <cell r="BL176">
            <v>1</v>
          </cell>
          <cell r="BM176">
            <v>1</v>
          </cell>
          <cell r="BN176">
            <v>1</v>
          </cell>
          <cell r="BO176">
            <v>1</v>
          </cell>
          <cell r="BP176">
            <v>0</v>
          </cell>
          <cell r="BQ176">
            <v>1</v>
          </cell>
          <cell r="BR176">
            <v>1</v>
          </cell>
          <cell r="BS176">
            <v>1</v>
          </cell>
          <cell r="BT176">
            <v>0</v>
          </cell>
          <cell r="BU176">
            <v>2</v>
          </cell>
          <cell r="BV176">
            <v>2</v>
          </cell>
          <cell r="BW176">
            <v>1</v>
          </cell>
          <cell r="BX176">
            <v>1</v>
          </cell>
          <cell r="BY176">
            <v>1</v>
          </cell>
          <cell r="BZ176">
            <v>1</v>
          </cell>
          <cell r="CA176">
            <v>1</v>
          </cell>
          <cell r="CB176">
            <v>1</v>
          </cell>
          <cell r="CC176">
            <v>1</v>
          </cell>
          <cell r="CD176">
            <v>1</v>
          </cell>
          <cell r="CE176">
            <v>1</v>
          </cell>
          <cell r="CF176">
            <v>1</v>
          </cell>
          <cell r="CG176">
            <v>1</v>
          </cell>
          <cell r="CH176">
            <v>1</v>
          </cell>
          <cell r="CI176">
            <v>1</v>
          </cell>
          <cell r="CJ176">
            <v>1</v>
          </cell>
          <cell r="CK176">
            <v>1</v>
          </cell>
          <cell r="CL176">
            <v>1</v>
          </cell>
          <cell r="CM176">
            <v>1</v>
          </cell>
          <cell r="CN176">
            <v>1</v>
          </cell>
          <cell r="CO176">
            <v>2</v>
          </cell>
          <cell r="CP176">
            <v>2</v>
          </cell>
          <cell r="CQ176">
            <v>2</v>
          </cell>
          <cell r="CR176">
            <v>2</v>
          </cell>
          <cell r="CS176">
            <v>2</v>
          </cell>
          <cell r="CT176">
            <v>2</v>
          </cell>
          <cell r="CU176">
            <v>1</v>
          </cell>
          <cell r="CV176">
            <v>1</v>
          </cell>
          <cell r="CW176">
            <v>1</v>
          </cell>
          <cell r="CX176">
            <v>1</v>
          </cell>
          <cell r="CY176">
            <v>1</v>
          </cell>
          <cell r="CZ176">
            <v>1</v>
          </cell>
          <cell r="DA176">
            <v>1</v>
          </cell>
          <cell r="DB176">
            <v>2</v>
          </cell>
          <cell r="DC176">
            <v>1</v>
          </cell>
          <cell r="DD176">
            <v>1</v>
          </cell>
          <cell r="DE176">
            <v>1</v>
          </cell>
          <cell r="DF176">
            <v>1</v>
          </cell>
          <cell r="DG176">
            <v>1</v>
          </cell>
          <cell r="DH176">
            <v>1</v>
          </cell>
          <cell r="DI176">
            <v>1</v>
          </cell>
          <cell r="DJ176" t="str">
            <v>CD</v>
          </cell>
          <cell r="DK176" t="str">
            <v>Open</v>
          </cell>
          <cell r="EA176" t="str">
            <v>Might</v>
          </cell>
          <cell r="EB176" t="str">
            <v>• 10 ranks in Knowledge(The Planes).
• 7 ranks in Knowledge(Religion).
• Ability to cast Dismissal or Dispel Evil(not verified).
• Must be sanctioned by your church (not verified).</v>
          </cell>
        </row>
        <row r="177">
          <cell r="A177">
            <v>174</v>
          </cell>
          <cell r="B177" t="str">
            <v>Sacred Fist</v>
          </cell>
          <cell r="C177" t="str">
            <v>SaF</v>
          </cell>
          <cell r="D177" t="str">
            <v>SaF</v>
          </cell>
          <cell r="E177">
            <v>0</v>
          </cell>
          <cell r="G177">
            <v>0</v>
          </cell>
          <cell r="K177">
            <v>4</v>
          </cell>
          <cell r="L177">
            <v>8</v>
          </cell>
          <cell r="U177">
            <v>1</v>
          </cell>
          <cell r="V177">
            <v>0.5</v>
          </cell>
          <cell r="W177">
            <v>0.5</v>
          </cell>
          <cell r="X177">
            <v>0.34</v>
          </cell>
          <cell r="AH177">
            <v>1</v>
          </cell>
          <cell r="AI177">
            <v>1</v>
          </cell>
          <cell r="AJ177">
            <v>2</v>
          </cell>
          <cell r="AK177">
            <v>1</v>
          </cell>
          <cell r="AL177">
            <v>1</v>
          </cell>
          <cell r="AM177">
            <v>0</v>
          </cell>
          <cell r="AN177">
            <v>2</v>
          </cell>
          <cell r="AO177">
            <v>1</v>
          </cell>
          <cell r="AP177">
            <v>1</v>
          </cell>
          <cell r="AQ177">
            <v>1</v>
          </cell>
          <cell r="AR177">
            <v>1</v>
          </cell>
          <cell r="AS177">
            <v>1</v>
          </cell>
          <cell r="AT177">
            <v>1</v>
          </cell>
          <cell r="AU177">
            <v>1</v>
          </cell>
          <cell r="AV177">
            <v>1</v>
          </cell>
          <cell r="AW177">
            <v>1</v>
          </cell>
          <cell r="AX177">
            <v>1</v>
          </cell>
          <cell r="AY177">
            <v>1</v>
          </cell>
          <cell r="AZ177">
            <v>2</v>
          </cell>
          <cell r="BA177">
            <v>1</v>
          </cell>
          <cell r="BB177">
            <v>1</v>
          </cell>
          <cell r="BC177">
            <v>1</v>
          </cell>
          <cell r="BD177">
            <v>2</v>
          </cell>
          <cell r="BE177">
            <v>1</v>
          </cell>
          <cell r="BF177">
            <v>0</v>
          </cell>
          <cell r="BG177">
            <v>0</v>
          </cell>
          <cell r="BH177">
            <v>1</v>
          </cell>
          <cell r="BI177">
            <v>2</v>
          </cell>
          <cell r="BJ177">
            <v>1</v>
          </cell>
          <cell r="BK177">
            <v>1</v>
          </cell>
          <cell r="BL177">
            <v>1</v>
          </cell>
          <cell r="BM177">
            <v>1</v>
          </cell>
          <cell r="BN177">
            <v>1</v>
          </cell>
          <cell r="BO177">
            <v>1</v>
          </cell>
          <cell r="BP177">
            <v>0</v>
          </cell>
          <cell r="BQ177">
            <v>1</v>
          </cell>
          <cell r="BR177">
            <v>1</v>
          </cell>
          <cell r="BS177">
            <v>1</v>
          </cell>
          <cell r="BT177">
            <v>0</v>
          </cell>
          <cell r="BU177">
            <v>1</v>
          </cell>
          <cell r="BV177">
            <v>1</v>
          </cell>
          <cell r="BW177">
            <v>1</v>
          </cell>
          <cell r="BX177">
            <v>1</v>
          </cell>
          <cell r="BY177">
            <v>1</v>
          </cell>
          <cell r="BZ177">
            <v>1</v>
          </cell>
          <cell r="CA177">
            <v>1</v>
          </cell>
          <cell r="CB177">
            <v>1</v>
          </cell>
          <cell r="CC177">
            <v>1</v>
          </cell>
          <cell r="CD177">
            <v>1</v>
          </cell>
          <cell r="CE177">
            <v>1</v>
          </cell>
          <cell r="CF177">
            <v>1</v>
          </cell>
          <cell r="CG177">
            <v>1</v>
          </cell>
          <cell r="CH177">
            <v>1</v>
          </cell>
          <cell r="CI177">
            <v>1</v>
          </cell>
          <cell r="CJ177">
            <v>1</v>
          </cell>
          <cell r="CK177">
            <v>1</v>
          </cell>
          <cell r="CL177">
            <v>1</v>
          </cell>
          <cell r="CM177">
            <v>1</v>
          </cell>
          <cell r="CN177">
            <v>1</v>
          </cell>
          <cell r="CO177">
            <v>2</v>
          </cell>
          <cell r="CP177">
            <v>2</v>
          </cell>
          <cell r="CQ177">
            <v>2</v>
          </cell>
          <cell r="CR177">
            <v>2</v>
          </cell>
          <cell r="CS177">
            <v>2</v>
          </cell>
          <cell r="CT177">
            <v>2</v>
          </cell>
          <cell r="CU177">
            <v>1</v>
          </cell>
          <cell r="CV177">
            <v>1</v>
          </cell>
          <cell r="CW177">
            <v>1</v>
          </cell>
          <cell r="CX177">
            <v>1</v>
          </cell>
          <cell r="CY177">
            <v>1</v>
          </cell>
          <cell r="CZ177">
            <v>1</v>
          </cell>
          <cell r="DA177">
            <v>1</v>
          </cell>
          <cell r="DB177">
            <v>2</v>
          </cell>
          <cell r="DC177">
            <v>1</v>
          </cell>
          <cell r="DD177">
            <v>1</v>
          </cell>
          <cell r="DE177">
            <v>1</v>
          </cell>
          <cell r="DF177">
            <v>2</v>
          </cell>
          <cell r="DG177">
            <v>1</v>
          </cell>
          <cell r="DH177">
            <v>1</v>
          </cell>
          <cell r="DI177">
            <v>1</v>
          </cell>
          <cell r="DJ177" t="str">
            <v>CD</v>
          </cell>
          <cell r="DK177" t="str">
            <v>Open</v>
          </cell>
          <cell r="EA177" t="str">
            <v>Do</v>
          </cell>
          <cell r="EB177" t="str">
            <v>• A base attack bonus of +4 or higher.
• 8 ranks in Knowledge (religion).
• Combat Casting feat.
• Combat Reflexes feat.
• Improved Unarmed Strike feat.
• Stunning Fist feat.
• Ability to cast 1st-level divine spells.</v>
          </cell>
        </row>
        <row r="178">
          <cell r="A178">
            <v>175</v>
          </cell>
          <cell r="B178" t="str">
            <v>Seeker of the Misty Isle</v>
          </cell>
          <cell r="C178" t="str">
            <v>SMI</v>
          </cell>
          <cell r="D178" t="str">
            <v>SMI</v>
          </cell>
          <cell r="E178">
            <v>0</v>
          </cell>
          <cell r="G178">
            <v>0</v>
          </cell>
          <cell r="K178">
            <v>6</v>
          </cell>
          <cell r="L178">
            <v>8</v>
          </cell>
          <cell r="N178" t="b">
            <v>0</v>
          </cell>
          <cell r="O178" t="b">
            <v>0</v>
          </cell>
          <cell r="T178" t="b">
            <v>0</v>
          </cell>
          <cell r="U178">
            <v>0.75</v>
          </cell>
          <cell r="V178">
            <v>0.5</v>
          </cell>
          <cell r="W178">
            <v>0.5</v>
          </cell>
          <cell r="X178">
            <v>0.34</v>
          </cell>
          <cell r="AH178">
            <v>1</v>
          </cell>
          <cell r="AI178">
            <v>1</v>
          </cell>
          <cell r="AJ178">
            <v>2</v>
          </cell>
          <cell r="AK178">
            <v>1</v>
          </cell>
          <cell r="AL178">
            <v>2</v>
          </cell>
          <cell r="AM178">
            <v>0</v>
          </cell>
          <cell r="AN178">
            <v>2</v>
          </cell>
          <cell r="AO178">
            <v>2</v>
          </cell>
          <cell r="AP178">
            <v>2</v>
          </cell>
          <cell r="AQ178">
            <v>2</v>
          </cell>
          <cell r="AR178">
            <v>2</v>
          </cell>
          <cell r="AS178">
            <v>2</v>
          </cell>
          <cell r="AT178">
            <v>2</v>
          </cell>
          <cell r="AU178">
            <v>2</v>
          </cell>
          <cell r="AV178">
            <v>1</v>
          </cell>
          <cell r="AW178">
            <v>2</v>
          </cell>
          <cell r="AX178">
            <v>1</v>
          </cell>
          <cell r="AY178">
            <v>1</v>
          </cell>
          <cell r="AZ178">
            <v>1</v>
          </cell>
          <cell r="BA178">
            <v>1</v>
          </cell>
          <cell r="BB178">
            <v>1</v>
          </cell>
          <cell r="BC178">
            <v>1</v>
          </cell>
          <cell r="BD178">
            <v>1</v>
          </cell>
          <cell r="BE178">
            <v>2</v>
          </cell>
          <cell r="BF178">
            <v>0</v>
          </cell>
          <cell r="BG178">
            <v>0</v>
          </cell>
          <cell r="BH178">
            <v>1</v>
          </cell>
          <cell r="BI178">
            <v>2</v>
          </cell>
          <cell r="BJ178">
            <v>1</v>
          </cell>
          <cell r="BK178">
            <v>1</v>
          </cell>
          <cell r="BL178">
            <v>1</v>
          </cell>
          <cell r="BM178">
            <v>2</v>
          </cell>
          <cell r="BN178">
            <v>1</v>
          </cell>
          <cell r="BO178">
            <v>1</v>
          </cell>
          <cell r="BP178">
            <v>0</v>
          </cell>
          <cell r="BQ178">
            <v>1</v>
          </cell>
          <cell r="BR178">
            <v>1</v>
          </cell>
          <cell r="BS178">
            <v>1</v>
          </cell>
          <cell r="BT178">
            <v>0</v>
          </cell>
          <cell r="BU178">
            <v>2</v>
          </cell>
          <cell r="BV178">
            <v>1</v>
          </cell>
          <cell r="BW178">
            <v>1</v>
          </cell>
          <cell r="BX178">
            <v>1</v>
          </cell>
          <cell r="BY178">
            <v>1</v>
          </cell>
          <cell r="BZ178">
            <v>1</v>
          </cell>
          <cell r="CA178">
            <v>1</v>
          </cell>
          <cell r="CB178">
            <v>1</v>
          </cell>
          <cell r="CC178">
            <v>1</v>
          </cell>
          <cell r="CD178">
            <v>1</v>
          </cell>
          <cell r="CE178">
            <v>2</v>
          </cell>
          <cell r="CF178">
            <v>1</v>
          </cell>
          <cell r="CG178">
            <v>2</v>
          </cell>
          <cell r="CH178">
            <v>1</v>
          </cell>
          <cell r="CI178">
            <v>1</v>
          </cell>
          <cell r="CJ178">
            <v>1</v>
          </cell>
          <cell r="CK178">
            <v>1</v>
          </cell>
          <cell r="CL178">
            <v>1</v>
          </cell>
          <cell r="CM178">
            <v>1</v>
          </cell>
          <cell r="CN178">
            <v>1</v>
          </cell>
          <cell r="CO178">
            <v>1</v>
          </cell>
          <cell r="CP178">
            <v>1</v>
          </cell>
          <cell r="CQ178">
            <v>1</v>
          </cell>
          <cell r="CR178">
            <v>1</v>
          </cell>
          <cell r="CS178">
            <v>1</v>
          </cell>
          <cell r="CT178">
            <v>1</v>
          </cell>
          <cell r="CU178">
            <v>1</v>
          </cell>
          <cell r="CV178">
            <v>2</v>
          </cell>
          <cell r="CW178">
            <v>1</v>
          </cell>
          <cell r="CX178">
            <v>1</v>
          </cell>
          <cell r="CY178">
            <v>1</v>
          </cell>
          <cell r="CZ178">
            <v>1</v>
          </cell>
          <cell r="DA178">
            <v>2</v>
          </cell>
          <cell r="DB178">
            <v>2</v>
          </cell>
          <cell r="DC178">
            <v>2</v>
          </cell>
          <cell r="DD178">
            <v>2</v>
          </cell>
          <cell r="DE178">
            <v>1</v>
          </cell>
          <cell r="DF178">
            <v>1</v>
          </cell>
          <cell r="DG178">
            <v>1</v>
          </cell>
          <cell r="DH178">
            <v>1</v>
          </cell>
          <cell r="DI178">
            <v>1</v>
          </cell>
          <cell r="DJ178" t="str">
            <v>CD</v>
          </cell>
          <cell r="DK178" t="str">
            <v>Open</v>
          </cell>
          <cell r="EA178" t="str">
            <v>Might</v>
          </cell>
          <cell r="EB178" t="str">
            <v>• Elf or Half-Elf.
• 4 ranks in Knowledge (religion).
• 8 ranks in Survival.
• Ability to cast 2nd-level divine spells.
• Must be inducted into the order by another member (not verified).</v>
          </cell>
        </row>
        <row r="179">
          <cell r="A179">
            <v>176</v>
          </cell>
          <cell r="B179" t="str">
            <v>Shining Blade of Heironeous</v>
          </cell>
          <cell r="C179" t="str">
            <v>SBH</v>
          </cell>
          <cell r="D179" t="str">
            <v>SBH</v>
          </cell>
          <cell r="E179">
            <v>0</v>
          </cell>
          <cell r="G179">
            <v>0</v>
          </cell>
          <cell r="K179">
            <v>2</v>
          </cell>
          <cell r="L179">
            <v>10</v>
          </cell>
          <cell r="N179" t="b">
            <v>0</v>
          </cell>
          <cell r="O179" t="b">
            <v>0</v>
          </cell>
          <cell r="P179" t="b">
            <v>0</v>
          </cell>
          <cell r="Q179" t="b">
            <v>0</v>
          </cell>
          <cell r="S179" t="b">
            <v>0</v>
          </cell>
          <cell r="T179" t="b">
            <v>0</v>
          </cell>
          <cell r="U179">
            <v>1</v>
          </cell>
          <cell r="V179">
            <v>0.5</v>
          </cell>
          <cell r="W179">
            <v>0.34</v>
          </cell>
          <cell r="X179">
            <v>0.5</v>
          </cell>
          <cell r="AH179">
            <v>1</v>
          </cell>
          <cell r="AI179">
            <v>1</v>
          </cell>
          <cell r="AJ179">
            <v>1</v>
          </cell>
          <cell r="AK179">
            <v>1</v>
          </cell>
          <cell r="AL179">
            <v>1</v>
          </cell>
          <cell r="AM179">
            <v>0</v>
          </cell>
          <cell r="AN179">
            <v>2</v>
          </cell>
          <cell r="AO179">
            <v>2</v>
          </cell>
          <cell r="AP179">
            <v>2</v>
          </cell>
          <cell r="AQ179">
            <v>2</v>
          </cell>
          <cell r="AR179">
            <v>2</v>
          </cell>
          <cell r="AS179">
            <v>2</v>
          </cell>
          <cell r="AT179">
            <v>2</v>
          </cell>
          <cell r="AU179">
            <v>2</v>
          </cell>
          <cell r="AV179">
            <v>1</v>
          </cell>
          <cell r="AW179">
            <v>2</v>
          </cell>
          <cell r="AX179">
            <v>1</v>
          </cell>
          <cell r="AY179">
            <v>1</v>
          </cell>
          <cell r="AZ179">
            <v>1</v>
          </cell>
          <cell r="BA179">
            <v>1</v>
          </cell>
          <cell r="BB179">
            <v>1</v>
          </cell>
          <cell r="BC179">
            <v>1</v>
          </cell>
          <cell r="BD179">
            <v>2</v>
          </cell>
          <cell r="BE179">
            <v>1</v>
          </cell>
          <cell r="BF179">
            <v>0</v>
          </cell>
          <cell r="BG179">
            <v>0</v>
          </cell>
          <cell r="BH179">
            <v>1</v>
          </cell>
          <cell r="BI179">
            <v>1</v>
          </cell>
          <cell r="BJ179">
            <v>1</v>
          </cell>
          <cell r="BK179">
            <v>1</v>
          </cell>
          <cell r="BL179">
            <v>1</v>
          </cell>
          <cell r="BM179">
            <v>1</v>
          </cell>
          <cell r="BN179">
            <v>1</v>
          </cell>
          <cell r="BO179">
            <v>1</v>
          </cell>
          <cell r="BP179">
            <v>0</v>
          </cell>
          <cell r="BQ179">
            <v>1</v>
          </cell>
          <cell r="BR179">
            <v>1</v>
          </cell>
          <cell r="BS179">
            <v>1</v>
          </cell>
          <cell r="BT179">
            <v>0</v>
          </cell>
          <cell r="BU179">
            <v>2</v>
          </cell>
          <cell r="BV179">
            <v>1</v>
          </cell>
          <cell r="BW179">
            <v>1</v>
          </cell>
          <cell r="BX179">
            <v>1</v>
          </cell>
          <cell r="BY179">
            <v>1</v>
          </cell>
          <cell r="BZ179">
            <v>1</v>
          </cell>
          <cell r="CA179">
            <v>1</v>
          </cell>
          <cell r="CB179">
            <v>1</v>
          </cell>
          <cell r="CC179">
            <v>1</v>
          </cell>
          <cell r="CD179">
            <v>1</v>
          </cell>
          <cell r="CE179">
            <v>1</v>
          </cell>
          <cell r="CF179">
            <v>1</v>
          </cell>
          <cell r="CG179">
            <v>1</v>
          </cell>
          <cell r="CH179">
            <v>1</v>
          </cell>
          <cell r="CI179">
            <v>1</v>
          </cell>
          <cell r="CJ179">
            <v>1</v>
          </cell>
          <cell r="CK179">
            <v>1</v>
          </cell>
          <cell r="CL179">
            <v>1</v>
          </cell>
          <cell r="CM179">
            <v>1</v>
          </cell>
          <cell r="CN179">
            <v>1</v>
          </cell>
          <cell r="CO179">
            <v>2</v>
          </cell>
          <cell r="CP179">
            <v>2</v>
          </cell>
          <cell r="CQ179">
            <v>2</v>
          </cell>
          <cell r="CR179">
            <v>2</v>
          </cell>
          <cell r="CS179">
            <v>2</v>
          </cell>
          <cell r="CT179">
            <v>2</v>
          </cell>
          <cell r="CU179">
            <v>1</v>
          </cell>
          <cell r="CV179">
            <v>1</v>
          </cell>
          <cell r="CW179">
            <v>1</v>
          </cell>
          <cell r="CX179">
            <v>1</v>
          </cell>
          <cell r="CY179">
            <v>1</v>
          </cell>
          <cell r="CZ179">
            <v>1</v>
          </cell>
          <cell r="DA179">
            <v>1</v>
          </cell>
          <cell r="DB179">
            <v>2</v>
          </cell>
          <cell r="DC179">
            <v>1</v>
          </cell>
          <cell r="DD179">
            <v>1</v>
          </cell>
          <cell r="DE179">
            <v>1</v>
          </cell>
          <cell r="DF179">
            <v>1</v>
          </cell>
          <cell r="DG179">
            <v>1</v>
          </cell>
          <cell r="DH179">
            <v>1</v>
          </cell>
          <cell r="DI179">
            <v>1</v>
          </cell>
          <cell r="DJ179" t="str">
            <v>CD</v>
          </cell>
          <cell r="DK179" t="str">
            <v>Open</v>
          </cell>
          <cell r="EA179" t="str">
            <v>Do</v>
          </cell>
          <cell r="EB179" t="str">
            <v>• A base attack bonus of +7 or higher.
• A base Will save of +3 or higher.
• 7 ranks in Knowledge (religion).
• Ability to cast 1st-level divine spells.
• Heironeous as your patron deity.</v>
          </cell>
        </row>
        <row r="180">
          <cell r="A180">
            <v>177</v>
          </cell>
          <cell r="B180" t="str">
            <v>Stormlord</v>
          </cell>
          <cell r="C180" t="str">
            <v>StL</v>
          </cell>
          <cell r="D180" t="str">
            <v>StL</v>
          </cell>
          <cell r="E180">
            <v>0</v>
          </cell>
          <cell r="G180">
            <v>0</v>
          </cell>
          <cell r="K180">
            <v>2</v>
          </cell>
          <cell r="L180">
            <v>8</v>
          </cell>
          <cell r="U180">
            <v>0.75</v>
          </cell>
          <cell r="V180">
            <v>0.5</v>
          </cell>
          <cell r="W180">
            <v>0.34</v>
          </cell>
          <cell r="X180">
            <v>0.5</v>
          </cell>
          <cell r="AH180">
            <v>1</v>
          </cell>
          <cell r="AI180">
            <v>1</v>
          </cell>
          <cell r="AJ180">
            <v>1</v>
          </cell>
          <cell r="AK180">
            <v>1</v>
          </cell>
          <cell r="AL180">
            <v>1</v>
          </cell>
          <cell r="AM180">
            <v>0</v>
          </cell>
          <cell r="AN180">
            <v>2</v>
          </cell>
          <cell r="AO180">
            <v>1</v>
          </cell>
          <cell r="AP180">
            <v>1</v>
          </cell>
          <cell r="AQ180">
            <v>1</v>
          </cell>
          <cell r="AR180">
            <v>1</v>
          </cell>
          <cell r="AS180">
            <v>1</v>
          </cell>
          <cell r="AT180">
            <v>1</v>
          </cell>
          <cell r="AU180">
            <v>1</v>
          </cell>
          <cell r="AV180">
            <v>1</v>
          </cell>
          <cell r="AW180">
            <v>1</v>
          </cell>
          <cell r="AX180">
            <v>1</v>
          </cell>
          <cell r="AY180">
            <v>2</v>
          </cell>
          <cell r="AZ180">
            <v>1</v>
          </cell>
          <cell r="BA180">
            <v>1</v>
          </cell>
          <cell r="BB180">
            <v>2</v>
          </cell>
          <cell r="BC180">
            <v>1</v>
          </cell>
          <cell r="BD180">
            <v>1</v>
          </cell>
          <cell r="BE180">
            <v>1</v>
          </cell>
          <cell r="BF180">
            <v>0</v>
          </cell>
          <cell r="BG180">
            <v>0</v>
          </cell>
          <cell r="BH180">
            <v>2</v>
          </cell>
          <cell r="BI180">
            <v>1</v>
          </cell>
          <cell r="BJ180">
            <v>1</v>
          </cell>
          <cell r="BK180">
            <v>1</v>
          </cell>
          <cell r="BL180">
            <v>1</v>
          </cell>
          <cell r="BM180">
            <v>1</v>
          </cell>
          <cell r="BN180">
            <v>1</v>
          </cell>
          <cell r="BO180">
            <v>1</v>
          </cell>
          <cell r="BP180">
            <v>0</v>
          </cell>
          <cell r="BQ180">
            <v>2</v>
          </cell>
          <cell r="BR180">
            <v>1</v>
          </cell>
          <cell r="BS180">
            <v>1</v>
          </cell>
          <cell r="BT180">
            <v>0</v>
          </cell>
          <cell r="BU180">
            <v>2</v>
          </cell>
          <cell r="BV180">
            <v>1</v>
          </cell>
          <cell r="BW180">
            <v>1</v>
          </cell>
          <cell r="BX180">
            <v>1</v>
          </cell>
          <cell r="BY180">
            <v>1</v>
          </cell>
          <cell r="BZ180">
            <v>1</v>
          </cell>
          <cell r="CA180">
            <v>1</v>
          </cell>
          <cell r="CB180">
            <v>1</v>
          </cell>
          <cell r="CC180">
            <v>1</v>
          </cell>
          <cell r="CD180">
            <v>1</v>
          </cell>
          <cell r="CE180">
            <v>1</v>
          </cell>
          <cell r="CF180">
            <v>1</v>
          </cell>
          <cell r="CG180">
            <v>1</v>
          </cell>
          <cell r="CH180">
            <v>1</v>
          </cell>
          <cell r="CI180">
            <v>1</v>
          </cell>
          <cell r="CJ180">
            <v>1</v>
          </cell>
          <cell r="CK180">
            <v>1</v>
          </cell>
          <cell r="CL180">
            <v>1</v>
          </cell>
          <cell r="CM180">
            <v>1</v>
          </cell>
          <cell r="CN180">
            <v>1</v>
          </cell>
          <cell r="CO180">
            <v>1</v>
          </cell>
          <cell r="CP180">
            <v>1</v>
          </cell>
          <cell r="CQ180">
            <v>1</v>
          </cell>
          <cell r="CR180">
            <v>1</v>
          </cell>
          <cell r="CS180">
            <v>1</v>
          </cell>
          <cell r="CT180">
            <v>1</v>
          </cell>
          <cell r="CU180">
            <v>1</v>
          </cell>
          <cell r="CV180">
            <v>1</v>
          </cell>
          <cell r="CW180">
            <v>1</v>
          </cell>
          <cell r="CX180">
            <v>1</v>
          </cell>
          <cell r="CY180">
            <v>1</v>
          </cell>
          <cell r="CZ180">
            <v>1</v>
          </cell>
          <cell r="DA180">
            <v>1</v>
          </cell>
          <cell r="DB180">
            <v>1</v>
          </cell>
          <cell r="DC180">
            <v>1</v>
          </cell>
          <cell r="DD180">
            <v>2</v>
          </cell>
          <cell r="DE180">
            <v>2</v>
          </cell>
          <cell r="DF180">
            <v>1</v>
          </cell>
          <cell r="DG180">
            <v>1</v>
          </cell>
          <cell r="DH180">
            <v>1</v>
          </cell>
          <cell r="DI180">
            <v>1</v>
          </cell>
          <cell r="DJ180" t="str">
            <v>CD</v>
          </cell>
          <cell r="DK180" t="str">
            <v>Open</v>
          </cell>
          <cell r="EA180" t="str">
            <v>Might</v>
          </cell>
          <cell r="EB180" t="str">
            <v>• Base Fort Save bonus +4 or greater.
• Endurance Feat.
• Great Fortitude Feat.
• Weapon Focus (any spear or javelin) Feat.
• Ability to cast 3rd-level divine spells.
• Patron Deity: Talos.
• You must hve been hit by a bolt of lightning, whether a natural bolt or
   one created by magic, and survived (not verified).</v>
          </cell>
          <cell r="EE180">
            <v>23</v>
          </cell>
          <cell r="EN180">
            <v>0</v>
          </cell>
        </row>
        <row r="181">
          <cell r="A181">
            <v>178</v>
          </cell>
          <cell r="B181" t="str">
            <v>Temple Raider of Olidammara</v>
          </cell>
          <cell r="C181" t="str">
            <v>Rdr</v>
          </cell>
          <cell r="D181" t="str">
            <v>Rdr</v>
          </cell>
          <cell r="E181">
            <v>0</v>
          </cell>
          <cell r="K181">
            <v>4</v>
          </cell>
          <cell r="L181">
            <v>6</v>
          </cell>
          <cell r="N181" t="b">
            <v>0</v>
          </cell>
          <cell r="O181" t="b">
            <v>0</v>
          </cell>
          <cell r="S181" t="b">
            <v>0</v>
          </cell>
          <cell r="U181">
            <v>0.75</v>
          </cell>
          <cell r="V181">
            <v>0.34</v>
          </cell>
          <cell r="W181">
            <v>0.5</v>
          </cell>
          <cell r="X181">
            <v>0.5</v>
          </cell>
          <cell r="AH181">
            <v>2</v>
          </cell>
          <cell r="AI181">
            <v>1</v>
          </cell>
          <cell r="AJ181">
            <v>1</v>
          </cell>
          <cell r="AK181">
            <v>1</v>
          </cell>
          <cell r="AL181">
            <v>2</v>
          </cell>
          <cell r="AM181">
            <v>0</v>
          </cell>
          <cell r="AN181">
            <v>1</v>
          </cell>
          <cell r="AO181">
            <v>2</v>
          </cell>
          <cell r="AP181">
            <v>2</v>
          </cell>
          <cell r="AQ181">
            <v>2</v>
          </cell>
          <cell r="AR181">
            <v>2</v>
          </cell>
          <cell r="AS181">
            <v>2</v>
          </cell>
          <cell r="AT181">
            <v>2</v>
          </cell>
          <cell r="AU181">
            <v>2</v>
          </cell>
          <cell r="AV181">
            <v>2</v>
          </cell>
          <cell r="AW181">
            <v>1</v>
          </cell>
          <cell r="AX181">
            <v>2</v>
          </cell>
          <cell r="AY181">
            <v>1</v>
          </cell>
          <cell r="AZ181">
            <v>1</v>
          </cell>
          <cell r="BA181">
            <v>1</v>
          </cell>
          <cell r="BB181">
            <v>1</v>
          </cell>
          <cell r="BC181">
            <v>1</v>
          </cell>
          <cell r="BD181">
            <v>1</v>
          </cell>
          <cell r="BE181">
            <v>2</v>
          </cell>
          <cell r="BF181">
            <v>0</v>
          </cell>
          <cell r="BG181">
            <v>0</v>
          </cell>
          <cell r="BH181">
            <v>1</v>
          </cell>
          <cell r="BI181">
            <v>2</v>
          </cell>
          <cell r="BJ181">
            <v>1</v>
          </cell>
          <cell r="BK181">
            <v>1</v>
          </cell>
          <cell r="BL181">
            <v>1</v>
          </cell>
          <cell r="BM181">
            <v>1</v>
          </cell>
          <cell r="BN181">
            <v>1</v>
          </cell>
          <cell r="BO181">
            <v>1</v>
          </cell>
          <cell r="BP181">
            <v>0</v>
          </cell>
          <cell r="BQ181">
            <v>1</v>
          </cell>
          <cell r="BR181">
            <v>1</v>
          </cell>
          <cell r="BS181">
            <v>1</v>
          </cell>
          <cell r="BT181">
            <v>0</v>
          </cell>
          <cell r="BU181">
            <v>2</v>
          </cell>
          <cell r="BV181">
            <v>1</v>
          </cell>
          <cell r="BW181">
            <v>1</v>
          </cell>
          <cell r="BX181">
            <v>1</v>
          </cell>
          <cell r="BY181">
            <v>1</v>
          </cell>
          <cell r="BZ181">
            <v>1</v>
          </cell>
          <cell r="CA181">
            <v>1</v>
          </cell>
          <cell r="CB181">
            <v>1</v>
          </cell>
          <cell r="CC181">
            <v>1</v>
          </cell>
          <cell r="CD181">
            <v>1</v>
          </cell>
          <cell r="CE181">
            <v>2</v>
          </cell>
          <cell r="CF181">
            <v>1</v>
          </cell>
          <cell r="CG181">
            <v>2</v>
          </cell>
          <cell r="CH181">
            <v>2</v>
          </cell>
          <cell r="CI181">
            <v>1</v>
          </cell>
          <cell r="CJ181">
            <v>1</v>
          </cell>
          <cell r="CK181">
            <v>1</v>
          </cell>
          <cell r="CL181">
            <v>1</v>
          </cell>
          <cell r="CM181">
            <v>1</v>
          </cell>
          <cell r="CN181">
            <v>1</v>
          </cell>
          <cell r="CO181">
            <v>1</v>
          </cell>
          <cell r="CP181">
            <v>1</v>
          </cell>
          <cell r="CQ181">
            <v>1</v>
          </cell>
          <cell r="CR181">
            <v>1</v>
          </cell>
          <cell r="CS181">
            <v>1</v>
          </cell>
          <cell r="CT181">
            <v>1</v>
          </cell>
          <cell r="CU181">
            <v>1</v>
          </cell>
          <cell r="CV181">
            <v>1</v>
          </cell>
          <cell r="CW181">
            <v>2</v>
          </cell>
          <cell r="CX181">
            <v>1</v>
          </cell>
          <cell r="CY181">
            <v>1</v>
          </cell>
          <cell r="CZ181">
            <v>1</v>
          </cell>
          <cell r="DA181">
            <v>1</v>
          </cell>
          <cell r="DB181">
            <v>1</v>
          </cell>
          <cell r="DC181">
            <v>2</v>
          </cell>
          <cell r="DD181">
            <v>1</v>
          </cell>
          <cell r="DE181">
            <v>1</v>
          </cell>
          <cell r="DF181">
            <v>2</v>
          </cell>
          <cell r="DG181">
            <v>2</v>
          </cell>
          <cell r="DH181">
            <v>1</v>
          </cell>
          <cell r="DI181">
            <v>2</v>
          </cell>
          <cell r="DJ181" t="str">
            <v>CD</v>
          </cell>
          <cell r="DK181" t="str">
            <v>Open</v>
          </cell>
          <cell r="EA181" t="str">
            <v>Might</v>
          </cell>
          <cell r="EB181" t="str">
            <v>• Any chaotic alignment.
• A base attack bonus of +5 or higher.
• 4 ranks in Disable Device.
• 1 rank in Knowledge (religion).
• 4 ranks in Open Lock.
• 8 ranks in Search.
• You must worship Olidammara.
• You must be invited to join the ranks of the raiders by at least 3 current
   members (not verified).</v>
          </cell>
          <cell r="EE181" t="b">
            <v>0</v>
          </cell>
          <cell r="EN181">
            <v>0</v>
          </cell>
        </row>
        <row r="182">
          <cell r="A182">
            <v>179</v>
          </cell>
          <cell r="B182" t="str">
            <v>Ur-Priest</v>
          </cell>
          <cell r="C182" t="str">
            <v>UrP</v>
          </cell>
          <cell r="D182" t="str">
            <v>UrP</v>
          </cell>
          <cell r="E182">
            <v>0</v>
          </cell>
          <cell r="K182">
            <v>2</v>
          </cell>
          <cell r="L182">
            <v>8</v>
          </cell>
          <cell r="M182">
            <v>0</v>
          </cell>
          <cell r="S182" t="b">
            <v>0</v>
          </cell>
          <cell r="U182">
            <v>0.75</v>
          </cell>
          <cell r="V182">
            <v>0.34</v>
          </cell>
          <cell r="W182">
            <v>0.34</v>
          </cell>
          <cell r="X182">
            <v>0.5</v>
          </cell>
          <cell r="AH182">
            <v>1</v>
          </cell>
          <cell r="AI182">
            <v>1</v>
          </cell>
          <cell r="AJ182">
            <v>1</v>
          </cell>
          <cell r="AK182">
            <v>2</v>
          </cell>
          <cell r="AL182">
            <v>1</v>
          </cell>
          <cell r="AM182">
            <v>0</v>
          </cell>
          <cell r="AN182">
            <v>2</v>
          </cell>
          <cell r="AO182">
            <v>2</v>
          </cell>
          <cell r="AP182">
            <v>2</v>
          </cell>
          <cell r="AQ182">
            <v>2</v>
          </cell>
          <cell r="AR182">
            <v>2</v>
          </cell>
          <cell r="AS182">
            <v>2</v>
          </cell>
          <cell r="AT182">
            <v>2</v>
          </cell>
          <cell r="AU182">
            <v>2</v>
          </cell>
          <cell r="AV182">
            <v>1</v>
          </cell>
          <cell r="AW182">
            <v>1</v>
          </cell>
          <cell r="AX182">
            <v>1</v>
          </cell>
          <cell r="AY182">
            <v>1</v>
          </cell>
          <cell r="AZ182">
            <v>1</v>
          </cell>
          <cell r="BA182">
            <v>1</v>
          </cell>
          <cell r="BB182">
            <v>1</v>
          </cell>
          <cell r="BC182">
            <v>1</v>
          </cell>
          <cell r="BD182">
            <v>1</v>
          </cell>
          <cell r="BE182">
            <v>1</v>
          </cell>
          <cell r="BF182">
            <v>0</v>
          </cell>
          <cell r="BG182">
            <v>0</v>
          </cell>
          <cell r="BH182">
            <v>1</v>
          </cell>
          <cell r="BI182">
            <v>1</v>
          </cell>
          <cell r="BJ182">
            <v>2</v>
          </cell>
          <cell r="BK182">
            <v>1</v>
          </cell>
          <cell r="BL182">
            <v>1</v>
          </cell>
          <cell r="BM182">
            <v>1</v>
          </cell>
          <cell r="BN182">
            <v>1</v>
          </cell>
          <cell r="BO182">
            <v>1</v>
          </cell>
          <cell r="BP182">
            <v>0</v>
          </cell>
          <cell r="BQ182">
            <v>1</v>
          </cell>
          <cell r="BR182">
            <v>1</v>
          </cell>
          <cell r="BS182">
            <v>1</v>
          </cell>
          <cell r="BT182">
            <v>0</v>
          </cell>
          <cell r="BU182">
            <v>2</v>
          </cell>
          <cell r="BV182">
            <v>2</v>
          </cell>
          <cell r="BW182">
            <v>1</v>
          </cell>
          <cell r="BX182">
            <v>1</v>
          </cell>
          <cell r="BY182">
            <v>1</v>
          </cell>
          <cell r="BZ182">
            <v>1</v>
          </cell>
          <cell r="CA182">
            <v>1</v>
          </cell>
          <cell r="CB182">
            <v>1</v>
          </cell>
          <cell r="CC182">
            <v>1</v>
          </cell>
          <cell r="CD182">
            <v>1</v>
          </cell>
          <cell r="CE182">
            <v>1</v>
          </cell>
          <cell r="CF182">
            <v>1</v>
          </cell>
          <cell r="CG182">
            <v>1</v>
          </cell>
          <cell r="CH182">
            <v>1</v>
          </cell>
          <cell r="CI182">
            <v>1</v>
          </cell>
          <cell r="CJ182">
            <v>1</v>
          </cell>
          <cell r="CK182">
            <v>1</v>
          </cell>
          <cell r="CL182">
            <v>1</v>
          </cell>
          <cell r="CM182">
            <v>1</v>
          </cell>
          <cell r="CN182">
            <v>1</v>
          </cell>
          <cell r="CO182">
            <v>2</v>
          </cell>
          <cell r="CP182">
            <v>2</v>
          </cell>
          <cell r="CQ182">
            <v>2</v>
          </cell>
          <cell r="CR182">
            <v>2</v>
          </cell>
          <cell r="CS182">
            <v>2</v>
          </cell>
          <cell r="CT182">
            <v>2</v>
          </cell>
          <cell r="CU182">
            <v>1</v>
          </cell>
          <cell r="CV182">
            <v>1</v>
          </cell>
          <cell r="CW182">
            <v>1</v>
          </cell>
          <cell r="CX182">
            <v>1</v>
          </cell>
          <cell r="CY182">
            <v>1</v>
          </cell>
          <cell r="CZ182">
            <v>1</v>
          </cell>
          <cell r="DA182">
            <v>1</v>
          </cell>
          <cell r="DB182">
            <v>2</v>
          </cell>
          <cell r="DC182">
            <v>1</v>
          </cell>
          <cell r="DD182">
            <v>1</v>
          </cell>
          <cell r="DE182">
            <v>1</v>
          </cell>
          <cell r="DF182">
            <v>1</v>
          </cell>
          <cell r="DG182">
            <v>1</v>
          </cell>
          <cell r="DH182">
            <v>1</v>
          </cell>
          <cell r="DI182">
            <v>1</v>
          </cell>
          <cell r="DJ182" t="str">
            <v>CD</v>
          </cell>
          <cell r="DK182" t="str">
            <v>NPC Only</v>
          </cell>
          <cell r="EA182" t="str">
            <v>Might</v>
          </cell>
          <cell r="EB182" t="str">
            <v>• Must be of Any Evil Alignment.
• Base Fort and Will save bonus of +3 or greater.
• 6 ranks in Bluff.
• 5 ranks in Knowledge (arcana).
• 8 ranks in Knowledge (religion).
• 5 ranks in Knowledge (the planes).
• 8 ranks in Spellcraft.
• Iron Will feat.
• Spell Focus(Evil) feat.
• You must be trained by another Ur-Priest (not verified).</v>
          </cell>
          <cell r="EE182" t="b">
            <v>0</v>
          </cell>
          <cell r="EN182">
            <v>0</v>
          </cell>
        </row>
        <row r="183">
          <cell r="A183">
            <v>180</v>
          </cell>
          <cell r="B183" t="str">
            <v>Void Disciple</v>
          </cell>
          <cell r="C183" t="str">
            <v>VdD</v>
          </cell>
          <cell r="D183" t="str">
            <v>VdD</v>
          </cell>
          <cell r="E183">
            <v>0</v>
          </cell>
          <cell r="G183">
            <v>0</v>
          </cell>
          <cell r="K183">
            <v>2</v>
          </cell>
          <cell r="L183">
            <v>6</v>
          </cell>
          <cell r="U183">
            <v>0.5</v>
          </cell>
          <cell r="V183">
            <v>0.34</v>
          </cell>
          <cell r="W183">
            <v>0.34</v>
          </cell>
          <cell r="X183">
            <v>0.5</v>
          </cell>
          <cell r="AH183">
            <v>1</v>
          </cell>
          <cell r="AI183">
            <v>1</v>
          </cell>
          <cell r="AJ183">
            <v>1</v>
          </cell>
          <cell r="AK183">
            <v>1</v>
          </cell>
          <cell r="AL183">
            <v>1</v>
          </cell>
          <cell r="AM183">
            <v>0</v>
          </cell>
          <cell r="AN183">
            <v>2</v>
          </cell>
          <cell r="AO183">
            <v>2</v>
          </cell>
          <cell r="AP183">
            <v>2</v>
          </cell>
          <cell r="AQ183">
            <v>2</v>
          </cell>
          <cell r="AR183">
            <v>2</v>
          </cell>
          <cell r="AS183">
            <v>2</v>
          </cell>
          <cell r="AT183">
            <v>2</v>
          </cell>
          <cell r="AU183">
            <v>2</v>
          </cell>
          <cell r="AV183">
            <v>1</v>
          </cell>
          <cell r="AW183">
            <v>2</v>
          </cell>
          <cell r="AX183">
            <v>1</v>
          </cell>
          <cell r="AY183">
            <v>1</v>
          </cell>
          <cell r="AZ183">
            <v>1</v>
          </cell>
          <cell r="BA183">
            <v>1</v>
          </cell>
          <cell r="BB183">
            <v>1</v>
          </cell>
          <cell r="BC183">
            <v>1</v>
          </cell>
          <cell r="BD183">
            <v>2</v>
          </cell>
          <cell r="BE183">
            <v>1</v>
          </cell>
          <cell r="BF183">
            <v>0</v>
          </cell>
          <cell r="BG183">
            <v>0</v>
          </cell>
          <cell r="BH183">
            <v>1</v>
          </cell>
          <cell r="BI183">
            <v>1</v>
          </cell>
          <cell r="BJ183">
            <v>2</v>
          </cell>
          <cell r="BK183">
            <v>2</v>
          </cell>
          <cell r="BL183">
            <v>2</v>
          </cell>
          <cell r="BM183">
            <v>2</v>
          </cell>
          <cell r="BN183">
            <v>2</v>
          </cell>
          <cell r="BO183">
            <v>2</v>
          </cell>
          <cell r="BP183">
            <v>0</v>
          </cell>
          <cell r="BQ183">
            <v>2</v>
          </cell>
          <cell r="BR183">
            <v>2</v>
          </cell>
          <cell r="BS183">
            <v>2</v>
          </cell>
          <cell r="BT183">
            <v>0</v>
          </cell>
          <cell r="BU183">
            <v>2</v>
          </cell>
          <cell r="BV183">
            <v>2</v>
          </cell>
          <cell r="BW183">
            <v>2</v>
          </cell>
          <cell r="BX183">
            <v>2</v>
          </cell>
          <cell r="BY183">
            <v>2</v>
          </cell>
          <cell r="BZ183">
            <v>2</v>
          </cell>
          <cell r="CA183">
            <v>2</v>
          </cell>
          <cell r="CB183">
            <v>2</v>
          </cell>
          <cell r="CC183">
            <v>2</v>
          </cell>
          <cell r="CD183">
            <v>2</v>
          </cell>
          <cell r="CE183">
            <v>1</v>
          </cell>
          <cell r="CF183">
            <v>1</v>
          </cell>
          <cell r="CG183">
            <v>1</v>
          </cell>
          <cell r="CH183">
            <v>1</v>
          </cell>
          <cell r="CI183">
            <v>1</v>
          </cell>
          <cell r="CJ183">
            <v>1</v>
          </cell>
          <cell r="CK183">
            <v>1</v>
          </cell>
          <cell r="CL183">
            <v>1</v>
          </cell>
          <cell r="CM183">
            <v>1</v>
          </cell>
          <cell r="CN183">
            <v>1</v>
          </cell>
          <cell r="CO183">
            <v>2</v>
          </cell>
          <cell r="CP183">
            <v>2</v>
          </cell>
          <cell r="CQ183">
            <v>2</v>
          </cell>
          <cell r="CR183">
            <v>2</v>
          </cell>
          <cell r="CS183">
            <v>2</v>
          </cell>
          <cell r="CT183">
            <v>2</v>
          </cell>
          <cell r="CU183">
            <v>1</v>
          </cell>
          <cell r="CV183">
            <v>1</v>
          </cell>
          <cell r="CW183">
            <v>1</v>
          </cell>
          <cell r="CX183">
            <v>1</v>
          </cell>
          <cell r="CY183">
            <v>1</v>
          </cell>
          <cell r="CZ183">
            <v>1</v>
          </cell>
          <cell r="DA183">
            <v>1</v>
          </cell>
          <cell r="DB183">
            <v>2</v>
          </cell>
          <cell r="DC183">
            <v>1</v>
          </cell>
          <cell r="DD183">
            <v>1</v>
          </cell>
          <cell r="DE183">
            <v>1</v>
          </cell>
          <cell r="DF183">
            <v>1</v>
          </cell>
          <cell r="DG183">
            <v>1</v>
          </cell>
          <cell r="DH183">
            <v>1</v>
          </cell>
          <cell r="DI183">
            <v>1</v>
          </cell>
          <cell r="DJ183" t="str">
            <v>CD</v>
          </cell>
          <cell r="DK183" t="str">
            <v>Closed</v>
          </cell>
          <cell r="EA183" t="str">
            <v>Do</v>
          </cell>
          <cell r="EB183" t="str">
            <v>• Any neutral alignment.
• 10 ranks in Spellcraft.
• Heighten Spell feat.
• Spell Penetration feat.
• Ability to cast 3rd-level arcane or 3rd-level divine spells.</v>
          </cell>
          <cell r="EN183">
            <v>0</v>
          </cell>
        </row>
        <row r="184">
          <cell r="A184">
            <v>181</v>
          </cell>
          <cell r="B184" t="str">
            <v>Warpriest</v>
          </cell>
          <cell r="C184" t="str">
            <v>Wrp</v>
          </cell>
          <cell r="D184" t="str">
            <v>WaP</v>
          </cell>
          <cell r="E184">
            <v>0</v>
          </cell>
          <cell r="G184">
            <v>0</v>
          </cell>
          <cell r="K184">
            <v>2</v>
          </cell>
          <cell r="L184">
            <v>10</v>
          </cell>
          <cell r="M184">
            <v>0</v>
          </cell>
          <cell r="N184" t="b">
            <v>0</v>
          </cell>
          <cell r="O184" t="b">
            <v>0</v>
          </cell>
          <cell r="P184" t="b">
            <v>0</v>
          </cell>
          <cell r="Q184" t="b">
            <v>0</v>
          </cell>
          <cell r="R184" t="b">
            <v>0</v>
          </cell>
          <cell r="S184" t="b">
            <v>0</v>
          </cell>
          <cell r="T184" t="b">
            <v>0</v>
          </cell>
          <cell r="U184">
            <v>1</v>
          </cell>
          <cell r="V184">
            <v>0.5</v>
          </cell>
          <cell r="W184">
            <v>0.34</v>
          </cell>
          <cell r="X184">
            <v>0.34</v>
          </cell>
          <cell r="AH184">
            <v>1</v>
          </cell>
          <cell r="AI184">
            <v>1</v>
          </cell>
          <cell r="AJ184">
            <v>1</v>
          </cell>
          <cell r="AK184">
            <v>1</v>
          </cell>
          <cell r="AL184">
            <v>1</v>
          </cell>
          <cell r="AM184">
            <v>0</v>
          </cell>
          <cell r="AN184">
            <v>2</v>
          </cell>
          <cell r="AO184">
            <v>2</v>
          </cell>
          <cell r="AP184">
            <v>2</v>
          </cell>
          <cell r="AQ184">
            <v>2</v>
          </cell>
          <cell r="AR184">
            <v>2</v>
          </cell>
          <cell r="AS184">
            <v>2</v>
          </cell>
          <cell r="AT184">
            <v>2</v>
          </cell>
          <cell r="AU184">
            <v>2</v>
          </cell>
          <cell r="AV184">
            <v>1</v>
          </cell>
          <cell r="AW184">
            <v>2</v>
          </cell>
          <cell r="AX184">
            <v>1</v>
          </cell>
          <cell r="AY184">
            <v>1</v>
          </cell>
          <cell r="AZ184">
            <v>1</v>
          </cell>
          <cell r="BA184">
            <v>1</v>
          </cell>
          <cell r="BB184">
            <v>1</v>
          </cell>
          <cell r="BC184">
            <v>2</v>
          </cell>
          <cell r="BD184">
            <v>1</v>
          </cell>
          <cell r="BE184">
            <v>1</v>
          </cell>
          <cell r="BF184">
            <v>0</v>
          </cell>
          <cell r="BG184">
            <v>0</v>
          </cell>
          <cell r="BH184">
            <v>1</v>
          </cell>
          <cell r="BI184">
            <v>1</v>
          </cell>
          <cell r="BJ184">
            <v>1</v>
          </cell>
          <cell r="BK184">
            <v>1</v>
          </cell>
          <cell r="BL184">
            <v>1</v>
          </cell>
          <cell r="BM184">
            <v>1</v>
          </cell>
          <cell r="BN184">
            <v>2</v>
          </cell>
          <cell r="BO184">
            <v>1</v>
          </cell>
          <cell r="BP184">
            <v>0</v>
          </cell>
          <cell r="BQ184">
            <v>1</v>
          </cell>
          <cell r="BR184">
            <v>1</v>
          </cell>
          <cell r="BS184">
            <v>1</v>
          </cell>
          <cell r="BT184">
            <v>0</v>
          </cell>
          <cell r="BU184">
            <v>1</v>
          </cell>
          <cell r="BV184">
            <v>1</v>
          </cell>
          <cell r="BW184">
            <v>1</v>
          </cell>
          <cell r="BX184">
            <v>1</v>
          </cell>
          <cell r="BY184">
            <v>1</v>
          </cell>
          <cell r="BZ184">
            <v>1</v>
          </cell>
          <cell r="CA184">
            <v>1</v>
          </cell>
          <cell r="CB184">
            <v>1</v>
          </cell>
          <cell r="CC184">
            <v>1</v>
          </cell>
          <cell r="CD184">
            <v>1</v>
          </cell>
          <cell r="CE184">
            <v>1</v>
          </cell>
          <cell r="CF184">
            <v>1</v>
          </cell>
          <cell r="CG184">
            <v>1</v>
          </cell>
          <cell r="CH184">
            <v>1</v>
          </cell>
          <cell r="CI184">
            <v>1</v>
          </cell>
          <cell r="CJ184">
            <v>1</v>
          </cell>
          <cell r="CK184">
            <v>1</v>
          </cell>
          <cell r="CL184">
            <v>1</v>
          </cell>
          <cell r="CM184">
            <v>1</v>
          </cell>
          <cell r="CN184">
            <v>1</v>
          </cell>
          <cell r="CO184">
            <v>1</v>
          </cell>
          <cell r="CP184">
            <v>1</v>
          </cell>
          <cell r="CQ184">
            <v>1</v>
          </cell>
          <cell r="CR184">
            <v>1</v>
          </cell>
          <cell r="CS184">
            <v>1</v>
          </cell>
          <cell r="CT184">
            <v>1</v>
          </cell>
          <cell r="CU184">
            <v>1</v>
          </cell>
          <cell r="CV184">
            <v>2</v>
          </cell>
          <cell r="CW184">
            <v>1</v>
          </cell>
          <cell r="CX184">
            <v>2</v>
          </cell>
          <cell r="CY184">
            <v>1</v>
          </cell>
          <cell r="CZ184">
            <v>1</v>
          </cell>
          <cell r="DA184">
            <v>1</v>
          </cell>
          <cell r="DB184">
            <v>2</v>
          </cell>
          <cell r="DC184">
            <v>1</v>
          </cell>
          <cell r="DD184">
            <v>1</v>
          </cell>
          <cell r="DE184">
            <v>2</v>
          </cell>
          <cell r="DF184">
            <v>1</v>
          </cell>
          <cell r="DG184">
            <v>1</v>
          </cell>
          <cell r="DH184">
            <v>1</v>
          </cell>
          <cell r="DI184">
            <v>1</v>
          </cell>
          <cell r="DJ184" t="str">
            <v>CD</v>
          </cell>
          <cell r="DK184" t="str">
            <v>Open</v>
          </cell>
          <cell r="EA184" t="str">
            <v>Do</v>
          </cell>
          <cell r="EB184" t="str">
            <v>• A base attack bonus of +5 or higher.
• 8 ranks in Diplomacy.
• 5 ranks in Sense Motive.
• Combat Casting feat.
• Access to one of the following domains: Destruction, Protection,
   Strength, or War.
• Ability to turn or rebuke undead.</v>
          </cell>
          <cell r="EN184">
            <v>0</v>
          </cell>
        </row>
        <row r="185">
          <cell r="A185">
            <v>182</v>
          </cell>
          <cell r="B185" t="str">
            <v>– Prestige Classes Complete Arcane –</v>
          </cell>
          <cell r="E185">
            <v>0</v>
          </cell>
          <cell r="F185">
            <v>1</v>
          </cell>
          <cell r="EN185">
            <v>0</v>
          </cell>
        </row>
        <row r="186">
          <cell r="A186">
            <v>183</v>
          </cell>
          <cell r="B186" t="str">
            <v>Acolyte of the Skin</v>
          </cell>
          <cell r="C186" t="str">
            <v>AoS</v>
          </cell>
          <cell r="D186" t="str">
            <v>AoS</v>
          </cell>
          <cell r="E186">
            <v>0</v>
          </cell>
          <cell r="G186">
            <v>0</v>
          </cell>
          <cell r="K186">
            <v>2</v>
          </cell>
          <cell r="L186">
            <v>8</v>
          </cell>
          <cell r="U186">
            <v>0.75</v>
          </cell>
          <cell r="V186">
            <v>0.5</v>
          </cell>
          <cell r="W186">
            <v>0.34</v>
          </cell>
          <cell r="X186">
            <v>0.5</v>
          </cell>
          <cell r="AH186">
            <v>1</v>
          </cell>
          <cell r="AI186">
            <v>1</v>
          </cell>
          <cell r="AJ186">
            <v>1</v>
          </cell>
          <cell r="AK186">
            <v>1</v>
          </cell>
          <cell r="AL186">
            <v>1</v>
          </cell>
          <cell r="AM186">
            <v>0</v>
          </cell>
          <cell r="AN186">
            <v>2</v>
          </cell>
          <cell r="AO186">
            <v>2</v>
          </cell>
          <cell r="AP186">
            <v>2</v>
          </cell>
          <cell r="AQ186">
            <v>2</v>
          </cell>
          <cell r="AR186">
            <v>2</v>
          </cell>
          <cell r="AS186">
            <v>2</v>
          </cell>
          <cell r="AT186">
            <v>2</v>
          </cell>
          <cell r="AU186">
            <v>2</v>
          </cell>
          <cell r="AV186">
            <v>1</v>
          </cell>
          <cell r="AW186">
            <v>1</v>
          </cell>
          <cell r="AX186">
            <v>1</v>
          </cell>
          <cell r="AY186">
            <v>1</v>
          </cell>
          <cell r="AZ186">
            <v>1</v>
          </cell>
          <cell r="BA186">
            <v>1</v>
          </cell>
          <cell r="BB186">
            <v>1</v>
          </cell>
          <cell r="BC186">
            <v>1</v>
          </cell>
          <cell r="BD186">
            <v>1</v>
          </cell>
          <cell r="BE186">
            <v>1</v>
          </cell>
          <cell r="BF186">
            <v>0</v>
          </cell>
          <cell r="BG186">
            <v>0</v>
          </cell>
          <cell r="BH186">
            <v>2</v>
          </cell>
          <cell r="BI186">
            <v>1</v>
          </cell>
          <cell r="BJ186">
            <v>2</v>
          </cell>
          <cell r="BK186">
            <v>1</v>
          </cell>
          <cell r="BL186">
            <v>1</v>
          </cell>
          <cell r="BM186">
            <v>1</v>
          </cell>
          <cell r="BN186">
            <v>1</v>
          </cell>
          <cell r="BO186">
            <v>1</v>
          </cell>
          <cell r="BP186">
            <v>0</v>
          </cell>
          <cell r="BQ186">
            <v>1</v>
          </cell>
          <cell r="BR186">
            <v>1</v>
          </cell>
          <cell r="BS186">
            <v>1</v>
          </cell>
          <cell r="BT186">
            <v>0</v>
          </cell>
          <cell r="BU186">
            <v>1</v>
          </cell>
          <cell r="BV186">
            <v>2</v>
          </cell>
          <cell r="BW186">
            <v>1</v>
          </cell>
          <cell r="BX186">
            <v>1</v>
          </cell>
          <cell r="BY186">
            <v>1</v>
          </cell>
          <cell r="BZ186">
            <v>1</v>
          </cell>
          <cell r="CA186">
            <v>1</v>
          </cell>
          <cell r="CB186">
            <v>1</v>
          </cell>
          <cell r="CC186">
            <v>1</v>
          </cell>
          <cell r="CD186">
            <v>1</v>
          </cell>
          <cell r="CE186">
            <v>1</v>
          </cell>
          <cell r="CF186">
            <v>1</v>
          </cell>
          <cell r="CG186">
            <v>1</v>
          </cell>
          <cell r="CH186">
            <v>1</v>
          </cell>
          <cell r="CI186">
            <v>1</v>
          </cell>
          <cell r="CJ186">
            <v>1</v>
          </cell>
          <cell r="CK186">
            <v>1</v>
          </cell>
          <cell r="CL186">
            <v>1</v>
          </cell>
          <cell r="CM186">
            <v>1</v>
          </cell>
          <cell r="CN186">
            <v>1</v>
          </cell>
          <cell r="CO186">
            <v>2</v>
          </cell>
          <cell r="CP186">
            <v>2</v>
          </cell>
          <cell r="CQ186">
            <v>2</v>
          </cell>
          <cell r="CR186">
            <v>2</v>
          </cell>
          <cell r="CS186">
            <v>2</v>
          </cell>
          <cell r="CT186">
            <v>2</v>
          </cell>
          <cell r="CU186">
            <v>1</v>
          </cell>
          <cell r="CV186">
            <v>1</v>
          </cell>
          <cell r="CW186">
            <v>1</v>
          </cell>
          <cell r="CX186">
            <v>1</v>
          </cell>
          <cell r="CY186">
            <v>1</v>
          </cell>
          <cell r="CZ186">
            <v>1</v>
          </cell>
          <cell r="DA186">
            <v>1</v>
          </cell>
          <cell r="DB186">
            <v>2</v>
          </cell>
          <cell r="DC186">
            <v>1</v>
          </cell>
          <cell r="DD186">
            <v>1</v>
          </cell>
          <cell r="DE186">
            <v>1</v>
          </cell>
          <cell r="DF186">
            <v>1</v>
          </cell>
          <cell r="DG186">
            <v>1</v>
          </cell>
          <cell r="DH186">
            <v>1</v>
          </cell>
          <cell r="DI186">
            <v>1</v>
          </cell>
          <cell r="DJ186" t="str">
            <v>CAr</v>
          </cell>
          <cell r="DK186" t="str">
            <v>NPC Only</v>
          </cell>
          <cell r="EA186" t="str">
            <v>Might</v>
          </cell>
          <cell r="EB186" t="str">
            <v>• Any non-good alignment.
• 6 ranks in Knowledge (the planes).
• Caster level of 5th.
• Must have made peaceful contact with a summoned evil outsider
   (not verified).
• Must undergo the Ritual of Bonding (not verified).</v>
          </cell>
        </row>
        <row r="187">
          <cell r="A187">
            <v>184</v>
          </cell>
          <cell r="B187" t="str">
            <v>Alienist</v>
          </cell>
          <cell r="C187" t="str">
            <v>Ali</v>
          </cell>
          <cell r="D187" t="str">
            <v>Ali</v>
          </cell>
          <cell r="E187">
            <v>0</v>
          </cell>
          <cell r="G187">
            <v>0</v>
          </cell>
          <cell r="K187">
            <v>2</v>
          </cell>
          <cell r="L187">
            <v>4</v>
          </cell>
          <cell r="U187">
            <v>0.5</v>
          </cell>
          <cell r="V187">
            <v>0.34</v>
          </cell>
          <cell r="W187">
            <v>0.34</v>
          </cell>
          <cell r="X187">
            <v>0.5</v>
          </cell>
          <cell r="AH187">
            <v>1</v>
          </cell>
          <cell r="AI187">
            <v>1</v>
          </cell>
          <cell r="AJ187">
            <v>1</v>
          </cell>
          <cell r="AK187">
            <v>1</v>
          </cell>
          <cell r="AL187">
            <v>1</v>
          </cell>
          <cell r="AM187">
            <v>0</v>
          </cell>
          <cell r="AN187">
            <v>2</v>
          </cell>
          <cell r="AO187">
            <v>1</v>
          </cell>
          <cell r="AP187">
            <v>1</v>
          </cell>
          <cell r="AQ187">
            <v>1</v>
          </cell>
          <cell r="AR187">
            <v>1</v>
          </cell>
          <cell r="AS187">
            <v>1</v>
          </cell>
          <cell r="AT187">
            <v>1</v>
          </cell>
          <cell r="AU187">
            <v>1</v>
          </cell>
          <cell r="AV187">
            <v>1</v>
          </cell>
          <cell r="AW187">
            <v>1</v>
          </cell>
          <cell r="AX187">
            <v>1</v>
          </cell>
          <cell r="AY187">
            <v>1</v>
          </cell>
          <cell r="AZ187">
            <v>1</v>
          </cell>
          <cell r="BA187">
            <v>1</v>
          </cell>
          <cell r="BB187">
            <v>2</v>
          </cell>
          <cell r="BC187">
            <v>1</v>
          </cell>
          <cell r="BD187">
            <v>1</v>
          </cell>
          <cell r="BE187">
            <v>1</v>
          </cell>
          <cell r="BF187">
            <v>0</v>
          </cell>
          <cell r="BG187">
            <v>0</v>
          </cell>
          <cell r="BH187">
            <v>1</v>
          </cell>
          <cell r="BI187">
            <v>1</v>
          </cell>
          <cell r="BJ187">
            <v>2</v>
          </cell>
          <cell r="BK187">
            <v>2</v>
          </cell>
          <cell r="BL187">
            <v>2</v>
          </cell>
          <cell r="BM187">
            <v>2</v>
          </cell>
          <cell r="BN187">
            <v>2</v>
          </cell>
          <cell r="BO187">
            <v>2</v>
          </cell>
          <cell r="BP187">
            <v>0</v>
          </cell>
          <cell r="BQ187">
            <v>2</v>
          </cell>
          <cell r="BR187">
            <v>2</v>
          </cell>
          <cell r="BS187">
            <v>2</v>
          </cell>
          <cell r="BT187">
            <v>0</v>
          </cell>
          <cell r="BU187">
            <v>2</v>
          </cell>
          <cell r="BV187">
            <v>2</v>
          </cell>
          <cell r="BW187">
            <v>2</v>
          </cell>
          <cell r="BX187">
            <v>2</v>
          </cell>
          <cell r="BY187">
            <v>2</v>
          </cell>
          <cell r="BZ187">
            <v>2</v>
          </cell>
          <cell r="CA187">
            <v>2</v>
          </cell>
          <cell r="CB187">
            <v>2</v>
          </cell>
          <cell r="CC187">
            <v>2</v>
          </cell>
          <cell r="CD187">
            <v>2</v>
          </cell>
          <cell r="CE187">
            <v>2</v>
          </cell>
          <cell r="CF187">
            <v>1</v>
          </cell>
          <cell r="CG187">
            <v>1</v>
          </cell>
          <cell r="CH187">
            <v>1</v>
          </cell>
          <cell r="CI187">
            <v>1</v>
          </cell>
          <cell r="CJ187">
            <v>1</v>
          </cell>
          <cell r="CK187">
            <v>1</v>
          </cell>
          <cell r="CL187">
            <v>1</v>
          </cell>
          <cell r="CM187">
            <v>1</v>
          </cell>
          <cell r="CN187">
            <v>1</v>
          </cell>
          <cell r="CO187">
            <v>2</v>
          </cell>
          <cell r="CP187">
            <v>2</v>
          </cell>
          <cell r="CQ187">
            <v>2</v>
          </cell>
          <cell r="CR187">
            <v>2</v>
          </cell>
          <cell r="CS187">
            <v>2</v>
          </cell>
          <cell r="CT187">
            <v>2</v>
          </cell>
          <cell r="CU187">
            <v>1</v>
          </cell>
          <cell r="CV187">
            <v>1</v>
          </cell>
          <cell r="CW187">
            <v>1</v>
          </cell>
          <cell r="CX187">
            <v>1</v>
          </cell>
          <cell r="CY187">
            <v>1</v>
          </cell>
          <cell r="CZ187">
            <v>1</v>
          </cell>
          <cell r="DA187">
            <v>1</v>
          </cell>
          <cell r="DB187">
            <v>2</v>
          </cell>
          <cell r="DC187">
            <v>2</v>
          </cell>
          <cell r="DD187">
            <v>1</v>
          </cell>
          <cell r="DE187">
            <v>1</v>
          </cell>
          <cell r="DF187">
            <v>1</v>
          </cell>
          <cell r="DG187">
            <v>1</v>
          </cell>
          <cell r="DH187">
            <v>1</v>
          </cell>
          <cell r="DI187">
            <v>1</v>
          </cell>
          <cell r="DJ187" t="str">
            <v>CAr</v>
          </cell>
          <cell r="DK187" t="str">
            <v>Limited</v>
          </cell>
          <cell r="EA187" t="str">
            <v>Might</v>
          </cell>
          <cell r="EB187" t="str">
            <v>• Any non-lawful alignment.
• 8 ranks in Knowledge (the planes).
• Augment Summoning feat.
• Able to cast at least one summoning spell of 3rd level or higher
   (not verified).
• Must have made peaceful contact with an alienist or a pseudonatural
   creature (not verified).</v>
          </cell>
        </row>
        <row r="188">
          <cell r="A188">
            <v>185</v>
          </cell>
          <cell r="B188" t="str">
            <v>Argent Savant</v>
          </cell>
          <cell r="C188" t="str">
            <v>ArS</v>
          </cell>
          <cell r="D188" t="str">
            <v>ArS</v>
          </cell>
          <cell r="E188">
            <v>0</v>
          </cell>
          <cell r="G188">
            <v>0</v>
          </cell>
          <cell r="K188">
            <v>2</v>
          </cell>
          <cell r="L188">
            <v>4</v>
          </cell>
          <cell r="U188">
            <v>0.5</v>
          </cell>
          <cell r="V188">
            <v>0.34</v>
          </cell>
          <cell r="W188">
            <v>0.34</v>
          </cell>
          <cell r="X188">
            <v>0.5</v>
          </cell>
          <cell r="AH188">
            <v>1</v>
          </cell>
          <cell r="AI188">
            <v>1</v>
          </cell>
          <cell r="AJ188">
            <v>1</v>
          </cell>
          <cell r="AK188">
            <v>1</v>
          </cell>
          <cell r="AL188">
            <v>1</v>
          </cell>
          <cell r="AM188">
            <v>0</v>
          </cell>
          <cell r="AN188">
            <v>2</v>
          </cell>
          <cell r="AO188">
            <v>2</v>
          </cell>
          <cell r="AP188">
            <v>2</v>
          </cell>
          <cell r="AQ188">
            <v>2</v>
          </cell>
          <cell r="AR188">
            <v>2</v>
          </cell>
          <cell r="AS188">
            <v>2</v>
          </cell>
          <cell r="AT188">
            <v>2</v>
          </cell>
          <cell r="AU188">
            <v>2</v>
          </cell>
          <cell r="AV188">
            <v>1</v>
          </cell>
          <cell r="AW188">
            <v>1</v>
          </cell>
          <cell r="AX188">
            <v>1</v>
          </cell>
          <cell r="AY188">
            <v>1</v>
          </cell>
          <cell r="AZ188">
            <v>1</v>
          </cell>
          <cell r="BA188">
            <v>1</v>
          </cell>
          <cell r="BB188">
            <v>1</v>
          </cell>
          <cell r="BC188">
            <v>1</v>
          </cell>
          <cell r="BD188">
            <v>1</v>
          </cell>
          <cell r="BE188">
            <v>1</v>
          </cell>
          <cell r="BF188">
            <v>0</v>
          </cell>
          <cell r="BG188">
            <v>0</v>
          </cell>
          <cell r="BH188">
            <v>1</v>
          </cell>
          <cell r="BI188">
            <v>1</v>
          </cell>
          <cell r="BJ188">
            <v>2</v>
          </cell>
          <cell r="BK188">
            <v>2</v>
          </cell>
          <cell r="BL188">
            <v>2</v>
          </cell>
          <cell r="BM188">
            <v>2</v>
          </cell>
          <cell r="BN188">
            <v>2</v>
          </cell>
          <cell r="BO188">
            <v>2</v>
          </cell>
          <cell r="BP188">
            <v>0</v>
          </cell>
          <cell r="BQ188">
            <v>2</v>
          </cell>
          <cell r="BR188">
            <v>2</v>
          </cell>
          <cell r="BS188">
            <v>2</v>
          </cell>
          <cell r="BT188">
            <v>0</v>
          </cell>
          <cell r="BU188">
            <v>2</v>
          </cell>
          <cell r="BV188">
            <v>2</v>
          </cell>
          <cell r="BW188">
            <v>2</v>
          </cell>
          <cell r="BX188">
            <v>2</v>
          </cell>
          <cell r="BY188">
            <v>2</v>
          </cell>
          <cell r="BZ188">
            <v>2</v>
          </cell>
          <cell r="CA188">
            <v>2</v>
          </cell>
          <cell r="CB188">
            <v>2</v>
          </cell>
          <cell r="CC188">
            <v>2</v>
          </cell>
          <cell r="CD188">
            <v>2</v>
          </cell>
          <cell r="CE188">
            <v>1</v>
          </cell>
          <cell r="CF188">
            <v>1</v>
          </cell>
          <cell r="CG188">
            <v>1</v>
          </cell>
          <cell r="CH188">
            <v>1</v>
          </cell>
          <cell r="CI188">
            <v>1</v>
          </cell>
          <cell r="CJ188">
            <v>1</v>
          </cell>
          <cell r="CK188">
            <v>1</v>
          </cell>
          <cell r="CL188">
            <v>1</v>
          </cell>
          <cell r="CM188">
            <v>1</v>
          </cell>
          <cell r="CN188">
            <v>1</v>
          </cell>
          <cell r="CO188">
            <v>2</v>
          </cell>
          <cell r="CP188">
            <v>2</v>
          </cell>
          <cell r="CQ188">
            <v>2</v>
          </cell>
          <cell r="CR188">
            <v>2</v>
          </cell>
          <cell r="CS188">
            <v>2</v>
          </cell>
          <cell r="CT188">
            <v>2</v>
          </cell>
          <cell r="CU188">
            <v>1</v>
          </cell>
          <cell r="CV188">
            <v>1</v>
          </cell>
          <cell r="CW188">
            <v>1</v>
          </cell>
          <cell r="CX188">
            <v>1</v>
          </cell>
          <cell r="CY188">
            <v>1</v>
          </cell>
          <cell r="CZ188">
            <v>1</v>
          </cell>
          <cell r="DA188">
            <v>1</v>
          </cell>
          <cell r="DB188">
            <v>2</v>
          </cell>
          <cell r="DC188">
            <v>1</v>
          </cell>
          <cell r="DD188">
            <v>1</v>
          </cell>
          <cell r="DE188">
            <v>1</v>
          </cell>
          <cell r="DF188">
            <v>1</v>
          </cell>
          <cell r="DG188">
            <v>1</v>
          </cell>
          <cell r="DH188">
            <v>1</v>
          </cell>
          <cell r="DI188">
            <v>1</v>
          </cell>
          <cell r="DJ188" t="str">
            <v>CAr</v>
          </cell>
          <cell r="DK188" t="str">
            <v>Open</v>
          </cell>
          <cell r="EA188" t="str">
            <v>Might</v>
          </cell>
          <cell r="EB188" t="str">
            <v>• 6 ranks in Knowledge (arcana).
• 12 ranks in Spellcraft.
• Ability to cast at least 5 spells with the Force descriptor, at least one
   of which must be 5th level or higher (not verified).</v>
          </cell>
          <cell r="ED188" t="str">
            <v>Class</v>
          </cell>
          <cell r="EE188" t="str">
            <v>Lvl</v>
          </cell>
          <cell r="EF188" t="str">
            <v>Type</v>
          </cell>
          <cell r="EH188" t="str">
            <v>HasLvl</v>
          </cell>
          <cell r="EI188" t="str">
            <v>ClassLvl</v>
          </cell>
          <cell r="EJ188" t="str">
            <v>AtClassLvl</v>
          </cell>
          <cell r="EK188" t="str">
            <v>AtGClassLvl</v>
          </cell>
          <cell r="EL188" t="str">
            <v>AtVClassLvl</v>
          </cell>
          <cell r="EM188" t="str">
            <v>AtCharLvl</v>
          </cell>
          <cell r="EN188" t="str">
            <v>TypeVal</v>
          </cell>
        </row>
        <row r="189">
          <cell r="A189">
            <v>186</v>
          </cell>
          <cell r="B189" t="str">
            <v>Blood Magus</v>
          </cell>
          <cell r="C189" t="str">
            <v>Blo</v>
          </cell>
          <cell r="D189" t="str">
            <v>Blo</v>
          </cell>
          <cell r="E189">
            <v>0</v>
          </cell>
          <cell r="G189">
            <v>0</v>
          </cell>
          <cell r="K189">
            <v>2</v>
          </cell>
          <cell r="L189">
            <v>6</v>
          </cell>
          <cell r="U189">
            <v>0.5</v>
          </cell>
          <cell r="V189">
            <v>0.5</v>
          </cell>
          <cell r="W189">
            <v>0.34</v>
          </cell>
          <cell r="X189">
            <v>0.34</v>
          </cell>
          <cell r="AH189">
            <v>1</v>
          </cell>
          <cell r="AI189">
            <v>1</v>
          </cell>
          <cell r="AJ189">
            <v>1</v>
          </cell>
          <cell r="AK189">
            <v>2</v>
          </cell>
          <cell r="AL189">
            <v>1</v>
          </cell>
          <cell r="AM189">
            <v>0</v>
          </cell>
          <cell r="AN189">
            <v>2</v>
          </cell>
          <cell r="AO189">
            <v>2</v>
          </cell>
          <cell r="AP189">
            <v>2</v>
          </cell>
          <cell r="AQ189">
            <v>2</v>
          </cell>
          <cell r="AR189">
            <v>2</v>
          </cell>
          <cell r="AS189">
            <v>2</v>
          </cell>
          <cell r="AT189">
            <v>2</v>
          </cell>
          <cell r="AU189">
            <v>2</v>
          </cell>
          <cell r="AV189">
            <v>1</v>
          </cell>
          <cell r="AW189">
            <v>1</v>
          </cell>
          <cell r="AX189">
            <v>1</v>
          </cell>
          <cell r="AY189">
            <v>1</v>
          </cell>
          <cell r="AZ189">
            <v>1</v>
          </cell>
          <cell r="BA189">
            <v>1</v>
          </cell>
          <cell r="BB189">
            <v>1</v>
          </cell>
          <cell r="BC189">
            <v>1</v>
          </cell>
          <cell r="BD189">
            <v>2</v>
          </cell>
          <cell r="BE189">
            <v>1</v>
          </cell>
          <cell r="BF189">
            <v>0</v>
          </cell>
          <cell r="BG189">
            <v>0</v>
          </cell>
          <cell r="BH189">
            <v>1</v>
          </cell>
          <cell r="BI189">
            <v>1</v>
          </cell>
          <cell r="BJ189">
            <v>1</v>
          </cell>
          <cell r="BK189">
            <v>1</v>
          </cell>
          <cell r="BL189">
            <v>1</v>
          </cell>
          <cell r="BM189">
            <v>1</v>
          </cell>
          <cell r="BN189">
            <v>1</v>
          </cell>
          <cell r="BO189">
            <v>1</v>
          </cell>
          <cell r="BP189">
            <v>0</v>
          </cell>
          <cell r="BQ189">
            <v>1</v>
          </cell>
          <cell r="BR189">
            <v>1</v>
          </cell>
          <cell r="BS189">
            <v>1</v>
          </cell>
          <cell r="BT189">
            <v>0</v>
          </cell>
          <cell r="BU189">
            <v>1</v>
          </cell>
          <cell r="BV189">
            <v>1</v>
          </cell>
          <cell r="BW189">
            <v>1</v>
          </cell>
          <cell r="BX189">
            <v>1</v>
          </cell>
          <cell r="BY189">
            <v>1</v>
          </cell>
          <cell r="BZ189">
            <v>1</v>
          </cell>
          <cell r="CA189">
            <v>1</v>
          </cell>
          <cell r="CB189">
            <v>1</v>
          </cell>
          <cell r="CC189">
            <v>1</v>
          </cell>
          <cell r="CD189">
            <v>1</v>
          </cell>
          <cell r="CE189">
            <v>1</v>
          </cell>
          <cell r="CF189">
            <v>1</v>
          </cell>
          <cell r="CG189">
            <v>1</v>
          </cell>
          <cell r="CH189">
            <v>1</v>
          </cell>
          <cell r="CI189">
            <v>1</v>
          </cell>
          <cell r="CJ189">
            <v>1</v>
          </cell>
          <cell r="CK189">
            <v>1</v>
          </cell>
          <cell r="CL189">
            <v>1</v>
          </cell>
          <cell r="CM189">
            <v>1</v>
          </cell>
          <cell r="CN189">
            <v>1</v>
          </cell>
          <cell r="CO189">
            <v>1</v>
          </cell>
          <cell r="CP189">
            <v>1</v>
          </cell>
          <cell r="CQ189">
            <v>1</v>
          </cell>
          <cell r="CR189">
            <v>1</v>
          </cell>
          <cell r="CS189">
            <v>1</v>
          </cell>
          <cell r="CT189">
            <v>1</v>
          </cell>
          <cell r="CU189">
            <v>1</v>
          </cell>
          <cell r="CV189">
            <v>1</v>
          </cell>
          <cell r="CW189">
            <v>1</v>
          </cell>
          <cell r="CX189">
            <v>1</v>
          </cell>
          <cell r="CY189">
            <v>1</v>
          </cell>
          <cell r="CZ189">
            <v>1</v>
          </cell>
          <cell r="DA189">
            <v>1</v>
          </cell>
          <cell r="DB189">
            <v>2</v>
          </cell>
          <cell r="DC189">
            <v>1</v>
          </cell>
          <cell r="DD189">
            <v>1</v>
          </cell>
          <cell r="DE189">
            <v>1</v>
          </cell>
          <cell r="DF189">
            <v>1</v>
          </cell>
          <cell r="DG189">
            <v>1</v>
          </cell>
          <cell r="DH189">
            <v>1</v>
          </cell>
          <cell r="DI189">
            <v>1</v>
          </cell>
          <cell r="DJ189" t="str">
            <v>CAr</v>
          </cell>
          <cell r="DK189" t="str">
            <v>NPC Only</v>
          </cell>
          <cell r="EA189" t="str">
            <v>Might</v>
          </cell>
          <cell r="EB189" t="str">
            <v>• Any alignment other than lawful good.
• 4 ranks in Concentration.
• Great Fortitude feat.
• Toughness feat.
• Arcane caster level of 5th.
• You must have been killed, then returned to life (not verified).</v>
          </cell>
          <cell r="ED189" t="str">
            <v>Prm</v>
          </cell>
          <cell r="EE189">
            <v>10</v>
          </cell>
          <cell r="EF189" t="str">
            <v>Magical Beast</v>
          </cell>
          <cell r="EH189" t="b">
            <v>0</v>
          </cell>
          <cell r="EI189" t="str">
            <v/>
          </cell>
          <cell r="EJ189">
            <v>99</v>
          </cell>
          <cell r="EK189">
            <v>99</v>
          </cell>
          <cell r="EL189">
            <v>99</v>
          </cell>
          <cell r="EM189">
            <v>99</v>
          </cell>
          <cell r="EN189">
            <v>-1</v>
          </cell>
        </row>
        <row r="190">
          <cell r="A190">
            <v>187</v>
          </cell>
          <cell r="B190" t="str">
            <v>Effigy Master</v>
          </cell>
          <cell r="C190" t="str">
            <v>EfM</v>
          </cell>
          <cell r="D190" t="str">
            <v>EfM</v>
          </cell>
          <cell r="E190">
            <v>0</v>
          </cell>
          <cell r="G190">
            <v>0</v>
          </cell>
          <cell r="K190">
            <v>2</v>
          </cell>
          <cell r="L190">
            <v>4</v>
          </cell>
          <cell r="U190">
            <v>0.5</v>
          </cell>
          <cell r="V190">
            <v>0.34</v>
          </cell>
          <cell r="W190">
            <v>0.34</v>
          </cell>
          <cell r="X190">
            <v>0.5</v>
          </cell>
          <cell r="AH190">
            <v>1</v>
          </cell>
          <cell r="AI190">
            <v>1</v>
          </cell>
          <cell r="AJ190">
            <v>1</v>
          </cell>
          <cell r="AK190">
            <v>1</v>
          </cell>
          <cell r="AL190">
            <v>1</v>
          </cell>
          <cell r="AM190">
            <v>0</v>
          </cell>
          <cell r="AN190">
            <v>2</v>
          </cell>
          <cell r="AO190">
            <v>2</v>
          </cell>
          <cell r="AP190">
            <v>2</v>
          </cell>
          <cell r="AQ190">
            <v>2</v>
          </cell>
          <cell r="AR190">
            <v>2</v>
          </cell>
          <cell r="AS190">
            <v>2</v>
          </cell>
          <cell r="AT190">
            <v>2</v>
          </cell>
          <cell r="AU190">
            <v>2</v>
          </cell>
          <cell r="AV190">
            <v>1</v>
          </cell>
          <cell r="AW190">
            <v>1</v>
          </cell>
          <cell r="AX190">
            <v>1</v>
          </cell>
          <cell r="AY190">
            <v>1</v>
          </cell>
          <cell r="AZ190">
            <v>1</v>
          </cell>
          <cell r="BA190">
            <v>1</v>
          </cell>
          <cell r="BB190">
            <v>1</v>
          </cell>
          <cell r="BC190">
            <v>1</v>
          </cell>
          <cell r="BD190">
            <v>1</v>
          </cell>
          <cell r="BE190">
            <v>1</v>
          </cell>
          <cell r="BF190">
            <v>0</v>
          </cell>
          <cell r="BG190">
            <v>0</v>
          </cell>
          <cell r="BH190">
            <v>1</v>
          </cell>
          <cell r="BI190">
            <v>1</v>
          </cell>
          <cell r="BJ190">
            <v>2</v>
          </cell>
          <cell r="BK190">
            <v>2</v>
          </cell>
          <cell r="BL190">
            <v>2</v>
          </cell>
          <cell r="BM190">
            <v>2</v>
          </cell>
          <cell r="BN190">
            <v>2</v>
          </cell>
          <cell r="BO190">
            <v>2</v>
          </cell>
          <cell r="BP190">
            <v>0</v>
          </cell>
          <cell r="BQ190">
            <v>2</v>
          </cell>
          <cell r="BR190">
            <v>2</v>
          </cell>
          <cell r="BS190">
            <v>2</v>
          </cell>
          <cell r="BT190">
            <v>0</v>
          </cell>
          <cell r="BU190">
            <v>2</v>
          </cell>
          <cell r="BV190">
            <v>2</v>
          </cell>
          <cell r="BW190">
            <v>2</v>
          </cell>
          <cell r="BX190">
            <v>2</v>
          </cell>
          <cell r="BY190">
            <v>2</v>
          </cell>
          <cell r="BZ190">
            <v>2</v>
          </cell>
          <cell r="CA190">
            <v>2</v>
          </cell>
          <cell r="CB190">
            <v>2</v>
          </cell>
          <cell r="CC190">
            <v>2</v>
          </cell>
          <cell r="CD190">
            <v>2</v>
          </cell>
          <cell r="CE190">
            <v>1</v>
          </cell>
          <cell r="CF190">
            <v>1</v>
          </cell>
          <cell r="CG190">
            <v>1</v>
          </cell>
          <cell r="CH190">
            <v>1</v>
          </cell>
          <cell r="CI190">
            <v>1</v>
          </cell>
          <cell r="CJ190">
            <v>1</v>
          </cell>
          <cell r="CK190">
            <v>1</v>
          </cell>
          <cell r="CL190">
            <v>1</v>
          </cell>
          <cell r="CM190">
            <v>1</v>
          </cell>
          <cell r="CN190">
            <v>1</v>
          </cell>
          <cell r="CO190">
            <v>2</v>
          </cell>
          <cell r="CP190">
            <v>2</v>
          </cell>
          <cell r="CQ190">
            <v>2</v>
          </cell>
          <cell r="CR190">
            <v>2</v>
          </cell>
          <cell r="CS190">
            <v>2</v>
          </cell>
          <cell r="CT190">
            <v>2</v>
          </cell>
          <cell r="CU190">
            <v>1</v>
          </cell>
          <cell r="CV190">
            <v>1</v>
          </cell>
          <cell r="CW190">
            <v>1</v>
          </cell>
          <cell r="CX190">
            <v>1</v>
          </cell>
          <cell r="CY190">
            <v>1</v>
          </cell>
          <cell r="CZ190">
            <v>1</v>
          </cell>
          <cell r="DA190">
            <v>1</v>
          </cell>
          <cell r="DB190">
            <v>2</v>
          </cell>
          <cell r="DC190">
            <v>1</v>
          </cell>
          <cell r="DD190">
            <v>1</v>
          </cell>
          <cell r="DE190">
            <v>1</v>
          </cell>
          <cell r="DF190">
            <v>1</v>
          </cell>
          <cell r="DG190">
            <v>1</v>
          </cell>
          <cell r="DH190">
            <v>1</v>
          </cell>
          <cell r="DI190">
            <v>1</v>
          </cell>
          <cell r="DJ190" t="str">
            <v>CAr</v>
          </cell>
          <cell r="DK190" t="str">
            <v>NPC Only</v>
          </cell>
          <cell r="EA190" t="str">
            <v>Might</v>
          </cell>
          <cell r="EB190" t="str">
            <v>• 10 ranks in Craft (leatherworking, metalworking, or woodworking).
• 5 ranks in Knowledge (arcana).
• 5 ranks in Spellcraft.
• 2 ranks in Use Magic Device.
• Craft Wondrous Item feat.
• Must have the spell simulacrum on a spell list, whether or not you are
   able to cast it (not verified).</v>
          </cell>
          <cell r="ED190" t="str">
            <v>WlR</v>
          </cell>
          <cell r="EE190">
            <v>9</v>
          </cell>
          <cell r="EF190" t="str">
            <v>Fey</v>
          </cell>
          <cell r="EH190" t="b">
            <v>0</v>
          </cell>
          <cell r="EI190" t="str">
            <v/>
          </cell>
          <cell r="EJ190">
            <v>99</v>
          </cell>
          <cell r="EK190">
            <v>99</v>
          </cell>
          <cell r="EL190">
            <v>99</v>
          </cell>
          <cell r="EM190">
            <v>99</v>
          </cell>
          <cell r="EN190">
            <v>-1</v>
          </cell>
        </row>
        <row r="191">
          <cell r="A191">
            <v>188</v>
          </cell>
          <cell r="B191" t="str">
            <v>Elemental Savant</v>
          </cell>
          <cell r="C191" t="str">
            <v>ElS</v>
          </cell>
          <cell r="D191" t="str">
            <v>ElS</v>
          </cell>
          <cell r="E191">
            <v>0</v>
          </cell>
          <cell r="G191">
            <v>0</v>
          </cell>
          <cell r="K191">
            <v>2</v>
          </cell>
          <cell r="L191">
            <v>4</v>
          </cell>
          <cell r="U191">
            <v>0.5</v>
          </cell>
          <cell r="V191">
            <v>0.34</v>
          </cell>
          <cell r="W191">
            <v>0.34</v>
          </cell>
          <cell r="X191">
            <v>0.5</v>
          </cell>
          <cell r="AH191">
            <v>1</v>
          </cell>
          <cell r="AI191">
            <v>1</v>
          </cell>
          <cell r="AJ191">
            <v>1</v>
          </cell>
          <cell r="AK191">
            <v>1</v>
          </cell>
          <cell r="AL191">
            <v>1</v>
          </cell>
          <cell r="AM191">
            <v>0</v>
          </cell>
          <cell r="AN191">
            <v>2</v>
          </cell>
          <cell r="AO191">
            <v>2</v>
          </cell>
          <cell r="AP191">
            <v>2</v>
          </cell>
          <cell r="AQ191">
            <v>2</v>
          </cell>
          <cell r="AR191">
            <v>2</v>
          </cell>
          <cell r="AS191">
            <v>2</v>
          </cell>
          <cell r="AT191">
            <v>2</v>
          </cell>
          <cell r="AU191">
            <v>2</v>
          </cell>
          <cell r="AV191">
            <v>1</v>
          </cell>
          <cell r="AW191">
            <v>1</v>
          </cell>
          <cell r="AX191">
            <v>1</v>
          </cell>
          <cell r="AY191">
            <v>1</v>
          </cell>
          <cell r="AZ191">
            <v>1</v>
          </cell>
          <cell r="BA191">
            <v>1</v>
          </cell>
          <cell r="BB191">
            <v>1</v>
          </cell>
          <cell r="BC191">
            <v>1</v>
          </cell>
          <cell r="BD191">
            <v>1</v>
          </cell>
          <cell r="BE191">
            <v>1</v>
          </cell>
          <cell r="BF191">
            <v>0</v>
          </cell>
          <cell r="BG191">
            <v>0</v>
          </cell>
          <cell r="BH191">
            <v>1</v>
          </cell>
          <cell r="BI191">
            <v>1</v>
          </cell>
          <cell r="BJ191">
            <v>2</v>
          </cell>
          <cell r="BK191">
            <v>1</v>
          </cell>
          <cell r="BL191">
            <v>1</v>
          </cell>
          <cell r="BM191">
            <v>1</v>
          </cell>
          <cell r="BN191">
            <v>1</v>
          </cell>
          <cell r="BO191">
            <v>1</v>
          </cell>
          <cell r="BP191">
            <v>0</v>
          </cell>
          <cell r="BQ191">
            <v>1</v>
          </cell>
          <cell r="BR191">
            <v>1</v>
          </cell>
          <cell r="BS191">
            <v>1</v>
          </cell>
          <cell r="BT191">
            <v>0</v>
          </cell>
          <cell r="BU191">
            <v>1</v>
          </cell>
          <cell r="BV191">
            <v>2</v>
          </cell>
          <cell r="BW191">
            <v>1</v>
          </cell>
          <cell r="BX191">
            <v>1</v>
          </cell>
          <cell r="BY191">
            <v>1</v>
          </cell>
          <cell r="BZ191">
            <v>1</v>
          </cell>
          <cell r="CA191">
            <v>1</v>
          </cell>
          <cell r="CB191">
            <v>1</v>
          </cell>
          <cell r="CC191">
            <v>1</v>
          </cell>
          <cell r="CD191">
            <v>1</v>
          </cell>
          <cell r="CE191">
            <v>1</v>
          </cell>
          <cell r="CF191">
            <v>1</v>
          </cell>
          <cell r="CG191">
            <v>1</v>
          </cell>
          <cell r="CH191">
            <v>1</v>
          </cell>
          <cell r="CI191">
            <v>1</v>
          </cell>
          <cell r="CJ191">
            <v>1</v>
          </cell>
          <cell r="CK191">
            <v>1</v>
          </cell>
          <cell r="CL191">
            <v>1</v>
          </cell>
          <cell r="CM191">
            <v>1</v>
          </cell>
          <cell r="CN191">
            <v>1</v>
          </cell>
          <cell r="CO191">
            <v>2</v>
          </cell>
          <cell r="CP191">
            <v>2</v>
          </cell>
          <cell r="CQ191">
            <v>2</v>
          </cell>
          <cell r="CR191">
            <v>2</v>
          </cell>
          <cell r="CS191">
            <v>2</v>
          </cell>
          <cell r="CT191">
            <v>2</v>
          </cell>
          <cell r="CU191">
            <v>1</v>
          </cell>
          <cell r="CV191">
            <v>1</v>
          </cell>
          <cell r="CW191">
            <v>1</v>
          </cell>
          <cell r="CX191">
            <v>1</v>
          </cell>
          <cell r="CY191">
            <v>1</v>
          </cell>
          <cell r="CZ191">
            <v>1</v>
          </cell>
          <cell r="DA191">
            <v>1</v>
          </cell>
          <cell r="DB191">
            <v>2</v>
          </cell>
          <cell r="DC191">
            <v>1</v>
          </cell>
          <cell r="DD191">
            <v>1</v>
          </cell>
          <cell r="DE191">
            <v>1</v>
          </cell>
          <cell r="DF191">
            <v>1</v>
          </cell>
          <cell r="DG191">
            <v>1</v>
          </cell>
          <cell r="DH191">
            <v>1</v>
          </cell>
          <cell r="DI191">
            <v>1</v>
          </cell>
          <cell r="DJ191" t="str">
            <v>CAr</v>
          </cell>
          <cell r="DK191" t="str">
            <v>Open</v>
          </cell>
          <cell r="EA191" t="str">
            <v>Might</v>
          </cell>
          <cell r="EB191" t="str">
            <v>• 8 ranks in Knowledge (arcana).
• 4 ranks in Knowledge (the planes).
• Energy Substitution feat.
• Able to cast at least 3 spells that have one of the following descriptors
   in common: Acid, Cold, Electricity, Fire; one spell must be at least
   3rd level (not verified).
• Must have made peaceful contact with an elemental, or outsider that
   has an elemental subtype (air, earth, fire or water) (not verified).</v>
          </cell>
          <cell r="ED191" t="str">
            <v>RmW</v>
          </cell>
          <cell r="EE191">
            <v>10</v>
          </cell>
          <cell r="EF191" t="str">
            <v>Fey</v>
          </cell>
          <cell r="EH191" t="b">
            <v>0</v>
          </cell>
          <cell r="EI191" t="str">
            <v/>
          </cell>
          <cell r="EJ191">
            <v>99</v>
          </cell>
          <cell r="EK191">
            <v>99</v>
          </cell>
          <cell r="EL191">
            <v>99</v>
          </cell>
          <cell r="EM191">
            <v>99</v>
          </cell>
          <cell r="EN191">
            <v>-1</v>
          </cell>
        </row>
        <row r="192">
          <cell r="A192">
            <v>189</v>
          </cell>
          <cell r="B192" t="str">
            <v>Enlightened Fist</v>
          </cell>
          <cell r="C192" t="str">
            <v>EnF</v>
          </cell>
          <cell r="D192" t="str">
            <v>EnF</v>
          </cell>
          <cell r="E192">
            <v>0</v>
          </cell>
          <cell r="G192">
            <v>0</v>
          </cell>
          <cell r="K192">
            <v>4</v>
          </cell>
          <cell r="L192">
            <v>8</v>
          </cell>
          <cell r="U192">
            <v>0.75</v>
          </cell>
          <cell r="V192">
            <v>0.34</v>
          </cell>
          <cell r="W192">
            <v>0.5</v>
          </cell>
          <cell r="X192">
            <v>0.5</v>
          </cell>
          <cell r="AH192">
            <v>1</v>
          </cell>
          <cell r="AI192">
            <v>1</v>
          </cell>
          <cell r="AJ192">
            <v>2</v>
          </cell>
          <cell r="AK192">
            <v>1</v>
          </cell>
          <cell r="AL192">
            <v>2</v>
          </cell>
          <cell r="AM192">
            <v>0</v>
          </cell>
          <cell r="AN192">
            <v>2</v>
          </cell>
          <cell r="AO192">
            <v>2</v>
          </cell>
          <cell r="AP192">
            <v>2</v>
          </cell>
          <cell r="AQ192">
            <v>2</v>
          </cell>
          <cell r="AR192">
            <v>2</v>
          </cell>
          <cell r="AS192">
            <v>2</v>
          </cell>
          <cell r="AT192">
            <v>2</v>
          </cell>
          <cell r="AU192">
            <v>2</v>
          </cell>
          <cell r="AV192">
            <v>1</v>
          </cell>
          <cell r="AW192">
            <v>1</v>
          </cell>
          <cell r="AX192">
            <v>1</v>
          </cell>
          <cell r="AY192">
            <v>1</v>
          </cell>
          <cell r="AZ192">
            <v>2</v>
          </cell>
          <cell r="BA192">
            <v>1</v>
          </cell>
          <cell r="BB192">
            <v>1</v>
          </cell>
          <cell r="BC192">
            <v>1</v>
          </cell>
          <cell r="BD192">
            <v>1</v>
          </cell>
          <cell r="BE192">
            <v>2</v>
          </cell>
          <cell r="BF192">
            <v>0</v>
          </cell>
          <cell r="BG192">
            <v>0</v>
          </cell>
          <cell r="BH192">
            <v>1</v>
          </cell>
          <cell r="BI192">
            <v>2</v>
          </cell>
          <cell r="BJ192">
            <v>2</v>
          </cell>
          <cell r="BK192">
            <v>1</v>
          </cell>
          <cell r="BL192">
            <v>1</v>
          </cell>
          <cell r="BM192">
            <v>1</v>
          </cell>
          <cell r="BN192">
            <v>1</v>
          </cell>
          <cell r="BO192">
            <v>1</v>
          </cell>
          <cell r="BP192">
            <v>0</v>
          </cell>
          <cell r="BQ192">
            <v>1</v>
          </cell>
          <cell r="BR192">
            <v>1</v>
          </cell>
          <cell r="BS192">
            <v>1</v>
          </cell>
          <cell r="BT192">
            <v>0</v>
          </cell>
          <cell r="BU192">
            <v>2</v>
          </cell>
          <cell r="BV192">
            <v>1</v>
          </cell>
          <cell r="BW192">
            <v>1</v>
          </cell>
          <cell r="BX192">
            <v>1</v>
          </cell>
          <cell r="BY192">
            <v>1</v>
          </cell>
          <cell r="BZ192">
            <v>1</v>
          </cell>
          <cell r="CA192">
            <v>1</v>
          </cell>
          <cell r="CB192">
            <v>1</v>
          </cell>
          <cell r="CC192">
            <v>1</v>
          </cell>
          <cell r="CD192">
            <v>1</v>
          </cell>
          <cell r="CE192">
            <v>2</v>
          </cell>
          <cell r="CF192">
            <v>1</v>
          </cell>
          <cell r="CG192">
            <v>2</v>
          </cell>
          <cell r="CH192">
            <v>1</v>
          </cell>
          <cell r="CI192">
            <v>1</v>
          </cell>
          <cell r="CJ192">
            <v>1</v>
          </cell>
          <cell r="CK192">
            <v>1</v>
          </cell>
          <cell r="CL192">
            <v>1</v>
          </cell>
          <cell r="CM192">
            <v>1</v>
          </cell>
          <cell r="CN192">
            <v>1</v>
          </cell>
          <cell r="CO192">
            <v>2</v>
          </cell>
          <cell r="CP192">
            <v>2</v>
          </cell>
          <cell r="CQ192">
            <v>2</v>
          </cell>
          <cell r="CR192">
            <v>2</v>
          </cell>
          <cell r="CS192">
            <v>2</v>
          </cell>
          <cell r="CT192">
            <v>2</v>
          </cell>
          <cell r="CU192">
            <v>1</v>
          </cell>
          <cell r="CV192">
            <v>1</v>
          </cell>
          <cell r="CW192">
            <v>1</v>
          </cell>
          <cell r="CX192">
            <v>1</v>
          </cell>
          <cell r="CY192">
            <v>1</v>
          </cell>
          <cell r="CZ192">
            <v>1</v>
          </cell>
          <cell r="DA192">
            <v>1</v>
          </cell>
          <cell r="DB192">
            <v>2</v>
          </cell>
          <cell r="DC192">
            <v>2</v>
          </cell>
          <cell r="DD192">
            <v>1</v>
          </cell>
          <cell r="DE192">
            <v>2</v>
          </cell>
          <cell r="DF192">
            <v>2</v>
          </cell>
          <cell r="DG192">
            <v>1</v>
          </cell>
          <cell r="DH192">
            <v>1</v>
          </cell>
          <cell r="DI192">
            <v>1</v>
          </cell>
          <cell r="DJ192" t="str">
            <v>CAr</v>
          </cell>
          <cell r="DK192" t="str">
            <v>Open</v>
          </cell>
          <cell r="EA192" t="str">
            <v>Do</v>
          </cell>
          <cell r="EB192" t="str">
            <v>• 8 ranks in Concentration.
• 5 ranks in Knowledge (arcana).
• 5 ranks in Spellcraft.
• Combat Casting feat.
• Improved Unarmed Strike feat.
• Stunning Fist feat.
• Arcane caster level of 3rd.</v>
          </cell>
          <cell r="ED192" t="str">
            <v>HtW</v>
          </cell>
          <cell r="EE192">
            <v>10</v>
          </cell>
          <cell r="EF192" t="str">
            <v>Fey</v>
          </cell>
          <cell r="EH192" t="b">
            <v>0</v>
          </cell>
          <cell r="EI192" t="str">
            <v/>
          </cell>
          <cell r="EJ192">
            <v>99</v>
          </cell>
          <cell r="EK192">
            <v>99</v>
          </cell>
          <cell r="EL192">
            <v>99</v>
          </cell>
          <cell r="EM192">
            <v>99</v>
          </cell>
          <cell r="EN192">
            <v>-1</v>
          </cell>
        </row>
        <row r="193">
          <cell r="A193">
            <v>190</v>
          </cell>
          <cell r="B193" t="str">
            <v>Fatespinner</v>
          </cell>
          <cell r="C193" t="str">
            <v>FtS</v>
          </cell>
          <cell r="D193" t="str">
            <v>FtS</v>
          </cell>
          <cell r="E193">
            <v>0</v>
          </cell>
          <cell r="G193">
            <v>0</v>
          </cell>
          <cell r="K193">
            <v>2</v>
          </cell>
          <cell r="L193">
            <v>4</v>
          </cell>
          <cell r="U193">
            <v>0.5</v>
          </cell>
          <cell r="V193">
            <v>0.34</v>
          </cell>
          <cell r="W193">
            <v>0.34</v>
          </cell>
          <cell r="X193">
            <v>0.5</v>
          </cell>
          <cell r="AH193">
            <v>2</v>
          </cell>
          <cell r="AI193">
            <v>1</v>
          </cell>
          <cell r="AJ193">
            <v>1</v>
          </cell>
          <cell r="AK193">
            <v>1</v>
          </cell>
          <cell r="AL193">
            <v>1</v>
          </cell>
          <cell r="AM193">
            <v>0</v>
          </cell>
          <cell r="AN193">
            <v>2</v>
          </cell>
          <cell r="AO193">
            <v>2</v>
          </cell>
          <cell r="AP193">
            <v>2</v>
          </cell>
          <cell r="AQ193">
            <v>2</v>
          </cell>
          <cell r="AR193">
            <v>2</v>
          </cell>
          <cell r="AS193">
            <v>2</v>
          </cell>
          <cell r="AT193">
            <v>2</v>
          </cell>
          <cell r="AU193">
            <v>2</v>
          </cell>
          <cell r="AV193">
            <v>1</v>
          </cell>
          <cell r="AW193">
            <v>1</v>
          </cell>
          <cell r="AX193">
            <v>1</v>
          </cell>
          <cell r="AY193">
            <v>1</v>
          </cell>
          <cell r="AZ193">
            <v>1</v>
          </cell>
          <cell r="BA193">
            <v>1</v>
          </cell>
          <cell r="BB193">
            <v>1</v>
          </cell>
          <cell r="BC193">
            <v>1</v>
          </cell>
          <cell r="BD193">
            <v>1</v>
          </cell>
          <cell r="BE193">
            <v>1</v>
          </cell>
          <cell r="BF193">
            <v>0</v>
          </cell>
          <cell r="BG193">
            <v>0</v>
          </cell>
          <cell r="BH193">
            <v>1</v>
          </cell>
          <cell r="BI193">
            <v>1</v>
          </cell>
          <cell r="BJ193">
            <v>2</v>
          </cell>
          <cell r="BK193">
            <v>1</v>
          </cell>
          <cell r="BL193">
            <v>1</v>
          </cell>
          <cell r="BM193">
            <v>1</v>
          </cell>
          <cell r="BN193">
            <v>1</v>
          </cell>
          <cell r="BO193">
            <v>1</v>
          </cell>
          <cell r="BP193">
            <v>0</v>
          </cell>
          <cell r="BQ193">
            <v>1</v>
          </cell>
          <cell r="BR193">
            <v>1</v>
          </cell>
          <cell r="BS193">
            <v>1</v>
          </cell>
          <cell r="BT193">
            <v>0</v>
          </cell>
          <cell r="BU193">
            <v>1</v>
          </cell>
          <cell r="BV193">
            <v>1</v>
          </cell>
          <cell r="BW193">
            <v>1</v>
          </cell>
          <cell r="BX193">
            <v>1</v>
          </cell>
          <cell r="BY193">
            <v>1</v>
          </cell>
          <cell r="BZ193">
            <v>1</v>
          </cell>
          <cell r="CA193">
            <v>1</v>
          </cell>
          <cell r="CB193">
            <v>1</v>
          </cell>
          <cell r="CC193">
            <v>1</v>
          </cell>
          <cell r="CD193">
            <v>1</v>
          </cell>
          <cell r="CE193">
            <v>1</v>
          </cell>
          <cell r="CF193">
            <v>1</v>
          </cell>
          <cell r="CG193">
            <v>1</v>
          </cell>
          <cell r="CH193">
            <v>1</v>
          </cell>
          <cell r="CI193">
            <v>1</v>
          </cell>
          <cell r="CJ193">
            <v>1</v>
          </cell>
          <cell r="CK193">
            <v>1</v>
          </cell>
          <cell r="CL193">
            <v>1</v>
          </cell>
          <cell r="CM193">
            <v>1</v>
          </cell>
          <cell r="CN193">
            <v>1</v>
          </cell>
          <cell r="CO193">
            <v>2</v>
          </cell>
          <cell r="CP193">
            <v>2</v>
          </cell>
          <cell r="CQ193">
            <v>2</v>
          </cell>
          <cell r="CR193">
            <v>2</v>
          </cell>
          <cell r="CS193">
            <v>2</v>
          </cell>
          <cell r="CT193">
            <v>2</v>
          </cell>
          <cell r="CU193">
            <v>1</v>
          </cell>
          <cell r="CV193">
            <v>1</v>
          </cell>
          <cell r="CW193">
            <v>1</v>
          </cell>
          <cell r="CX193">
            <v>1</v>
          </cell>
          <cell r="CY193">
            <v>1</v>
          </cell>
          <cell r="CZ193">
            <v>2</v>
          </cell>
          <cell r="DA193">
            <v>1</v>
          </cell>
          <cell r="DB193">
            <v>2</v>
          </cell>
          <cell r="DC193">
            <v>1</v>
          </cell>
          <cell r="DD193">
            <v>1</v>
          </cell>
          <cell r="DE193">
            <v>1</v>
          </cell>
          <cell r="DF193">
            <v>1</v>
          </cell>
          <cell r="DG193">
            <v>1</v>
          </cell>
          <cell r="DH193">
            <v>1</v>
          </cell>
          <cell r="DI193">
            <v>1</v>
          </cell>
          <cell r="DJ193" t="str">
            <v>CAr</v>
          </cell>
          <cell r="DK193" t="str">
            <v>Open</v>
          </cell>
          <cell r="EA193" t="str">
            <v>Might</v>
          </cell>
          <cell r="EB193" t="str">
            <v>• 10 ranks in Knowledge (arcana).
• 5 ranks in Profession (gambler).
• Ability to cast 4th level arcane spells.
•  Able to cast at least one divination spell of 1st level or higher (not
   checked).</v>
          </cell>
          <cell r="ED193" t="str">
            <v>Swa</v>
          </cell>
          <cell r="EE193">
            <v>10</v>
          </cell>
          <cell r="EF193" t="str">
            <v>Fey</v>
          </cell>
          <cell r="EH193" t="b">
            <v>0</v>
          </cell>
          <cell r="EI193" t="str">
            <v/>
          </cell>
          <cell r="EJ193">
            <v>99</v>
          </cell>
          <cell r="EK193">
            <v>99</v>
          </cell>
          <cell r="EL193">
            <v>99</v>
          </cell>
          <cell r="EM193">
            <v>99</v>
          </cell>
          <cell r="EN193">
            <v>-1</v>
          </cell>
        </row>
        <row r="194">
          <cell r="A194">
            <v>191</v>
          </cell>
          <cell r="B194" t="str">
            <v>Geometer</v>
          </cell>
          <cell r="C194" t="str">
            <v>Gmt</v>
          </cell>
          <cell r="D194" t="str">
            <v>Gmt</v>
          </cell>
          <cell r="E194">
            <v>0</v>
          </cell>
          <cell r="G194">
            <v>0</v>
          </cell>
          <cell r="K194">
            <v>2</v>
          </cell>
          <cell r="L194">
            <v>4</v>
          </cell>
          <cell r="U194">
            <v>0.5</v>
          </cell>
          <cell r="V194">
            <v>0.34</v>
          </cell>
          <cell r="W194">
            <v>0.34</v>
          </cell>
          <cell r="X194">
            <v>0.5</v>
          </cell>
          <cell r="AH194">
            <v>1</v>
          </cell>
          <cell r="AI194">
            <v>1</v>
          </cell>
          <cell r="AJ194">
            <v>1</v>
          </cell>
          <cell r="AK194">
            <v>1</v>
          </cell>
          <cell r="AL194">
            <v>1</v>
          </cell>
          <cell r="AM194">
            <v>0</v>
          </cell>
          <cell r="AN194">
            <v>2</v>
          </cell>
          <cell r="AO194">
            <v>2</v>
          </cell>
          <cell r="AP194">
            <v>2</v>
          </cell>
          <cell r="AQ194">
            <v>2</v>
          </cell>
          <cell r="AR194">
            <v>2</v>
          </cell>
          <cell r="AS194">
            <v>2</v>
          </cell>
          <cell r="AT194">
            <v>2</v>
          </cell>
          <cell r="AU194">
            <v>2</v>
          </cell>
          <cell r="AV194">
            <v>2</v>
          </cell>
          <cell r="AW194">
            <v>1</v>
          </cell>
          <cell r="AX194">
            <v>2</v>
          </cell>
          <cell r="AY194">
            <v>1</v>
          </cell>
          <cell r="AZ194">
            <v>1</v>
          </cell>
          <cell r="BA194">
            <v>1</v>
          </cell>
          <cell r="BB194">
            <v>1</v>
          </cell>
          <cell r="BC194">
            <v>1</v>
          </cell>
          <cell r="BD194">
            <v>1</v>
          </cell>
          <cell r="BE194">
            <v>1</v>
          </cell>
          <cell r="BF194">
            <v>0</v>
          </cell>
          <cell r="BG194">
            <v>0</v>
          </cell>
          <cell r="BH194">
            <v>1</v>
          </cell>
          <cell r="BI194">
            <v>1</v>
          </cell>
          <cell r="BJ194">
            <v>2</v>
          </cell>
          <cell r="BK194">
            <v>2</v>
          </cell>
          <cell r="BL194">
            <v>2</v>
          </cell>
          <cell r="BM194">
            <v>2</v>
          </cell>
          <cell r="BN194">
            <v>2</v>
          </cell>
          <cell r="BO194">
            <v>2</v>
          </cell>
          <cell r="BP194">
            <v>0</v>
          </cell>
          <cell r="BQ194">
            <v>2</v>
          </cell>
          <cell r="BR194">
            <v>2</v>
          </cell>
          <cell r="BS194">
            <v>2</v>
          </cell>
          <cell r="BT194">
            <v>0</v>
          </cell>
          <cell r="BU194">
            <v>2</v>
          </cell>
          <cell r="BV194">
            <v>2</v>
          </cell>
          <cell r="BW194">
            <v>2</v>
          </cell>
          <cell r="BX194">
            <v>2</v>
          </cell>
          <cell r="BY194">
            <v>2</v>
          </cell>
          <cell r="BZ194">
            <v>2</v>
          </cell>
          <cell r="CA194">
            <v>2</v>
          </cell>
          <cell r="CB194">
            <v>2</v>
          </cell>
          <cell r="CC194">
            <v>2</v>
          </cell>
          <cell r="CD194">
            <v>2</v>
          </cell>
          <cell r="CE194">
            <v>1</v>
          </cell>
          <cell r="CF194">
            <v>1</v>
          </cell>
          <cell r="CG194">
            <v>1</v>
          </cell>
          <cell r="CH194">
            <v>1</v>
          </cell>
          <cell r="CI194">
            <v>1</v>
          </cell>
          <cell r="CJ194">
            <v>1</v>
          </cell>
          <cell r="CK194">
            <v>1</v>
          </cell>
          <cell r="CL194">
            <v>1</v>
          </cell>
          <cell r="CM194">
            <v>1</v>
          </cell>
          <cell r="CN194">
            <v>1</v>
          </cell>
          <cell r="CO194">
            <v>2</v>
          </cell>
          <cell r="CP194">
            <v>2</v>
          </cell>
          <cell r="CQ194">
            <v>2</v>
          </cell>
          <cell r="CR194">
            <v>2</v>
          </cell>
          <cell r="CS194">
            <v>2</v>
          </cell>
          <cell r="CT194">
            <v>2</v>
          </cell>
          <cell r="CU194">
            <v>1</v>
          </cell>
          <cell r="CV194">
            <v>1</v>
          </cell>
          <cell r="CW194">
            <v>2</v>
          </cell>
          <cell r="CX194">
            <v>1</v>
          </cell>
          <cell r="CY194">
            <v>1</v>
          </cell>
          <cell r="CZ194">
            <v>1</v>
          </cell>
          <cell r="DA194">
            <v>1</v>
          </cell>
          <cell r="DB194">
            <v>2</v>
          </cell>
          <cell r="DC194">
            <v>1</v>
          </cell>
          <cell r="DD194">
            <v>1</v>
          </cell>
          <cell r="DE194">
            <v>1</v>
          </cell>
          <cell r="DF194">
            <v>1</v>
          </cell>
          <cell r="DG194">
            <v>1</v>
          </cell>
          <cell r="DH194">
            <v>1</v>
          </cell>
          <cell r="DI194">
            <v>1</v>
          </cell>
          <cell r="DJ194" t="str">
            <v>CAr</v>
          </cell>
          <cell r="DK194" t="str">
            <v>Open</v>
          </cell>
          <cell r="EA194" t="str">
            <v>Might</v>
          </cell>
          <cell r="EB194" t="str">
            <v>• 9 ranks in Decipher Script.
• 4 ranks in Disable Device.
• 9 ranks in Knowledge (arcana).
• 4 ranks in Search.
• Scribe Scroll feat.
• Ability to prepare and cast 3rd level arcane spells (not verified).</v>
          </cell>
          <cell r="ED194" t="str">
            <v>DgD</v>
          </cell>
          <cell r="EE194">
            <v>10</v>
          </cell>
          <cell r="EF194" t="str">
            <v>Dragon</v>
          </cell>
          <cell r="EH194" t="b">
            <v>0</v>
          </cell>
          <cell r="EI194" t="str">
            <v/>
          </cell>
          <cell r="EJ194">
            <v>99</v>
          </cell>
          <cell r="EK194">
            <v>99</v>
          </cell>
          <cell r="EL194">
            <v>99</v>
          </cell>
          <cell r="EM194">
            <v>99</v>
          </cell>
          <cell r="EN194">
            <v>-1</v>
          </cell>
        </row>
        <row r="195">
          <cell r="A195">
            <v>192</v>
          </cell>
          <cell r="B195" t="str">
            <v>Green Star Adept</v>
          </cell>
          <cell r="C195" t="str">
            <v>GSA</v>
          </cell>
          <cell r="D195" t="str">
            <v>GSA</v>
          </cell>
          <cell r="E195">
            <v>0</v>
          </cell>
          <cell r="G195">
            <v>0</v>
          </cell>
          <cell r="K195">
            <v>2</v>
          </cell>
          <cell r="L195">
            <v>8</v>
          </cell>
          <cell r="S195" t="b">
            <v>0</v>
          </cell>
          <cell r="U195">
            <v>0.75</v>
          </cell>
          <cell r="V195">
            <v>0.34</v>
          </cell>
          <cell r="W195">
            <v>0.34</v>
          </cell>
          <cell r="X195">
            <v>0.5</v>
          </cell>
          <cell r="AH195">
            <v>2</v>
          </cell>
          <cell r="AI195">
            <v>1</v>
          </cell>
          <cell r="AJ195">
            <v>1</v>
          </cell>
          <cell r="AK195">
            <v>1</v>
          </cell>
          <cell r="AL195">
            <v>1</v>
          </cell>
          <cell r="AM195">
            <v>0</v>
          </cell>
          <cell r="AN195">
            <v>2</v>
          </cell>
          <cell r="AO195">
            <v>2</v>
          </cell>
          <cell r="AP195">
            <v>2</v>
          </cell>
          <cell r="AQ195">
            <v>2</v>
          </cell>
          <cell r="AR195">
            <v>2</v>
          </cell>
          <cell r="AS195">
            <v>2</v>
          </cell>
          <cell r="AT195">
            <v>2</v>
          </cell>
          <cell r="AU195">
            <v>2</v>
          </cell>
          <cell r="AV195">
            <v>2</v>
          </cell>
          <cell r="AW195">
            <v>1</v>
          </cell>
          <cell r="AX195">
            <v>1</v>
          </cell>
          <cell r="AY195">
            <v>1</v>
          </cell>
          <cell r="AZ195">
            <v>1</v>
          </cell>
          <cell r="BA195">
            <v>1</v>
          </cell>
          <cell r="BB195">
            <v>1</v>
          </cell>
          <cell r="BC195">
            <v>1</v>
          </cell>
          <cell r="BD195">
            <v>1</v>
          </cell>
          <cell r="BE195">
            <v>1</v>
          </cell>
          <cell r="BF195">
            <v>0</v>
          </cell>
          <cell r="BG195">
            <v>0</v>
          </cell>
          <cell r="BH195">
            <v>1</v>
          </cell>
          <cell r="BI195">
            <v>1</v>
          </cell>
          <cell r="BJ195">
            <v>2</v>
          </cell>
          <cell r="BK195">
            <v>2</v>
          </cell>
          <cell r="BL195">
            <v>1</v>
          </cell>
          <cell r="BM195">
            <v>2</v>
          </cell>
          <cell r="BN195">
            <v>2</v>
          </cell>
          <cell r="BO195">
            <v>1</v>
          </cell>
          <cell r="BP195">
            <v>0</v>
          </cell>
          <cell r="BQ195">
            <v>1</v>
          </cell>
          <cell r="BR195">
            <v>1</v>
          </cell>
          <cell r="BS195">
            <v>1</v>
          </cell>
          <cell r="BT195">
            <v>0</v>
          </cell>
          <cell r="BU195">
            <v>1</v>
          </cell>
          <cell r="BV195">
            <v>1</v>
          </cell>
          <cell r="BW195">
            <v>1</v>
          </cell>
          <cell r="BX195">
            <v>1</v>
          </cell>
          <cell r="BY195">
            <v>1</v>
          </cell>
          <cell r="BZ195">
            <v>1</v>
          </cell>
          <cell r="CA195">
            <v>1</v>
          </cell>
          <cell r="CB195">
            <v>1</v>
          </cell>
          <cell r="CC195">
            <v>1</v>
          </cell>
          <cell r="CD195">
            <v>1</v>
          </cell>
          <cell r="CE195">
            <v>1</v>
          </cell>
          <cell r="CF195">
            <v>1</v>
          </cell>
          <cell r="CG195">
            <v>1</v>
          </cell>
          <cell r="CH195">
            <v>1</v>
          </cell>
          <cell r="CI195">
            <v>1</v>
          </cell>
          <cell r="CJ195">
            <v>1</v>
          </cell>
          <cell r="CK195">
            <v>1</v>
          </cell>
          <cell r="CL195">
            <v>1</v>
          </cell>
          <cell r="CM195">
            <v>1</v>
          </cell>
          <cell r="CN195">
            <v>1</v>
          </cell>
          <cell r="CO195">
            <v>2</v>
          </cell>
          <cell r="CP195">
            <v>2</v>
          </cell>
          <cell r="CQ195">
            <v>2</v>
          </cell>
          <cell r="CR195">
            <v>2</v>
          </cell>
          <cell r="CS195">
            <v>2</v>
          </cell>
          <cell r="CT195">
            <v>2</v>
          </cell>
          <cell r="CU195">
            <v>1</v>
          </cell>
          <cell r="CV195">
            <v>1</v>
          </cell>
          <cell r="CW195">
            <v>1</v>
          </cell>
          <cell r="CX195">
            <v>1</v>
          </cell>
          <cell r="CY195">
            <v>1</v>
          </cell>
          <cell r="CZ195">
            <v>1</v>
          </cell>
          <cell r="DA195">
            <v>1</v>
          </cell>
          <cell r="DB195">
            <v>2</v>
          </cell>
          <cell r="DC195">
            <v>1</v>
          </cell>
          <cell r="DD195">
            <v>1</v>
          </cell>
          <cell r="DE195">
            <v>1</v>
          </cell>
          <cell r="DF195">
            <v>1</v>
          </cell>
          <cell r="DG195">
            <v>1</v>
          </cell>
          <cell r="DH195">
            <v>1</v>
          </cell>
          <cell r="DI195">
            <v>1</v>
          </cell>
          <cell r="DJ195" t="str">
            <v>CAr</v>
          </cell>
          <cell r="DK195" t="str">
            <v>Limited</v>
          </cell>
          <cell r="EA195" t="str">
            <v>Might</v>
          </cell>
          <cell r="EB195" t="str">
            <v>• A base attack bonus of +4 or higher.
• 2 ranks in Decipher Script.
• 8 ranks in Knowledge (arcana).
• 2 ranks in Knowledge (architecture and engineering).
• 2 ranks in Knowledge (geography)
• 2 ranks in Knowledge (history).
• Combat Casting feat.
• Arcane caster level of 1st.
• Must acquire a piece of starmetal weighing at least 2 ounces,
   powder it, and consume it in a specially prepared infusion costing
   at least 1000gp and taking one week to prepare (not verified).</v>
          </cell>
          <cell r="ED195" t="str">
            <v>Flw</v>
          </cell>
          <cell r="EE195">
            <v>10</v>
          </cell>
          <cell r="EF195" t="str">
            <v>Aberration</v>
          </cell>
          <cell r="EH195" t="b">
            <v>0</v>
          </cell>
          <cell r="EI195" t="str">
            <v/>
          </cell>
          <cell r="EJ195">
            <v>99</v>
          </cell>
          <cell r="EK195">
            <v>99</v>
          </cell>
          <cell r="EL195">
            <v>99</v>
          </cell>
          <cell r="EM195">
            <v>99</v>
          </cell>
          <cell r="EN195">
            <v>-1</v>
          </cell>
        </row>
        <row r="196">
          <cell r="A196">
            <v>193</v>
          </cell>
          <cell r="B196" t="str">
            <v>Initiate of the Sevenfold Veil</v>
          </cell>
          <cell r="C196" t="str">
            <v>ISV</v>
          </cell>
          <cell r="D196" t="str">
            <v>ISV</v>
          </cell>
          <cell r="E196">
            <v>0</v>
          </cell>
          <cell r="G196">
            <v>0</v>
          </cell>
          <cell r="K196">
            <v>2</v>
          </cell>
          <cell r="L196">
            <v>4</v>
          </cell>
          <cell r="U196">
            <v>0.5</v>
          </cell>
          <cell r="V196">
            <v>0.34</v>
          </cell>
          <cell r="W196">
            <v>0.34</v>
          </cell>
          <cell r="X196">
            <v>0.5</v>
          </cell>
          <cell r="AH196">
            <v>2</v>
          </cell>
          <cell r="AI196">
            <v>1</v>
          </cell>
          <cell r="AJ196">
            <v>1</v>
          </cell>
          <cell r="AK196">
            <v>1</v>
          </cell>
          <cell r="AL196">
            <v>1</v>
          </cell>
          <cell r="AM196">
            <v>0</v>
          </cell>
          <cell r="AN196">
            <v>2</v>
          </cell>
          <cell r="AO196">
            <v>2</v>
          </cell>
          <cell r="AP196">
            <v>2</v>
          </cell>
          <cell r="AQ196">
            <v>2</v>
          </cell>
          <cell r="AR196">
            <v>2</v>
          </cell>
          <cell r="AS196">
            <v>2</v>
          </cell>
          <cell r="AT196">
            <v>2</v>
          </cell>
          <cell r="AU196">
            <v>2</v>
          </cell>
          <cell r="AV196">
            <v>2</v>
          </cell>
          <cell r="AW196">
            <v>1</v>
          </cell>
          <cell r="AX196">
            <v>1</v>
          </cell>
          <cell r="AY196">
            <v>1</v>
          </cell>
          <cell r="AZ196">
            <v>1</v>
          </cell>
          <cell r="BA196">
            <v>1</v>
          </cell>
          <cell r="BB196">
            <v>1</v>
          </cell>
          <cell r="BC196">
            <v>1</v>
          </cell>
          <cell r="BD196">
            <v>1</v>
          </cell>
          <cell r="BE196">
            <v>1</v>
          </cell>
          <cell r="BF196">
            <v>0</v>
          </cell>
          <cell r="BG196">
            <v>0</v>
          </cell>
          <cell r="BH196">
            <v>1</v>
          </cell>
          <cell r="BI196">
            <v>1</v>
          </cell>
          <cell r="BJ196">
            <v>2</v>
          </cell>
          <cell r="BK196">
            <v>2</v>
          </cell>
          <cell r="BL196">
            <v>2</v>
          </cell>
          <cell r="BM196">
            <v>2</v>
          </cell>
          <cell r="BN196">
            <v>2</v>
          </cell>
          <cell r="BO196">
            <v>2</v>
          </cell>
          <cell r="BP196">
            <v>0</v>
          </cell>
          <cell r="BQ196">
            <v>2</v>
          </cell>
          <cell r="BR196">
            <v>2</v>
          </cell>
          <cell r="BS196">
            <v>2</v>
          </cell>
          <cell r="BT196">
            <v>0</v>
          </cell>
          <cell r="BU196">
            <v>2</v>
          </cell>
          <cell r="BV196">
            <v>2</v>
          </cell>
          <cell r="BW196">
            <v>2</v>
          </cell>
          <cell r="BX196">
            <v>2</v>
          </cell>
          <cell r="BY196">
            <v>2</v>
          </cell>
          <cell r="BZ196">
            <v>2</v>
          </cell>
          <cell r="CA196">
            <v>2</v>
          </cell>
          <cell r="CB196">
            <v>2</v>
          </cell>
          <cell r="CC196">
            <v>2</v>
          </cell>
          <cell r="CD196">
            <v>2</v>
          </cell>
          <cell r="CE196">
            <v>1</v>
          </cell>
          <cell r="CF196">
            <v>1</v>
          </cell>
          <cell r="CG196">
            <v>1</v>
          </cell>
          <cell r="CH196">
            <v>1</v>
          </cell>
          <cell r="CI196">
            <v>1</v>
          </cell>
          <cell r="CJ196">
            <v>1</v>
          </cell>
          <cell r="CK196">
            <v>1</v>
          </cell>
          <cell r="CL196">
            <v>1</v>
          </cell>
          <cell r="CM196">
            <v>1</v>
          </cell>
          <cell r="CN196">
            <v>1</v>
          </cell>
          <cell r="CO196">
            <v>2</v>
          </cell>
          <cell r="CP196">
            <v>2</v>
          </cell>
          <cell r="CQ196">
            <v>2</v>
          </cell>
          <cell r="CR196">
            <v>2</v>
          </cell>
          <cell r="CS196">
            <v>2</v>
          </cell>
          <cell r="CT196">
            <v>2</v>
          </cell>
          <cell r="CU196">
            <v>1</v>
          </cell>
          <cell r="CV196">
            <v>1</v>
          </cell>
          <cell r="CW196">
            <v>1</v>
          </cell>
          <cell r="CX196">
            <v>1</v>
          </cell>
          <cell r="CY196">
            <v>1</v>
          </cell>
          <cell r="CZ196">
            <v>1</v>
          </cell>
          <cell r="DA196">
            <v>1</v>
          </cell>
          <cell r="DB196">
            <v>2</v>
          </cell>
          <cell r="DC196">
            <v>1</v>
          </cell>
          <cell r="DD196">
            <v>1</v>
          </cell>
          <cell r="DE196">
            <v>1</v>
          </cell>
          <cell r="DF196">
            <v>1</v>
          </cell>
          <cell r="DG196">
            <v>1</v>
          </cell>
          <cell r="DH196">
            <v>1</v>
          </cell>
          <cell r="DI196">
            <v>1</v>
          </cell>
          <cell r="DJ196" t="str">
            <v>CAr</v>
          </cell>
          <cell r="DK196" t="str">
            <v>Open</v>
          </cell>
          <cell r="EA196" t="str">
            <v>Might</v>
          </cell>
          <cell r="EB196" t="str">
            <v>• 12 ranks in Knowledge (arcana).
• 4 ranks in Knowledge (nature).
• 12 ranks in Spellcraft.
• Greater Spell Focus (Abjuration) feat.
• Spell Focus (Abjuration) feat.
• Skill Focus (Spellcraft) feat
.• Ability to cast at least 5 abjuration spells, including at least 2 of 4th
   level or higher (not verified).</v>
          </cell>
          <cell r="ED196" t="str">
            <v>WvS</v>
          </cell>
          <cell r="EE196">
            <v>9</v>
          </cell>
          <cell r="EF196" t="str">
            <v>Aberration</v>
          </cell>
          <cell r="EH196" t="b">
            <v>0</v>
          </cell>
          <cell r="EI196" t="str">
            <v/>
          </cell>
          <cell r="EJ196">
            <v>99</v>
          </cell>
          <cell r="EK196">
            <v>99</v>
          </cell>
          <cell r="EL196">
            <v>99</v>
          </cell>
          <cell r="EM196">
            <v>99</v>
          </cell>
          <cell r="EN196">
            <v>-1</v>
          </cell>
        </row>
        <row r="197">
          <cell r="A197">
            <v>194</v>
          </cell>
          <cell r="B197" t="str">
            <v>Mage of the Arcane Order</v>
          </cell>
          <cell r="C197" t="str">
            <v>MoA</v>
          </cell>
          <cell r="D197" t="str">
            <v>MoA</v>
          </cell>
          <cell r="E197">
            <v>0</v>
          </cell>
          <cell r="G197">
            <v>0</v>
          </cell>
          <cell r="K197">
            <v>2</v>
          </cell>
          <cell r="L197">
            <v>4</v>
          </cell>
          <cell r="U197">
            <v>0.5</v>
          </cell>
          <cell r="V197">
            <v>0.34</v>
          </cell>
          <cell r="W197">
            <v>0.34</v>
          </cell>
          <cell r="X197">
            <v>0.5</v>
          </cell>
          <cell r="AH197">
            <v>1</v>
          </cell>
          <cell r="AI197">
            <v>1</v>
          </cell>
          <cell r="AJ197">
            <v>1</v>
          </cell>
          <cell r="AK197">
            <v>1</v>
          </cell>
          <cell r="AL197">
            <v>1</v>
          </cell>
          <cell r="AM197">
            <v>0</v>
          </cell>
          <cell r="AN197">
            <v>2</v>
          </cell>
          <cell r="AO197">
            <v>2</v>
          </cell>
          <cell r="AP197">
            <v>2</v>
          </cell>
          <cell r="AQ197">
            <v>2</v>
          </cell>
          <cell r="AR197">
            <v>2</v>
          </cell>
          <cell r="AS197">
            <v>2</v>
          </cell>
          <cell r="AT197">
            <v>2</v>
          </cell>
          <cell r="AU197">
            <v>2</v>
          </cell>
          <cell r="AV197">
            <v>2</v>
          </cell>
          <cell r="AW197">
            <v>1</v>
          </cell>
          <cell r="AX197">
            <v>1</v>
          </cell>
          <cell r="AY197">
            <v>1</v>
          </cell>
          <cell r="AZ197">
            <v>1</v>
          </cell>
          <cell r="BA197">
            <v>1</v>
          </cell>
          <cell r="BB197">
            <v>1</v>
          </cell>
          <cell r="BC197">
            <v>1</v>
          </cell>
          <cell r="BD197">
            <v>1</v>
          </cell>
          <cell r="BE197">
            <v>1</v>
          </cell>
          <cell r="BF197">
            <v>0</v>
          </cell>
          <cell r="BG197">
            <v>0</v>
          </cell>
          <cell r="BH197">
            <v>1</v>
          </cell>
          <cell r="BI197">
            <v>1</v>
          </cell>
          <cell r="BJ197">
            <v>2</v>
          </cell>
          <cell r="BK197">
            <v>2</v>
          </cell>
          <cell r="BL197">
            <v>2</v>
          </cell>
          <cell r="BM197">
            <v>2</v>
          </cell>
          <cell r="BN197">
            <v>2</v>
          </cell>
          <cell r="BO197">
            <v>2</v>
          </cell>
          <cell r="BP197">
            <v>0</v>
          </cell>
          <cell r="BQ197">
            <v>2</v>
          </cell>
          <cell r="BR197">
            <v>2</v>
          </cell>
          <cell r="BS197">
            <v>2</v>
          </cell>
          <cell r="BT197">
            <v>0</v>
          </cell>
          <cell r="BU197">
            <v>2</v>
          </cell>
          <cell r="BV197">
            <v>2</v>
          </cell>
          <cell r="BW197">
            <v>2</v>
          </cell>
          <cell r="BX197">
            <v>2</v>
          </cell>
          <cell r="BY197">
            <v>2</v>
          </cell>
          <cell r="BZ197">
            <v>2</v>
          </cell>
          <cell r="CA197">
            <v>2</v>
          </cell>
          <cell r="CB197">
            <v>2</v>
          </cell>
          <cell r="CC197">
            <v>2</v>
          </cell>
          <cell r="CD197">
            <v>2</v>
          </cell>
          <cell r="CE197">
            <v>1</v>
          </cell>
          <cell r="CF197">
            <v>1</v>
          </cell>
          <cell r="CG197">
            <v>1</v>
          </cell>
          <cell r="CH197">
            <v>1</v>
          </cell>
          <cell r="CI197">
            <v>1</v>
          </cell>
          <cell r="CJ197">
            <v>1</v>
          </cell>
          <cell r="CK197">
            <v>1</v>
          </cell>
          <cell r="CL197">
            <v>1</v>
          </cell>
          <cell r="CM197">
            <v>1</v>
          </cell>
          <cell r="CN197">
            <v>1</v>
          </cell>
          <cell r="CO197">
            <v>2</v>
          </cell>
          <cell r="CP197">
            <v>2</v>
          </cell>
          <cell r="CQ197">
            <v>2</v>
          </cell>
          <cell r="CR197">
            <v>2</v>
          </cell>
          <cell r="CS197">
            <v>2</v>
          </cell>
          <cell r="CT197">
            <v>2</v>
          </cell>
          <cell r="CU197">
            <v>1</v>
          </cell>
          <cell r="CV197">
            <v>1</v>
          </cell>
          <cell r="CW197">
            <v>1</v>
          </cell>
          <cell r="CX197">
            <v>1</v>
          </cell>
          <cell r="CY197">
            <v>1</v>
          </cell>
          <cell r="CZ197">
            <v>1</v>
          </cell>
          <cell r="DA197">
            <v>2</v>
          </cell>
          <cell r="DB197">
            <v>2</v>
          </cell>
          <cell r="DC197">
            <v>1</v>
          </cell>
          <cell r="DD197">
            <v>1</v>
          </cell>
          <cell r="DE197">
            <v>1</v>
          </cell>
          <cell r="DF197">
            <v>1</v>
          </cell>
          <cell r="DG197">
            <v>1</v>
          </cell>
          <cell r="DH197">
            <v>1</v>
          </cell>
          <cell r="DI197">
            <v>1</v>
          </cell>
          <cell r="DJ197" t="str">
            <v>CAr</v>
          </cell>
          <cell r="DK197" t="str">
            <v>Limited</v>
          </cell>
          <cell r="EA197" t="str">
            <v>Might</v>
          </cell>
          <cell r="EB197" t="str">
            <v>• 8 ranks in Knowledge (arcana).
• Cooperative Spell feat.
• Any one other metamagic feat.
• Ability to prepare and cast 2nd level arcane spells (not verified).
• You must pay an initiation fee of 750 gp (not verified).</v>
          </cell>
          <cell r="ED197" t="str">
            <v>ElS</v>
          </cell>
          <cell r="EE197">
            <v>10</v>
          </cell>
          <cell r="EF197" t="str">
            <v>Elemental</v>
          </cell>
          <cell r="EH197" t="b">
            <v>0</v>
          </cell>
          <cell r="EI197" t="str">
            <v/>
          </cell>
          <cell r="EJ197">
            <v>99</v>
          </cell>
          <cell r="EK197">
            <v>99</v>
          </cell>
          <cell r="EL197">
            <v>99</v>
          </cell>
          <cell r="EM197">
            <v>99</v>
          </cell>
          <cell r="EN197">
            <v>-1</v>
          </cell>
        </row>
        <row r="198">
          <cell r="A198">
            <v>195</v>
          </cell>
          <cell r="B198" t="str">
            <v>Master Transmogrifist</v>
          </cell>
          <cell r="C198" t="str">
            <v>MTr</v>
          </cell>
          <cell r="D198" t="str">
            <v>MTr</v>
          </cell>
          <cell r="E198">
            <v>0</v>
          </cell>
          <cell r="G198">
            <v>0</v>
          </cell>
          <cell r="K198">
            <v>2</v>
          </cell>
          <cell r="L198">
            <v>4</v>
          </cell>
          <cell r="U198">
            <v>0.5</v>
          </cell>
          <cell r="V198">
            <v>0.34</v>
          </cell>
          <cell r="W198">
            <v>0.34</v>
          </cell>
          <cell r="X198">
            <v>0.5</v>
          </cell>
          <cell r="AH198">
            <v>1</v>
          </cell>
          <cell r="AI198">
            <v>1</v>
          </cell>
          <cell r="AJ198">
            <v>1</v>
          </cell>
          <cell r="AK198">
            <v>2</v>
          </cell>
          <cell r="AL198">
            <v>1</v>
          </cell>
          <cell r="AM198">
            <v>0</v>
          </cell>
          <cell r="AN198">
            <v>2</v>
          </cell>
          <cell r="AO198">
            <v>2</v>
          </cell>
          <cell r="AP198">
            <v>2</v>
          </cell>
          <cell r="AQ198">
            <v>2</v>
          </cell>
          <cell r="AR198">
            <v>2</v>
          </cell>
          <cell r="AS198">
            <v>2</v>
          </cell>
          <cell r="AT198">
            <v>2</v>
          </cell>
          <cell r="AU198">
            <v>2</v>
          </cell>
          <cell r="AV198">
            <v>1</v>
          </cell>
          <cell r="AW198">
            <v>1</v>
          </cell>
          <cell r="AX198">
            <v>1</v>
          </cell>
          <cell r="AY198">
            <v>2</v>
          </cell>
          <cell r="AZ198">
            <v>1</v>
          </cell>
          <cell r="BA198">
            <v>1</v>
          </cell>
          <cell r="BB198">
            <v>1</v>
          </cell>
          <cell r="BC198">
            <v>1</v>
          </cell>
          <cell r="BD198">
            <v>1</v>
          </cell>
          <cell r="BE198">
            <v>1</v>
          </cell>
          <cell r="BF198">
            <v>0</v>
          </cell>
          <cell r="BG198">
            <v>0</v>
          </cell>
          <cell r="BH198">
            <v>1</v>
          </cell>
          <cell r="BI198">
            <v>1</v>
          </cell>
          <cell r="BJ198">
            <v>2</v>
          </cell>
          <cell r="BK198">
            <v>1</v>
          </cell>
          <cell r="BL198">
            <v>1</v>
          </cell>
          <cell r="BM198">
            <v>1</v>
          </cell>
          <cell r="BN198">
            <v>1</v>
          </cell>
          <cell r="BO198">
            <v>1</v>
          </cell>
          <cell r="BP198">
            <v>0</v>
          </cell>
          <cell r="BQ198">
            <v>1</v>
          </cell>
          <cell r="BR198">
            <v>1</v>
          </cell>
          <cell r="BS198">
            <v>1</v>
          </cell>
          <cell r="BT198">
            <v>0</v>
          </cell>
          <cell r="BU198">
            <v>1</v>
          </cell>
          <cell r="BV198">
            <v>1</v>
          </cell>
          <cell r="BW198">
            <v>1</v>
          </cell>
          <cell r="BX198">
            <v>1</v>
          </cell>
          <cell r="BY198">
            <v>1</v>
          </cell>
          <cell r="BZ198">
            <v>1</v>
          </cell>
          <cell r="CA198">
            <v>1</v>
          </cell>
          <cell r="CB198">
            <v>1</v>
          </cell>
          <cell r="CC198">
            <v>1</v>
          </cell>
          <cell r="CD198">
            <v>1</v>
          </cell>
          <cell r="CE198">
            <v>1</v>
          </cell>
          <cell r="CF198">
            <v>1</v>
          </cell>
          <cell r="CG198">
            <v>1</v>
          </cell>
          <cell r="CH198">
            <v>1</v>
          </cell>
          <cell r="CI198">
            <v>1</v>
          </cell>
          <cell r="CJ198">
            <v>1</v>
          </cell>
          <cell r="CK198">
            <v>1</v>
          </cell>
          <cell r="CL198">
            <v>1</v>
          </cell>
          <cell r="CM198">
            <v>1</v>
          </cell>
          <cell r="CN198">
            <v>1</v>
          </cell>
          <cell r="CO198">
            <v>2</v>
          </cell>
          <cell r="CP198">
            <v>2</v>
          </cell>
          <cell r="CQ198">
            <v>2</v>
          </cell>
          <cell r="CR198">
            <v>2</v>
          </cell>
          <cell r="CS198">
            <v>2</v>
          </cell>
          <cell r="CT198">
            <v>2</v>
          </cell>
          <cell r="CU198">
            <v>1</v>
          </cell>
          <cell r="CV198">
            <v>1</v>
          </cell>
          <cell r="CW198">
            <v>1</v>
          </cell>
          <cell r="CX198">
            <v>1</v>
          </cell>
          <cell r="CY198">
            <v>1</v>
          </cell>
          <cell r="CZ198">
            <v>1</v>
          </cell>
          <cell r="DA198">
            <v>1</v>
          </cell>
          <cell r="DB198">
            <v>2</v>
          </cell>
          <cell r="DC198">
            <v>1</v>
          </cell>
          <cell r="DD198">
            <v>1</v>
          </cell>
          <cell r="DE198">
            <v>1</v>
          </cell>
          <cell r="DF198">
            <v>1</v>
          </cell>
          <cell r="DG198">
            <v>1</v>
          </cell>
          <cell r="DH198">
            <v>1</v>
          </cell>
          <cell r="DI198">
            <v>1</v>
          </cell>
          <cell r="DJ198" t="str">
            <v>CAr</v>
          </cell>
          <cell r="DK198" t="str">
            <v>NPC Only</v>
          </cell>
          <cell r="EA198" t="str">
            <v>Might</v>
          </cell>
          <cell r="EB198" t="str">
            <v>• Any non-lawful alignment.
• 2 ranks in Bluff.
• 5 ranks in Disguise.
• Eschew Materials feat.
• Ability to cast alter self and polymorph (not verified).</v>
          </cell>
          <cell r="ED198" t="str">
            <v>WoI</v>
          </cell>
          <cell r="EE198">
            <v>10</v>
          </cell>
          <cell r="EF198" t="str">
            <v>Elemental</v>
          </cell>
          <cell r="EH198" t="b">
            <v>0</v>
          </cell>
          <cell r="EI198" t="str">
            <v/>
          </cell>
          <cell r="EJ198">
            <v>99</v>
          </cell>
          <cell r="EK198">
            <v>99</v>
          </cell>
          <cell r="EL198">
            <v>99</v>
          </cell>
          <cell r="EM198">
            <v>99</v>
          </cell>
          <cell r="EN198">
            <v>-1</v>
          </cell>
        </row>
        <row r="199">
          <cell r="A199">
            <v>196</v>
          </cell>
          <cell r="B199" t="str">
            <v>Mindbender</v>
          </cell>
          <cell r="C199" t="str">
            <v>Mnb</v>
          </cell>
          <cell r="D199" t="str">
            <v>Mnb</v>
          </cell>
          <cell r="E199">
            <v>0</v>
          </cell>
          <cell r="G199">
            <v>0</v>
          </cell>
          <cell r="K199">
            <v>2</v>
          </cell>
          <cell r="L199">
            <v>4</v>
          </cell>
          <cell r="U199">
            <v>0.5</v>
          </cell>
          <cell r="V199">
            <v>0.5</v>
          </cell>
          <cell r="W199">
            <v>0.34</v>
          </cell>
          <cell r="X199">
            <v>0.5</v>
          </cell>
          <cell r="AH199">
            <v>1</v>
          </cell>
          <cell r="AI199">
            <v>1</v>
          </cell>
          <cell r="AJ199">
            <v>1</v>
          </cell>
          <cell r="AK199">
            <v>2</v>
          </cell>
          <cell r="AL199">
            <v>1</v>
          </cell>
          <cell r="AM199">
            <v>0</v>
          </cell>
          <cell r="AN199">
            <v>2</v>
          </cell>
          <cell r="AO199">
            <v>1</v>
          </cell>
          <cell r="AP199">
            <v>1</v>
          </cell>
          <cell r="AQ199">
            <v>1</v>
          </cell>
          <cell r="AR199">
            <v>1</v>
          </cell>
          <cell r="AS199">
            <v>1</v>
          </cell>
          <cell r="AT199">
            <v>1</v>
          </cell>
          <cell r="AU199">
            <v>1</v>
          </cell>
          <cell r="AV199">
            <v>1</v>
          </cell>
          <cell r="AW199">
            <v>2</v>
          </cell>
          <cell r="AX199">
            <v>1</v>
          </cell>
          <cell r="AY199">
            <v>1</v>
          </cell>
          <cell r="AZ199">
            <v>1</v>
          </cell>
          <cell r="BA199">
            <v>1</v>
          </cell>
          <cell r="BB199">
            <v>1</v>
          </cell>
          <cell r="BC199">
            <v>1</v>
          </cell>
          <cell r="BD199">
            <v>1</v>
          </cell>
          <cell r="BE199">
            <v>1</v>
          </cell>
          <cell r="BF199">
            <v>0</v>
          </cell>
          <cell r="BG199">
            <v>0</v>
          </cell>
          <cell r="BH199">
            <v>2</v>
          </cell>
          <cell r="BI199">
            <v>1</v>
          </cell>
          <cell r="BJ199">
            <v>2</v>
          </cell>
          <cell r="BK199">
            <v>2</v>
          </cell>
          <cell r="BL199">
            <v>2</v>
          </cell>
          <cell r="BM199">
            <v>2</v>
          </cell>
          <cell r="BN199">
            <v>2</v>
          </cell>
          <cell r="BO199">
            <v>2</v>
          </cell>
          <cell r="BP199">
            <v>0</v>
          </cell>
          <cell r="BQ199">
            <v>2</v>
          </cell>
          <cell r="BR199">
            <v>2</v>
          </cell>
          <cell r="BS199">
            <v>2</v>
          </cell>
          <cell r="BT199">
            <v>0</v>
          </cell>
          <cell r="BU199">
            <v>2</v>
          </cell>
          <cell r="BV199">
            <v>2</v>
          </cell>
          <cell r="BW199">
            <v>2</v>
          </cell>
          <cell r="BX199">
            <v>2</v>
          </cell>
          <cell r="BY199">
            <v>2</v>
          </cell>
          <cell r="BZ199">
            <v>2</v>
          </cell>
          <cell r="CA199">
            <v>2</v>
          </cell>
          <cell r="CB199">
            <v>2</v>
          </cell>
          <cell r="CC199">
            <v>2</v>
          </cell>
          <cell r="CD199">
            <v>2</v>
          </cell>
          <cell r="CE199">
            <v>1</v>
          </cell>
          <cell r="CF199">
            <v>1</v>
          </cell>
          <cell r="CG199">
            <v>1</v>
          </cell>
          <cell r="CH199">
            <v>1</v>
          </cell>
          <cell r="CI199">
            <v>1</v>
          </cell>
          <cell r="CJ199">
            <v>1</v>
          </cell>
          <cell r="CK199">
            <v>1</v>
          </cell>
          <cell r="CL199">
            <v>1</v>
          </cell>
          <cell r="CM199">
            <v>1</v>
          </cell>
          <cell r="CN199">
            <v>1</v>
          </cell>
          <cell r="CO199">
            <v>2</v>
          </cell>
          <cell r="CP199">
            <v>2</v>
          </cell>
          <cell r="CQ199">
            <v>2</v>
          </cell>
          <cell r="CR199">
            <v>2</v>
          </cell>
          <cell r="CS199">
            <v>2</v>
          </cell>
          <cell r="CT199">
            <v>2</v>
          </cell>
          <cell r="CU199">
            <v>1</v>
          </cell>
          <cell r="CV199">
            <v>1</v>
          </cell>
          <cell r="CW199">
            <v>1</v>
          </cell>
          <cell r="CX199">
            <v>2</v>
          </cell>
          <cell r="CY199">
            <v>1</v>
          </cell>
          <cell r="CZ199">
            <v>1</v>
          </cell>
          <cell r="DA199">
            <v>1</v>
          </cell>
          <cell r="DB199">
            <v>2</v>
          </cell>
          <cell r="DC199">
            <v>1</v>
          </cell>
          <cell r="DD199">
            <v>1</v>
          </cell>
          <cell r="DE199">
            <v>1</v>
          </cell>
          <cell r="DF199">
            <v>1</v>
          </cell>
          <cell r="DG199">
            <v>1</v>
          </cell>
          <cell r="DH199">
            <v>1</v>
          </cell>
          <cell r="DI199">
            <v>1</v>
          </cell>
          <cell r="DJ199" t="str">
            <v>CAr</v>
          </cell>
          <cell r="DK199" t="str">
            <v>Limited</v>
          </cell>
          <cell r="EA199" t="str">
            <v>Might</v>
          </cell>
          <cell r="EB199" t="str">
            <v>• Any non-good alignment.
• 4 ranks in Bluff.
• 4 ranks in Diplomacy.
• 4 ranks in Intimidate.
• 4 ranks in Sense Motive.
• Ability to cast charm person, use charm person as a spell-like ability,
   or use the charm person invocation (not verified).
• Arcane caster level 5th.</v>
          </cell>
          <cell r="ED199" t="str">
            <v>Bnd</v>
          </cell>
          <cell r="EE199">
            <v>10</v>
          </cell>
          <cell r="EF199" t="str">
            <v>Elemental</v>
          </cell>
          <cell r="EH199" t="b">
            <v>0</v>
          </cell>
          <cell r="EI199" t="str">
            <v/>
          </cell>
          <cell r="EJ199">
            <v>99</v>
          </cell>
          <cell r="EK199">
            <v>99</v>
          </cell>
          <cell r="EL199">
            <v>99</v>
          </cell>
          <cell r="EM199">
            <v>99</v>
          </cell>
          <cell r="EN199">
            <v>-1</v>
          </cell>
        </row>
        <row r="200">
          <cell r="A200">
            <v>197</v>
          </cell>
          <cell r="B200" t="str">
            <v>Seeker of the Song</v>
          </cell>
          <cell r="C200" t="str">
            <v>See</v>
          </cell>
          <cell r="D200" t="str">
            <v>See</v>
          </cell>
          <cell r="E200">
            <v>0</v>
          </cell>
          <cell r="K200">
            <v>4</v>
          </cell>
          <cell r="L200">
            <v>6</v>
          </cell>
          <cell r="U200">
            <v>0.75</v>
          </cell>
          <cell r="V200">
            <v>0.34</v>
          </cell>
          <cell r="W200">
            <v>0.34</v>
          </cell>
          <cell r="X200">
            <v>0.5</v>
          </cell>
          <cell r="AH200">
            <v>1</v>
          </cell>
          <cell r="AI200">
            <v>1</v>
          </cell>
          <cell r="AJ200">
            <v>1</v>
          </cell>
          <cell r="AK200">
            <v>1</v>
          </cell>
          <cell r="AL200">
            <v>2</v>
          </cell>
          <cell r="AM200">
            <v>0</v>
          </cell>
          <cell r="AN200">
            <v>2</v>
          </cell>
          <cell r="AO200">
            <v>2</v>
          </cell>
          <cell r="AP200">
            <v>2</v>
          </cell>
          <cell r="AQ200">
            <v>2</v>
          </cell>
          <cell r="AR200">
            <v>2</v>
          </cell>
          <cell r="AS200">
            <v>2</v>
          </cell>
          <cell r="AT200">
            <v>2</v>
          </cell>
          <cell r="AU200">
            <v>2</v>
          </cell>
          <cell r="AV200">
            <v>1</v>
          </cell>
          <cell r="AW200">
            <v>2</v>
          </cell>
          <cell r="AX200">
            <v>1</v>
          </cell>
          <cell r="AY200">
            <v>1</v>
          </cell>
          <cell r="AZ200">
            <v>1</v>
          </cell>
          <cell r="BA200">
            <v>1</v>
          </cell>
          <cell r="BB200">
            <v>1</v>
          </cell>
          <cell r="BC200">
            <v>1</v>
          </cell>
          <cell r="BD200">
            <v>1</v>
          </cell>
          <cell r="BE200">
            <v>1</v>
          </cell>
          <cell r="BF200">
            <v>0</v>
          </cell>
          <cell r="BG200">
            <v>0</v>
          </cell>
          <cell r="BH200">
            <v>1</v>
          </cell>
          <cell r="BI200">
            <v>2</v>
          </cell>
          <cell r="BJ200">
            <v>2</v>
          </cell>
          <cell r="BK200">
            <v>1</v>
          </cell>
          <cell r="BL200">
            <v>1</v>
          </cell>
          <cell r="BM200">
            <v>1</v>
          </cell>
          <cell r="BN200">
            <v>1</v>
          </cell>
          <cell r="BO200">
            <v>1</v>
          </cell>
          <cell r="BP200">
            <v>0</v>
          </cell>
          <cell r="BQ200">
            <v>1</v>
          </cell>
          <cell r="BR200">
            <v>1</v>
          </cell>
          <cell r="BS200">
            <v>1</v>
          </cell>
          <cell r="BT200">
            <v>0</v>
          </cell>
          <cell r="BU200">
            <v>1</v>
          </cell>
          <cell r="BV200">
            <v>1</v>
          </cell>
          <cell r="BW200">
            <v>1</v>
          </cell>
          <cell r="BX200">
            <v>1</v>
          </cell>
          <cell r="BY200">
            <v>1</v>
          </cell>
          <cell r="BZ200">
            <v>1</v>
          </cell>
          <cell r="CA200">
            <v>1</v>
          </cell>
          <cell r="CB200">
            <v>1</v>
          </cell>
          <cell r="CC200">
            <v>1</v>
          </cell>
          <cell r="CD200">
            <v>1</v>
          </cell>
          <cell r="CE200">
            <v>2</v>
          </cell>
          <cell r="CF200">
            <v>1</v>
          </cell>
          <cell r="CG200">
            <v>1</v>
          </cell>
          <cell r="CH200">
            <v>1</v>
          </cell>
          <cell r="CI200">
            <v>2</v>
          </cell>
          <cell r="CJ200">
            <v>2</v>
          </cell>
          <cell r="CK200">
            <v>2</v>
          </cell>
          <cell r="CL200">
            <v>2</v>
          </cell>
          <cell r="CM200">
            <v>2</v>
          </cell>
          <cell r="CN200">
            <v>2</v>
          </cell>
          <cell r="CO200">
            <v>2</v>
          </cell>
          <cell r="CP200">
            <v>2</v>
          </cell>
          <cell r="CQ200">
            <v>2</v>
          </cell>
          <cell r="CR200">
            <v>2</v>
          </cell>
          <cell r="CS200">
            <v>2</v>
          </cell>
          <cell r="CT200">
            <v>2</v>
          </cell>
          <cell r="CU200">
            <v>1</v>
          </cell>
          <cell r="CV200">
            <v>2</v>
          </cell>
          <cell r="CW200">
            <v>1</v>
          </cell>
          <cell r="CX200">
            <v>2</v>
          </cell>
          <cell r="CY200">
            <v>1</v>
          </cell>
          <cell r="CZ200">
            <v>1</v>
          </cell>
          <cell r="DA200">
            <v>1</v>
          </cell>
          <cell r="DB200">
            <v>1</v>
          </cell>
          <cell r="DC200">
            <v>2</v>
          </cell>
          <cell r="DD200">
            <v>1</v>
          </cell>
          <cell r="DE200">
            <v>2</v>
          </cell>
          <cell r="DF200">
            <v>1</v>
          </cell>
          <cell r="DG200">
            <v>1</v>
          </cell>
          <cell r="DH200">
            <v>1</v>
          </cell>
          <cell r="DI200">
            <v>1</v>
          </cell>
          <cell r="DJ200" t="str">
            <v>CAr</v>
          </cell>
          <cell r="DK200" t="str">
            <v>Open</v>
          </cell>
          <cell r="EA200" t="str">
            <v>Might</v>
          </cell>
          <cell r="EB200" t="str">
            <v>• 13 ranks in Knowledge (arcana).
• 13 ranks in Perform (any one).
• Skill Focus (Perform [any one]).
• Bardic music ability.
• You must have been exposed to the primal msuc by hearing another
   Seeker of the Song use a seeker music ability (not verified).</v>
          </cell>
          <cell r="ED200" t="str">
            <v>ElA</v>
          </cell>
          <cell r="EE200">
            <v>10</v>
          </cell>
          <cell r="EF200" t="str">
            <v>Elemental</v>
          </cell>
          <cell r="EH200" t="b">
            <v>0</v>
          </cell>
          <cell r="EI200" t="str">
            <v/>
          </cell>
          <cell r="EJ200">
            <v>99</v>
          </cell>
          <cell r="EK200">
            <v>99</v>
          </cell>
          <cell r="EL200">
            <v>99</v>
          </cell>
          <cell r="EM200">
            <v>99</v>
          </cell>
          <cell r="EN200">
            <v>-1</v>
          </cell>
        </row>
        <row r="201">
          <cell r="A201">
            <v>198</v>
          </cell>
          <cell r="B201" t="str">
            <v>Sublime Chord</v>
          </cell>
          <cell r="C201" t="str">
            <v>Sub</v>
          </cell>
          <cell r="D201" t="str">
            <v>Sub</v>
          </cell>
          <cell r="E201">
            <v>0</v>
          </cell>
          <cell r="K201">
            <v>4</v>
          </cell>
          <cell r="L201">
            <v>6</v>
          </cell>
          <cell r="U201">
            <v>0.5</v>
          </cell>
          <cell r="V201">
            <v>0.34</v>
          </cell>
          <cell r="W201">
            <v>0.34</v>
          </cell>
          <cell r="X201">
            <v>0.5</v>
          </cell>
          <cell r="AH201">
            <v>1</v>
          </cell>
          <cell r="AI201">
            <v>1</v>
          </cell>
          <cell r="AJ201">
            <v>1</v>
          </cell>
          <cell r="AK201">
            <v>1</v>
          </cell>
          <cell r="AL201">
            <v>1</v>
          </cell>
          <cell r="AM201">
            <v>0</v>
          </cell>
          <cell r="AN201">
            <v>2</v>
          </cell>
          <cell r="AO201">
            <v>2</v>
          </cell>
          <cell r="AP201">
            <v>2</v>
          </cell>
          <cell r="AQ201">
            <v>2</v>
          </cell>
          <cell r="AR201">
            <v>2</v>
          </cell>
          <cell r="AS201">
            <v>2</v>
          </cell>
          <cell r="AT201">
            <v>2</v>
          </cell>
          <cell r="AU201">
            <v>2</v>
          </cell>
          <cell r="AV201">
            <v>2</v>
          </cell>
          <cell r="AW201">
            <v>2</v>
          </cell>
          <cell r="AX201">
            <v>1</v>
          </cell>
          <cell r="AY201">
            <v>1</v>
          </cell>
          <cell r="AZ201">
            <v>1</v>
          </cell>
          <cell r="BA201">
            <v>1</v>
          </cell>
          <cell r="BB201">
            <v>1</v>
          </cell>
          <cell r="BC201">
            <v>1</v>
          </cell>
          <cell r="BD201">
            <v>1</v>
          </cell>
          <cell r="BE201">
            <v>1</v>
          </cell>
          <cell r="BF201">
            <v>0</v>
          </cell>
          <cell r="BG201">
            <v>0</v>
          </cell>
          <cell r="BH201">
            <v>1</v>
          </cell>
          <cell r="BI201">
            <v>1</v>
          </cell>
          <cell r="BJ201">
            <v>2</v>
          </cell>
          <cell r="BK201">
            <v>2</v>
          </cell>
          <cell r="BL201">
            <v>2</v>
          </cell>
          <cell r="BM201">
            <v>2</v>
          </cell>
          <cell r="BN201">
            <v>2</v>
          </cell>
          <cell r="BO201">
            <v>2</v>
          </cell>
          <cell r="BP201">
            <v>0</v>
          </cell>
          <cell r="BQ201">
            <v>2</v>
          </cell>
          <cell r="BR201">
            <v>2</v>
          </cell>
          <cell r="BS201">
            <v>2</v>
          </cell>
          <cell r="BT201">
            <v>0</v>
          </cell>
          <cell r="BU201">
            <v>2</v>
          </cell>
          <cell r="BV201">
            <v>2</v>
          </cell>
          <cell r="BW201">
            <v>2</v>
          </cell>
          <cell r="BX201">
            <v>2</v>
          </cell>
          <cell r="BY201">
            <v>2</v>
          </cell>
          <cell r="BZ201">
            <v>2</v>
          </cell>
          <cell r="CA201">
            <v>2</v>
          </cell>
          <cell r="CB201">
            <v>2</v>
          </cell>
          <cell r="CC201">
            <v>2</v>
          </cell>
          <cell r="CD201">
            <v>2</v>
          </cell>
          <cell r="CE201">
            <v>2</v>
          </cell>
          <cell r="CF201">
            <v>1</v>
          </cell>
          <cell r="CG201">
            <v>1</v>
          </cell>
          <cell r="CH201">
            <v>1</v>
          </cell>
          <cell r="CI201">
            <v>2</v>
          </cell>
          <cell r="CJ201">
            <v>2</v>
          </cell>
          <cell r="CK201">
            <v>2</v>
          </cell>
          <cell r="CL201">
            <v>2</v>
          </cell>
          <cell r="CM201">
            <v>2</v>
          </cell>
          <cell r="CN201">
            <v>2</v>
          </cell>
          <cell r="CO201">
            <v>2</v>
          </cell>
          <cell r="CP201">
            <v>2</v>
          </cell>
          <cell r="CQ201">
            <v>2</v>
          </cell>
          <cell r="CR201">
            <v>2</v>
          </cell>
          <cell r="CS201">
            <v>2</v>
          </cell>
          <cell r="CT201">
            <v>2</v>
          </cell>
          <cell r="CU201">
            <v>1</v>
          </cell>
          <cell r="CV201">
            <v>1</v>
          </cell>
          <cell r="CW201">
            <v>2</v>
          </cell>
          <cell r="CX201">
            <v>1</v>
          </cell>
          <cell r="CY201">
            <v>1</v>
          </cell>
          <cell r="CZ201">
            <v>1</v>
          </cell>
          <cell r="DA201">
            <v>2</v>
          </cell>
          <cell r="DB201">
            <v>2</v>
          </cell>
          <cell r="DC201">
            <v>2</v>
          </cell>
          <cell r="DD201">
            <v>1</v>
          </cell>
          <cell r="DE201">
            <v>1</v>
          </cell>
          <cell r="DF201">
            <v>1</v>
          </cell>
          <cell r="DG201">
            <v>1</v>
          </cell>
          <cell r="DH201">
            <v>1</v>
          </cell>
          <cell r="DI201">
            <v>1</v>
          </cell>
          <cell r="DJ201" t="str">
            <v>CAr</v>
          </cell>
          <cell r="DK201" t="str">
            <v>Open</v>
          </cell>
          <cell r="EA201" t="str">
            <v>Do</v>
          </cell>
          <cell r="EB201" t="str">
            <v>• 13 ranks in Knowledge (arcana).
• 13 ranks in Listen.
• 10 ranks in Perform (any).
• 6 ranks in Profession (astrologer).
• 6 ranks in Spellcraft.
• Ability to cast 3rd level arcane spells.
• Bardic music ability.</v>
          </cell>
          <cell r="ED201" t="str">
            <v>FrM</v>
          </cell>
          <cell r="EE201">
            <v>6</v>
          </cell>
          <cell r="EF201" t="str">
            <v>Plant</v>
          </cell>
          <cell r="EH201" t="b">
            <v>0</v>
          </cell>
          <cell r="EI201" t="str">
            <v/>
          </cell>
          <cell r="EJ201">
            <v>99</v>
          </cell>
          <cell r="EK201">
            <v>99</v>
          </cell>
          <cell r="EL201">
            <v>99</v>
          </cell>
          <cell r="EM201">
            <v>99</v>
          </cell>
          <cell r="EN201">
            <v>-1</v>
          </cell>
        </row>
        <row r="202">
          <cell r="A202">
            <v>199</v>
          </cell>
          <cell r="B202" t="str">
            <v>Suel Arcanamach</v>
          </cell>
          <cell r="C202" t="str">
            <v>SuA</v>
          </cell>
          <cell r="D202" t="str">
            <v>SuA</v>
          </cell>
          <cell r="E202">
            <v>0</v>
          </cell>
          <cell r="K202">
            <v>4</v>
          </cell>
          <cell r="L202">
            <v>8</v>
          </cell>
          <cell r="U202">
            <v>0.75</v>
          </cell>
          <cell r="V202">
            <v>0.34</v>
          </cell>
          <cell r="W202">
            <v>0.5</v>
          </cell>
          <cell r="X202">
            <v>0.5</v>
          </cell>
          <cell r="AH202">
            <v>1</v>
          </cell>
          <cell r="AI202">
            <v>1</v>
          </cell>
          <cell r="AJ202">
            <v>1</v>
          </cell>
          <cell r="AK202">
            <v>2</v>
          </cell>
          <cell r="AL202">
            <v>2</v>
          </cell>
          <cell r="AM202">
            <v>0</v>
          </cell>
          <cell r="AN202">
            <v>2</v>
          </cell>
          <cell r="AO202">
            <v>2</v>
          </cell>
          <cell r="AP202">
            <v>2</v>
          </cell>
          <cell r="AQ202">
            <v>2</v>
          </cell>
          <cell r="AR202">
            <v>2</v>
          </cell>
          <cell r="AS202">
            <v>2</v>
          </cell>
          <cell r="AT202">
            <v>2</v>
          </cell>
          <cell r="AU202">
            <v>2</v>
          </cell>
          <cell r="AV202">
            <v>1</v>
          </cell>
          <cell r="AW202">
            <v>1</v>
          </cell>
          <cell r="AX202">
            <v>1</v>
          </cell>
          <cell r="AY202">
            <v>2</v>
          </cell>
          <cell r="AZ202">
            <v>2</v>
          </cell>
          <cell r="BA202">
            <v>1</v>
          </cell>
          <cell r="BB202">
            <v>1</v>
          </cell>
          <cell r="BC202">
            <v>1</v>
          </cell>
          <cell r="BD202">
            <v>1</v>
          </cell>
          <cell r="BE202">
            <v>2</v>
          </cell>
          <cell r="BF202">
            <v>0</v>
          </cell>
          <cell r="BG202">
            <v>0</v>
          </cell>
          <cell r="BH202">
            <v>1</v>
          </cell>
          <cell r="BI202">
            <v>2</v>
          </cell>
          <cell r="BJ202">
            <v>2</v>
          </cell>
          <cell r="BK202">
            <v>1</v>
          </cell>
          <cell r="BL202">
            <v>1</v>
          </cell>
          <cell r="BM202">
            <v>1</v>
          </cell>
          <cell r="BN202">
            <v>2</v>
          </cell>
          <cell r="BO202">
            <v>1</v>
          </cell>
          <cell r="BP202">
            <v>0</v>
          </cell>
          <cell r="BQ202">
            <v>1</v>
          </cell>
          <cell r="BR202">
            <v>1</v>
          </cell>
          <cell r="BS202">
            <v>1</v>
          </cell>
          <cell r="BT202">
            <v>0</v>
          </cell>
          <cell r="BU202">
            <v>1</v>
          </cell>
          <cell r="BV202">
            <v>2</v>
          </cell>
          <cell r="BW202">
            <v>1</v>
          </cell>
          <cell r="BX202">
            <v>1</v>
          </cell>
          <cell r="BY202">
            <v>1</v>
          </cell>
          <cell r="BZ202">
            <v>1</v>
          </cell>
          <cell r="CA202">
            <v>1</v>
          </cell>
          <cell r="CB202">
            <v>1</v>
          </cell>
          <cell r="CC202">
            <v>1</v>
          </cell>
          <cell r="CD202">
            <v>1</v>
          </cell>
          <cell r="CE202">
            <v>2</v>
          </cell>
          <cell r="CF202">
            <v>1</v>
          </cell>
          <cell r="CG202">
            <v>2</v>
          </cell>
          <cell r="CH202">
            <v>1</v>
          </cell>
          <cell r="CI202">
            <v>1</v>
          </cell>
          <cell r="CJ202">
            <v>1</v>
          </cell>
          <cell r="CK202">
            <v>1</v>
          </cell>
          <cell r="CL202">
            <v>1</v>
          </cell>
          <cell r="CM202">
            <v>1</v>
          </cell>
          <cell r="CN202">
            <v>1</v>
          </cell>
          <cell r="CO202">
            <v>2</v>
          </cell>
          <cell r="CP202">
            <v>2</v>
          </cell>
          <cell r="CQ202">
            <v>2</v>
          </cell>
          <cell r="CR202">
            <v>2</v>
          </cell>
          <cell r="CS202">
            <v>2</v>
          </cell>
          <cell r="CT202">
            <v>2</v>
          </cell>
          <cell r="CU202">
            <v>1</v>
          </cell>
          <cell r="CV202">
            <v>1</v>
          </cell>
          <cell r="CW202">
            <v>2</v>
          </cell>
          <cell r="CX202">
            <v>1</v>
          </cell>
          <cell r="CY202">
            <v>1</v>
          </cell>
          <cell r="CZ202">
            <v>1</v>
          </cell>
          <cell r="DA202">
            <v>1</v>
          </cell>
          <cell r="DB202">
            <v>2</v>
          </cell>
          <cell r="DC202">
            <v>2</v>
          </cell>
          <cell r="DD202">
            <v>1</v>
          </cell>
          <cell r="DE202">
            <v>2</v>
          </cell>
          <cell r="DF202">
            <v>2</v>
          </cell>
          <cell r="DG202">
            <v>1</v>
          </cell>
          <cell r="DH202">
            <v>1</v>
          </cell>
          <cell r="DI202">
            <v>2</v>
          </cell>
          <cell r="DJ202" t="str">
            <v>CAr</v>
          </cell>
          <cell r="DK202" t="str">
            <v>Limited</v>
          </cell>
          <cell r="EA202" t="str">
            <v>Might</v>
          </cell>
          <cell r="EB202" t="str">
            <v>• A base attack bonus of +6 or higher.
• 4 ranks in Concentration.
• 4 ranks in Jump.
• 5 ranks in Spellcraft.
• 4 ranks in Tumble.
• Combat Casting feat.
• Iron Will feat.
• Speak Ancient Suloise.
• Proficiency with at least 4 martial or exotic weapons (not verified).
• Must read the Grimoire Arcanamacha, which requires one full week
   and the ability to speak Ancient Suloise; or study with an instructor
   who has done so, which requires four weeks (not verified).</v>
          </cell>
          <cell r="ED202" t="str">
            <v>ScCh</v>
          </cell>
          <cell r="EE202">
            <v>3</v>
          </cell>
          <cell r="EF202" t="str">
            <v>Outsider</v>
          </cell>
          <cell r="EH202" t="b">
            <v>0</v>
          </cell>
          <cell r="EI202" t="str">
            <v/>
          </cell>
          <cell r="EJ202">
            <v>99</v>
          </cell>
          <cell r="EK202">
            <v>99</v>
          </cell>
          <cell r="EL202">
            <v>99</v>
          </cell>
          <cell r="EM202">
            <v>99</v>
          </cell>
          <cell r="EN202">
            <v>-1</v>
          </cell>
        </row>
        <row r="203">
          <cell r="A203">
            <v>200</v>
          </cell>
          <cell r="B203" t="str">
            <v>Wayfarer Guide</v>
          </cell>
          <cell r="C203" t="str">
            <v>Way</v>
          </cell>
          <cell r="D203" t="str">
            <v>Way</v>
          </cell>
          <cell r="E203">
            <v>0</v>
          </cell>
          <cell r="G203">
            <v>0</v>
          </cell>
          <cell r="K203">
            <v>2</v>
          </cell>
          <cell r="L203">
            <v>6</v>
          </cell>
          <cell r="U203">
            <v>0.5</v>
          </cell>
          <cell r="V203">
            <v>0.34</v>
          </cell>
          <cell r="W203">
            <v>0.34</v>
          </cell>
          <cell r="X203">
            <v>0.5</v>
          </cell>
          <cell r="AH203">
            <v>1</v>
          </cell>
          <cell r="AI203">
            <v>1</v>
          </cell>
          <cell r="AJ203">
            <v>1</v>
          </cell>
          <cell r="AK203">
            <v>1</v>
          </cell>
          <cell r="AL203">
            <v>1</v>
          </cell>
          <cell r="AM203">
            <v>0</v>
          </cell>
          <cell r="AN203">
            <v>2</v>
          </cell>
          <cell r="AO203">
            <v>2</v>
          </cell>
          <cell r="AP203">
            <v>2</v>
          </cell>
          <cell r="AQ203">
            <v>2</v>
          </cell>
          <cell r="AR203">
            <v>2</v>
          </cell>
          <cell r="AS203">
            <v>2</v>
          </cell>
          <cell r="AT203">
            <v>2</v>
          </cell>
          <cell r="AU203">
            <v>2</v>
          </cell>
          <cell r="AV203">
            <v>1</v>
          </cell>
          <cell r="AW203">
            <v>1</v>
          </cell>
          <cell r="AX203">
            <v>1</v>
          </cell>
          <cell r="AY203">
            <v>1</v>
          </cell>
          <cell r="AZ203">
            <v>1</v>
          </cell>
          <cell r="BA203">
            <v>1</v>
          </cell>
          <cell r="BB203">
            <v>1</v>
          </cell>
          <cell r="BC203">
            <v>1</v>
          </cell>
          <cell r="BD203">
            <v>1</v>
          </cell>
          <cell r="BE203">
            <v>1</v>
          </cell>
          <cell r="BF203">
            <v>0</v>
          </cell>
          <cell r="BG203">
            <v>0</v>
          </cell>
          <cell r="BH203">
            <v>1</v>
          </cell>
          <cell r="BI203">
            <v>1</v>
          </cell>
          <cell r="BJ203">
            <v>2</v>
          </cell>
          <cell r="BK203">
            <v>2</v>
          </cell>
          <cell r="BL203">
            <v>2</v>
          </cell>
          <cell r="BM203">
            <v>2</v>
          </cell>
          <cell r="BN203">
            <v>2</v>
          </cell>
          <cell r="BO203">
            <v>2</v>
          </cell>
          <cell r="BP203">
            <v>0</v>
          </cell>
          <cell r="BQ203">
            <v>2</v>
          </cell>
          <cell r="BR203">
            <v>2</v>
          </cell>
          <cell r="BS203">
            <v>2</v>
          </cell>
          <cell r="BT203">
            <v>0</v>
          </cell>
          <cell r="BU203">
            <v>2</v>
          </cell>
          <cell r="BV203">
            <v>2</v>
          </cell>
          <cell r="BW203">
            <v>2</v>
          </cell>
          <cell r="BX203">
            <v>2</v>
          </cell>
          <cell r="BY203">
            <v>2</v>
          </cell>
          <cell r="BZ203">
            <v>2</v>
          </cell>
          <cell r="CA203">
            <v>2</v>
          </cell>
          <cell r="CB203">
            <v>2</v>
          </cell>
          <cell r="CC203">
            <v>2</v>
          </cell>
          <cell r="CD203">
            <v>2</v>
          </cell>
          <cell r="CE203">
            <v>1</v>
          </cell>
          <cell r="CF203">
            <v>1</v>
          </cell>
          <cell r="CG203">
            <v>1</v>
          </cell>
          <cell r="CH203">
            <v>1</v>
          </cell>
          <cell r="CI203">
            <v>1</v>
          </cell>
          <cell r="CJ203">
            <v>1</v>
          </cell>
          <cell r="CK203">
            <v>1</v>
          </cell>
          <cell r="CL203">
            <v>1</v>
          </cell>
          <cell r="CM203">
            <v>1</v>
          </cell>
          <cell r="CN203">
            <v>1</v>
          </cell>
          <cell r="CO203">
            <v>2</v>
          </cell>
          <cell r="CP203">
            <v>2</v>
          </cell>
          <cell r="CQ203">
            <v>2</v>
          </cell>
          <cell r="CR203">
            <v>2</v>
          </cell>
          <cell r="CS203">
            <v>2</v>
          </cell>
          <cell r="CT203">
            <v>2</v>
          </cell>
          <cell r="CU203">
            <v>1</v>
          </cell>
          <cell r="CV203">
            <v>1</v>
          </cell>
          <cell r="CW203">
            <v>1</v>
          </cell>
          <cell r="CX203">
            <v>1</v>
          </cell>
          <cell r="CY203">
            <v>1</v>
          </cell>
          <cell r="CZ203">
            <v>1</v>
          </cell>
          <cell r="DA203">
            <v>2</v>
          </cell>
          <cell r="DB203">
            <v>2</v>
          </cell>
          <cell r="DC203">
            <v>1</v>
          </cell>
          <cell r="DD203">
            <v>1</v>
          </cell>
          <cell r="DE203">
            <v>1</v>
          </cell>
          <cell r="DF203">
            <v>1</v>
          </cell>
          <cell r="DG203">
            <v>1</v>
          </cell>
          <cell r="DH203">
            <v>1</v>
          </cell>
          <cell r="DI203">
            <v>1</v>
          </cell>
          <cell r="DJ203" t="str">
            <v>CAr</v>
          </cell>
          <cell r="DK203" t="str">
            <v>Limited</v>
          </cell>
          <cell r="EA203" t="str">
            <v>Might</v>
          </cell>
          <cell r="EB203" t="str">
            <v>• 10 ranks in Knowledge (arcana).
• 10 ranks in Knowledge (geography).
• Ability to cast teleport (not verified).
• You must join the Wayfarers Union (not verified).</v>
          </cell>
          <cell r="ED203" t="str">
            <v>SDC</v>
          </cell>
          <cell r="EE203">
            <v>10</v>
          </cell>
          <cell r="EF203" t="str">
            <v>Outsider</v>
          </cell>
          <cell r="EH203" t="b">
            <v>0</v>
          </cell>
          <cell r="EI203" t="str">
            <v/>
          </cell>
          <cell r="EJ203">
            <v>99</v>
          </cell>
          <cell r="EK203">
            <v>99</v>
          </cell>
          <cell r="EL203">
            <v>99</v>
          </cell>
          <cell r="EM203">
            <v>99</v>
          </cell>
          <cell r="EN203">
            <v>-1</v>
          </cell>
        </row>
        <row r="204">
          <cell r="A204">
            <v>201</v>
          </cell>
          <cell r="B204" t="str">
            <v>Wild Mage</v>
          </cell>
          <cell r="C204" t="str">
            <v>WiM</v>
          </cell>
          <cell r="D204" t="str">
            <v>WiM</v>
          </cell>
          <cell r="E204">
            <v>0</v>
          </cell>
          <cell r="G204">
            <v>0</v>
          </cell>
          <cell r="K204">
            <v>2</v>
          </cell>
          <cell r="L204">
            <v>4</v>
          </cell>
          <cell r="U204">
            <v>0.5</v>
          </cell>
          <cell r="V204">
            <v>0.34</v>
          </cell>
          <cell r="W204">
            <v>0.5</v>
          </cell>
          <cell r="X204">
            <v>0.34</v>
          </cell>
          <cell r="AH204">
            <v>1</v>
          </cell>
          <cell r="AI204">
            <v>1</v>
          </cell>
          <cell r="AJ204">
            <v>1</v>
          </cell>
          <cell r="AK204">
            <v>2</v>
          </cell>
          <cell r="AL204">
            <v>1</v>
          </cell>
          <cell r="AM204">
            <v>0</v>
          </cell>
          <cell r="AN204">
            <v>2</v>
          </cell>
          <cell r="AO204">
            <v>2</v>
          </cell>
          <cell r="AP204">
            <v>2</v>
          </cell>
          <cell r="AQ204">
            <v>2</v>
          </cell>
          <cell r="AR204">
            <v>2</v>
          </cell>
          <cell r="AS204">
            <v>2</v>
          </cell>
          <cell r="AT204">
            <v>2</v>
          </cell>
          <cell r="AU204">
            <v>2</v>
          </cell>
          <cell r="AV204">
            <v>1</v>
          </cell>
          <cell r="AW204">
            <v>1</v>
          </cell>
          <cell r="AX204">
            <v>1</v>
          </cell>
          <cell r="AY204">
            <v>1</v>
          </cell>
          <cell r="AZ204">
            <v>1</v>
          </cell>
          <cell r="BA204">
            <v>1</v>
          </cell>
          <cell r="BB204">
            <v>1</v>
          </cell>
          <cell r="BC204">
            <v>1</v>
          </cell>
          <cell r="BD204">
            <v>1</v>
          </cell>
          <cell r="BE204">
            <v>1</v>
          </cell>
          <cell r="BF204">
            <v>0</v>
          </cell>
          <cell r="BG204">
            <v>0</v>
          </cell>
          <cell r="BH204">
            <v>2</v>
          </cell>
          <cell r="BI204">
            <v>1</v>
          </cell>
          <cell r="BJ204">
            <v>2</v>
          </cell>
          <cell r="BK204">
            <v>2</v>
          </cell>
          <cell r="BL204">
            <v>2</v>
          </cell>
          <cell r="BM204">
            <v>2</v>
          </cell>
          <cell r="BN204">
            <v>2</v>
          </cell>
          <cell r="BO204">
            <v>2</v>
          </cell>
          <cell r="BP204">
            <v>0</v>
          </cell>
          <cell r="BQ204">
            <v>2</v>
          </cell>
          <cell r="BR204">
            <v>2</v>
          </cell>
          <cell r="BS204">
            <v>2</v>
          </cell>
          <cell r="BT204">
            <v>0</v>
          </cell>
          <cell r="BU204">
            <v>2</v>
          </cell>
          <cell r="BV204">
            <v>2</v>
          </cell>
          <cell r="BW204">
            <v>2</v>
          </cell>
          <cell r="BX204">
            <v>2</v>
          </cell>
          <cell r="BY204">
            <v>2</v>
          </cell>
          <cell r="BZ204">
            <v>2</v>
          </cell>
          <cell r="CA204">
            <v>2</v>
          </cell>
          <cell r="CB204">
            <v>2</v>
          </cell>
          <cell r="CC204">
            <v>2</v>
          </cell>
          <cell r="CD204">
            <v>2</v>
          </cell>
          <cell r="CE204">
            <v>1</v>
          </cell>
          <cell r="CF204">
            <v>1</v>
          </cell>
          <cell r="CG204">
            <v>1</v>
          </cell>
          <cell r="CH204">
            <v>1</v>
          </cell>
          <cell r="CI204">
            <v>1</v>
          </cell>
          <cell r="CJ204">
            <v>1</v>
          </cell>
          <cell r="CK204">
            <v>1</v>
          </cell>
          <cell r="CL204">
            <v>1</v>
          </cell>
          <cell r="CM204">
            <v>1</v>
          </cell>
          <cell r="CN204">
            <v>1</v>
          </cell>
          <cell r="CO204">
            <v>2</v>
          </cell>
          <cell r="CP204">
            <v>2</v>
          </cell>
          <cell r="CQ204">
            <v>2</v>
          </cell>
          <cell r="CR204">
            <v>2</v>
          </cell>
          <cell r="CS204">
            <v>2</v>
          </cell>
          <cell r="CT204">
            <v>2</v>
          </cell>
          <cell r="CU204">
            <v>1</v>
          </cell>
          <cell r="CV204">
            <v>1</v>
          </cell>
          <cell r="CW204">
            <v>1</v>
          </cell>
          <cell r="CX204">
            <v>1</v>
          </cell>
          <cell r="CY204">
            <v>1</v>
          </cell>
          <cell r="CZ204">
            <v>1</v>
          </cell>
          <cell r="DA204">
            <v>1</v>
          </cell>
          <cell r="DB204">
            <v>2</v>
          </cell>
          <cell r="DC204">
            <v>1</v>
          </cell>
          <cell r="DD204">
            <v>1</v>
          </cell>
          <cell r="DE204">
            <v>1</v>
          </cell>
          <cell r="DF204">
            <v>1</v>
          </cell>
          <cell r="DG204">
            <v>2</v>
          </cell>
          <cell r="DH204">
            <v>1</v>
          </cell>
          <cell r="DI204">
            <v>1</v>
          </cell>
          <cell r="DJ204" t="str">
            <v>CAr</v>
          </cell>
          <cell r="DK204" t="str">
            <v>Limited</v>
          </cell>
          <cell r="EA204" t="str">
            <v>Do</v>
          </cell>
          <cell r="EB204" t="str">
            <v>• Any chaotic alignment.
• 4 ranks in Knowledge (the planes).
• 8 ranks in Spellcraft.
• 4 ranks in Use Magic Device.
• Magical Aptitude feat.
• Any metamagic feat.
• Arcane caster level 1st.</v>
          </cell>
          <cell r="ED204" t="str">
            <v>DvC</v>
          </cell>
          <cell r="EE204">
            <v>10</v>
          </cell>
          <cell r="EF204" t="str">
            <v>Outsider</v>
          </cell>
          <cell r="EH204" t="b">
            <v>0</v>
          </cell>
          <cell r="EI204" t="str">
            <v/>
          </cell>
          <cell r="EJ204">
            <v>99</v>
          </cell>
          <cell r="EK204">
            <v>99</v>
          </cell>
          <cell r="EL204">
            <v>99</v>
          </cell>
          <cell r="EM204">
            <v>99</v>
          </cell>
          <cell r="EN204">
            <v>-1</v>
          </cell>
        </row>
        <row r="205">
          <cell r="A205">
            <v>202</v>
          </cell>
          <cell r="B205" t="str">
            <v>– Prestige Classes Complete Adventurer –</v>
          </cell>
          <cell r="E205">
            <v>0</v>
          </cell>
          <cell r="F205">
            <v>1</v>
          </cell>
          <cell r="ED205" t="str">
            <v>AoS</v>
          </cell>
          <cell r="EE205">
            <v>10</v>
          </cell>
          <cell r="EF205" t="str">
            <v>Outsider</v>
          </cell>
          <cell r="EH205" t="b">
            <v>0</v>
          </cell>
          <cell r="EI205" t="str">
            <v/>
          </cell>
          <cell r="EJ205">
            <v>99</v>
          </cell>
          <cell r="EK205">
            <v>99</v>
          </cell>
          <cell r="EL205">
            <v>99</v>
          </cell>
          <cell r="EM205">
            <v>99</v>
          </cell>
          <cell r="EN205">
            <v>-1</v>
          </cell>
        </row>
        <row r="206">
          <cell r="A206">
            <v>203</v>
          </cell>
          <cell r="B206" t="str">
            <v>Apelord</v>
          </cell>
          <cell r="C206" t="str">
            <v>Ape</v>
          </cell>
          <cell r="D206" t="str">
            <v>Ape</v>
          </cell>
          <cell r="E206">
            <v>0</v>
          </cell>
          <cell r="K206">
            <v>4</v>
          </cell>
          <cell r="L206">
            <v>10</v>
          </cell>
          <cell r="U206">
            <v>1</v>
          </cell>
          <cell r="V206">
            <v>0.5</v>
          </cell>
          <cell r="W206">
            <v>0.5</v>
          </cell>
          <cell r="X206">
            <v>0.34</v>
          </cell>
          <cell r="AH206">
            <v>1</v>
          </cell>
          <cell r="AI206">
            <v>1</v>
          </cell>
          <cell r="AJ206">
            <v>1</v>
          </cell>
          <cell r="AK206">
            <v>1</v>
          </cell>
          <cell r="AL206">
            <v>2</v>
          </cell>
          <cell r="AM206">
            <v>0</v>
          </cell>
          <cell r="AN206">
            <v>1</v>
          </cell>
          <cell r="AO206">
            <v>1</v>
          </cell>
          <cell r="AP206">
            <v>1</v>
          </cell>
          <cell r="AQ206">
            <v>1</v>
          </cell>
          <cell r="AR206">
            <v>1</v>
          </cell>
          <cell r="AS206">
            <v>1</v>
          </cell>
          <cell r="AT206">
            <v>1</v>
          </cell>
          <cell r="AU206">
            <v>1</v>
          </cell>
          <cell r="AV206">
            <v>1</v>
          </cell>
          <cell r="AW206">
            <v>1</v>
          </cell>
          <cell r="AX206">
            <v>1</v>
          </cell>
          <cell r="AY206">
            <v>1</v>
          </cell>
          <cell r="AZ206">
            <v>2</v>
          </cell>
          <cell r="BA206">
            <v>1</v>
          </cell>
          <cell r="BB206">
            <v>1</v>
          </cell>
          <cell r="BC206">
            <v>2</v>
          </cell>
          <cell r="BD206">
            <v>2</v>
          </cell>
          <cell r="BE206">
            <v>2</v>
          </cell>
          <cell r="BF206">
            <v>0</v>
          </cell>
          <cell r="BG206">
            <v>0</v>
          </cell>
          <cell r="BH206">
            <v>2</v>
          </cell>
          <cell r="BI206">
            <v>2</v>
          </cell>
          <cell r="BJ206">
            <v>1</v>
          </cell>
          <cell r="BK206">
            <v>1</v>
          </cell>
          <cell r="BL206">
            <v>1</v>
          </cell>
          <cell r="BM206">
            <v>1</v>
          </cell>
          <cell r="BN206">
            <v>1</v>
          </cell>
          <cell r="BO206">
            <v>1</v>
          </cell>
          <cell r="BP206">
            <v>0</v>
          </cell>
          <cell r="BQ206">
            <v>2</v>
          </cell>
          <cell r="BR206">
            <v>1</v>
          </cell>
          <cell r="BS206">
            <v>1</v>
          </cell>
          <cell r="BT206">
            <v>0</v>
          </cell>
          <cell r="BU206">
            <v>1</v>
          </cell>
          <cell r="BV206">
            <v>1</v>
          </cell>
          <cell r="BW206">
            <v>1</v>
          </cell>
          <cell r="BX206">
            <v>1</v>
          </cell>
          <cell r="BY206">
            <v>1</v>
          </cell>
          <cell r="BZ206">
            <v>1</v>
          </cell>
          <cell r="CA206">
            <v>1</v>
          </cell>
          <cell r="CB206">
            <v>1</v>
          </cell>
          <cell r="CC206">
            <v>1</v>
          </cell>
          <cell r="CD206">
            <v>1</v>
          </cell>
          <cell r="CE206">
            <v>2</v>
          </cell>
          <cell r="CF206">
            <v>1</v>
          </cell>
          <cell r="CG206">
            <v>2</v>
          </cell>
          <cell r="CH206">
            <v>1</v>
          </cell>
          <cell r="CI206">
            <v>1</v>
          </cell>
          <cell r="CJ206">
            <v>1</v>
          </cell>
          <cell r="CK206">
            <v>1</v>
          </cell>
          <cell r="CL206">
            <v>1</v>
          </cell>
          <cell r="CM206">
            <v>1</v>
          </cell>
          <cell r="CN206">
            <v>1</v>
          </cell>
          <cell r="CO206">
            <v>1</v>
          </cell>
          <cell r="CP206">
            <v>1</v>
          </cell>
          <cell r="CQ206">
            <v>1</v>
          </cell>
          <cell r="CR206">
            <v>1</v>
          </cell>
          <cell r="CS206">
            <v>1</v>
          </cell>
          <cell r="CT206">
            <v>1</v>
          </cell>
          <cell r="CU206">
            <v>1</v>
          </cell>
          <cell r="CV206">
            <v>1</v>
          </cell>
          <cell r="CW206">
            <v>1</v>
          </cell>
          <cell r="CX206">
            <v>1</v>
          </cell>
          <cell r="CY206">
            <v>1</v>
          </cell>
          <cell r="CZ206">
            <v>1</v>
          </cell>
          <cell r="DA206">
            <v>1</v>
          </cell>
          <cell r="DB206">
            <v>1</v>
          </cell>
          <cell r="DC206">
            <v>2</v>
          </cell>
          <cell r="DD206">
            <v>2</v>
          </cell>
          <cell r="DE206">
            <v>2</v>
          </cell>
          <cell r="DF206">
            <v>1</v>
          </cell>
          <cell r="DG206">
            <v>1</v>
          </cell>
          <cell r="DH206">
            <v>1</v>
          </cell>
          <cell r="DI206">
            <v>1</v>
          </cell>
          <cell r="DJ206" t="str">
            <v>CAd</v>
          </cell>
          <cell r="DK206" t="str">
            <v>Open</v>
          </cell>
          <cell r="EA206" t="str">
            <v>Do</v>
          </cell>
          <cell r="EB206" t="str">
            <v>• Must be of any neutral alignment.
• A base attack bonus of +5 or higher.
• 4 ranks in Handle Animal.
• 2 ranks in Knowledge (nature).
• 4 ranks in Climb.
• Toughness feat.</v>
          </cell>
          <cell r="ED206" t="str">
            <v>Ara</v>
          </cell>
          <cell r="EE206">
            <v>10</v>
          </cell>
          <cell r="EF206" t="str">
            <v>Outsider</v>
          </cell>
          <cell r="EH206" t="b">
            <v>0</v>
          </cell>
          <cell r="EI206" t="str">
            <v/>
          </cell>
          <cell r="EJ206">
            <v>99</v>
          </cell>
          <cell r="EK206">
            <v>99</v>
          </cell>
          <cell r="EL206">
            <v>99</v>
          </cell>
          <cell r="EM206">
            <v>99</v>
          </cell>
          <cell r="EN206">
            <v>-1</v>
          </cell>
        </row>
        <row r="207">
          <cell r="A207">
            <v>204</v>
          </cell>
          <cell r="B207" t="str">
            <v>Bearlord</v>
          </cell>
          <cell r="C207" t="str">
            <v>Ber</v>
          </cell>
          <cell r="D207" t="str">
            <v>Ber</v>
          </cell>
          <cell r="E207">
            <v>0</v>
          </cell>
          <cell r="K207">
            <v>4</v>
          </cell>
          <cell r="L207">
            <v>10</v>
          </cell>
          <cell r="U207">
            <v>1</v>
          </cell>
          <cell r="V207">
            <v>0.5</v>
          </cell>
          <cell r="W207">
            <v>0.5</v>
          </cell>
          <cell r="X207">
            <v>0.34</v>
          </cell>
          <cell r="AH207">
            <v>1</v>
          </cell>
          <cell r="AI207">
            <v>1</v>
          </cell>
          <cell r="AJ207">
            <v>1</v>
          </cell>
          <cell r="AK207">
            <v>1</v>
          </cell>
          <cell r="AL207">
            <v>2</v>
          </cell>
          <cell r="AM207">
            <v>0</v>
          </cell>
          <cell r="AN207">
            <v>1</v>
          </cell>
          <cell r="AO207">
            <v>1</v>
          </cell>
          <cell r="AP207">
            <v>1</v>
          </cell>
          <cell r="AQ207">
            <v>1</v>
          </cell>
          <cell r="AR207">
            <v>1</v>
          </cell>
          <cell r="AS207">
            <v>1</v>
          </cell>
          <cell r="AT207">
            <v>1</v>
          </cell>
          <cell r="AU207">
            <v>1</v>
          </cell>
          <cell r="AV207">
            <v>1</v>
          </cell>
          <cell r="AW207">
            <v>1</v>
          </cell>
          <cell r="AX207">
            <v>1</v>
          </cell>
          <cell r="AY207">
            <v>1</v>
          </cell>
          <cell r="AZ207">
            <v>2</v>
          </cell>
          <cell r="BA207">
            <v>1</v>
          </cell>
          <cell r="BB207">
            <v>1</v>
          </cell>
          <cell r="BC207">
            <v>2</v>
          </cell>
          <cell r="BD207">
            <v>2</v>
          </cell>
          <cell r="BE207">
            <v>2</v>
          </cell>
          <cell r="BF207">
            <v>0</v>
          </cell>
          <cell r="BG207">
            <v>0</v>
          </cell>
          <cell r="BH207">
            <v>2</v>
          </cell>
          <cell r="BI207">
            <v>2</v>
          </cell>
          <cell r="BJ207">
            <v>1</v>
          </cell>
          <cell r="BK207">
            <v>1</v>
          </cell>
          <cell r="BL207">
            <v>1</v>
          </cell>
          <cell r="BM207">
            <v>1</v>
          </cell>
          <cell r="BN207">
            <v>1</v>
          </cell>
          <cell r="BO207">
            <v>1</v>
          </cell>
          <cell r="BP207">
            <v>0</v>
          </cell>
          <cell r="BQ207">
            <v>2</v>
          </cell>
          <cell r="BR207">
            <v>1</v>
          </cell>
          <cell r="BS207">
            <v>1</v>
          </cell>
          <cell r="BT207">
            <v>0</v>
          </cell>
          <cell r="BU207">
            <v>1</v>
          </cell>
          <cell r="BV207">
            <v>1</v>
          </cell>
          <cell r="BW207">
            <v>1</v>
          </cell>
          <cell r="BX207">
            <v>1</v>
          </cell>
          <cell r="BY207">
            <v>1</v>
          </cell>
          <cell r="BZ207">
            <v>1</v>
          </cell>
          <cell r="CA207">
            <v>1</v>
          </cell>
          <cell r="CB207">
            <v>1</v>
          </cell>
          <cell r="CC207">
            <v>1</v>
          </cell>
          <cell r="CD207">
            <v>1</v>
          </cell>
          <cell r="CE207">
            <v>2</v>
          </cell>
          <cell r="CF207">
            <v>1</v>
          </cell>
          <cell r="CG207">
            <v>2</v>
          </cell>
          <cell r="CH207">
            <v>1</v>
          </cell>
          <cell r="CI207">
            <v>1</v>
          </cell>
          <cell r="CJ207">
            <v>1</v>
          </cell>
          <cell r="CK207">
            <v>1</v>
          </cell>
          <cell r="CL207">
            <v>1</v>
          </cell>
          <cell r="CM207">
            <v>1</v>
          </cell>
          <cell r="CN207">
            <v>1</v>
          </cell>
          <cell r="CO207">
            <v>1</v>
          </cell>
          <cell r="CP207">
            <v>1</v>
          </cell>
          <cell r="CQ207">
            <v>1</v>
          </cell>
          <cell r="CR207">
            <v>1</v>
          </cell>
          <cell r="CS207">
            <v>1</v>
          </cell>
          <cell r="CT207">
            <v>1</v>
          </cell>
          <cell r="CU207">
            <v>1</v>
          </cell>
          <cell r="CV207">
            <v>1</v>
          </cell>
          <cell r="CW207">
            <v>1</v>
          </cell>
          <cell r="CX207">
            <v>1</v>
          </cell>
          <cell r="CY207">
            <v>1</v>
          </cell>
          <cell r="CZ207">
            <v>1</v>
          </cell>
          <cell r="DA207">
            <v>1</v>
          </cell>
          <cell r="DB207">
            <v>1</v>
          </cell>
          <cell r="DC207">
            <v>2</v>
          </cell>
          <cell r="DD207">
            <v>2</v>
          </cell>
          <cell r="DE207">
            <v>2</v>
          </cell>
          <cell r="DF207">
            <v>1</v>
          </cell>
          <cell r="DG207">
            <v>1</v>
          </cell>
          <cell r="DH207">
            <v>1</v>
          </cell>
          <cell r="DI207">
            <v>1</v>
          </cell>
          <cell r="DJ207" t="str">
            <v>CAd</v>
          </cell>
          <cell r="DK207" t="str">
            <v>Open</v>
          </cell>
          <cell r="EA207" t="str">
            <v>Do</v>
          </cell>
          <cell r="EB207" t="str">
            <v>• Must be of any Neutral alignment.
• A base attack bonus of +5 or higher.
• 4 ranks in Handle Animal.
• 2 ranks in Knowledge (nature).
• 4 ranks in Intimidate.
• Endurance feat.</v>
          </cell>
          <cell r="ED207" t="str">
            <v>Dis</v>
          </cell>
          <cell r="EE207">
            <v>5</v>
          </cell>
          <cell r="EF207" t="str">
            <v>Outsider</v>
          </cell>
          <cell r="EH207" t="b">
            <v>0</v>
          </cell>
          <cell r="EI207" t="str">
            <v/>
          </cell>
          <cell r="EJ207">
            <v>99</v>
          </cell>
          <cell r="EK207">
            <v>99</v>
          </cell>
          <cell r="EL207">
            <v>99</v>
          </cell>
          <cell r="EM207">
            <v>99</v>
          </cell>
          <cell r="EN207">
            <v>-1</v>
          </cell>
        </row>
        <row r="208">
          <cell r="A208">
            <v>205</v>
          </cell>
          <cell r="B208" t="str">
            <v>Birdlord</v>
          </cell>
          <cell r="C208" t="str">
            <v>Bir</v>
          </cell>
          <cell r="D208" t="str">
            <v>Bir</v>
          </cell>
          <cell r="E208">
            <v>0</v>
          </cell>
          <cell r="K208">
            <v>4</v>
          </cell>
          <cell r="L208">
            <v>10</v>
          </cell>
          <cell r="U208">
            <v>1</v>
          </cell>
          <cell r="V208">
            <v>0.5</v>
          </cell>
          <cell r="W208">
            <v>0.5</v>
          </cell>
          <cell r="X208">
            <v>0.34</v>
          </cell>
          <cell r="AH208">
            <v>1</v>
          </cell>
          <cell r="AI208">
            <v>1</v>
          </cell>
          <cell r="AJ208">
            <v>1</v>
          </cell>
          <cell r="AK208">
            <v>1</v>
          </cell>
          <cell r="AL208">
            <v>2</v>
          </cell>
          <cell r="AM208">
            <v>0</v>
          </cell>
          <cell r="AN208">
            <v>1</v>
          </cell>
          <cell r="AO208">
            <v>1</v>
          </cell>
          <cell r="AP208">
            <v>1</v>
          </cell>
          <cell r="AQ208">
            <v>1</v>
          </cell>
          <cell r="AR208">
            <v>1</v>
          </cell>
          <cell r="AS208">
            <v>1</v>
          </cell>
          <cell r="AT208">
            <v>1</v>
          </cell>
          <cell r="AU208">
            <v>1</v>
          </cell>
          <cell r="AV208">
            <v>1</v>
          </cell>
          <cell r="AW208">
            <v>1</v>
          </cell>
          <cell r="AX208">
            <v>1</v>
          </cell>
          <cell r="AY208">
            <v>1</v>
          </cell>
          <cell r="AZ208">
            <v>2</v>
          </cell>
          <cell r="BA208">
            <v>1</v>
          </cell>
          <cell r="BB208">
            <v>1</v>
          </cell>
          <cell r="BC208">
            <v>2</v>
          </cell>
          <cell r="BD208">
            <v>2</v>
          </cell>
          <cell r="BE208">
            <v>2</v>
          </cell>
          <cell r="BF208">
            <v>0</v>
          </cell>
          <cell r="BG208">
            <v>0</v>
          </cell>
          <cell r="BH208">
            <v>2</v>
          </cell>
          <cell r="BI208">
            <v>2</v>
          </cell>
          <cell r="BJ208">
            <v>1</v>
          </cell>
          <cell r="BK208">
            <v>1</v>
          </cell>
          <cell r="BL208">
            <v>1</v>
          </cell>
          <cell r="BM208">
            <v>1</v>
          </cell>
          <cell r="BN208">
            <v>1</v>
          </cell>
          <cell r="BO208">
            <v>1</v>
          </cell>
          <cell r="BP208">
            <v>0</v>
          </cell>
          <cell r="BQ208">
            <v>2</v>
          </cell>
          <cell r="BR208">
            <v>1</v>
          </cell>
          <cell r="BS208">
            <v>1</v>
          </cell>
          <cell r="BT208">
            <v>0</v>
          </cell>
          <cell r="BU208">
            <v>1</v>
          </cell>
          <cell r="BV208">
            <v>1</v>
          </cell>
          <cell r="BW208">
            <v>1</v>
          </cell>
          <cell r="BX208">
            <v>1</v>
          </cell>
          <cell r="BY208">
            <v>1</v>
          </cell>
          <cell r="BZ208">
            <v>1</v>
          </cell>
          <cell r="CA208">
            <v>1</v>
          </cell>
          <cell r="CB208">
            <v>1</v>
          </cell>
          <cell r="CC208">
            <v>1</v>
          </cell>
          <cell r="CD208">
            <v>1</v>
          </cell>
          <cell r="CE208">
            <v>2</v>
          </cell>
          <cell r="CF208">
            <v>1</v>
          </cell>
          <cell r="CG208">
            <v>2</v>
          </cell>
          <cell r="CH208">
            <v>1</v>
          </cell>
          <cell r="CI208">
            <v>1</v>
          </cell>
          <cell r="CJ208">
            <v>1</v>
          </cell>
          <cell r="CK208">
            <v>1</v>
          </cell>
          <cell r="CL208">
            <v>1</v>
          </cell>
          <cell r="CM208">
            <v>1</v>
          </cell>
          <cell r="CN208">
            <v>1</v>
          </cell>
          <cell r="CO208">
            <v>1</v>
          </cell>
          <cell r="CP208">
            <v>1</v>
          </cell>
          <cell r="CQ208">
            <v>1</v>
          </cell>
          <cell r="CR208">
            <v>1</v>
          </cell>
          <cell r="CS208">
            <v>1</v>
          </cell>
          <cell r="CT208">
            <v>1</v>
          </cell>
          <cell r="CU208">
            <v>1</v>
          </cell>
          <cell r="CV208">
            <v>1</v>
          </cell>
          <cell r="CW208">
            <v>1</v>
          </cell>
          <cell r="CX208">
            <v>1</v>
          </cell>
          <cell r="CY208">
            <v>1</v>
          </cell>
          <cell r="CZ208">
            <v>1</v>
          </cell>
          <cell r="DA208">
            <v>1</v>
          </cell>
          <cell r="DB208">
            <v>1</v>
          </cell>
          <cell r="DC208">
            <v>2</v>
          </cell>
          <cell r="DD208">
            <v>2</v>
          </cell>
          <cell r="DE208">
            <v>2</v>
          </cell>
          <cell r="DF208">
            <v>1</v>
          </cell>
          <cell r="DG208">
            <v>1</v>
          </cell>
          <cell r="DH208">
            <v>1</v>
          </cell>
          <cell r="DI208">
            <v>1</v>
          </cell>
          <cell r="DJ208" t="str">
            <v>CAd</v>
          </cell>
          <cell r="DK208" t="str">
            <v>Open</v>
          </cell>
          <cell r="EA208" t="str">
            <v>Do</v>
          </cell>
          <cell r="EB208" t="str">
            <v>• Must be of any neutral alignment.
• A base attack bonus of +5 or higher.
• 4 ranks in Handle Animal.
• 2 ranks in Knowledge (nature).
• 4 ranks in Spot.
• Improved Flight feat.</v>
          </cell>
          <cell r="ED208" t="str">
            <v>Ali</v>
          </cell>
          <cell r="EE208">
            <v>10</v>
          </cell>
          <cell r="EF208" t="str">
            <v>Outsider</v>
          </cell>
          <cell r="EH208" t="b">
            <v>0</v>
          </cell>
          <cell r="EI208" t="str">
            <v/>
          </cell>
          <cell r="EJ208">
            <v>99</v>
          </cell>
          <cell r="EK208">
            <v>99</v>
          </cell>
          <cell r="EL208">
            <v>99</v>
          </cell>
          <cell r="EM208">
            <v>99</v>
          </cell>
          <cell r="EN208">
            <v>-1</v>
          </cell>
        </row>
        <row r="209">
          <cell r="A209">
            <v>206</v>
          </cell>
          <cell r="B209" t="str">
            <v>Catlord</v>
          </cell>
          <cell r="C209" t="str">
            <v>Cat</v>
          </cell>
          <cell r="D209" t="str">
            <v>Cat</v>
          </cell>
          <cell r="E209">
            <v>0</v>
          </cell>
          <cell r="K209">
            <v>4</v>
          </cell>
          <cell r="L209">
            <v>10</v>
          </cell>
          <cell r="U209">
            <v>1</v>
          </cell>
          <cell r="V209">
            <v>0.5</v>
          </cell>
          <cell r="W209">
            <v>0.5</v>
          </cell>
          <cell r="X209">
            <v>0.34</v>
          </cell>
          <cell r="AH209">
            <v>1</v>
          </cell>
          <cell r="AI209">
            <v>1</v>
          </cell>
          <cell r="AJ209">
            <v>1</v>
          </cell>
          <cell r="AK209">
            <v>1</v>
          </cell>
          <cell r="AL209">
            <v>2</v>
          </cell>
          <cell r="AM209">
            <v>0</v>
          </cell>
          <cell r="AN209">
            <v>1</v>
          </cell>
          <cell r="AO209">
            <v>1</v>
          </cell>
          <cell r="AP209">
            <v>1</v>
          </cell>
          <cell r="AQ209">
            <v>1</v>
          </cell>
          <cell r="AR209">
            <v>1</v>
          </cell>
          <cell r="AS209">
            <v>1</v>
          </cell>
          <cell r="AT209">
            <v>1</v>
          </cell>
          <cell r="AU209">
            <v>1</v>
          </cell>
          <cell r="AV209">
            <v>1</v>
          </cell>
          <cell r="AW209">
            <v>1</v>
          </cell>
          <cell r="AX209">
            <v>1</v>
          </cell>
          <cell r="AY209">
            <v>1</v>
          </cell>
          <cell r="AZ209">
            <v>2</v>
          </cell>
          <cell r="BA209">
            <v>1</v>
          </cell>
          <cell r="BB209">
            <v>1</v>
          </cell>
          <cell r="BC209">
            <v>2</v>
          </cell>
          <cell r="BD209">
            <v>2</v>
          </cell>
          <cell r="BE209">
            <v>2</v>
          </cell>
          <cell r="BF209">
            <v>0</v>
          </cell>
          <cell r="BG209">
            <v>0</v>
          </cell>
          <cell r="BH209">
            <v>2</v>
          </cell>
          <cell r="BI209">
            <v>2</v>
          </cell>
          <cell r="BJ209">
            <v>1</v>
          </cell>
          <cell r="BK209">
            <v>1</v>
          </cell>
          <cell r="BL209">
            <v>1</v>
          </cell>
          <cell r="BM209">
            <v>1</v>
          </cell>
          <cell r="BN209">
            <v>1</v>
          </cell>
          <cell r="BO209">
            <v>1</v>
          </cell>
          <cell r="BP209">
            <v>0</v>
          </cell>
          <cell r="BQ209">
            <v>2</v>
          </cell>
          <cell r="BR209">
            <v>1</v>
          </cell>
          <cell r="BS209">
            <v>1</v>
          </cell>
          <cell r="BT209">
            <v>0</v>
          </cell>
          <cell r="BU209">
            <v>1</v>
          </cell>
          <cell r="BV209">
            <v>1</v>
          </cell>
          <cell r="BW209">
            <v>1</v>
          </cell>
          <cell r="BX209">
            <v>1</v>
          </cell>
          <cell r="BY209">
            <v>1</v>
          </cell>
          <cell r="BZ209">
            <v>1</v>
          </cell>
          <cell r="CA209">
            <v>1</v>
          </cell>
          <cell r="CB209">
            <v>1</v>
          </cell>
          <cell r="CC209">
            <v>1</v>
          </cell>
          <cell r="CD209">
            <v>1</v>
          </cell>
          <cell r="CE209">
            <v>2</v>
          </cell>
          <cell r="CF209">
            <v>1</v>
          </cell>
          <cell r="CG209">
            <v>2</v>
          </cell>
          <cell r="CH209">
            <v>1</v>
          </cell>
          <cell r="CI209">
            <v>1</v>
          </cell>
          <cell r="CJ209">
            <v>1</v>
          </cell>
          <cell r="CK209">
            <v>1</v>
          </cell>
          <cell r="CL209">
            <v>1</v>
          </cell>
          <cell r="CM209">
            <v>1</v>
          </cell>
          <cell r="CN209">
            <v>1</v>
          </cell>
          <cell r="CO209">
            <v>1</v>
          </cell>
          <cell r="CP209">
            <v>1</v>
          </cell>
          <cell r="CQ209">
            <v>1</v>
          </cell>
          <cell r="CR209">
            <v>1</v>
          </cell>
          <cell r="CS209">
            <v>1</v>
          </cell>
          <cell r="CT209">
            <v>1</v>
          </cell>
          <cell r="CU209">
            <v>1</v>
          </cell>
          <cell r="CV209">
            <v>1</v>
          </cell>
          <cell r="CW209">
            <v>1</v>
          </cell>
          <cell r="CX209">
            <v>1</v>
          </cell>
          <cell r="CY209">
            <v>1</v>
          </cell>
          <cell r="CZ209">
            <v>1</v>
          </cell>
          <cell r="DA209">
            <v>1</v>
          </cell>
          <cell r="DB209">
            <v>1</v>
          </cell>
          <cell r="DC209">
            <v>2</v>
          </cell>
          <cell r="DD209">
            <v>2</v>
          </cell>
          <cell r="DE209">
            <v>2</v>
          </cell>
          <cell r="DF209">
            <v>1</v>
          </cell>
          <cell r="DG209">
            <v>1</v>
          </cell>
          <cell r="DH209">
            <v>1</v>
          </cell>
          <cell r="DI209">
            <v>1</v>
          </cell>
          <cell r="DJ209" t="str">
            <v>CAd</v>
          </cell>
          <cell r="DK209" t="str">
            <v>Open</v>
          </cell>
          <cell r="EA209" t="str">
            <v>Do</v>
          </cell>
          <cell r="EB209" t="str">
            <v>• Must be of any neutral alignment.
• A base attack bonus of +5 or higher.
• 4 ranks in Handle Animal.
• 2 ranks in Knowledge (nature).
• 4 ranks in Move Silently.
• Weapon Finesse feat.</v>
          </cell>
          <cell r="ED209" t="str">
            <v>Con</v>
          </cell>
          <cell r="EE209">
            <v>10</v>
          </cell>
          <cell r="EF209" t="str">
            <v>Outsider</v>
          </cell>
          <cell r="EH209" t="b">
            <v>0</v>
          </cell>
          <cell r="EI209" t="str">
            <v/>
          </cell>
          <cell r="EJ209">
            <v>99</v>
          </cell>
          <cell r="EK209">
            <v>99</v>
          </cell>
          <cell r="EL209">
            <v>99</v>
          </cell>
          <cell r="EM209">
            <v>99</v>
          </cell>
          <cell r="EN209">
            <v>-1</v>
          </cell>
        </row>
        <row r="210">
          <cell r="A210">
            <v>207</v>
          </cell>
          <cell r="B210" t="str">
            <v>Horselord</v>
          </cell>
          <cell r="C210" t="str">
            <v>Hrs</v>
          </cell>
          <cell r="D210" t="str">
            <v>Hrs</v>
          </cell>
          <cell r="E210">
            <v>0</v>
          </cell>
          <cell r="K210">
            <v>4</v>
          </cell>
          <cell r="L210">
            <v>10</v>
          </cell>
          <cell r="U210">
            <v>1</v>
          </cell>
          <cell r="V210">
            <v>0.5</v>
          </cell>
          <cell r="W210">
            <v>0.5</v>
          </cell>
          <cell r="X210">
            <v>0.34</v>
          </cell>
          <cell r="AH210">
            <v>1</v>
          </cell>
          <cell r="AI210">
            <v>1</v>
          </cell>
          <cell r="AJ210">
            <v>1</v>
          </cell>
          <cell r="AK210">
            <v>1</v>
          </cell>
          <cell r="AL210">
            <v>2</v>
          </cell>
          <cell r="AM210">
            <v>0</v>
          </cell>
          <cell r="AN210">
            <v>1</v>
          </cell>
          <cell r="AO210">
            <v>1</v>
          </cell>
          <cell r="AP210">
            <v>1</v>
          </cell>
          <cell r="AQ210">
            <v>1</v>
          </cell>
          <cell r="AR210">
            <v>1</v>
          </cell>
          <cell r="AS210">
            <v>1</v>
          </cell>
          <cell r="AT210">
            <v>1</v>
          </cell>
          <cell r="AU210">
            <v>1</v>
          </cell>
          <cell r="AV210">
            <v>1</v>
          </cell>
          <cell r="AW210">
            <v>1</v>
          </cell>
          <cell r="AX210">
            <v>1</v>
          </cell>
          <cell r="AY210">
            <v>1</v>
          </cell>
          <cell r="AZ210">
            <v>2</v>
          </cell>
          <cell r="BA210">
            <v>1</v>
          </cell>
          <cell r="BB210">
            <v>1</v>
          </cell>
          <cell r="BC210">
            <v>2</v>
          </cell>
          <cell r="BD210">
            <v>2</v>
          </cell>
          <cell r="BE210">
            <v>2</v>
          </cell>
          <cell r="BF210">
            <v>0</v>
          </cell>
          <cell r="BG210">
            <v>0</v>
          </cell>
          <cell r="BH210">
            <v>2</v>
          </cell>
          <cell r="BI210">
            <v>2</v>
          </cell>
          <cell r="BJ210">
            <v>1</v>
          </cell>
          <cell r="BK210">
            <v>1</v>
          </cell>
          <cell r="BL210">
            <v>1</v>
          </cell>
          <cell r="BM210">
            <v>1</v>
          </cell>
          <cell r="BN210">
            <v>1</v>
          </cell>
          <cell r="BO210">
            <v>1</v>
          </cell>
          <cell r="BP210">
            <v>0</v>
          </cell>
          <cell r="BQ210">
            <v>2</v>
          </cell>
          <cell r="BR210">
            <v>1</v>
          </cell>
          <cell r="BS210">
            <v>1</v>
          </cell>
          <cell r="BT210">
            <v>0</v>
          </cell>
          <cell r="BU210">
            <v>1</v>
          </cell>
          <cell r="BV210">
            <v>1</v>
          </cell>
          <cell r="BW210">
            <v>1</v>
          </cell>
          <cell r="BX210">
            <v>1</v>
          </cell>
          <cell r="BY210">
            <v>1</v>
          </cell>
          <cell r="BZ210">
            <v>1</v>
          </cell>
          <cell r="CA210">
            <v>1</v>
          </cell>
          <cell r="CB210">
            <v>1</v>
          </cell>
          <cell r="CC210">
            <v>1</v>
          </cell>
          <cell r="CD210">
            <v>1</v>
          </cell>
          <cell r="CE210">
            <v>2</v>
          </cell>
          <cell r="CF210">
            <v>1</v>
          </cell>
          <cell r="CG210">
            <v>2</v>
          </cell>
          <cell r="CH210">
            <v>1</v>
          </cell>
          <cell r="CI210">
            <v>1</v>
          </cell>
          <cell r="CJ210">
            <v>1</v>
          </cell>
          <cell r="CK210">
            <v>1</v>
          </cell>
          <cell r="CL210">
            <v>1</v>
          </cell>
          <cell r="CM210">
            <v>1</v>
          </cell>
          <cell r="CN210">
            <v>1</v>
          </cell>
          <cell r="CO210">
            <v>1</v>
          </cell>
          <cell r="CP210">
            <v>1</v>
          </cell>
          <cell r="CQ210">
            <v>1</v>
          </cell>
          <cell r="CR210">
            <v>1</v>
          </cell>
          <cell r="CS210">
            <v>1</v>
          </cell>
          <cell r="CT210">
            <v>1</v>
          </cell>
          <cell r="CU210">
            <v>1</v>
          </cell>
          <cell r="CV210">
            <v>1</v>
          </cell>
          <cell r="CW210">
            <v>1</v>
          </cell>
          <cell r="CX210">
            <v>1</v>
          </cell>
          <cell r="CY210">
            <v>1</v>
          </cell>
          <cell r="CZ210">
            <v>1</v>
          </cell>
          <cell r="DA210">
            <v>1</v>
          </cell>
          <cell r="DB210">
            <v>1</v>
          </cell>
          <cell r="DC210">
            <v>2</v>
          </cell>
          <cell r="DD210">
            <v>2</v>
          </cell>
          <cell r="DE210">
            <v>2</v>
          </cell>
          <cell r="DF210">
            <v>1</v>
          </cell>
          <cell r="DG210">
            <v>1</v>
          </cell>
          <cell r="DH210">
            <v>1</v>
          </cell>
          <cell r="DI210">
            <v>1</v>
          </cell>
          <cell r="DJ210" t="str">
            <v>CAd</v>
          </cell>
          <cell r="DK210" t="str">
            <v>Open</v>
          </cell>
          <cell r="EA210" t="str">
            <v>Do</v>
          </cell>
          <cell r="EB210" t="str">
            <v>• Must be of any neutral alignment.
• A base attack bonus of +5 or higher.
• 4 ranks in Handle Animal.
• 2 ranks in Knowledge (nature).
• 4 ranks in Jump.
• Run feat.</v>
          </cell>
          <cell r="ED210" t="str">
            <v>Exr</v>
          </cell>
          <cell r="EE210">
            <v>10</v>
          </cell>
          <cell r="EF210" t="str">
            <v>Outsider</v>
          </cell>
          <cell r="EH210" t="b">
            <v>0</v>
          </cell>
          <cell r="EI210" t="str">
            <v/>
          </cell>
          <cell r="EJ210">
            <v>99</v>
          </cell>
          <cell r="EK210">
            <v>99</v>
          </cell>
          <cell r="EL210">
            <v>99</v>
          </cell>
          <cell r="EM210">
            <v>99</v>
          </cell>
          <cell r="EN210">
            <v>-1</v>
          </cell>
        </row>
        <row r="211">
          <cell r="A211">
            <v>208</v>
          </cell>
          <cell r="B211" t="str">
            <v>Sharklord</v>
          </cell>
          <cell r="C211" t="str">
            <v>Shk</v>
          </cell>
          <cell r="D211" t="str">
            <v>Shk</v>
          </cell>
          <cell r="E211">
            <v>0</v>
          </cell>
          <cell r="K211">
            <v>4</v>
          </cell>
          <cell r="L211">
            <v>10</v>
          </cell>
          <cell r="U211">
            <v>1</v>
          </cell>
          <cell r="V211">
            <v>0.5</v>
          </cell>
          <cell r="W211">
            <v>0.5</v>
          </cell>
          <cell r="X211">
            <v>0.34</v>
          </cell>
          <cell r="AH211">
            <v>1</v>
          </cell>
          <cell r="AI211">
            <v>1</v>
          </cell>
          <cell r="AJ211">
            <v>1</v>
          </cell>
          <cell r="AK211">
            <v>1</v>
          </cell>
          <cell r="AL211">
            <v>2</v>
          </cell>
          <cell r="AM211">
            <v>0</v>
          </cell>
          <cell r="AN211">
            <v>1</v>
          </cell>
          <cell r="AO211">
            <v>1</v>
          </cell>
          <cell r="AP211">
            <v>1</v>
          </cell>
          <cell r="AQ211">
            <v>1</v>
          </cell>
          <cell r="AR211">
            <v>1</v>
          </cell>
          <cell r="AS211">
            <v>1</v>
          </cell>
          <cell r="AT211">
            <v>1</v>
          </cell>
          <cell r="AU211">
            <v>1</v>
          </cell>
          <cell r="AV211">
            <v>1</v>
          </cell>
          <cell r="AW211">
            <v>1</v>
          </cell>
          <cell r="AX211">
            <v>1</v>
          </cell>
          <cell r="AY211">
            <v>1</v>
          </cell>
          <cell r="AZ211">
            <v>2</v>
          </cell>
          <cell r="BA211">
            <v>1</v>
          </cell>
          <cell r="BB211">
            <v>1</v>
          </cell>
          <cell r="BC211">
            <v>2</v>
          </cell>
          <cell r="BD211">
            <v>2</v>
          </cell>
          <cell r="BE211">
            <v>2</v>
          </cell>
          <cell r="BF211">
            <v>0</v>
          </cell>
          <cell r="BG211">
            <v>0</v>
          </cell>
          <cell r="BH211">
            <v>2</v>
          </cell>
          <cell r="BI211">
            <v>2</v>
          </cell>
          <cell r="BJ211">
            <v>1</v>
          </cell>
          <cell r="BK211">
            <v>1</v>
          </cell>
          <cell r="BL211">
            <v>1</v>
          </cell>
          <cell r="BM211">
            <v>1</v>
          </cell>
          <cell r="BN211">
            <v>1</v>
          </cell>
          <cell r="BO211">
            <v>1</v>
          </cell>
          <cell r="BP211">
            <v>0</v>
          </cell>
          <cell r="BQ211">
            <v>2</v>
          </cell>
          <cell r="BR211">
            <v>1</v>
          </cell>
          <cell r="BS211">
            <v>1</v>
          </cell>
          <cell r="BT211">
            <v>0</v>
          </cell>
          <cell r="BU211">
            <v>1</v>
          </cell>
          <cell r="BV211">
            <v>1</v>
          </cell>
          <cell r="BW211">
            <v>1</v>
          </cell>
          <cell r="BX211">
            <v>1</v>
          </cell>
          <cell r="BY211">
            <v>1</v>
          </cell>
          <cell r="BZ211">
            <v>1</v>
          </cell>
          <cell r="CA211">
            <v>1</v>
          </cell>
          <cell r="CB211">
            <v>1</v>
          </cell>
          <cell r="CC211">
            <v>1</v>
          </cell>
          <cell r="CD211">
            <v>1</v>
          </cell>
          <cell r="CE211">
            <v>2</v>
          </cell>
          <cell r="CF211">
            <v>1</v>
          </cell>
          <cell r="CG211">
            <v>2</v>
          </cell>
          <cell r="CH211">
            <v>1</v>
          </cell>
          <cell r="CI211">
            <v>1</v>
          </cell>
          <cell r="CJ211">
            <v>1</v>
          </cell>
          <cell r="CK211">
            <v>1</v>
          </cell>
          <cell r="CL211">
            <v>1</v>
          </cell>
          <cell r="CM211">
            <v>1</v>
          </cell>
          <cell r="CN211">
            <v>1</v>
          </cell>
          <cell r="CO211">
            <v>1</v>
          </cell>
          <cell r="CP211">
            <v>1</v>
          </cell>
          <cell r="CQ211">
            <v>1</v>
          </cell>
          <cell r="CR211">
            <v>1</v>
          </cell>
          <cell r="CS211">
            <v>1</v>
          </cell>
          <cell r="CT211">
            <v>1</v>
          </cell>
          <cell r="CU211">
            <v>1</v>
          </cell>
          <cell r="CV211">
            <v>1</v>
          </cell>
          <cell r="CW211">
            <v>1</v>
          </cell>
          <cell r="CX211">
            <v>1</v>
          </cell>
          <cell r="CY211">
            <v>1</v>
          </cell>
          <cell r="CZ211">
            <v>1</v>
          </cell>
          <cell r="DA211">
            <v>1</v>
          </cell>
          <cell r="DB211">
            <v>1</v>
          </cell>
          <cell r="DC211">
            <v>2</v>
          </cell>
          <cell r="DD211">
            <v>2</v>
          </cell>
          <cell r="DE211">
            <v>2</v>
          </cell>
          <cell r="DF211">
            <v>1</v>
          </cell>
          <cell r="DG211">
            <v>1</v>
          </cell>
          <cell r="DH211">
            <v>1</v>
          </cell>
          <cell r="DI211">
            <v>1</v>
          </cell>
          <cell r="DJ211" t="str">
            <v>CAd</v>
          </cell>
          <cell r="DK211" t="str">
            <v>Open</v>
          </cell>
          <cell r="EA211" t="str">
            <v>Do</v>
          </cell>
          <cell r="EB211" t="str">
            <v>• Must be of any neutral alignment.
• A base attack bonus of +5 or higher.
• 4 ranks in Handle Animal.
• 2 ranks in Knowledge (nature).
• 4 ranks in Swim.
• Improved Swimming feat.</v>
          </cell>
          <cell r="ED211" t="str">
            <v>Mnk</v>
          </cell>
          <cell r="EE211">
            <v>20</v>
          </cell>
          <cell r="EF211" t="str">
            <v>Outsider</v>
          </cell>
          <cell r="EH211" t="b">
            <v>0</v>
          </cell>
          <cell r="EI211" t="str">
            <v/>
          </cell>
          <cell r="EJ211">
            <v>99</v>
          </cell>
          <cell r="EK211">
            <v>99</v>
          </cell>
          <cell r="EL211">
            <v>99</v>
          </cell>
          <cell r="EM211">
            <v>99</v>
          </cell>
          <cell r="EN211">
            <v>-1</v>
          </cell>
        </row>
        <row r="212">
          <cell r="A212">
            <v>209</v>
          </cell>
          <cell r="B212" t="str">
            <v>Snakelord</v>
          </cell>
          <cell r="C212" t="str">
            <v>Snk</v>
          </cell>
          <cell r="D212" t="str">
            <v>Snk</v>
          </cell>
          <cell r="E212">
            <v>0</v>
          </cell>
          <cell r="K212">
            <v>4</v>
          </cell>
          <cell r="L212">
            <v>10</v>
          </cell>
          <cell r="U212">
            <v>1</v>
          </cell>
          <cell r="V212">
            <v>0.5</v>
          </cell>
          <cell r="W212">
            <v>0.5</v>
          </cell>
          <cell r="X212">
            <v>0.34</v>
          </cell>
          <cell r="AH212">
            <v>1</v>
          </cell>
          <cell r="AI212">
            <v>1</v>
          </cell>
          <cell r="AJ212">
            <v>1</v>
          </cell>
          <cell r="AK212">
            <v>1</v>
          </cell>
          <cell r="AL212">
            <v>2</v>
          </cell>
          <cell r="AM212">
            <v>0</v>
          </cell>
          <cell r="AN212">
            <v>1</v>
          </cell>
          <cell r="AO212">
            <v>1</v>
          </cell>
          <cell r="AP212">
            <v>1</v>
          </cell>
          <cell r="AQ212">
            <v>1</v>
          </cell>
          <cell r="AR212">
            <v>1</v>
          </cell>
          <cell r="AS212">
            <v>1</v>
          </cell>
          <cell r="AT212">
            <v>1</v>
          </cell>
          <cell r="AU212">
            <v>1</v>
          </cell>
          <cell r="AV212">
            <v>1</v>
          </cell>
          <cell r="AW212">
            <v>1</v>
          </cell>
          <cell r="AX212">
            <v>1</v>
          </cell>
          <cell r="AY212">
            <v>1</v>
          </cell>
          <cell r="AZ212">
            <v>2</v>
          </cell>
          <cell r="BA212">
            <v>1</v>
          </cell>
          <cell r="BB212">
            <v>1</v>
          </cell>
          <cell r="BC212">
            <v>2</v>
          </cell>
          <cell r="BD212">
            <v>2</v>
          </cell>
          <cell r="BE212">
            <v>2</v>
          </cell>
          <cell r="BF212">
            <v>0</v>
          </cell>
          <cell r="BG212">
            <v>0</v>
          </cell>
          <cell r="BH212">
            <v>2</v>
          </cell>
          <cell r="BI212">
            <v>2</v>
          </cell>
          <cell r="BJ212">
            <v>1</v>
          </cell>
          <cell r="BK212">
            <v>1</v>
          </cell>
          <cell r="BL212">
            <v>1</v>
          </cell>
          <cell r="BM212">
            <v>1</v>
          </cell>
          <cell r="BN212">
            <v>1</v>
          </cell>
          <cell r="BO212">
            <v>1</v>
          </cell>
          <cell r="BP212">
            <v>0</v>
          </cell>
          <cell r="BQ212">
            <v>2</v>
          </cell>
          <cell r="BR212">
            <v>1</v>
          </cell>
          <cell r="BS212">
            <v>1</v>
          </cell>
          <cell r="BT212">
            <v>0</v>
          </cell>
          <cell r="BU212">
            <v>1</v>
          </cell>
          <cell r="BV212">
            <v>1</v>
          </cell>
          <cell r="BW212">
            <v>1</v>
          </cell>
          <cell r="BX212">
            <v>1</v>
          </cell>
          <cell r="BY212">
            <v>1</v>
          </cell>
          <cell r="BZ212">
            <v>1</v>
          </cell>
          <cell r="CA212">
            <v>1</v>
          </cell>
          <cell r="CB212">
            <v>1</v>
          </cell>
          <cell r="CC212">
            <v>1</v>
          </cell>
          <cell r="CD212">
            <v>1</v>
          </cell>
          <cell r="CE212">
            <v>2</v>
          </cell>
          <cell r="CF212">
            <v>1</v>
          </cell>
          <cell r="CG212">
            <v>2</v>
          </cell>
          <cell r="CH212">
            <v>1</v>
          </cell>
          <cell r="CI212">
            <v>1</v>
          </cell>
          <cell r="CJ212">
            <v>1</v>
          </cell>
          <cell r="CK212">
            <v>1</v>
          </cell>
          <cell r="CL212">
            <v>1</v>
          </cell>
          <cell r="CM212">
            <v>1</v>
          </cell>
          <cell r="CN212">
            <v>1</v>
          </cell>
          <cell r="CO212">
            <v>1</v>
          </cell>
          <cell r="CP212">
            <v>1</v>
          </cell>
          <cell r="CQ212">
            <v>1</v>
          </cell>
          <cell r="CR212">
            <v>1</v>
          </cell>
          <cell r="CS212">
            <v>1</v>
          </cell>
          <cell r="CT212">
            <v>1</v>
          </cell>
          <cell r="CU212">
            <v>1</v>
          </cell>
          <cell r="CV212">
            <v>1</v>
          </cell>
          <cell r="CW212">
            <v>1</v>
          </cell>
          <cell r="CX212">
            <v>1</v>
          </cell>
          <cell r="CY212">
            <v>1</v>
          </cell>
          <cell r="CZ212">
            <v>1</v>
          </cell>
          <cell r="DA212">
            <v>1</v>
          </cell>
          <cell r="DB212">
            <v>1</v>
          </cell>
          <cell r="DC212">
            <v>2</v>
          </cell>
          <cell r="DD212">
            <v>2</v>
          </cell>
          <cell r="DE212">
            <v>2</v>
          </cell>
          <cell r="DF212">
            <v>1</v>
          </cell>
          <cell r="DG212">
            <v>1</v>
          </cell>
          <cell r="DH212">
            <v>1</v>
          </cell>
          <cell r="DI212">
            <v>1</v>
          </cell>
          <cell r="DJ212" t="str">
            <v>CAd</v>
          </cell>
          <cell r="DK212" t="str">
            <v>Open</v>
          </cell>
          <cell r="EA212" t="str">
            <v>Do</v>
          </cell>
          <cell r="EB212" t="str">
            <v>• Must be of any neutral alignment.
• A base attack bonus of +5 or higher.
• 4 ranks in Handle Animal.
• 2 ranks in Knowledge (nature).
• 4 ranks in Escape Artist.
• Combat Reflexes feat.</v>
          </cell>
          <cell r="ED212" t="str">
            <v>KoSS</v>
          </cell>
          <cell r="EE212">
            <v>5</v>
          </cell>
          <cell r="EF212" t="str">
            <v>Outsider</v>
          </cell>
          <cell r="EH212" t="b">
            <v>0</v>
          </cell>
          <cell r="EI212" t="str">
            <v/>
          </cell>
          <cell r="EJ212">
            <v>99</v>
          </cell>
          <cell r="EK212">
            <v>99</v>
          </cell>
          <cell r="EL212">
            <v>99</v>
          </cell>
          <cell r="EM212">
            <v>99</v>
          </cell>
          <cell r="EN212">
            <v>-1</v>
          </cell>
        </row>
        <row r="213">
          <cell r="A213">
            <v>210</v>
          </cell>
          <cell r="B213" t="str">
            <v>Wolflord</v>
          </cell>
          <cell r="C213" t="str">
            <v>Wlf</v>
          </cell>
          <cell r="D213" t="str">
            <v>Wlf</v>
          </cell>
          <cell r="E213">
            <v>0</v>
          </cell>
          <cell r="K213">
            <v>4</v>
          </cell>
          <cell r="L213">
            <v>10</v>
          </cell>
          <cell r="U213">
            <v>1</v>
          </cell>
          <cell r="V213">
            <v>0.5</v>
          </cell>
          <cell r="W213">
            <v>0.5</v>
          </cell>
          <cell r="X213">
            <v>0.34</v>
          </cell>
          <cell r="AH213">
            <v>1</v>
          </cell>
          <cell r="AI213">
            <v>1</v>
          </cell>
          <cell r="AJ213">
            <v>1</v>
          </cell>
          <cell r="AK213">
            <v>1</v>
          </cell>
          <cell r="AL213">
            <v>2</v>
          </cell>
          <cell r="AM213">
            <v>0</v>
          </cell>
          <cell r="AN213">
            <v>1</v>
          </cell>
          <cell r="AO213">
            <v>1</v>
          </cell>
          <cell r="AP213">
            <v>1</v>
          </cell>
          <cell r="AQ213">
            <v>1</v>
          </cell>
          <cell r="AR213">
            <v>1</v>
          </cell>
          <cell r="AS213">
            <v>1</v>
          </cell>
          <cell r="AT213">
            <v>1</v>
          </cell>
          <cell r="AU213">
            <v>1</v>
          </cell>
          <cell r="AV213">
            <v>1</v>
          </cell>
          <cell r="AW213">
            <v>1</v>
          </cell>
          <cell r="AX213">
            <v>1</v>
          </cell>
          <cell r="AY213">
            <v>1</v>
          </cell>
          <cell r="AZ213">
            <v>2</v>
          </cell>
          <cell r="BA213">
            <v>1</v>
          </cell>
          <cell r="BB213">
            <v>1</v>
          </cell>
          <cell r="BC213">
            <v>2</v>
          </cell>
          <cell r="BD213">
            <v>2</v>
          </cell>
          <cell r="BE213">
            <v>2</v>
          </cell>
          <cell r="BF213">
            <v>0</v>
          </cell>
          <cell r="BG213">
            <v>0</v>
          </cell>
          <cell r="BH213">
            <v>2</v>
          </cell>
          <cell r="BI213">
            <v>2</v>
          </cell>
          <cell r="BJ213">
            <v>1</v>
          </cell>
          <cell r="BK213">
            <v>1</v>
          </cell>
          <cell r="BL213">
            <v>1</v>
          </cell>
          <cell r="BM213">
            <v>1</v>
          </cell>
          <cell r="BN213">
            <v>1</v>
          </cell>
          <cell r="BO213">
            <v>1</v>
          </cell>
          <cell r="BP213">
            <v>0</v>
          </cell>
          <cell r="BQ213">
            <v>2</v>
          </cell>
          <cell r="BR213">
            <v>1</v>
          </cell>
          <cell r="BS213">
            <v>1</v>
          </cell>
          <cell r="BT213">
            <v>0</v>
          </cell>
          <cell r="BU213">
            <v>1</v>
          </cell>
          <cell r="BV213">
            <v>1</v>
          </cell>
          <cell r="BW213">
            <v>1</v>
          </cell>
          <cell r="BX213">
            <v>1</v>
          </cell>
          <cell r="BY213">
            <v>1</v>
          </cell>
          <cell r="BZ213">
            <v>1</v>
          </cell>
          <cell r="CA213">
            <v>1</v>
          </cell>
          <cell r="CB213">
            <v>1</v>
          </cell>
          <cell r="CC213">
            <v>1</v>
          </cell>
          <cell r="CD213">
            <v>1</v>
          </cell>
          <cell r="CE213">
            <v>2</v>
          </cell>
          <cell r="CF213">
            <v>1</v>
          </cell>
          <cell r="CG213">
            <v>2</v>
          </cell>
          <cell r="CH213">
            <v>1</v>
          </cell>
          <cell r="CI213">
            <v>1</v>
          </cell>
          <cell r="CJ213">
            <v>1</v>
          </cell>
          <cell r="CK213">
            <v>1</v>
          </cell>
          <cell r="CL213">
            <v>1</v>
          </cell>
          <cell r="CM213">
            <v>1</v>
          </cell>
          <cell r="CN213">
            <v>1</v>
          </cell>
          <cell r="CO213">
            <v>1</v>
          </cell>
          <cell r="CP213">
            <v>1</v>
          </cell>
          <cell r="CQ213">
            <v>1</v>
          </cell>
          <cell r="CR213">
            <v>1</v>
          </cell>
          <cell r="CS213">
            <v>1</v>
          </cell>
          <cell r="CT213">
            <v>1</v>
          </cell>
          <cell r="CU213">
            <v>1</v>
          </cell>
          <cell r="CV213">
            <v>1</v>
          </cell>
          <cell r="CW213">
            <v>1</v>
          </cell>
          <cell r="CX213">
            <v>1</v>
          </cell>
          <cell r="CY213">
            <v>1</v>
          </cell>
          <cell r="CZ213">
            <v>1</v>
          </cell>
          <cell r="DA213">
            <v>1</v>
          </cell>
          <cell r="DB213">
            <v>1</v>
          </cell>
          <cell r="DC213">
            <v>2</v>
          </cell>
          <cell r="DD213">
            <v>2</v>
          </cell>
          <cell r="DE213">
            <v>2</v>
          </cell>
          <cell r="DF213">
            <v>1</v>
          </cell>
          <cell r="DG213">
            <v>1</v>
          </cell>
          <cell r="DH213">
            <v>1</v>
          </cell>
          <cell r="DI213">
            <v>1</v>
          </cell>
          <cell r="DJ213" t="str">
            <v>CAd</v>
          </cell>
          <cell r="DK213" t="str">
            <v>Open</v>
          </cell>
          <cell r="EA213" t="str">
            <v>Do</v>
          </cell>
          <cell r="EB213" t="str">
            <v>• Must be of any neutral alignment.
• A base attack bonus of +5 or higher.
• 4 ranks in Handle Animal.
• 2 ranks in Knowledge (nature).
• 4 ranks in Survival.
• Track feat.</v>
          </cell>
          <cell r="ED213" t="str">
            <v>GsA</v>
          </cell>
          <cell r="EE213">
            <v>10</v>
          </cell>
          <cell r="EF213" t="str">
            <v>Construct</v>
          </cell>
          <cell r="EH213" t="b">
            <v>0</v>
          </cell>
          <cell r="EI213" t="str">
            <v/>
          </cell>
          <cell r="EJ213">
            <v>99</v>
          </cell>
          <cell r="EK213">
            <v>99</v>
          </cell>
          <cell r="EL213">
            <v>99</v>
          </cell>
          <cell r="EM213">
            <v>99</v>
          </cell>
          <cell r="EN213">
            <v>-1</v>
          </cell>
        </row>
        <row r="214">
          <cell r="A214">
            <v>211</v>
          </cell>
          <cell r="B214" t="str">
            <v>Beastmaster</v>
          </cell>
          <cell r="C214" t="str">
            <v>Bsm</v>
          </cell>
          <cell r="D214" t="str">
            <v>Bsm</v>
          </cell>
          <cell r="E214">
            <v>0</v>
          </cell>
          <cell r="K214">
            <v>4</v>
          </cell>
          <cell r="L214">
            <v>10</v>
          </cell>
          <cell r="U214">
            <v>1</v>
          </cell>
          <cell r="V214">
            <v>0.5</v>
          </cell>
          <cell r="W214">
            <v>0.5</v>
          </cell>
          <cell r="X214">
            <v>0.34</v>
          </cell>
          <cell r="AH214">
            <v>1</v>
          </cell>
          <cell r="AI214">
            <v>1</v>
          </cell>
          <cell r="AJ214">
            <v>1</v>
          </cell>
          <cell r="AK214">
            <v>1</v>
          </cell>
          <cell r="AL214">
            <v>2</v>
          </cell>
          <cell r="AM214">
            <v>0</v>
          </cell>
          <cell r="AN214">
            <v>1</v>
          </cell>
          <cell r="AO214">
            <v>1</v>
          </cell>
          <cell r="AP214">
            <v>1</v>
          </cell>
          <cell r="AQ214">
            <v>1</v>
          </cell>
          <cell r="AR214">
            <v>1</v>
          </cell>
          <cell r="AS214">
            <v>1</v>
          </cell>
          <cell r="AT214">
            <v>1</v>
          </cell>
          <cell r="AU214">
            <v>1</v>
          </cell>
          <cell r="AV214">
            <v>1</v>
          </cell>
          <cell r="AW214">
            <v>1</v>
          </cell>
          <cell r="AX214">
            <v>1</v>
          </cell>
          <cell r="AY214">
            <v>1</v>
          </cell>
          <cell r="AZ214">
            <v>1</v>
          </cell>
          <cell r="BA214">
            <v>1</v>
          </cell>
          <cell r="BB214">
            <v>1</v>
          </cell>
          <cell r="BC214">
            <v>2</v>
          </cell>
          <cell r="BD214">
            <v>2</v>
          </cell>
          <cell r="BE214">
            <v>2</v>
          </cell>
          <cell r="BF214">
            <v>0</v>
          </cell>
          <cell r="BG214">
            <v>0</v>
          </cell>
          <cell r="BH214">
            <v>1</v>
          </cell>
          <cell r="BI214">
            <v>2</v>
          </cell>
          <cell r="BJ214">
            <v>1</v>
          </cell>
          <cell r="BK214">
            <v>1</v>
          </cell>
          <cell r="BL214">
            <v>1</v>
          </cell>
          <cell r="BM214">
            <v>1</v>
          </cell>
          <cell r="BN214">
            <v>1</v>
          </cell>
          <cell r="BO214">
            <v>1</v>
          </cell>
          <cell r="BP214">
            <v>0</v>
          </cell>
          <cell r="BQ214">
            <v>2</v>
          </cell>
          <cell r="BR214">
            <v>1</v>
          </cell>
          <cell r="BS214">
            <v>1</v>
          </cell>
          <cell r="BT214">
            <v>0</v>
          </cell>
          <cell r="BU214">
            <v>1</v>
          </cell>
          <cell r="BV214">
            <v>1</v>
          </cell>
          <cell r="BW214">
            <v>1</v>
          </cell>
          <cell r="BX214">
            <v>1</v>
          </cell>
          <cell r="BY214">
            <v>1</v>
          </cell>
          <cell r="BZ214">
            <v>1</v>
          </cell>
          <cell r="CA214">
            <v>1</v>
          </cell>
          <cell r="CB214">
            <v>1</v>
          </cell>
          <cell r="CC214">
            <v>1</v>
          </cell>
          <cell r="CD214">
            <v>1</v>
          </cell>
          <cell r="CE214">
            <v>2</v>
          </cell>
          <cell r="CF214">
            <v>1</v>
          </cell>
          <cell r="CG214">
            <v>1</v>
          </cell>
          <cell r="CH214">
            <v>1</v>
          </cell>
          <cell r="CI214">
            <v>1</v>
          </cell>
          <cell r="CJ214">
            <v>1</v>
          </cell>
          <cell r="CK214">
            <v>1</v>
          </cell>
          <cell r="CL214">
            <v>1</v>
          </cell>
          <cell r="CM214">
            <v>1</v>
          </cell>
          <cell r="CN214">
            <v>1</v>
          </cell>
          <cell r="CO214">
            <v>1</v>
          </cell>
          <cell r="CP214">
            <v>1</v>
          </cell>
          <cell r="CQ214">
            <v>1</v>
          </cell>
          <cell r="CR214">
            <v>1</v>
          </cell>
          <cell r="CS214">
            <v>1</v>
          </cell>
          <cell r="CT214">
            <v>1</v>
          </cell>
          <cell r="CU214">
            <v>1</v>
          </cell>
          <cell r="CV214">
            <v>2</v>
          </cell>
          <cell r="CW214">
            <v>1</v>
          </cell>
          <cell r="CX214">
            <v>1</v>
          </cell>
          <cell r="CY214">
            <v>1</v>
          </cell>
          <cell r="CZ214">
            <v>1</v>
          </cell>
          <cell r="DA214">
            <v>1</v>
          </cell>
          <cell r="DB214">
            <v>1</v>
          </cell>
          <cell r="DC214">
            <v>2</v>
          </cell>
          <cell r="DD214">
            <v>2</v>
          </cell>
          <cell r="DE214">
            <v>2</v>
          </cell>
          <cell r="DF214">
            <v>1</v>
          </cell>
          <cell r="DG214">
            <v>1</v>
          </cell>
          <cell r="DH214">
            <v>1</v>
          </cell>
          <cell r="DI214">
            <v>1</v>
          </cell>
          <cell r="DJ214" t="str">
            <v>CAd</v>
          </cell>
          <cell r="DK214" t="str">
            <v>Open</v>
          </cell>
          <cell r="EA214" t="str">
            <v>Do</v>
          </cell>
          <cell r="EB214" t="str">
            <v>• 8 ranks in Handle Animal.
• 4 ranks in Survival.
• Skill Focus (Handle Animal) feat.</v>
          </cell>
          <cell r="ED214" t="str">
            <v>Inc</v>
          </cell>
          <cell r="EE214">
            <v>20</v>
          </cell>
          <cell r="EF214" t="str">
            <v>Outsider</v>
          </cell>
          <cell r="EH214" t="b">
            <v>0</v>
          </cell>
          <cell r="EI214" t="str">
            <v/>
          </cell>
          <cell r="EJ214">
            <v>99</v>
          </cell>
          <cell r="EK214">
            <v>99</v>
          </cell>
          <cell r="EL214">
            <v>99</v>
          </cell>
          <cell r="EM214">
            <v>99</v>
          </cell>
          <cell r="EN214">
            <v>-1</v>
          </cell>
        </row>
        <row r="215">
          <cell r="A215">
            <v>212</v>
          </cell>
          <cell r="B215" t="str">
            <v>Bloodhound</v>
          </cell>
          <cell r="C215" t="str">
            <v>Bld</v>
          </cell>
          <cell r="D215" t="str">
            <v>Bld</v>
          </cell>
          <cell r="E215">
            <v>0</v>
          </cell>
          <cell r="K215">
            <v>6</v>
          </cell>
          <cell r="L215">
            <v>10</v>
          </cell>
          <cell r="N215" t="b">
            <v>0</v>
          </cell>
          <cell r="S215" t="b">
            <v>0</v>
          </cell>
          <cell r="T215" t="b">
            <v>0</v>
          </cell>
          <cell r="U215">
            <v>1</v>
          </cell>
          <cell r="V215">
            <v>0.5</v>
          </cell>
          <cell r="W215">
            <v>0.5</v>
          </cell>
          <cell r="X215">
            <v>0.34</v>
          </cell>
          <cell r="AH215">
            <v>1</v>
          </cell>
          <cell r="AI215">
            <v>1</v>
          </cell>
          <cell r="AJ215">
            <v>1</v>
          </cell>
          <cell r="AK215">
            <v>2</v>
          </cell>
          <cell r="AL215">
            <v>2</v>
          </cell>
          <cell r="AM215">
            <v>0</v>
          </cell>
          <cell r="AN215">
            <v>1</v>
          </cell>
          <cell r="AO215">
            <v>1</v>
          </cell>
          <cell r="AP215">
            <v>1</v>
          </cell>
          <cell r="AQ215">
            <v>1</v>
          </cell>
          <cell r="AR215">
            <v>1</v>
          </cell>
          <cell r="AS215">
            <v>1</v>
          </cell>
          <cell r="AT215">
            <v>1</v>
          </cell>
          <cell r="AU215">
            <v>1</v>
          </cell>
          <cell r="AV215">
            <v>1</v>
          </cell>
          <cell r="AW215">
            <v>2</v>
          </cell>
          <cell r="AX215">
            <v>1</v>
          </cell>
          <cell r="AY215">
            <v>2</v>
          </cell>
          <cell r="AZ215">
            <v>1</v>
          </cell>
          <cell r="BA215">
            <v>1</v>
          </cell>
          <cell r="BB215">
            <v>2</v>
          </cell>
          <cell r="BC215">
            <v>1</v>
          </cell>
          <cell r="BD215">
            <v>2</v>
          </cell>
          <cell r="BE215">
            <v>2</v>
          </cell>
          <cell r="BF215">
            <v>0</v>
          </cell>
          <cell r="BG215">
            <v>0</v>
          </cell>
          <cell r="BH215">
            <v>2</v>
          </cell>
          <cell r="BI215">
            <v>2</v>
          </cell>
          <cell r="BJ215">
            <v>1</v>
          </cell>
          <cell r="BK215">
            <v>1</v>
          </cell>
          <cell r="BL215">
            <v>1</v>
          </cell>
          <cell r="BM215">
            <v>1</v>
          </cell>
          <cell r="BN215">
            <v>1</v>
          </cell>
          <cell r="BO215">
            <v>1</v>
          </cell>
          <cell r="BP215">
            <v>0</v>
          </cell>
          <cell r="BQ215">
            <v>1</v>
          </cell>
          <cell r="BR215">
            <v>1</v>
          </cell>
          <cell r="BS215">
            <v>1</v>
          </cell>
          <cell r="BT215">
            <v>0</v>
          </cell>
          <cell r="BU215">
            <v>1</v>
          </cell>
          <cell r="BV215">
            <v>1</v>
          </cell>
          <cell r="BW215">
            <v>1</v>
          </cell>
          <cell r="BX215">
            <v>1</v>
          </cell>
          <cell r="BY215">
            <v>1</v>
          </cell>
          <cell r="BZ215">
            <v>1</v>
          </cell>
          <cell r="CA215">
            <v>1</v>
          </cell>
          <cell r="CB215">
            <v>1</v>
          </cell>
          <cell r="CC215">
            <v>1</v>
          </cell>
          <cell r="CD215">
            <v>1</v>
          </cell>
          <cell r="CE215">
            <v>2</v>
          </cell>
          <cell r="CF215">
            <v>1</v>
          </cell>
          <cell r="CG215">
            <v>2</v>
          </cell>
          <cell r="CH215">
            <v>2</v>
          </cell>
          <cell r="CI215">
            <v>1</v>
          </cell>
          <cell r="CJ215">
            <v>1</v>
          </cell>
          <cell r="CK215">
            <v>1</v>
          </cell>
          <cell r="CL215">
            <v>1</v>
          </cell>
          <cell r="CM215">
            <v>1</v>
          </cell>
          <cell r="CN215">
            <v>1</v>
          </cell>
          <cell r="CO215">
            <v>1</v>
          </cell>
          <cell r="CP215">
            <v>1</v>
          </cell>
          <cell r="CQ215">
            <v>1</v>
          </cell>
          <cell r="CR215">
            <v>1</v>
          </cell>
          <cell r="CS215">
            <v>1</v>
          </cell>
          <cell r="CT215">
            <v>1</v>
          </cell>
          <cell r="CU215">
            <v>1</v>
          </cell>
          <cell r="CV215">
            <v>2</v>
          </cell>
          <cell r="CW215">
            <v>2</v>
          </cell>
          <cell r="CX215">
            <v>2</v>
          </cell>
          <cell r="CY215">
            <v>1</v>
          </cell>
          <cell r="CZ215">
            <v>1</v>
          </cell>
          <cell r="DA215">
            <v>1</v>
          </cell>
          <cell r="DB215">
            <v>1</v>
          </cell>
          <cell r="DC215">
            <v>2</v>
          </cell>
          <cell r="DD215">
            <v>2</v>
          </cell>
          <cell r="DE215">
            <v>2</v>
          </cell>
          <cell r="DF215">
            <v>1</v>
          </cell>
          <cell r="DG215">
            <v>1</v>
          </cell>
          <cell r="DH215">
            <v>1</v>
          </cell>
          <cell r="DI215">
            <v>2</v>
          </cell>
          <cell r="DJ215" t="str">
            <v>CAd</v>
          </cell>
          <cell r="DK215" t="str">
            <v>Open</v>
          </cell>
          <cell r="EA215" t="str">
            <v>Do</v>
          </cell>
          <cell r="EB215" t="str">
            <v>• A base attack bonus of +4 or higher.
• 4 ranks in Gather Information.
• 4 ranks in Move Silently.
• 4 ranks in Survival.
• Endurance feat.
• Track feat.</v>
          </cell>
          <cell r="ED215" t="str">
            <v>InCh</v>
          </cell>
          <cell r="EE215">
            <v>10</v>
          </cell>
          <cell r="EF215" t="str">
            <v>Outsider</v>
          </cell>
          <cell r="EH215" t="b">
            <v>0</v>
          </cell>
          <cell r="EI215" t="str">
            <v/>
          </cell>
          <cell r="EJ215">
            <v>99</v>
          </cell>
          <cell r="EK215">
            <v>99</v>
          </cell>
          <cell r="EL215">
            <v>99</v>
          </cell>
          <cell r="EM215">
            <v>99</v>
          </cell>
          <cell r="EN215">
            <v>-1</v>
          </cell>
        </row>
        <row r="216">
          <cell r="A216">
            <v>213</v>
          </cell>
          <cell r="B216" t="str">
            <v>Daggerspell Mage</v>
          </cell>
          <cell r="C216" t="str">
            <v>DaM</v>
          </cell>
          <cell r="D216" t="str">
            <v>DaM</v>
          </cell>
          <cell r="E216">
            <v>0</v>
          </cell>
          <cell r="G216">
            <v>0</v>
          </cell>
          <cell r="K216">
            <v>6</v>
          </cell>
          <cell r="L216">
            <v>6</v>
          </cell>
          <cell r="U216">
            <v>0.75</v>
          </cell>
          <cell r="V216">
            <v>0.34</v>
          </cell>
          <cell r="W216">
            <v>0.5</v>
          </cell>
          <cell r="X216">
            <v>0.5</v>
          </cell>
          <cell r="AH216">
            <v>1</v>
          </cell>
          <cell r="AI216">
            <v>1</v>
          </cell>
          <cell r="AJ216">
            <v>2</v>
          </cell>
          <cell r="AK216">
            <v>1</v>
          </cell>
          <cell r="AL216">
            <v>2</v>
          </cell>
          <cell r="AM216">
            <v>0</v>
          </cell>
          <cell r="AN216">
            <v>2</v>
          </cell>
          <cell r="AO216">
            <v>2</v>
          </cell>
          <cell r="AP216">
            <v>2</v>
          </cell>
          <cell r="AQ216">
            <v>2</v>
          </cell>
          <cell r="AR216">
            <v>2</v>
          </cell>
          <cell r="AS216">
            <v>2</v>
          </cell>
          <cell r="AT216">
            <v>2</v>
          </cell>
          <cell r="AU216">
            <v>2</v>
          </cell>
          <cell r="AV216">
            <v>1</v>
          </cell>
          <cell r="AW216">
            <v>1</v>
          </cell>
          <cell r="AX216">
            <v>1</v>
          </cell>
          <cell r="AY216">
            <v>1</v>
          </cell>
          <cell r="AZ216">
            <v>1</v>
          </cell>
          <cell r="BA216">
            <v>1</v>
          </cell>
          <cell r="BB216">
            <v>1</v>
          </cell>
          <cell r="BC216">
            <v>2</v>
          </cell>
          <cell r="BD216">
            <v>2</v>
          </cell>
          <cell r="BE216">
            <v>2</v>
          </cell>
          <cell r="BF216">
            <v>0</v>
          </cell>
          <cell r="BG216">
            <v>0</v>
          </cell>
          <cell r="BH216">
            <v>1</v>
          </cell>
          <cell r="BI216">
            <v>2</v>
          </cell>
          <cell r="BJ216">
            <v>2</v>
          </cell>
          <cell r="BK216">
            <v>1</v>
          </cell>
          <cell r="BL216">
            <v>1</v>
          </cell>
          <cell r="BM216">
            <v>1</v>
          </cell>
          <cell r="BN216">
            <v>1</v>
          </cell>
          <cell r="BO216">
            <v>1</v>
          </cell>
          <cell r="BP216">
            <v>0</v>
          </cell>
          <cell r="BQ216">
            <v>1</v>
          </cell>
          <cell r="BR216">
            <v>1</v>
          </cell>
          <cell r="BS216">
            <v>1</v>
          </cell>
          <cell r="BT216">
            <v>0</v>
          </cell>
          <cell r="BU216">
            <v>1</v>
          </cell>
          <cell r="BV216">
            <v>1</v>
          </cell>
          <cell r="BW216">
            <v>1</v>
          </cell>
          <cell r="BX216">
            <v>1</v>
          </cell>
          <cell r="BY216">
            <v>1</v>
          </cell>
          <cell r="BZ216">
            <v>1</v>
          </cell>
          <cell r="CA216">
            <v>1</v>
          </cell>
          <cell r="CB216">
            <v>1</v>
          </cell>
          <cell r="CC216">
            <v>1</v>
          </cell>
          <cell r="CD216">
            <v>1</v>
          </cell>
          <cell r="CE216">
            <v>2</v>
          </cell>
          <cell r="CF216">
            <v>1</v>
          </cell>
          <cell r="CG216">
            <v>2</v>
          </cell>
          <cell r="CH216">
            <v>1</v>
          </cell>
          <cell r="CI216">
            <v>1</v>
          </cell>
          <cell r="CJ216">
            <v>1</v>
          </cell>
          <cell r="CK216">
            <v>1</v>
          </cell>
          <cell r="CL216">
            <v>1</v>
          </cell>
          <cell r="CM216">
            <v>1</v>
          </cell>
          <cell r="CN216">
            <v>1</v>
          </cell>
          <cell r="CO216">
            <v>2</v>
          </cell>
          <cell r="CP216">
            <v>2</v>
          </cell>
          <cell r="CQ216">
            <v>2</v>
          </cell>
          <cell r="CR216">
            <v>2</v>
          </cell>
          <cell r="CS216">
            <v>2</v>
          </cell>
          <cell r="CT216">
            <v>2</v>
          </cell>
          <cell r="CU216">
            <v>1</v>
          </cell>
          <cell r="CV216">
            <v>2</v>
          </cell>
          <cell r="CW216">
            <v>1</v>
          </cell>
          <cell r="CX216">
            <v>1</v>
          </cell>
          <cell r="CY216">
            <v>1</v>
          </cell>
          <cell r="CZ216">
            <v>1</v>
          </cell>
          <cell r="DA216">
            <v>1</v>
          </cell>
          <cell r="DB216">
            <v>2</v>
          </cell>
          <cell r="DC216">
            <v>2</v>
          </cell>
          <cell r="DD216">
            <v>2</v>
          </cell>
          <cell r="DE216">
            <v>2</v>
          </cell>
          <cell r="DF216">
            <v>2</v>
          </cell>
          <cell r="DG216">
            <v>1</v>
          </cell>
          <cell r="DH216">
            <v>1</v>
          </cell>
          <cell r="DI216">
            <v>1</v>
          </cell>
          <cell r="DJ216" t="str">
            <v>CAd</v>
          </cell>
          <cell r="DK216" t="str">
            <v>Limited</v>
          </cell>
          <cell r="EA216" t="str">
            <v>Do</v>
          </cell>
          <cell r="EB216" t="str">
            <v>• 8 ranks in Concentration.
• Two-Weapon Fighting feat.
• Weapon Focus (dagger) feat.
• 5th level arcane caster.
• Sneak attack +1d6.</v>
          </cell>
          <cell r="ED216" t="str">
            <v>DrN</v>
          </cell>
          <cell r="EE216">
            <v>20</v>
          </cell>
          <cell r="EF216" t="str">
            <v>Undead</v>
          </cell>
          <cell r="EH216" t="b">
            <v>0</v>
          </cell>
          <cell r="EI216" t="str">
            <v/>
          </cell>
          <cell r="EJ216">
            <v>99</v>
          </cell>
          <cell r="EK216">
            <v>99</v>
          </cell>
          <cell r="EL216">
            <v>99</v>
          </cell>
          <cell r="EM216">
            <v>99</v>
          </cell>
          <cell r="EN216">
            <v>-1</v>
          </cell>
        </row>
        <row r="217">
          <cell r="A217">
            <v>214</v>
          </cell>
          <cell r="B217" t="str">
            <v>Daggerspell Shaper</v>
          </cell>
          <cell r="C217" t="str">
            <v>DaS</v>
          </cell>
          <cell r="D217" t="str">
            <v>DaS</v>
          </cell>
          <cell r="E217">
            <v>0</v>
          </cell>
          <cell r="G217">
            <v>0</v>
          </cell>
          <cell r="K217">
            <v>6</v>
          </cell>
          <cell r="L217">
            <v>6</v>
          </cell>
          <cell r="U217">
            <v>0.75</v>
          </cell>
          <cell r="V217">
            <v>0.34</v>
          </cell>
          <cell r="W217">
            <v>0.5</v>
          </cell>
          <cell r="X217">
            <v>0.5</v>
          </cell>
          <cell r="AH217">
            <v>1</v>
          </cell>
          <cell r="AI217">
            <v>1</v>
          </cell>
          <cell r="AJ217">
            <v>2</v>
          </cell>
          <cell r="AK217">
            <v>1</v>
          </cell>
          <cell r="AL217">
            <v>2</v>
          </cell>
          <cell r="AM217">
            <v>0</v>
          </cell>
          <cell r="AN217">
            <v>2</v>
          </cell>
          <cell r="AO217">
            <v>2</v>
          </cell>
          <cell r="AP217">
            <v>2</v>
          </cell>
          <cell r="AQ217">
            <v>2</v>
          </cell>
          <cell r="AR217">
            <v>2</v>
          </cell>
          <cell r="AS217">
            <v>2</v>
          </cell>
          <cell r="AT217">
            <v>2</v>
          </cell>
          <cell r="AU217">
            <v>2</v>
          </cell>
          <cell r="AV217">
            <v>1</v>
          </cell>
          <cell r="AW217">
            <v>1</v>
          </cell>
          <cell r="AX217">
            <v>1</v>
          </cell>
          <cell r="AY217">
            <v>1</v>
          </cell>
          <cell r="AZ217">
            <v>1</v>
          </cell>
          <cell r="BA217">
            <v>1</v>
          </cell>
          <cell r="BB217">
            <v>1</v>
          </cell>
          <cell r="BC217">
            <v>2</v>
          </cell>
          <cell r="BD217">
            <v>2</v>
          </cell>
          <cell r="BE217">
            <v>2</v>
          </cell>
          <cell r="BF217">
            <v>0</v>
          </cell>
          <cell r="BG217">
            <v>0</v>
          </cell>
          <cell r="BH217">
            <v>1</v>
          </cell>
          <cell r="BI217">
            <v>2</v>
          </cell>
          <cell r="BJ217">
            <v>1</v>
          </cell>
          <cell r="BK217">
            <v>1</v>
          </cell>
          <cell r="BL217">
            <v>1</v>
          </cell>
          <cell r="BM217">
            <v>1</v>
          </cell>
          <cell r="BN217">
            <v>1</v>
          </cell>
          <cell r="BO217">
            <v>1</v>
          </cell>
          <cell r="BP217">
            <v>0</v>
          </cell>
          <cell r="BQ217">
            <v>2</v>
          </cell>
          <cell r="BR217">
            <v>1</v>
          </cell>
          <cell r="BS217">
            <v>1</v>
          </cell>
          <cell r="BT217">
            <v>0</v>
          </cell>
          <cell r="BU217">
            <v>1</v>
          </cell>
          <cell r="BV217">
            <v>1</v>
          </cell>
          <cell r="BW217">
            <v>1</v>
          </cell>
          <cell r="BX217">
            <v>1</v>
          </cell>
          <cell r="BY217">
            <v>1</v>
          </cell>
          <cell r="BZ217">
            <v>1</v>
          </cell>
          <cell r="CA217">
            <v>1</v>
          </cell>
          <cell r="CB217">
            <v>1</v>
          </cell>
          <cell r="CC217">
            <v>1</v>
          </cell>
          <cell r="CD217">
            <v>1</v>
          </cell>
          <cell r="CE217">
            <v>2</v>
          </cell>
          <cell r="CF217">
            <v>1</v>
          </cell>
          <cell r="CG217">
            <v>2</v>
          </cell>
          <cell r="CH217">
            <v>1</v>
          </cell>
          <cell r="CI217">
            <v>1</v>
          </cell>
          <cell r="CJ217">
            <v>1</v>
          </cell>
          <cell r="CK217">
            <v>1</v>
          </cell>
          <cell r="CL217">
            <v>1</v>
          </cell>
          <cell r="CM217">
            <v>1</v>
          </cell>
          <cell r="CN217">
            <v>1</v>
          </cell>
          <cell r="CO217">
            <v>2</v>
          </cell>
          <cell r="CP217">
            <v>2</v>
          </cell>
          <cell r="CQ217">
            <v>2</v>
          </cell>
          <cell r="CR217">
            <v>2</v>
          </cell>
          <cell r="CS217">
            <v>2</v>
          </cell>
          <cell r="CT217">
            <v>2</v>
          </cell>
          <cell r="CU217">
            <v>1</v>
          </cell>
          <cell r="CV217">
            <v>2</v>
          </cell>
          <cell r="CW217">
            <v>1</v>
          </cell>
          <cell r="CX217">
            <v>1</v>
          </cell>
          <cell r="CY217">
            <v>1</v>
          </cell>
          <cell r="CZ217">
            <v>1</v>
          </cell>
          <cell r="DA217">
            <v>1</v>
          </cell>
          <cell r="DB217">
            <v>2</v>
          </cell>
          <cell r="DC217">
            <v>2</v>
          </cell>
          <cell r="DD217">
            <v>2</v>
          </cell>
          <cell r="DE217">
            <v>2</v>
          </cell>
          <cell r="DF217">
            <v>2</v>
          </cell>
          <cell r="DG217">
            <v>1</v>
          </cell>
          <cell r="DH217">
            <v>1</v>
          </cell>
          <cell r="DI217">
            <v>1</v>
          </cell>
          <cell r="DJ217" t="str">
            <v>CAd</v>
          </cell>
          <cell r="DK217" t="str">
            <v>Limited</v>
          </cell>
          <cell r="EA217" t="str">
            <v>Do</v>
          </cell>
          <cell r="EB217" t="str">
            <v>• 8 ranks in Concentration.
• Two-Weapon Fighting feat.
• Weapon Focus (dagger) feat.
• Wild shape class feature.
• Sneak attack +1d6 or Skirmish +1d6.</v>
          </cell>
          <cell r="ED217" t="str">
            <v>IPS</v>
          </cell>
          <cell r="EE217">
            <v>10</v>
          </cell>
          <cell r="EF217" t="str">
            <v>Outsider</v>
          </cell>
          <cell r="EH217" t="b">
            <v>0</v>
          </cell>
          <cell r="EI217" t="str">
            <v/>
          </cell>
          <cell r="EJ217">
            <v>99</v>
          </cell>
          <cell r="EK217">
            <v>99</v>
          </cell>
          <cell r="EL217">
            <v>99</v>
          </cell>
          <cell r="EM217">
            <v>99</v>
          </cell>
          <cell r="EN217">
            <v>-1</v>
          </cell>
        </row>
        <row r="218">
          <cell r="A218">
            <v>215</v>
          </cell>
          <cell r="B218" t="str">
            <v>Dread Pirate</v>
          </cell>
          <cell r="C218" t="str">
            <v>Pir</v>
          </cell>
          <cell r="D218" t="str">
            <v>Pir</v>
          </cell>
          <cell r="E218">
            <v>0</v>
          </cell>
          <cell r="K218">
            <v>6</v>
          </cell>
          <cell r="L218">
            <v>8</v>
          </cell>
          <cell r="N218" t="b">
            <v>0</v>
          </cell>
          <cell r="S218" t="b">
            <v>0</v>
          </cell>
          <cell r="U218">
            <v>1</v>
          </cell>
          <cell r="V218">
            <v>0.34</v>
          </cell>
          <cell r="W218">
            <v>0.5</v>
          </cell>
          <cell r="X218">
            <v>0.34</v>
          </cell>
          <cell r="AH218">
            <v>2</v>
          </cell>
          <cell r="AI218">
            <v>1</v>
          </cell>
          <cell r="AJ218">
            <v>2</v>
          </cell>
          <cell r="AK218">
            <v>2</v>
          </cell>
          <cell r="AL218">
            <v>2</v>
          </cell>
          <cell r="AM218">
            <v>0</v>
          </cell>
          <cell r="AN218">
            <v>1</v>
          </cell>
          <cell r="AO218">
            <v>2</v>
          </cell>
          <cell r="AP218">
            <v>2</v>
          </cell>
          <cell r="AQ218">
            <v>2</v>
          </cell>
          <cell r="AR218">
            <v>2</v>
          </cell>
          <cell r="AS218">
            <v>2</v>
          </cell>
          <cell r="AT218">
            <v>2</v>
          </cell>
          <cell r="AU218">
            <v>2</v>
          </cell>
          <cell r="AV218">
            <v>1</v>
          </cell>
          <cell r="AW218">
            <v>1</v>
          </cell>
          <cell r="AX218">
            <v>1</v>
          </cell>
          <cell r="AY218">
            <v>1</v>
          </cell>
          <cell r="AZ218">
            <v>1</v>
          </cell>
          <cell r="BA218">
            <v>1</v>
          </cell>
          <cell r="BB218">
            <v>2</v>
          </cell>
          <cell r="BC218">
            <v>1</v>
          </cell>
          <cell r="BD218">
            <v>1</v>
          </cell>
          <cell r="BE218">
            <v>1</v>
          </cell>
          <cell r="BF218">
            <v>0</v>
          </cell>
          <cell r="BG218">
            <v>0</v>
          </cell>
          <cell r="BH218">
            <v>2</v>
          </cell>
          <cell r="BI218">
            <v>2</v>
          </cell>
          <cell r="BJ218">
            <v>1</v>
          </cell>
          <cell r="BK218">
            <v>1</v>
          </cell>
          <cell r="BL218">
            <v>1</v>
          </cell>
          <cell r="BM218">
            <v>1</v>
          </cell>
          <cell r="BN218">
            <v>1</v>
          </cell>
          <cell r="BO218">
            <v>1</v>
          </cell>
          <cell r="BP218">
            <v>0</v>
          </cell>
          <cell r="BQ218">
            <v>1</v>
          </cell>
          <cell r="BR218">
            <v>1</v>
          </cell>
          <cell r="BS218">
            <v>1</v>
          </cell>
          <cell r="BT218">
            <v>0</v>
          </cell>
          <cell r="BU218">
            <v>1</v>
          </cell>
          <cell r="BV218">
            <v>1</v>
          </cell>
          <cell r="BW218">
            <v>1</v>
          </cell>
          <cell r="BX218">
            <v>1</v>
          </cell>
          <cell r="BY218">
            <v>1</v>
          </cell>
          <cell r="BZ218">
            <v>1</v>
          </cell>
          <cell r="CA218">
            <v>1</v>
          </cell>
          <cell r="CB218">
            <v>1</v>
          </cell>
          <cell r="CC218">
            <v>1</v>
          </cell>
          <cell r="CD218">
            <v>1</v>
          </cell>
          <cell r="CE218">
            <v>2</v>
          </cell>
          <cell r="CF218">
            <v>1</v>
          </cell>
          <cell r="CG218">
            <v>1</v>
          </cell>
          <cell r="CH218">
            <v>1</v>
          </cell>
          <cell r="CI218">
            <v>2</v>
          </cell>
          <cell r="CJ218">
            <v>2</v>
          </cell>
          <cell r="CK218">
            <v>2</v>
          </cell>
          <cell r="CL218">
            <v>2</v>
          </cell>
          <cell r="CM218">
            <v>2</v>
          </cell>
          <cell r="CN218">
            <v>2</v>
          </cell>
          <cell r="CO218">
            <v>2</v>
          </cell>
          <cell r="CP218">
            <v>2</v>
          </cell>
          <cell r="CQ218">
            <v>2</v>
          </cell>
          <cell r="CR218">
            <v>2</v>
          </cell>
          <cell r="CS218">
            <v>2</v>
          </cell>
          <cell r="CT218">
            <v>2</v>
          </cell>
          <cell r="CU218">
            <v>1</v>
          </cell>
          <cell r="CV218">
            <v>1</v>
          </cell>
          <cell r="CW218">
            <v>2</v>
          </cell>
          <cell r="CX218">
            <v>2</v>
          </cell>
          <cell r="CY218">
            <v>1</v>
          </cell>
          <cell r="CZ218">
            <v>2</v>
          </cell>
          <cell r="DA218">
            <v>1</v>
          </cell>
          <cell r="DB218">
            <v>1</v>
          </cell>
          <cell r="DC218">
            <v>2</v>
          </cell>
          <cell r="DD218">
            <v>1</v>
          </cell>
          <cell r="DE218">
            <v>2</v>
          </cell>
          <cell r="DF218">
            <v>2</v>
          </cell>
          <cell r="DG218">
            <v>1</v>
          </cell>
          <cell r="DH218">
            <v>1</v>
          </cell>
          <cell r="DI218">
            <v>2</v>
          </cell>
          <cell r="DJ218" t="str">
            <v>CAd</v>
          </cell>
          <cell r="DK218" t="str">
            <v>Limited</v>
          </cell>
          <cell r="EA218" t="str">
            <v>Might</v>
          </cell>
          <cell r="EB218" t="str">
            <v>• Must be of any non-Lawful alignment.
• A base attack bonus of +4 or higher.
• 8 ranks in Appraise.
• 8 ranks in Profession (sailor).
• 4 ranks in Swim.
• 4 ranks in Use Rope.
• Quick Draw feat.
• Weapon Finesse feat.
• Must own a ship worth at least 10,000 gp (not verified).</v>
          </cell>
        </row>
        <row r="219">
          <cell r="A219">
            <v>216</v>
          </cell>
          <cell r="B219" t="str">
            <v>Dungeon Delver</v>
          </cell>
          <cell r="C219" t="str">
            <v>Dun</v>
          </cell>
          <cell r="D219" t="str">
            <v>Dun</v>
          </cell>
          <cell r="E219">
            <v>0</v>
          </cell>
          <cell r="K219">
            <v>8</v>
          </cell>
          <cell r="L219">
            <v>6</v>
          </cell>
          <cell r="U219">
            <v>0.75</v>
          </cell>
          <cell r="V219">
            <v>0.5</v>
          </cell>
          <cell r="W219">
            <v>0.5</v>
          </cell>
          <cell r="X219">
            <v>0.34</v>
          </cell>
          <cell r="AH219">
            <v>2</v>
          </cell>
          <cell r="AI219">
            <v>1</v>
          </cell>
          <cell r="AJ219">
            <v>2</v>
          </cell>
          <cell r="AK219">
            <v>1</v>
          </cell>
          <cell r="AL219">
            <v>2</v>
          </cell>
          <cell r="AM219">
            <v>0</v>
          </cell>
          <cell r="AN219">
            <v>1</v>
          </cell>
          <cell r="AO219">
            <v>2</v>
          </cell>
          <cell r="AP219">
            <v>2</v>
          </cell>
          <cell r="AQ219">
            <v>2</v>
          </cell>
          <cell r="AR219">
            <v>2</v>
          </cell>
          <cell r="AS219">
            <v>2</v>
          </cell>
          <cell r="AT219">
            <v>2</v>
          </cell>
          <cell r="AU219">
            <v>2</v>
          </cell>
          <cell r="AV219">
            <v>1</v>
          </cell>
          <cell r="AW219">
            <v>1</v>
          </cell>
          <cell r="AX219">
            <v>2</v>
          </cell>
          <cell r="AY219">
            <v>1</v>
          </cell>
          <cell r="AZ219">
            <v>1</v>
          </cell>
          <cell r="BA219">
            <v>1</v>
          </cell>
          <cell r="BB219">
            <v>1</v>
          </cell>
          <cell r="BC219">
            <v>1</v>
          </cell>
          <cell r="BD219">
            <v>1</v>
          </cell>
          <cell r="BE219">
            <v>2</v>
          </cell>
          <cell r="BF219">
            <v>0</v>
          </cell>
          <cell r="BG219">
            <v>0</v>
          </cell>
          <cell r="BH219">
            <v>1</v>
          </cell>
          <cell r="BI219">
            <v>2</v>
          </cell>
          <cell r="BJ219">
            <v>1</v>
          </cell>
          <cell r="BK219">
            <v>1</v>
          </cell>
          <cell r="BL219">
            <v>2</v>
          </cell>
          <cell r="BM219">
            <v>1</v>
          </cell>
          <cell r="BN219">
            <v>1</v>
          </cell>
          <cell r="BO219">
            <v>1</v>
          </cell>
          <cell r="BP219">
            <v>0</v>
          </cell>
          <cell r="BQ219">
            <v>1</v>
          </cell>
          <cell r="BR219">
            <v>1</v>
          </cell>
          <cell r="BS219">
            <v>1</v>
          </cell>
          <cell r="BT219">
            <v>0</v>
          </cell>
          <cell r="BU219">
            <v>1</v>
          </cell>
          <cell r="BV219">
            <v>1</v>
          </cell>
          <cell r="BW219">
            <v>1</v>
          </cell>
          <cell r="BX219">
            <v>1</v>
          </cell>
          <cell r="BY219">
            <v>1</v>
          </cell>
          <cell r="BZ219">
            <v>1</v>
          </cell>
          <cell r="CA219">
            <v>1</v>
          </cell>
          <cell r="CB219">
            <v>1</v>
          </cell>
          <cell r="CC219">
            <v>1</v>
          </cell>
          <cell r="CD219">
            <v>1</v>
          </cell>
          <cell r="CE219">
            <v>2</v>
          </cell>
          <cell r="CF219">
            <v>1</v>
          </cell>
          <cell r="CG219">
            <v>2</v>
          </cell>
          <cell r="CH219">
            <v>2</v>
          </cell>
          <cell r="CI219">
            <v>1</v>
          </cell>
          <cell r="CJ219">
            <v>1</v>
          </cell>
          <cell r="CK219">
            <v>1</v>
          </cell>
          <cell r="CL219">
            <v>1</v>
          </cell>
          <cell r="CM219">
            <v>1</v>
          </cell>
          <cell r="CN219">
            <v>1</v>
          </cell>
          <cell r="CO219">
            <v>1</v>
          </cell>
          <cell r="CP219">
            <v>1</v>
          </cell>
          <cell r="CQ219">
            <v>1</v>
          </cell>
          <cell r="CR219">
            <v>1</v>
          </cell>
          <cell r="CS219">
            <v>1</v>
          </cell>
          <cell r="CT219">
            <v>1</v>
          </cell>
          <cell r="CU219">
            <v>1</v>
          </cell>
          <cell r="CV219">
            <v>1</v>
          </cell>
          <cell r="CW219">
            <v>2</v>
          </cell>
          <cell r="CX219">
            <v>1</v>
          </cell>
          <cell r="CY219">
            <v>1</v>
          </cell>
          <cell r="CZ219">
            <v>1</v>
          </cell>
          <cell r="DA219">
            <v>1</v>
          </cell>
          <cell r="DB219">
            <v>1</v>
          </cell>
          <cell r="DC219">
            <v>2</v>
          </cell>
          <cell r="DD219">
            <v>2</v>
          </cell>
          <cell r="DE219">
            <v>2</v>
          </cell>
          <cell r="DF219">
            <v>2</v>
          </cell>
          <cell r="DG219">
            <v>2</v>
          </cell>
          <cell r="DH219">
            <v>1</v>
          </cell>
          <cell r="DI219">
            <v>2</v>
          </cell>
          <cell r="DJ219" t="str">
            <v>CAd</v>
          </cell>
          <cell r="DK219" t="str">
            <v>Open</v>
          </cell>
          <cell r="EA219" t="str">
            <v>Might</v>
          </cell>
          <cell r="EB219" t="str">
            <v>• 10 ranks in Climb
• 5 ranks in Craft (stonemasonry).
• 10 ranks in Disable Device.
• 5 ranks in Hide.
• 5 ranks in Knowledge (dungeoneering).
• 5 ranks in Move Silently.
• 10 ranks in Open Lock.
• 10 ranks in Search.
• Alertness feat.
• Blind-Fight feat.
• Trapfinding class feature.
• Must survive a great trial underground  (not verified).</v>
          </cell>
        </row>
        <row r="220">
          <cell r="A220">
            <v>217</v>
          </cell>
          <cell r="B220" t="str">
            <v>Exemplar</v>
          </cell>
          <cell r="C220" t="str">
            <v>Exr</v>
          </cell>
          <cell r="D220" t="str">
            <v>Exr</v>
          </cell>
          <cell r="E220">
            <v>0</v>
          </cell>
          <cell r="K220">
            <v>8</v>
          </cell>
          <cell r="L220">
            <v>6</v>
          </cell>
          <cell r="U220">
            <v>0.75</v>
          </cell>
          <cell r="V220">
            <v>0.34</v>
          </cell>
          <cell r="W220">
            <v>0.34</v>
          </cell>
          <cell r="X220">
            <v>0.5</v>
          </cell>
          <cell r="AH220">
            <v>2</v>
          </cell>
          <cell r="AI220">
            <v>1</v>
          </cell>
          <cell r="AJ220">
            <v>2</v>
          </cell>
          <cell r="AK220">
            <v>2</v>
          </cell>
          <cell r="AL220">
            <v>2</v>
          </cell>
          <cell r="AM220">
            <v>0</v>
          </cell>
          <cell r="AN220">
            <v>2</v>
          </cell>
          <cell r="AO220">
            <v>2</v>
          </cell>
          <cell r="AP220">
            <v>2</v>
          </cell>
          <cell r="AQ220">
            <v>2</v>
          </cell>
          <cell r="AR220">
            <v>2</v>
          </cell>
          <cell r="AS220">
            <v>2</v>
          </cell>
          <cell r="AT220">
            <v>2</v>
          </cell>
          <cell r="AU220">
            <v>2</v>
          </cell>
          <cell r="AV220">
            <v>2</v>
          </cell>
          <cell r="AW220">
            <v>2</v>
          </cell>
          <cell r="AX220">
            <v>2</v>
          </cell>
          <cell r="AY220">
            <v>2</v>
          </cell>
          <cell r="AZ220">
            <v>2</v>
          </cell>
          <cell r="BA220">
            <v>2</v>
          </cell>
          <cell r="BB220">
            <v>2</v>
          </cell>
          <cell r="BC220">
            <v>2</v>
          </cell>
          <cell r="BD220">
            <v>2</v>
          </cell>
          <cell r="BE220">
            <v>2</v>
          </cell>
          <cell r="BF220">
            <v>0</v>
          </cell>
          <cell r="BG220">
            <v>0</v>
          </cell>
          <cell r="BH220">
            <v>2</v>
          </cell>
          <cell r="BI220">
            <v>2</v>
          </cell>
          <cell r="BJ220">
            <v>2</v>
          </cell>
          <cell r="BK220">
            <v>2</v>
          </cell>
          <cell r="BL220">
            <v>2</v>
          </cell>
          <cell r="BM220">
            <v>2</v>
          </cell>
          <cell r="BN220">
            <v>2</v>
          </cell>
          <cell r="BO220">
            <v>2</v>
          </cell>
          <cell r="BP220">
            <v>0</v>
          </cell>
          <cell r="BQ220">
            <v>2</v>
          </cell>
          <cell r="BR220">
            <v>2</v>
          </cell>
          <cell r="BS220">
            <v>2</v>
          </cell>
          <cell r="BT220">
            <v>0</v>
          </cell>
          <cell r="BU220">
            <v>2</v>
          </cell>
          <cell r="BV220">
            <v>2</v>
          </cell>
          <cell r="BW220">
            <v>2</v>
          </cell>
          <cell r="BX220">
            <v>2</v>
          </cell>
          <cell r="BY220">
            <v>2</v>
          </cell>
          <cell r="BZ220">
            <v>2</v>
          </cell>
          <cell r="CA220">
            <v>2</v>
          </cell>
          <cell r="CB220">
            <v>2</v>
          </cell>
          <cell r="CC220">
            <v>2</v>
          </cell>
          <cell r="CD220">
            <v>2</v>
          </cell>
          <cell r="CE220">
            <v>2</v>
          </cell>
          <cell r="CF220">
            <v>1</v>
          </cell>
          <cell r="CG220">
            <v>2</v>
          </cell>
          <cell r="CH220">
            <v>2</v>
          </cell>
          <cell r="CI220">
            <v>2</v>
          </cell>
          <cell r="CJ220">
            <v>2</v>
          </cell>
          <cell r="CK220">
            <v>2</v>
          </cell>
          <cell r="CL220">
            <v>2</v>
          </cell>
          <cell r="CM220">
            <v>2</v>
          </cell>
          <cell r="CN220">
            <v>2</v>
          </cell>
          <cell r="CO220">
            <v>2</v>
          </cell>
          <cell r="CP220">
            <v>2</v>
          </cell>
          <cell r="CQ220">
            <v>2</v>
          </cell>
          <cell r="CR220">
            <v>2</v>
          </cell>
          <cell r="CS220">
            <v>2</v>
          </cell>
          <cell r="CT220">
            <v>2</v>
          </cell>
          <cell r="CU220">
            <v>1</v>
          </cell>
          <cell r="CV220">
            <v>2</v>
          </cell>
          <cell r="CW220">
            <v>2</v>
          </cell>
          <cell r="CX220">
            <v>2</v>
          </cell>
          <cell r="CY220">
            <v>1</v>
          </cell>
          <cell r="CZ220">
            <v>2</v>
          </cell>
          <cell r="DA220">
            <v>2</v>
          </cell>
          <cell r="DB220">
            <v>2</v>
          </cell>
          <cell r="DC220">
            <v>2</v>
          </cell>
          <cell r="DD220">
            <v>2</v>
          </cell>
          <cell r="DE220">
            <v>2</v>
          </cell>
          <cell r="DF220">
            <v>2</v>
          </cell>
          <cell r="DG220">
            <v>2</v>
          </cell>
          <cell r="DH220">
            <v>1</v>
          </cell>
          <cell r="DI220">
            <v>2</v>
          </cell>
          <cell r="DJ220" t="str">
            <v>CAd</v>
          </cell>
          <cell r="DK220" t="str">
            <v>Open</v>
          </cell>
          <cell r="EA220" t="str">
            <v>Do</v>
          </cell>
          <cell r="EB220" t="str">
            <v>• 6 ranks in Diplomacy.
• 13 ranks in any other skill.
• Any Skill Focus feat.</v>
          </cell>
        </row>
        <row r="221">
          <cell r="A221">
            <v>218</v>
          </cell>
          <cell r="B221" t="str">
            <v>Fochulcan Lyrist</v>
          </cell>
          <cell r="C221" t="str">
            <v>FoL</v>
          </cell>
          <cell r="D221" t="str">
            <v>FoL</v>
          </cell>
          <cell r="E221">
            <v>0</v>
          </cell>
          <cell r="G221">
            <v>0</v>
          </cell>
          <cell r="H221">
            <v>0</v>
          </cell>
          <cell r="K221">
            <v>6</v>
          </cell>
          <cell r="L221">
            <v>6</v>
          </cell>
          <cell r="U221">
            <v>1</v>
          </cell>
          <cell r="V221">
            <v>0.34</v>
          </cell>
          <cell r="W221">
            <v>0.5</v>
          </cell>
          <cell r="X221">
            <v>0.5</v>
          </cell>
          <cell r="AH221">
            <v>2</v>
          </cell>
          <cell r="AI221">
            <v>1</v>
          </cell>
          <cell r="AJ221">
            <v>1</v>
          </cell>
          <cell r="AK221">
            <v>2</v>
          </cell>
          <cell r="AL221">
            <v>1</v>
          </cell>
          <cell r="AM221">
            <v>0</v>
          </cell>
          <cell r="AN221">
            <v>2</v>
          </cell>
          <cell r="AO221">
            <v>2</v>
          </cell>
          <cell r="AP221">
            <v>2</v>
          </cell>
          <cell r="AQ221">
            <v>2</v>
          </cell>
          <cell r="AR221">
            <v>2</v>
          </cell>
          <cell r="AS221">
            <v>2</v>
          </cell>
          <cell r="AT221">
            <v>2</v>
          </cell>
          <cell r="AU221">
            <v>2</v>
          </cell>
          <cell r="AV221">
            <v>2</v>
          </cell>
          <cell r="AW221">
            <v>2</v>
          </cell>
          <cell r="AX221">
            <v>1</v>
          </cell>
          <cell r="AY221">
            <v>2</v>
          </cell>
          <cell r="AZ221">
            <v>1</v>
          </cell>
          <cell r="BA221">
            <v>1</v>
          </cell>
          <cell r="BB221">
            <v>2</v>
          </cell>
          <cell r="BC221">
            <v>2</v>
          </cell>
          <cell r="BD221">
            <v>2</v>
          </cell>
          <cell r="BE221">
            <v>2</v>
          </cell>
          <cell r="BF221">
            <v>0</v>
          </cell>
          <cell r="BG221">
            <v>0</v>
          </cell>
          <cell r="BH221">
            <v>1</v>
          </cell>
          <cell r="BI221">
            <v>1</v>
          </cell>
          <cell r="BJ221">
            <v>2</v>
          </cell>
          <cell r="BK221">
            <v>2</v>
          </cell>
          <cell r="BL221">
            <v>2</v>
          </cell>
          <cell r="BM221">
            <v>2</v>
          </cell>
          <cell r="BN221">
            <v>2</v>
          </cell>
          <cell r="BO221">
            <v>2</v>
          </cell>
          <cell r="BP221">
            <v>0</v>
          </cell>
          <cell r="BQ221">
            <v>2</v>
          </cell>
          <cell r="BR221">
            <v>2</v>
          </cell>
          <cell r="BS221">
            <v>2</v>
          </cell>
          <cell r="BT221">
            <v>0</v>
          </cell>
          <cell r="BU221">
            <v>2</v>
          </cell>
          <cell r="BV221">
            <v>2</v>
          </cell>
          <cell r="BW221">
            <v>2</v>
          </cell>
          <cell r="BX221">
            <v>2</v>
          </cell>
          <cell r="BY221">
            <v>2</v>
          </cell>
          <cell r="BZ221">
            <v>2</v>
          </cell>
          <cell r="CA221">
            <v>2</v>
          </cell>
          <cell r="CB221">
            <v>2</v>
          </cell>
          <cell r="CC221">
            <v>2</v>
          </cell>
          <cell r="CD221">
            <v>2</v>
          </cell>
          <cell r="CE221">
            <v>2</v>
          </cell>
          <cell r="CF221">
            <v>1</v>
          </cell>
          <cell r="CG221">
            <v>2</v>
          </cell>
          <cell r="CH221">
            <v>1</v>
          </cell>
          <cell r="CI221">
            <v>2</v>
          </cell>
          <cell r="CJ221">
            <v>2</v>
          </cell>
          <cell r="CK221">
            <v>2</v>
          </cell>
          <cell r="CL221">
            <v>2</v>
          </cell>
          <cell r="CM221">
            <v>2</v>
          </cell>
          <cell r="CN221">
            <v>2</v>
          </cell>
          <cell r="CO221">
            <v>2</v>
          </cell>
          <cell r="CP221">
            <v>2</v>
          </cell>
          <cell r="CQ221">
            <v>2</v>
          </cell>
          <cell r="CR221">
            <v>2</v>
          </cell>
          <cell r="CS221">
            <v>2</v>
          </cell>
          <cell r="CT221">
            <v>2</v>
          </cell>
          <cell r="CU221">
            <v>1</v>
          </cell>
          <cell r="CV221">
            <v>2</v>
          </cell>
          <cell r="CW221">
            <v>1</v>
          </cell>
          <cell r="CX221">
            <v>2</v>
          </cell>
          <cell r="CY221">
            <v>1</v>
          </cell>
          <cell r="CZ221">
            <v>2</v>
          </cell>
          <cell r="DA221">
            <v>2</v>
          </cell>
          <cell r="DB221">
            <v>2</v>
          </cell>
          <cell r="DC221">
            <v>1</v>
          </cell>
          <cell r="DD221">
            <v>2</v>
          </cell>
          <cell r="DE221">
            <v>2</v>
          </cell>
          <cell r="DF221">
            <v>1</v>
          </cell>
          <cell r="DG221">
            <v>2</v>
          </cell>
          <cell r="DH221">
            <v>1</v>
          </cell>
          <cell r="DI221">
            <v>1</v>
          </cell>
          <cell r="DJ221" t="str">
            <v>CAd</v>
          </cell>
          <cell r="DK221" t="str">
            <v>Open</v>
          </cell>
          <cell r="EA221" t="str">
            <v>Do</v>
          </cell>
          <cell r="EB221" t="str">
            <v>• Must be of Neutral Good, Neutral, Chaotic Neutral or Neutral Evil
   alignment.
• 7 ranks in Decipher Script.
• 7 ranks in Diplomacy.
• 7 ranks in Gather Information.
• 7 ranks in Knowledge (nature).
• 13 ranks in Perform (string instruments).
• 7 ranks in Sleight of Hand.
• Ability to speak Druidic.
• Ability to cast 1st level arcane spells.
• Ability to cast 1st level divine spells.
• Bardic knowledge.
• Evasion.</v>
          </cell>
          <cell r="EE221">
            <v>30</v>
          </cell>
        </row>
        <row r="222">
          <cell r="A222">
            <v>219</v>
          </cell>
          <cell r="B222" t="str">
            <v>Ghost-Faced Killer</v>
          </cell>
          <cell r="C222" t="str">
            <v>GhK</v>
          </cell>
          <cell r="D222" t="str">
            <v>GhK</v>
          </cell>
          <cell r="E222">
            <v>0</v>
          </cell>
          <cell r="K222">
            <v>4</v>
          </cell>
          <cell r="L222">
            <v>8</v>
          </cell>
          <cell r="N222" t="b">
            <v>0</v>
          </cell>
          <cell r="S222" t="b">
            <v>0</v>
          </cell>
          <cell r="T222" t="b">
            <v>0</v>
          </cell>
          <cell r="U222">
            <v>1</v>
          </cell>
          <cell r="V222">
            <v>0.5</v>
          </cell>
          <cell r="W222">
            <v>0.34</v>
          </cell>
          <cell r="X222">
            <v>0.34</v>
          </cell>
          <cell r="AH222">
            <v>1</v>
          </cell>
          <cell r="AI222">
            <v>1</v>
          </cell>
          <cell r="AJ222">
            <v>1</v>
          </cell>
          <cell r="AK222">
            <v>2</v>
          </cell>
          <cell r="AL222">
            <v>2</v>
          </cell>
          <cell r="AM222">
            <v>0</v>
          </cell>
          <cell r="AN222">
            <v>2</v>
          </cell>
          <cell r="AO222">
            <v>1</v>
          </cell>
          <cell r="AP222">
            <v>1</v>
          </cell>
          <cell r="AQ222">
            <v>1</v>
          </cell>
          <cell r="AR222">
            <v>1</v>
          </cell>
          <cell r="AS222">
            <v>1</v>
          </cell>
          <cell r="AT222">
            <v>1</v>
          </cell>
          <cell r="AU222">
            <v>1</v>
          </cell>
          <cell r="AV222">
            <v>1</v>
          </cell>
          <cell r="AW222">
            <v>1</v>
          </cell>
          <cell r="AX222">
            <v>1</v>
          </cell>
          <cell r="AY222">
            <v>1</v>
          </cell>
          <cell r="AZ222">
            <v>1</v>
          </cell>
          <cell r="BA222">
            <v>1</v>
          </cell>
          <cell r="BB222">
            <v>1</v>
          </cell>
          <cell r="BC222">
            <v>1</v>
          </cell>
          <cell r="BD222">
            <v>1</v>
          </cell>
          <cell r="BE222">
            <v>2</v>
          </cell>
          <cell r="BF222">
            <v>0</v>
          </cell>
          <cell r="BG222">
            <v>0</v>
          </cell>
          <cell r="BH222">
            <v>2</v>
          </cell>
          <cell r="BI222">
            <v>2</v>
          </cell>
          <cell r="BJ222">
            <v>1</v>
          </cell>
          <cell r="BK222">
            <v>1</v>
          </cell>
          <cell r="BL222">
            <v>1</v>
          </cell>
          <cell r="BM222">
            <v>1</v>
          </cell>
          <cell r="BN222">
            <v>1</v>
          </cell>
          <cell r="BO222">
            <v>1</v>
          </cell>
          <cell r="BP222">
            <v>0</v>
          </cell>
          <cell r="BQ222">
            <v>1</v>
          </cell>
          <cell r="BR222">
            <v>1</v>
          </cell>
          <cell r="BS222">
            <v>1</v>
          </cell>
          <cell r="BT222">
            <v>0</v>
          </cell>
          <cell r="BU222">
            <v>1</v>
          </cell>
          <cell r="BV222">
            <v>1</v>
          </cell>
          <cell r="BW222">
            <v>1</v>
          </cell>
          <cell r="BX222">
            <v>1</v>
          </cell>
          <cell r="BY222">
            <v>1</v>
          </cell>
          <cell r="BZ222">
            <v>1</v>
          </cell>
          <cell r="CA222">
            <v>1</v>
          </cell>
          <cell r="CB222">
            <v>1</v>
          </cell>
          <cell r="CC222">
            <v>1</v>
          </cell>
          <cell r="CD222">
            <v>1</v>
          </cell>
          <cell r="CE222">
            <v>2</v>
          </cell>
          <cell r="CF222">
            <v>1</v>
          </cell>
          <cell r="CG222">
            <v>2</v>
          </cell>
          <cell r="CH222">
            <v>2</v>
          </cell>
          <cell r="CI222">
            <v>1</v>
          </cell>
          <cell r="CJ222">
            <v>1</v>
          </cell>
          <cell r="CK222">
            <v>1</v>
          </cell>
          <cell r="CL222">
            <v>1</v>
          </cell>
          <cell r="CM222">
            <v>1</v>
          </cell>
          <cell r="CN222">
            <v>1</v>
          </cell>
          <cell r="CO222">
            <v>1</v>
          </cell>
          <cell r="CP222">
            <v>1</v>
          </cell>
          <cell r="CQ222">
            <v>1</v>
          </cell>
          <cell r="CR222">
            <v>1</v>
          </cell>
          <cell r="CS222">
            <v>1</v>
          </cell>
          <cell r="CT222">
            <v>1</v>
          </cell>
          <cell r="CU222">
            <v>1</v>
          </cell>
          <cell r="CV222">
            <v>1</v>
          </cell>
          <cell r="CW222">
            <v>2</v>
          </cell>
          <cell r="CX222">
            <v>1</v>
          </cell>
          <cell r="CY222">
            <v>1</v>
          </cell>
          <cell r="CZ222">
            <v>1</v>
          </cell>
          <cell r="DA222">
            <v>1</v>
          </cell>
          <cell r="DB222">
            <v>1</v>
          </cell>
          <cell r="DC222">
            <v>2</v>
          </cell>
          <cell r="DD222">
            <v>1</v>
          </cell>
          <cell r="DE222">
            <v>2</v>
          </cell>
          <cell r="DF222">
            <v>2</v>
          </cell>
          <cell r="DG222">
            <v>1</v>
          </cell>
          <cell r="DH222">
            <v>1</v>
          </cell>
          <cell r="DI222">
            <v>1</v>
          </cell>
          <cell r="DJ222" t="str">
            <v>CAd</v>
          </cell>
          <cell r="DK222" t="str">
            <v>Closed</v>
          </cell>
          <cell r="EA222" t="str">
            <v>Do</v>
          </cell>
          <cell r="EB222" t="str">
            <v>• Must be of any Evil alignment.
• A base attack bonus of +5 or higher.
• 6 ranks in Hide.
• 4 ranks in Concentration.
• 8 ranks in Intimidate.
• 6 ranks in Move Silently.
• Improved Initiative feat.
• Power Attack feat.</v>
          </cell>
        </row>
        <row r="223">
          <cell r="A223">
            <v>220</v>
          </cell>
          <cell r="B223" t="str">
            <v>Highland Stalker</v>
          </cell>
          <cell r="C223" t="str">
            <v>HiS</v>
          </cell>
          <cell r="D223" t="str">
            <v>HiS</v>
          </cell>
          <cell r="E223">
            <v>0</v>
          </cell>
          <cell r="K223">
            <v>4</v>
          </cell>
          <cell r="L223">
            <v>8</v>
          </cell>
          <cell r="N223" t="b">
            <v>0</v>
          </cell>
          <cell r="U223">
            <v>1</v>
          </cell>
          <cell r="V223">
            <v>0.5</v>
          </cell>
          <cell r="W223">
            <v>0.34</v>
          </cell>
          <cell r="X223">
            <v>0.34</v>
          </cell>
          <cell r="AH223">
            <v>1</v>
          </cell>
          <cell r="AI223">
            <v>1</v>
          </cell>
          <cell r="AJ223">
            <v>2</v>
          </cell>
          <cell r="AK223">
            <v>1</v>
          </cell>
          <cell r="AL223">
            <v>2</v>
          </cell>
          <cell r="AM223">
            <v>0</v>
          </cell>
          <cell r="AN223">
            <v>1</v>
          </cell>
          <cell r="AO223">
            <v>2</v>
          </cell>
          <cell r="AP223">
            <v>2</v>
          </cell>
          <cell r="AQ223">
            <v>2</v>
          </cell>
          <cell r="AR223">
            <v>2</v>
          </cell>
          <cell r="AS223">
            <v>2</v>
          </cell>
          <cell r="AT223">
            <v>2</v>
          </cell>
          <cell r="AU223">
            <v>2</v>
          </cell>
          <cell r="AV223">
            <v>1</v>
          </cell>
          <cell r="AW223">
            <v>1</v>
          </cell>
          <cell r="AX223">
            <v>1</v>
          </cell>
          <cell r="AY223">
            <v>1</v>
          </cell>
          <cell r="AZ223">
            <v>1</v>
          </cell>
          <cell r="BA223">
            <v>1</v>
          </cell>
          <cell r="BB223">
            <v>1</v>
          </cell>
          <cell r="BC223">
            <v>1</v>
          </cell>
          <cell r="BD223">
            <v>1</v>
          </cell>
          <cell r="BE223">
            <v>2</v>
          </cell>
          <cell r="BF223">
            <v>0</v>
          </cell>
          <cell r="BG223">
            <v>0</v>
          </cell>
          <cell r="BH223">
            <v>1</v>
          </cell>
          <cell r="BI223">
            <v>2</v>
          </cell>
          <cell r="BJ223">
            <v>1</v>
          </cell>
          <cell r="BK223">
            <v>1</v>
          </cell>
          <cell r="BL223">
            <v>1</v>
          </cell>
          <cell r="BM223">
            <v>2</v>
          </cell>
          <cell r="BN223">
            <v>1</v>
          </cell>
          <cell r="BO223">
            <v>1</v>
          </cell>
          <cell r="BP223">
            <v>0</v>
          </cell>
          <cell r="BQ223">
            <v>2</v>
          </cell>
          <cell r="BR223">
            <v>1</v>
          </cell>
          <cell r="BS223">
            <v>1</v>
          </cell>
          <cell r="BT223">
            <v>0</v>
          </cell>
          <cell r="BU223">
            <v>1</v>
          </cell>
          <cell r="BV223">
            <v>1</v>
          </cell>
          <cell r="BW223">
            <v>1</v>
          </cell>
          <cell r="BX223">
            <v>1</v>
          </cell>
          <cell r="BY223">
            <v>1</v>
          </cell>
          <cell r="BZ223">
            <v>1</v>
          </cell>
          <cell r="CA223">
            <v>1</v>
          </cell>
          <cell r="CB223">
            <v>1</v>
          </cell>
          <cell r="CC223">
            <v>1</v>
          </cell>
          <cell r="CD223">
            <v>1</v>
          </cell>
          <cell r="CE223">
            <v>2</v>
          </cell>
          <cell r="CF223">
            <v>1</v>
          </cell>
          <cell r="CG223">
            <v>2</v>
          </cell>
          <cell r="CH223">
            <v>1</v>
          </cell>
          <cell r="CI223">
            <v>1</v>
          </cell>
          <cell r="CJ223">
            <v>1</v>
          </cell>
          <cell r="CK223">
            <v>1</v>
          </cell>
          <cell r="CL223">
            <v>1</v>
          </cell>
          <cell r="CM223">
            <v>1</v>
          </cell>
          <cell r="CN223">
            <v>1</v>
          </cell>
          <cell r="CO223">
            <v>1</v>
          </cell>
          <cell r="CP223">
            <v>1</v>
          </cell>
          <cell r="CQ223">
            <v>1</v>
          </cell>
          <cell r="CR223">
            <v>1</v>
          </cell>
          <cell r="CS223">
            <v>1</v>
          </cell>
          <cell r="CT223">
            <v>1</v>
          </cell>
          <cell r="CU223">
            <v>1</v>
          </cell>
          <cell r="CV223">
            <v>1</v>
          </cell>
          <cell r="CW223">
            <v>2</v>
          </cell>
          <cell r="CX223">
            <v>1</v>
          </cell>
          <cell r="CY223">
            <v>1</v>
          </cell>
          <cell r="CZ223">
            <v>1</v>
          </cell>
          <cell r="DA223">
            <v>1</v>
          </cell>
          <cell r="DB223">
            <v>1</v>
          </cell>
          <cell r="DC223">
            <v>2</v>
          </cell>
          <cell r="DD223">
            <v>2</v>
          </cell>
          <cell r="DE223">
            <v>1</v>
          </cell>
          <cell r="DF223">
            <v>1</v>
          </cell>
          <cell r="DG223">
            <v>1</v>
          </cell>
          <cell r="DH223">
            <v>1</v>
          </cell>
          <cell r="DI223">
            <v>1</v>
          </cell>
          <cell r="DJ223" t="str">
            <v>CAd</v>
          </cell>
          <cell r="DK223" t="str">
            <v>Open</v>
          </cell>
          <cell r="EA223" t="str">
            <v>Do</v>
          </cell>
          <cell r="EB223" t="str">
            <v>• A base attack bonus of +5 or higher.
• 8 ranks in Listen.
• 8 ranks in Spot.
• 8 ranks in Survival.
• Track feat.
• Sneak attack +1d6 or Skirmish +1d6.</v>
          </cell>
          <cell r="EE223">
            <v>-1</v>
          </cell>
        </row>
        <row r="224">
          <cell r="A224">
            <v>221</v>
          </cell>
          <cell r="B224" t="str">
            <v>Maester</v>
          </cell>
          <cell r="C224" t="str">
            <v>Mae</v>
          </cell>
          <cell r="D224" t="str">
            <v>Mae</v>
          </cell>
          <cell r="E224">
            <v>0</v>
          </cell>
          <cell r="G224">
            <v>0</v>
          </cell>
          <cell r="K224">
            <v>4</v>
          </cell>
          <cell r="L224">
            <v>4</v>
          </cell>
          <cell r="U224">
            <v>0.5</v>
          </cell>
          <cell r="V224">
            <v>0.34</v>
          </cell>
          <cell r="W224">
            <v>0.34</v>
          </cell>
          <cell r="X224">
            <v>0.5</v>
          </cell>
          <cell r="AH224">
            <v>2</v>
          </cell>
          <cell r="AI224">
            <v>1</v>
          </cell>
          <cell r="AJ224">
            <v>1</v>
          </cell>
          <cell r="AK224">
            <v>1</v>
          </cell>
          <cell r="AL224">
            <v>1</v>
          </cell>
          <cell r="AM224">
            <v>0</v>
          </cell>
          <cell r="AN224">
            <v>2</v>
          </cell>
          <cell r="AO224">
            <v>2</v>
          </cell>
          <cell r="AP224">
            <v>2</v>
          </cell>
          <cell r="AQ224">
            <v>2</v>
          </cell>
          <cell r="AR224">
            <v>2</v>
          </cell>
          <cell r="AS224">
            <v>2</v>
          </cell>
          <cell r="AT224">
            <v>2</v>
          </cell>
          <cell r="AU224">
            <v>2</v>
          </cell>
          <cell r="AV224">
            <v>1</v>
          </cell>
          <cell r="AW224">
            <v>1</v>
          </cell>
          <cell r="AX224">
            <v>2</v>
          </cell>
          <cell r="AY224">
            <v>1</v>
          </cell>
          <cell r="AZ224">
            <v>1</v>
          </cell>
          <cell r="BA224">
            <v>1</v>
          </cell>
          <cell r="BB224">
            <v>1</v>
          </cell>
          <cell r="BC224">
            <v>1</v>
          </cell>
          <cell r="BD224">
            <v>1</v>
          </cell>
          <cell r="BE224">
            <v>1</v>
          </cell>
          <cell r="BF224">
            <v>0</v>
          </cell>
          <cell r="BG224">
            <v>0</v>
          </cell>
          <cell r="BH224">
            <v>1</v>
          </cell>
          <cell r="BI224">
            <v>1</v>
          </cell>
          <cell r="BJ224">
            <v>2</v>
          </cell>
          <cell r="BK224">
            <v>2</v>
          </cell>
          <cell r="BL224">
            <v>1</v>
          </cell>
          <cell r="BM224">
            <v>1</v>
          </cell>
          <cell r="BN224">
            <v>1</v>
          </cell>
          <cell r="BO224">
            <v>1</v>
          </cell>
          <cell r="BP224">
            <v>0</v>
          </cell>
          <cell r="BQ224">
            <v>1</v>
          </cell>
          <cell r="BR224">
            <v>1</v>
          </cell>
          <cell r="BS224">
            <v>1</v>
          </cell>
          <cell r="BT224">
            <v>0</v>
          </cell>
          <cell r="BU224">
            <v>1</v>
          </cell>
          <cell r="BV224">
            <v>1</v>
          </cell>
          <cell r="BW224">
            <v>1</v>
          </cell>
          <cell r="BX224">
            <v>1</v>
          </cell>
          <cell r="BY224">
            <v>1</v>
          </cell>
          <cell r="BZ224">
            <v>1</v>
          </cell>
          <cell r="CA224">
            <v>1</v>
          </cell>
          <cell r="CB224">
            <v>1</v>
          </cell>
          <cell r="CC224">
            <v>1</v>
          </cell>
          <cell r="CD224">
            <v>1</v>
          </cell>
          <cell r="CE224">
            <v>1</v>
          </cell>
          <cell r="CF224">
            <v>1</v>
          </cell>
          <cell r="CG224">
            <v>1</v>
          </cell>
          <cell r="CH224">
            <v>1</v>
          </cell>
          <cell r="CI224">
            <v>1</v>
          </cell>
          <cell r="CJ224">
            <v>1</v>
          </cell>
          <cell r="CK224">
            <v>1</v>
          </cell>
          <cell r="CL224">
            <v>1</v>
          </cell>
          <cell r="CM224">
            <v>1</v>
          </cell>
          <cell r="CN224">
            <v>1</v>
          </cell>
          <cell r="CO224">
            <v>1</v>
          </cell>
          <cell r="CP224">
            <v>1</v>
          </cell>
          <cell r="CQ224">
            <v>1</v>
          </cell>
          <cell r="CR224">
            <v>1</v>
          </cell>
          <cell r="CS224">
            <v>1</v>
          </cell>
          <cell r="CT224">
            <v>1</v>
          </cell>
          <cell r="CU224">
            <v>1</v>
          </cell>
          <cell r="CV224">
            <v>1</v>
          </cell>
          <cell r="CW224">
            <v>1</v>
          </cell>
          <cell r="CX224">
            <v>1</v>
          </cell>
          <cell r="CY224">
            <v>1</v>
          </cell>
          <cell r="CZ224">
            <v>1</v>
          </cell>
          <cell r="DA224">
            <v>1</v>
          </cell>
          <cell r="DB224">
            <v>2</v>
          </cell>
          <cell r="DC224">
            <v>1</v>
          </cell>
          <cell r="DD224">
            <v>1</v>
          </cell>
          <cell r="DE224">
            <v>1</v>
          </cell>
          <cell r="DF224">
            <v>1</v>
          </cell>
          <cell r="DG224">
            <v>2</v>
          </cell>
          <cell r="DH224">
            <v>1</v>
          </cell>
          <cell r="DI224">
            <v>1</v>
          </cell>
          <cell r="DJ224" t="str">
            <v>CAd</v>
          </cell>
          <cell r="DK224" t="str">
            <v>NPC Only</v>
          </cell>
          <cell r="EA224" t="str">
            <v>Do</v>
          </cell>
          <cell r="EB224" t="str">
            <v>• Must be a gnome.
• 8 ranks in Craft (any).
• 4 ranks in Use Magic Device.
• 5th level arcane caster.
• any two item creation feats.</v>
          </cell>
          <cell r="EE224" t="str">
            <v/>
          </cell>
        </row>
        <row r="225">
          <cell r="A225">
            <v>222</v>
          </cell>
          <cell r="B225" t="str">
            <v>Master of Many Forms</v>
          </cell>
          <cell r="C225" t="str">
            <v>MMF</v>
          </cell>
          <cell r="D225" t="str">
            <v>MMF</v>
          </cell>
          <cell r="E225">
            <v>0</v>
          </cell>
          <cell r="K225">
            <v>4</v>
          </cell>
          <cell r="L225">
            <v>8</v>
          </cell>
          <cell r="U225">
            <v>0.75</v>
          </cell>
          <cell r="V225">
            <v>0.5</v>
          </cell>
          <cell r="W225">
            <v>0.5</v>
          </cell>
          <cell r="X225">
            <v>0.34</v>
          </cell>
          <cell r="AH225">
            <v>1</v>
          </cell>
          <cell r="AI225">
            <v>1</v>
          </cell>
          <cell r="AJ225">
            <v>1</v>
          </cell>
          <cell r="AK225">
            <v>1</v>
          </cell>
          <cell r="AL225">
            <v>2</v>
          </cell>
          <cell r="AM225">
            <v>0</v>
          </cell>
          <cell r="AN225">
            <v>2</v>
          </cell>
          <cell r="AO225">
            <v>2</v>
          </cell>
          <cell r="AP225">
            <v>2</v>
          </cell>
          <cell r="AQ225">
            <v>2</v>
          </cell>
          <cell r="AR225">
            <v>2</v>
          </cell>
          <cell r="AS225">
            <v>2</v>
          </cell>
          <cell r="AT225">
            <v>2</v>
          </cell>
          <cell r="AU225">
            <v>2</v>
          </cell>
          <cell r="AV225">
            <v>1</v>
          </cell>
          <cell r="AW225">
            <v>2</v>
          </cell>
          <cell r="AX225">
            <v>1</v>
          </cell>
          <cell r="AY225">
            <v>2</v>
          </cell>
          <cell r="AZ225">
            <v>1</v>
          </cell>
          <cell r="BA225">
            <v>1</v>
          </cell>
          <cell r="BB225">
            <v>1</v>
          </cell>
          <cell r="BC225">
            <v>2</v>
          </cell>
          <cell r="BD225">
            <v>1</v>
          </cell>
          <cell r="BE225">
            <v>2</v>
          </cell>
          <cell r="BF225">
            <v>0</v>
          </cell>
          <cell r="BG225">
            <v>0</v>
          </cell>
          <cell r="BH225">
            <v>1</v>
          </cell>
          <cell r="BI225">
            <v>2</v>
          </cell>
          <cell r="BJ225">
            <v>1</v>
          </cell>
          <cell r="BK225">
            <v>1</v>
          </cell>
          <cell r="BL225">
            <v>1</v>
          </cell>
          <cell r="BM225">
            <v>1</v>
          </cell>
          <cell r="BN225">
            <v>1</v>
          </cell>
          <cell r="BO225">
            <v>1</v>
          </cell>
          <cell r="BP225">
            <v>0</v>
          </cell>
          <cell r="BQ225">
            <v>2</v>
          </cell>
          <cell r="BR225">
            <v>1</v>
          </cell>
          <cell r="BS225">
            <v>1</v>
          </cell>
          <cell r="BT225">
            <v>0</v>
          </cell>
          <cell r="BU225">
            <v>1</v>
          </cell>
          <cell r="BV225">
            <v>1</v>
          </cell>
          <cell r="BW225">
            <v>1</v>
          </cell>
          <cell r="BX225">
            <v>1</v>
          </cell>
          <cell r="BY225">
            <v>1</v>
          </cell>
          <cell r="BZ225">
            <v>1</v>
          </cell>
          <cell r="CA225">
            <v>1</v>
          </cell>
          <cell r="CB225">
            <v>1</v>
          </cell>
          <cell r="CC225">
            <v>1</v>
          </cell>
          <cell r="CD225">
            <v>1</v>
          </cell>
          <cell r="CE225">
            <v>2</v>
          </cell>
          <cell r="CF225">
            <v>1</v>
          </cell>
          <cell r="CG225">
            <v>1</v>
          </cell>
          <cell r="CH225">
            <v>1</v>
          </cell>
          <cell r="CI225">
            <v>1</v>
          </cell>
          <cell r="CJ225">
            <v>1</v>
          </cell>
          <cell r="CK225">
            <v>1</v>
          </cell>
          <cell r="CL225">
            <v>1</v>
          </cell>
          <cell r="CM225">
            <v>1</v>
          </cell>
          <cell r="CN225">
            <v>1</v>
          </cell>
          <cell r="CO225">
            <v>1</v>
          </cell>
          <cell r="CP225">
            <v>1</v>
          </cell>
          <cell r="CQ225">
            <v>1</v>
          </cell>
          <cell r="CR225">
            <v>1</v>
          </cell>
          <cell r="CS225">
            <v>1</v>
          </cell>
          <cell r="CT225">
            <v>1</v>
          </cell>
          <cell r="CU225">
            <v>1</v>
          </cell>
          <cell r="CV225">
            <v>1</v>
          </cell>
          <cell r="CW225">
            <v>1</v>
          </cell>
          <cell r="CX225">
            <v>1</v>
          </cell>
          <cell r="CY225">
            <v>1</v>
          </cell>
          <cell r="CZ225">
            <v>1</v>
          </cell>
          <cell r="DA225">
            <v>1</v>
          </cell>
          <cell r="DB225">
            <v>1</v>
          </cell>
          <cell r="DC225">
            <v>2</v>
          </cell>
          <cell r="DD225">
            <v>2</v>
          </cell>
          <cell r="DE225">
            <v>2</v>
          </cell>
          <cell r="DF225">
            <v>1</v>
          </cell>
          <cell r="DG225">
            <v>1</v>
          </cell>
          <cell r="DH225">
            <v>1</v>
          </cell>
          <cell r="DI225">
            <v>1</v>
          </cell>
          <cell r="DJ225" t="str">
            <v>CAd</v>
          </cell>
          <cell r="DK225" t="str">
            <v>Closed</v>
          </cell>
          <cell r="EA225" t="str">
            <v>Do</v>
          </cell>
          <cell r="EB225" t="str">
            <v>• Alertness feat.
• Endurance feat.
• Wild shape class feature.</v>
          </cell>
        </row>
        <row r="226">
          <cell r="A226">
            <v>223</v>
          </cell>
          <cell r="B226" t="str">
            <v>Nightsong Enforcer</v>
          </cell>
          <cell r="C226" t="str">
            <v>NsE</v>
          </cell>
          <cell r="D226" t="str">
            <v>NsE</v>
          </cell>
          <cell r="E226">
            <v>0</v>
          </cell>
          <cell r="K226">
            <v>4</v>
          </cell>
          <cell r="L226">
            <v>8</v>
          </cell>
          <cell r="N226" t="b">
            <v>0</v>
          </cell>
          <cell r="U226">
            <v>1</v>
          </cell>
          <cell r="V226">
            <v>0.34</v>
          </cell>
          <cell r="W226">
            <v>0.5</v>
          </cell>
          <cell r="X226">
            <v>0.34</v>
          </cell>
          <cell r="AH226">
            <v>1</v>
          </cell>
          <cell r="AI226">
            <v>1</v>
          </cell>
          <cell r="AJ226">
            <v>2</v>
          </cell>
          <cell r="AK226">
            <v>1</v>
          </cell>
          <cell r="AL226">
            <v>2</v>
          </cell>
          <cell r="AM226">
            <v>0</v>
          </cell>
          <cell r="AN226">
            <v>1</v>
          </cell>
          <cell r="AO226">
            <v>1</v>
          </cell>
          <cell r="AP226">
            <v>1</v>
          </cell>
          <cell r="AQ226">
            <v>1</v>
          </cell>
          <cell r="AR226">
            <v>1</v>
          </cell>
          <cell r="AS226">
            <v>1</v>
          </cell>
          <cell r="AT226">
            <v>1</v>
          </cell>
          <cell r="AU226">
            <v>1</v>
          </cell>
          <cell r="AV226">
            <v>1</v>
          </cell>
          <cell r="AW226">
            <v>1</v>
          </cell>
          <cell r="AX226">
            <v>2</v>
          </cell>
          <cell r="AY226">
            <v>2</v>
          </cell>
          <cell r="AZ226">
            <v>2</v>
          </cell>
          <cell r="BA226">
            <v>1</v>
          </cell>
          <cell r="BB226">
            <v>1</v>
          </cell>
          <cell r="BC226">
            <v>1</v>
          </cell>
          <cell r="BD226">
            <v>1</v>
          </cell>
          <cell r="BE226">
            <v>2</v>
          </cell>
          <cell r="BF226">
            <v>0</v>
          </cell>
          <cell r="BG226">
            <v>0</v>
          </cell>
          <cell r="BH226">
            <v>2</v>
          </cell>
          <cell r="BI226">
            <v>2</v>
          </cell>
          <cell r="BJ226">
            <v>1</v>
          </cell>
          <cell r="BK226">
            <v>1</v>
          </cell>
          <cell r="BL226">
            <v>1</v>
          </cell>
          <cell r="BM226">
            <v>1</v>
          </cell>
          <cell r="BN226">
            <v>1</v>
          </cell>
          <cell r="BO226">
            <v>1</v>
          </cell>
          <cell r="BP226">
            <v>0</v>
          </cell>
          <cell r="BQ226">
            <v>1</v>
          </cell>
          <cell r="BR226">
            <v>1</v>
          </cell>
          <cell r="BS226">
            <v>1</v>
          </cell>
          <cell r="BT226">
            <v>0</v>
          </cell>
          <cell r="BU226">
            <v>1</v>
          </cell>
          <cell r="BV226">
            <v>1</v>
          </cell>
          <cell r="BW226">
            <v>1</v>
          </cell>
          <cell r="BX226">
            <v>1</v>
          </cell>
          <cell r="BY226">
            <v>1</v>
          </cell>
          <cell r="BZ226">
            <v>1</v>
          </cell>
          <cell r="CA226">
            <v>1</v>
          </cell>
          <cell r="CB226">
            <v>1</v>
          </cell>
          <cell r="CC226">
            <v>1</v>
          </cell>
          <cell r="CD226">
            <v>1</v>
          </cell>
          <cell r="CE226">
            <v>2</v>
          </cell>
          <cell r="CF226">
            <v>1</v>
          </cell>
          <cell r="CG226">
            <v>2</v>
          </cell>
          <cell r="CH226">
            <v>2</v>
          </cell>
          <cell r="CI226">
            <v>1</v>
          </cell>
          <cell r="CJ226">
            <v>1</v>
          </cell>
          <cell r="CK226">
            <v>1</v>
          </cell>
          <cell r="CL226">
            <v>1</v>
          </cell>
          <cell r="CM226">
            <v>1</v>
          </cell>
          <cell r="CN226">
            <v>1</v>
          </cell>
          <cell r="CO226">
            <v>2</v>
          </cell>
          <cell r="CP226">
            <v>2</v>
          </cell>
          <cell r="CQ226">
            <v>2</v>
          </cell>
          <cell r="CR226">
            <v>2</v>
          </cell>
          <cell r="CS226">
            <v>2</v>
          </cell>
          <cell r="CT226">
            <v>2</v>
          </cell>
          <cell r="CU226">
            <v>1</v>
          </cell>
          <cell r="CV226">
            <v>2</v>
          </cell>
          <cell r="CW226">
            <v>2</v>
          </cell>
          <cell r="CX226">
            <v>1</v>
          </cell>
          <cell r="CY226">
            <v>1</v>
          </cell>
          <cell r="CZ226">
            <v>1</v>
          </cell>
          <cell r="DA226">
            <v>1</v>
          </cell>
          <cell r="DB226">
            <v>1</v>
          </cell>
          <cell r="DC226">
            <v>2</v>
          </cell>
          <cell r="DD226">
            <v>1</v>
          </cell>
          <cell r="DE226">
            <v>2</v>
          </cell>
          <cell r="DF226">
            <v>2</v>
          </cell>
          <cell r="DG226">
            <v>1</v>
          </cell>
          <cell r="DH226">
            <v>1</v>
          </cell>
          <cell r="DI226">
            <v>1</v>
          </cell>
          <cell r="DJ226" t="str">
            <v>CAd</v>
          </cell>
          <cell r="DK226" t="str">
            <v>Limited</v>
          </cell>
          <cell r="EA226" t="str">
            <v>Might</v>
          </cell>
          <cell r="EB226" t="str">
            <v>• A base attack bonus of +5 or higher.
• 10 ranks in Hide.
• 10 ranks in Move Silently.
• Improved Initiative feat.
• Evasion class feature.
• Must undergo training with the Nightsong Guild (not verified).</v>
          </cell>
        </row>
        <row r="227">
          <cell r="A227">
            <v>224</v>
          </cell>
          <cell r="B227" t="str">
            <v>Nightsong Infiltrator</v>
          </cell>
          <cell r="C227" t="str">
            <v>NsI</v>
          </cell>
          <cell r="D227" t="str">
            <v>NsI</v>
          </cell>
          <cell r="E227">
            <v>0</v>
          </cell>
          <cell r="K227">
            <v>8</v>
          </cell>
          <cell r="L227">
            <v>6</v>
          </cell>
          <cell r="U227">
            <v>0.75</v>
          </cell>
          <cell r="V227">
            <v>0.34</v>
          </cell>
          <cell r="W227">
            <v>0.5</v>
          </cell>
          <cell r="X227">
            <v>0.34</v>
          </cell>
          <cell r="AH227">
            <v>2</v>
          </cell>
          <cell r="AI227">
            <v>1</v>
          </cell>
          <cell r="AJ227">
            <v>2</v>
          </cell>
          <cell r="AK227">
            <v>2</v>
          </cell>
          <cell r="AL227">
            <v>2</v>
          </cell>
          <cell r="AM227">
            <v>0</v>
          </cell>
          <cell r="AN227">
            <v>1</v>
          </cell>
          <cell r="AO227">
            <v>2</v>
          </cell>
          <cell r="AP227">
            <v>2</v>
          </cell>
          <cell r="AQ227">
            <v>2</v>
          </cell>
          <cell r="AR227">
            <v>2</v>
          </cell>
          <cell r="AS227">
            <v>2</v>
          </cell>
          <cell r="AT227">
            <v>2</v>
          </cell>
          <cell r="AU227">
            <v>2</v>
          </cell>
          <cell r="AV227">
            <v>2</v>
          </cell>
          <cell r="AW227">
            <v>2</v>
          </cell>
          <cell r="AX227">
            <v>2</v>
          </cell>
          <cell r="AY227">
            <v>2</v>
          </cell>
          <cell r="AZ227">
            <v>2</v>
          </cell>
          <cell r="BA227">
            <v>2</v>
          </cell>
          <cell r="BB227">
            <v>2</v>
          </cell>
          <cell r="BC227">
            <v>1</v>
          </cell>
          <cell r="BD227">
            <v>1</v>
          </cell>
          <cell r="BE227">
            <v>2</v>
          </cell>
          <cell r="BF227">
            <v>0</v>
          </cell>
          <cell r="BG227">
            <v>0</v>
          </cell>
          <cell r="BH227">
            <v>1</v>
          </cell>
          <cell r="BI227">
            <v>2</v>
          </cell>
          <cell r="BJ227">
            <v>1</v>
          </cell>
          <cell r="BK227">
            <v>1</v>
          </cell>
          <cell r="BL227">
            <v>1</v>
          </cell>
          <cell r="BM227">
            <v>1</v>
          </cell>
          <cell r="BN227">
            <v>1</v>
          </cell>
          <cell r="BO227">
            <v>1</v>
          </cell>
          <cell r="BP227">
            <v>0</v>
          </cell>
          <cell r="BQ227">
            <v>1</v>
          </cell>
          <cell r="BR227">
            <v>1</v>
          </cell>
          <cell r="BS227">
            <v>1</v>
          </cell>
          <cell r="BT227">
            <v>0</v>
          </cell>
          <cell r="BU227">
            <v>1</v>
          </cell>
          <cell r="BV227">
            <v>1</v>
          </cell>
          <cell r="BW227">
            <v>1</v>
          </cell>
          <cell r="BX227">
            <v>1</v>
          </cell>
          <cell r="BY227">
            <v>1</v>
          </cell>
          <cell r="BZ227">
            <v>1</v>
          </cell>
          <cell r="CA227">
            <v>1</v>
          </cell>
          <cell r="CB227">
            <v>1</v>
          </cell>
          <cell r="CC227">
            <v>1</v>
          </cell>
          <cell r="CD227">
            <v>1</v>
          </cell>
          <cell r="CE227">
            <v>2</v>
          </cell>
          <cell r="CF227">
            <v>1</v>
          </cell>
          <cell r="CG227">
            <v>2</v>
          </cell>
          <cell r="CH227">
            <v>2</v>
          </cell>
          <cell r="CI227">
            <v>1</v>
          </cell>
          <cell r="CJ227">
            <v>1</v>
          </cell>
          <cell r="CK227">
            <v>1</v>
          </cell>
          <cell r="CL227">
            <v>1</v>
          </cell>
          <cell r="CM227">
            <v>1</v>
          </cell>
          <cell r="CN227">
            <v>1</v>
          </cell>
          <cell r="CO227">
            <v>2</v>
          </cell>
          <cell r="CP227">
            <v>2</v>
          </cell>
          <cell r="CQ227">
            <v>2</v>
          </cell>
          <cell r="CR227">
            <v>2</v>
          </cell>
          <cell r="CS227">
            <v>2</v>
          </cell>
          <cell r="CT227">
            <v>2</v>
          </cell>
          <cell r="CU227">
            <v>1</v>
          </cell>
          <cell r="CV227">
            <v>2</v>
          </cell>
          <cell r="CW227">
            <v>2</v>
          </cell>
          <cell r="CX227">
            <v>1</v>
          </cell>
          <cell r="CY227">
            <v>1</v>
          </cell>
          <cell r="CZ227">
            <v>2</v>
          </cell>
          <cell r="DA227">
            <v>1</v>
          </cell>
          <cell r="DB227">
            <v>1</v>
          </cell>
          <cell r="DC227">
            <v>2</v>
          </cell>
          <cell r="DD227">
            <v>1</v>
          </cell>
          <cell r="DE227">
            <v>2</v>
          </cell>
          <cell r="DF227">
            <v>2</v>
          </cell>
          <cell r="DG227">
            <v>2</v>
          </cell>
          <cell r="DH227">
            <v>1</v>
          </cell>
          <cell r="DI227">
            <v>2</v>
          </cell>
          <cell r="DJ227" t="str">
            <v>CAd</v>
          </cell>
          <cell r="DK227" t="str">
            <v>Limited</v>
          </cell>
          <cell r="EA227" t="str">
            <v>Might</v>
          </cell>
          <cell r="EB227" t="str">
            <v>• 10 ranks in Climb.
• 5 ranks in Disable Device.
• 5 ranks in Open Lock.
• 5 ranks in Search.
• Alertness feat.
• Evasion class feature.
• Must undergo training with the Nightsong Guild (not verified).</v>
          </cell>
          <cell r="ED227" t="str">
            <v>Class</v>
          </cell>
          <cell r="EE227" t="str">
            <v>Lvl</v>
          </cell>
          <cell r="EF227" t="str">
            <v>Subtype</v>
          </cell>
          <cell r="EH227" t="str">
            <v>HasClLvl</v>
          </cell>
          <cell r="EI227" t="str">
            <v>ClassLvl</v>
          </cell>
          <cell r="EJ227" t="str">
            <v>AtClassLvl</v>
          </cell>
          <cell r="EK227" t="str">
            <v>AtGClassLvl</v>
          </cell>
          <cell r="EL227" t="str">
            <v>AtVClassLvl</v>
          </cell>
          <cell r="EM227" t="str">
            <v>AtCharLvl</v>
          </cell>
          <cell r="EN227" t="str">
            <v>Subtype</v>
          </cell>
        </row>
        <row r="228">
          <cell r="A228">
            <v>225</v>
          </cell>
          <cell r="B228" t="str">
            <v>Ollam</v>
          </cell>
          <cell r="C228" t="str">
            <v>Oll</v>
          </cell>
          <cell r="D228" t="str">
            <v>Oll</v>
          </cell>
          <cell r="E228">
            <v>0</v>
          </cell>
          <cell r="G228">
            <v>0</v>
          </cell>
          <cell r="K228">
            <v>6</v>
          </cell>
          <cell r="L228">
            <v>8</v>
          </cell>
          <cell r="N228" t="b">
            <v>0</v>
          </cell>
          <cell r="O228" t="b">
            <v>0</v>
          </cell>
          <cell r="P228" t="b">
            <v>0</v>
          </cell>
          <cell r="Q228" t="b">
            <v>0</v>
          </cell>
          <cell r="S228" t="b">
            <v>0</v>
          </cell>
          <cell r="U228">
            <v>0.5</v>
          </cell>
          <cell r="V228">
            <v>0.34</v>
          </cell>
          <cell r="W228">
            <v>0.34</v>
          </cell>
          <cell r="X228">
            <v>0.5</v>
          </cell>
          <cell r="AH228">
            <v>1</v>
          </cell>
          <cell r="AI228">
            <v>1</v>
          </cell>
          <cell r="AJ228">
            <v>1</v>
          </cell>
          <cell r="AK228">
            <v>1</v>
          </cell>
          <cell r="AL228">
            <v>1</v>
          </cell>
          <cell r="AM228">
            <v>0</v>
          </cell>
          <cell r="AN228">
            <v>2</v>
          </cell>
          <cell r="AO228">
            <v>2</v>
          </cell>
          <cell r="AP228">
            <v>2</v>
          </cell>
          <cell r="AQ228">
            <v>2</v>
          </cell>
          <cell r="AR228">
            <v>2</v>
          </cell>
          <cell r="AS228">
            <v>2</v>
          </cell>
          <cell r="AT228">
            <v>2</v>
          </cell>
          <cell r="AU228">
            <v>2</v>
          </cell>
          <cell r="AV228">
            <v>1</v>
          </cell>
          <cell r="AW228">
            <v>2</v>
          </cell>
          <cell r="AX228">
            <v>1</v>
          </cell>
          <cell r="AY228">
            <v>1</v>
          </cell>
          <cell r="AZ228">
            <v>1</v>
          </cell>
          <cell r="BA228">
            <v>1</v>
          </cell>
          <cell r="BB228">
            <v>2</v>
          </cell>
          <cell r="BC228">
            <v>1</v>
          </cell>
          <cell r="BD228">
            <v>2</v>
          </cell>
          <cell r="BE228">
            <v>1</v>
          </cell>
          <cell r="BF228">
            <v>0</v>
          </cell>
          <cell r="BG228">
            <v>0</v>
          </cell>
          <cell r="BH228">
            <v>1</v>
          </cell>
          <cell r="BI228">
            <v>1</v>
          </cell>
          <cell r="BJ228">
            <v>2</v>
          </cell>
          <cell r="BK228">
            <v>2</v>
          </cell>
          <cell r="BL228">
            <v>2</v>
          </cell>
          <cell r="BM228">
            <v>2</v>
          </cell>
          <cell r="BN228">
            <v>2</v>
          </cell>
          <cell r="BO228">
            <v>2</v>
          </cell>
          <cell r="BP228">
            <v>0</v>
          </cell>
          <cell r="BQ228">
            <v>2</v>
          </cell>
          <cell r="BR228">
            <v>2</v>
          </cell>
          <cell r="BS228">
            <v>2</v>
          </cell>
          <cell r="BT228">
            <v>0</v>
          </cell>
          <cell r="BU228">
            <v>2</v>
          </cell>
          <cell r="BV228">
            <v>2</v>
          </cell>
          <cell r="BW228">
            <v>2</v>
          </cell>
          <cell r="BX228">
            <v>2</v>
          </cell>
          <cell r="BY228">
            <v>2</v>
          </cell>
          <cell r="BZ228">
            <v>2</v>
          </cell>
          <cell r="CA228">
            <v>2</v>
          </cell>
          <cell r="CB228">
            <v>2</v>
          </cell>
          <cell r="CC228">
            <v>2</v>
          </cell>
          <cell r="CD228">
            <v>2</v>
          </cell>
          <cell r="CE228">
            <v>2</v>
          </cell>
          <cell r="CF228">
            <v>1</v>
          </cell>
          <cell r="CG228">
            <v>1</v>
          </cell>
          <cell r="CH228">
            <v>1</v>
          </cell>
          <cell r="CI228">
            <v>2</v>
          </cell>
          <cell r="CJ228">
            <v>2</v>
          </cell>
          <cell r="CK228">
            <v>2</v>
          </cell>
          <cell r="CL228">
            <v>2</v>
          </cell>
          <cell r="CM228">
            <v>2</v>
          </cell>
          <cell r="CN228">
            <v>2</v>
          </cell>
          <cell r="CO228">
            <v>1</v>
          </cell>
          <cell r="CP228">
            <v>1</v>
          </cell>
          <cell r="CQ228">
            <v>1</v>
          </cell>
          <cell r="CR228">
            <v>1</v>
          </cell>
          <cell r="CS228">
            <v>1</v>
          </cell>
          <cell r="CT228">
            <v>1</v>
          </cell>
          <cell r="CU228">
            <v>1</v>
          </cell>
          <cell r="CV228">
            <v>1</v>
          </cell>
          <cell r="CW228">
            <v>2</v>
          </cell>
          <cell r="CX228">
            <v>2</v>
          </cell>
          <cell r="CY228">
            <v>1</v>
          </cell>
          <cell r="CZ228">
            <v>1</v>
          </cell>
          <cell r="DA228">
            <v>2</v>
          </cell>
          <cell r="DB228">
            <v>2</v>
          </cell>
          <cell r="DC228">
            <v>1</v>
          </cell>
          <cell r="DD228">
            <v>1</v>
          </cell>
          <cell r="DE228">
            <v>1</v>
          </cell>
          <cell r="DF228">
            <v>1</v>
          </cell>
          <cell r="DG228">
            <v>1</v>
          </cell>
          <cell r="DH228">
            <v>1</v>
          </cell>
          <cell r="DI228">
            <v>1</v>
          </cell>
          <cell r="DJ228" t="str">
            <v>CAd</v>
          </cell>
          <cell r="DK228" t="str">
            <v>Open</v>
          </cell>
          <cell r="EA228" t="str">
            <v>Do</v>
          </cell>
          <cell r="EB228" t="str">
            <v>• Must be a dwarf.
• 10 ranks in Knowledge (history).
• 10 ranks in Knowledge (any other).
• 5 ranks in Perform (oratory).</v>
          </cell>
          <cell r="ED228" t="str">
            <v>FrM</v>
          </cell>
          <cell r="EE228">
            <v>10</v>
          </cell>
          <cell r="EF228" t="str">
            <v>Cold</v>
          </cell>
          <cell r="EH228" t="b">
            <v>0</v>
          </cell>
          <cell r="EI228" t="str">
            <v/>
          </cell>
          <cell r="EJ228">
            <v>99</v>
          </cell>
          <cell r="EK228">
            <v>99</v>
          </cell>
          <cell r="EL228">
            <v>99</v>
          </cell>
          <cell r="EM228">
            <v>99</v>
          </cell>
          <cell r="EN228" t="str">
            <v/>
          </cell>
        </row>
        <row r="229">
          <cell r="A229">
            <v>226</v>
          </cell>
          <cell r="B229" t="str">
            <v>Shadowbane Inquisitor</v>
          </cell>
          <cell r="C229" t="str">
            <v>ShI</v>
          </cell>
          <cell r="D229" t="str">
            <v>ShI</v>
          </cell>
          <cell r="E229">
            <v>0</v>
          </cell>
          <cell r="K229">
            <v>4</v>
          </cell>
          <cell r="L229">
            <v>10</v>
          </cell>
          <cell r="N229" t="b">
            <v>0</v>
          </cell>
          <cell r="O229" t="b">
            <v>0</v>
          </cell>
          <cell r="P229" t="b">
            <v>0</v>
          </cell>
          <cell r="Q229" t="b">
            <v>0</v>
          </cell>
          <cell r="S229" t="b">
            <v>0</v>
          </cell>
          <cell r="T229" t="b">
            <v>0</v>
          </cell>
          <cell r="U229">
            <v>1</v>
          </cell>
          <cell r="V229">
            <v>0.5</v>
          </cell>
          <cell r="W229">
            <v>0.34</v>
          </cell>
          <cell r="X229">
            <v>0.34</v>
          </cell>
          <cell r="AH229">
            <v>1</v>
          </cell>
          <cell r="AI229">
            <v>1</v>
          </cell>
          <cell r="AJ229">
            <v>1</v>
          </cell>
          <cell r="AK229">
            <v>1</v>
          </cell>
          <cell r="AL229">
            <v>2</v>
          </cell>
          <cell r="AM229">
            <v>0</v>
          </cell>
          <cell r="AN229">
            <v>2</v>
          </cell>
          <cell r="AO229">
            <v>2</v>
          </cell>
          <cell r="AP229">
            <v>2</v>
          </cell>
          <cell r="AQ229">
            <v>2</v>
          </cell>
          <cell r="AR229">
            <v>2</v>
          </cell>
          <cell r="AS229">
            <v>2</v>
          </cell>
          <cell r="AT229">
            <v>2</v>
          </cell>
          <cell r="AU229">
            <v>2</v>
          </cell>
          <cell r="AV229">
            <v>2</v>
          </cell>
          <cell r="AW229">
            <v>1</v>
          </cell>
          <cell r="AX229">
            <v>1</v>
          </cell>
          <cell r="AY229">
            <v>1</v>
          </cell>
          <cell r="AZ229">
            <v>1</v>
          </cell>
          <cell r="BA229">
            <v>1</v>
          </cell>
          <cell r="BB229">
            <v>2</v>
          </cell>
          <cell r="BC229">
            <v>1</v>
          </cell>
          <cell r="BD229">
            <v>2</v>
          </cell>
          <cell r="BE229">
            <v>2</v>
          </cell>
          <cell r="BF229">
            <v>0</v>
          </cell>
          <cell r="BG229">
            <v>0</v>
          </cell>
          <cell r="BH229">
            <v>1</v>
          </cell>
          <cell r="BI229">
            <v>2</v>
          </cell>
          <cell r="BJ229">
            <v>1</v>
          </cell>
          <cell r="BK229">
            <v>1</v>
          </cell>
          <cell r="BL229">
            <v>1</v>
          </cell>
          <cell r="BM229">
            <v>1</v>
          </cell>
          <cell r="BN229">
            <v>1</v>
          </cell>
          <cell r="BO229">
            <v>1</v>
          </cell>
          <cell r="BP229">
            <v>0</v>
          </cell>
          <cell r="BQ229">
            <v>1</v>
          </cell>
          <cell r="BR229">
            <v>1</v>
          </cell>
          <cell r="BS229">
            <v>1</v>
          </cell>
          <cell r="BT229">
            <v>0</v>
          </cell>
          <cell r="BU229">
            <v>2</v>
          </cell>
          <cell r="BV229">
            <v>1</v>
          </cell>
          <cell r="BW229">
            <v>1</v>
          </cell>
          <cell r="BX229">
            <v>1</v>
          </cell>
          <cell r="BY229">
            <v>1</v>
          </cell>
          <cell r="BZ229">
            <v>1</v>
          </cell>
          <cell r="CA229">
            <v>1</v>
          </cell>
          <cell r="CB229">
            <v>1</v>
          </cell>
          <cell r="CC229">
            <v>1</v>
          </cell>
          <cell r="CD229">
            <v>1</v>
          </cell>
          <cell r="CE229">
            <v>1</v>
          </cell>
          <cell r="CF229">
            <v>1</v>
          </cell>
          <cell r="CG229">
            <v>2</v>
          </cell>
          <cell r="CH229">
            <v>1</v>
          </cell>
          <cell r="CI229">
            <v>1</v>
          </cell>
          <cell r="CJ229">
            <v>1</v>
          </cell>
          <cell r="CK229">
            <v>1</v>
          </cell>
          <cell r="CL229">
            <v>1</v>
          </cell>
          <cell r="CM229">
            <v>1</v>
          </cell>
          <cell r="CN229">
            <v>1</v>
          </cell>
          <cell r="CO229">
            <v>2</v>
          </cell>
          <cell r="CP229">
            <v>2</v>
          </cell>
          <cell r="CQ229">
            <v>2</v>
          </cell>
          <cell r="CR229">
            <v>2</v>
          </cell>
          <cell r="CS229">
            <v>2</v>
          </cell>
          <cell r="CT229">
            <v>2</v>
          </cell>
          <cell r="CU229">
            <v>1</v>
          </cell>
          <cell r="CV229">
            <v>1</v>
          </cell>
          <cell r="CW229">
            <v>2</v>
          </cell>
          <cell r="CX229">
            <v>2</v>
          </cell>
          <cell r="CY229">
            <v>1</v>
          </cell>
          <cell r="CZ229">
            <v>1</v>
          </cell>
          <cell r="DA229">
            <v>1</v>
          </cell>
          <cell r="DB229">
            <v>1</v>
          </cell>
          <cell r="DC229">
            <v>1</v>
          </cell>
          <cell r="DD229">
            <v>1</v>
          </cell>
          <cell r="DE229">
            <v>2</v>
          </cell>
          <cell r="DF229">
            <v>1</v>
          </cell>
          <cell r="DG229">
            <v>1</v>
          </cell>
          <cell r="DH229">
            <v>1</v>
          </cell>
          <cell r="DI229">
            <v>1</v>
          </cell>
          <cell r="DJ229" t="str">
            <v>CAd</v>
          </cell>
          <cell r="DK229" t="str">
            <v>Limited</v>
          </cell>
          <cell r="EA229" t="str">
            <v>Do</v>
          </cell>
          <cell r="EB229" t="str">
            <v>• A base attack bonus of +5 or higher.
• 4 ranks in Gather Information.
• 2 ranks in Knowledge (religion).
• 8 ranks in Sense Motive.
• Power Attack feat.
• Detect evil class feature, or ability to cast Detect Evil as a divine spell
   (not verified).
• Turn undead class feature.
• Sneak attack +1d6.</v>
          </cell>
          <cell r="ED229" t="str">
            <v>WoI</v>
          </cell>
          <cell r="EE229">
            <v>7</v>
          </cell>
          <cell r="EF229" t="str">
            <v>Cold</v>
          </cell>
          <cell r="EH229" t="b">
            <v>0</v>
          </cell>
          <cell r="EI229" t="str">
            <v/>
          </cell>
          <cell r="EJ229">
            <v>99</v>
          </cell>
          <cell r="EK229">
            <v>99</v>
          </cell>
          <cell r="EL229">
            <v>99</v>
          </cell>
          <cell r="EM229">
            <v>99</v>
          </cell>
          <cell r="EN229" t="str">
            <v/>
          </cell>
        </row>
        <row r="230">
          <cell r="A230">
            <v>227</v>
          </cell>
          <cell r="B230" t="str">
            <v>Shadowbane Stalker</v>
          </cell>
          <cell r="C230" t="str">
            <v>SbS</v>
          </cell>
          <cell r="D230" t="str">
            <v>SbS</v>
          </cell>
          <cell r="E230">
            <v>0</v>
          </cell>
          <cell r="G230">
            <v>0</v>
          </cell>
          <cell r="K230">
            <v>6</v>
          </cell>
          <cell r="L230">
            <v>8</v>
          </cell>
          <cell r="U230">
            <v>0.75</v>
          </cell>
          <cell r="V230">
            <v>0.34</v>
          </cell>
          <cell r="W230">
            <v>0.5</v>
          </cell>
          <cell r="X230">
            <v>0.5</v>
          </cell>
          <cell r="AH230">
            <v>2</v>
          </cell>
          <cell r="AI230">
            <v>1</v>
          </cell>
          <cell r="AJ230">
            <v>2</v>
          </cell>
          <cell r="AK230">
            <v>1</v>
          </cell>
          <cell r="AL230">
            <v>2</v>
          </cell>
          <cell r="AM230">
            <v>0</v>
          </cell>
          <cell r="AN230">
            <v>2</v>
          </cell>
          <cell r="AO230">
            <v>2</v>
          </cell>
          <cell r="AP230">
            <v>2</v>
          </cell>
          <cell r="AQ230">
            <v>2</v>
          </cell>
          <cell r="AR230">
            <v>2</v>
          </cell>
          <cell r="AS230">
            <v>2</v>
          </cell>
          <cell r="AT230">
            <v>2</v>
          </cell>
          <cell r="AU230">
            <v>2</v>
          </cell>
          <cell r="AV230">
            <v>2</v>
          </cell>
          <cell r="AW230">
            <v>1</v>
          </cell>
          <cell r="AX230">
            <v>2</v>
          </cell>
          <cell r="AY230">
            <v>1</v>
          </cell>
          <cell r="AZ230">
            <v>2</v>
          </cell>
          <cell r="BA230">
            <v>1</v>
          </cell>
          <cell r="BB230">
            <v>2</v>
          </cell>
          <cell r="BC230">
            <v>1</v>
          </cell>
          <cell r="BD230">
            <v>2</v>
          </cell>
          <cell r="BE230">
            <v>2</v>
          </cell>
          <cell r="BF230">
            <v>0</v>
          </cell>
          <cell r="BG230">
            <v>0</v>
          </cell>
          <cell r="BH230">
            <v>1</v>
          </cell>
          <cell r="BI230">
            <v>2</v>
          </cell>
          <cell r="BJ230">
            <v>1</v>
          </cell>
          <cell r="BK230">
            <v>1</v>
          </cell>
          <cell r="BL230">
            <v>1</v>
          </cell>
          <cell r="BM230">
            <v>1</v>
          </cell>
          <cell r="BN230">
            <v>2</v>
          </cell>
          <cell r="BO230">
            <v>1</v>
          </cell>
          <cell r="BP230">
            <v>0</v>
          </cell>
          <cell r="BQ230">
            <v>2</v>
          </cell>
          <cell r="BR230">
            <v>1</v>
          </cell>
          <cell r="BS230">
            <v>1</v>
          </cell>
          <cell r="BT230">
            <v>0</v>
          </cell>
          <cell r="BU230">
            <v>2</v>
          </cell>
          <cell r="BV230">
            <v>2</v>
          </cell>
          <cell r="BW230">
            <v>1</v>
          </cell>
          <cell r="BX230">
            <v>1</v>
          </cell>
          <cell r="BY230">
            <v>1</v>
          </cell>
          <cell r="BZ230">
            <v>1</v>
          </cell>
          <cell r="CA230">
            <v>1</v>
          </cell>
          <cell r="CB230">
            <v>1</v>
          </cell>
          <cell r="CC230">
            <v>1</v>
          </cell>
          <cell r="CD230">
            <v>1</v>
          </cell>
          <cell r="CE230">
            <v>2</v>
          </cell>
          <cell r="CF230">
            <v>1</v>
          </cell>
          <cell r="CG230">
            <v>2</v>
          </cell>
          <cell r="CH230">
            <v>2</v>
          </cell>
          <cell r="CI230">
            <v>1</v>
          </cell>
          <cell r="CJ230">
            <v>1</v>
          </cell>
          <cell r="CK230">
            <v>1</v>
          </cell>
          <cell r="CL230">
            <v>1</v>
          </cell>
          <cell r="CM230">
            <v>1</v>
          </cell>
          <cell r="CN230">
            <v>1</v>
          </cell>
          <cell r="CO230">
            <v>2</v>
          </cell>
          <cell r="CP230">
            <v>2</v>
          </cell>
          <cell r="CQ230">
            <v>2</v>
          </cell>
          <cell r="CR230">
            <v>2</v>
          </cell>
          <cell r="CS230">
            <v>2</v>
          </cell>
          <cell r="CT230">
            <v>2</v>
          </cell>
          <cell r="CU230">
            <v>1</v>
          </cell>
          <cell r="CV230">
            <v>1</v>
          </cell>
          <cell r="CW230">
            <v>2</v>
          </cell>
          <cell r="CX230">
            <v>2</v>
          </cell>
          <cell r="CY230">
            <v>1</v>
          </cell>
          <cell r="CZ230">
            <v>2</v>
          </cell>
          <cell r="DA230">
            <v>1</v>
          </cell>
          <cell r="DB230">
            <v>2</v>
          </cell>
          <cell r="DC230">
            <v>2</v>
          </cell>
          <cell r="DD230">
            <v>1</v>
          </cell>
          <cell r="DE230">
            <v>1</v>
          </cell>
          <cell r="DF230">
            <v>2</v>
          </cell>
          <cell r="DG230">
            <v>2</v>
          </cell>
          <cell r="DH230">
            <v>1</v>
          </cell>
          <cell r="DI230">
            <v>2</v>
          </cell>
          <cell r="DJ230" t="str">
            <v>CAd</v>
          </cell>
          <cell r="DK230" t="str">
            <v>Limited</v>
          </cell>
          <cell r="EA230" t="str">
            <v>Do</v>
          </cell>
          <cell r="EB230" t="str">
            <v>• 8 ranks in Gather Information.
• 4 ranks in Search.
• 4 ranks in Sense Motive.
• Detect evil class feature or ability to cast Detect Evil as a divine spell
   (not verified).
• Sneak attack +1d6.</v>
          </cell>
          <cell r="ED230" t="str">
            <v>Bnd</v>
          </cell>
          <cell r="EE230">
            <v>10</v>
          </cell>
          <cell r="EF230" t="str">
            <v/>
          </cell>
          <cell r="EH230" t="b">
            <v>0</v>
          </cell>
          <cell r="EI230" t="str">
            <v/>
          </cell>
          <cell r="EJ230">
            <v>99</v>
          </cell>
          <cell r="EK230">
            <v>99</v>
          </cell>
          <cell r="EL230">
            <v>99</v>
          </cell>
          <cell r="EM230">
            <v>99</v>
          </cell>
          <cell r="EN230" t="str">
            <v/>
          </cell>
        </row>
        <row r="231">
          <cell r="A231">
            <v>228</v>
          </cell>
          <cell r="B231" t="str">
            <v>Shadowmind</v>
          </cell>
          <cell r="C231" t="str">
            <v>Shm</v>
          </cell>
          <cell r="D231" t="str">
            <v>Shm</v>
          </cell>
          <cell r="E231">
            <v>0</v>
          </cell>
          <cell r="I231">
            <v>0</v>
          </cell>
          <cell r="K231">
            <v>4</v>
          </cell>
          <cell r="L231">
            <v>6</v>
          </cell>
          <cell r="U231">
            <v>0.75</v>
          </cell>
          <cell r="V231">
            <v>0.34</v>
          </cell>
          <cell r="W231">
            <v>0.5</v>
          </cell>
          <cell r="X231">
            <v>0.5</v>
          </cell>
          <cell r="AH231">
            <v>1</v>
          </cell>
          <cell r="AI231">
            <v>1</v>
          </cell>
          <cell r="AJ231">
            <v>1</v>
          </cell>
          <cell r="AK231">
            <v>2</v>
          </cell>
          <cell r="AL231">
            <v>1</v>
          </cell>
          <cell r="AM231">
            <v>0</v>
          </cell>
          <cell r="AN231">
            <v>2</v>
          </cell>
          <cell r="AO231">
            <v>2</v>
          </cell>
          <cell r="AP231">
            <v>2</v>
          </cell>
          <cell r="AQ231">
            <v>2</v>
          </cell>
          <cell r="AR231">
            <v>2</v>
          </cell>
          <cell r="AS231">
            <v>2</v>
          </cell>
          <cell r="AT231">
            <v>2</v>
          </cell>
          <cell r="AU231">
            <v>2</v>
          </cell>
          <cell r="AV231">
            <v>1</v>
          </cell>
          <cell r="AW231">
            <v>1</v>
          </cell>
          <cell r="AX231">
            <v>2</v>
          </cell>
          <cell r="AY231">
            <v>1</v>
          </cell>
          <cell r="AZ231">
            <v>2</v>
          </cell>
          <cell r="BA231">
            <v>1</v>
          </cell>
          <cell r="BB231">
            <v>1</v>
          </cell>
          <cell r="BC231">
            <v>1</v>
          </cell>
          <cell r="BD231">
            <v>1</v>
          </cell>
          <cell r="BE231">
            <v>2</v>
          </cell>
          <cell r="BF231">
            <v>0</v>
          </cell>
          <cell r="BG231">
            <v>0</v>
          </cell>
          <cell r="BH231">
            <v>1</v>
          </cell>
          <cell r="BI231">
            <v>2</v>
          </cell>
          <cell r="BJ231">
            <v>1</v>
          </cell>
          <cell r="BK231">
            <v>1</v>
          </cell>
          <cell r="BL231">
            <v>1</v>
          </cell>
          <cell r="BM231">
            <v>1</v>
          </cell>
          <cell r="BN231">
            <v>1</v>
          </cell>
          <cell r="BO231">
            <v>1</v>
          </cell>
          <cell r="BP231">
            <v>0</v>
          </cell>
          <cell r="BQ231">
            <v>1</v>
          </cell>
          <cell r="BR231">
            <v>1</v>
          </cell>
          <cell r="BS231">
            <v>1</v>
          </cell>
          <cell r="BT231">
            <v>0</v>
          </cell>
          <cell r="BU231">
            <v>1</v>
          </cell>
          <cell r="BV231">
            <v>1</v>
          </cell>
          <cell r="BW231">
            <v>1</v>
          </cell>
          <cell r="BX231">
            <v>1</v>
          </cell>
          <cell r="BY231">
            <v>1</v>
          </cell>
          <cell r="BZ231">
            <v>1</v>
          </cell>
          <cell r="CA231">
            <v>1</v>
          </cell>
          <cell r="CB231">
            <v>1</v>
          </cell>
          <cell r="CC231">
            <v>1</v>
          </cell>
          <cell r="CD231">
            <v>1</v>
          </cell>
          <cell r="CE231">
            <v>2</v>
          </cell>
          <cell r="CF231">
            <v>1</v>
          </cell>
          <cell r="CG231">
            <v>2</v>
          </cell>
          <cell r="CH231">
            <v>2</v>
          </cell>
          <cell r="CI231">
            <v>1</v>
          </cell>
          <cell r="CJ231">
            <v>1</v>
          </cell>
          <cell r="CK231">
            <v>1</v>
          </cell>
          <cell r="CL231">
            <v>1</v>
          </cell>
          <cell r="CM231">
            <v>1</v>
          </cell>
          <cell r="CN231">
            <v>1</v>
          </cell>
          <cell r="CO231">
            <v>1</v>
          </cell>
          <cell r="CP231">
            <v>1</v>
          </cell>
          <cell r="CQ231">
            <v>1</v>
          </cell>
          <cell r="CR231">
            <v>1</v>
          </cell>
          <cell r="CS231">
            <v>1</v>
          </cell>
          <cell r="CT231">
            <v>1</v>
          </cell>
          <cell r="CU231">
            <v>1</v>
          </cell>
          <cell r="CV231">
            <v>1</v>
          </cell>
          <cell r="CW231">
            <v>2</v>
          </cell>
          <cell r="CX231">
            <v>2</v>
          </cell>
          <cell r="CY231">
            <v>1</v>
          </cell>
          <cell r="CZ231">
            <v>2</v>
          </cell>
          <cell r="DA231">
            <v>1</v>
          </cell>
          <cell r="DB231">
            <v>1</v>
          </cell>
          <cell r="DC231">
            <v>2</v>
          </cell>
          <cell r="DD231">
            <v>1</v>
          </cell>
          <cell r="DE231">
            <v>1</v>
          </cell>
          <cell r="DF231">
            <v>2</v>
          </cell>
          <cell r="DG231">
            <v>1</v>
          </cell>
          <cell r="DH231">
            <v>1</v>
          </cell>
          <cell r="DI231">
            <v>1</v>
          </cell>
          <cell r="DJ231" t="str">
            <v>CAd</v>
          </cell>
          <cell r="DK231" t="str">
            <v>Closed</v>
          </cell>
          <cell r="EA231" t="str">
            <v>Might</v>
          </cell>
          <cell r="EB231" t="str">
            <v>• A base attack bonus of +3 or higher.
• 5 ranks in Hide.
• 5 ranks in Move Silently.
• 3 ranks in Sleight of Hand.
• 3rd level manifester.
• Ability to manifest Concealing Amorpha (not verified).</v>
          </cell>
          <cell r="ED231" t="str">
            <v>Ara</v>
          </cell>
          <cell r="EE231">
            <v>10</v>
          </cell>
          <cell r="EF231" t="str">
            <v>Native</v>
          </cell>
          <cell r="EH231" t="b">
            <v>0</v>
          </cell>
          <cell r="EI231" t="str">
            <v/>
          </cell>
          <cell r="EJ231">
            <v>99</v>
          </cell>
          <cell r="EK231">
            <v>99</v>
          </cell>
          <cell r="EL231">
            <v>99</v>
          </cell>
          <cell r="EM231">
            <v>99</v>
          </cell>
          <cell r="EN231" t="str">
            <v/>
          </cell>
        </row>
        <row r="232">
          <cell r="A232">
            <v>229</v>
          </cell>
          <cell r="B232" t="str">
            <v>Spymaster</v>
          </cell>
          <cell r="C232" t="str">
            <v>Spy</v>
          </cell>
          <cell r="D232" t="str">
            <v>Spy</v>
          </cell>
          <cell r="E232">
            <v>0</v>
          </cell>
          <cell r="K232">
            <v>8</v>
          </cell>
          <cell r="L232">
            <v>6</v>
          </cell>
          <cell r="N232" t="b">
            <v>0</v>
          </cell>
          <cell r="O232" t="b">
            <v>0</v>
          </cell>
          <cell r="S232" t="b">
            <v>0</v>
          </cell>
          <cell r="T232" t="b">
            <v>0</v>
          </cell>
          <cell r="U232">
            <v>0.75</v>
          </cell>
          <cell r="V232">
            <v>0.34</v>
          </cell>
          <cell r="W232">
            <v>0.5</v>
          </cell>
          <cell r="X232">
            <v>0.34</v>
          </cell>
          <cell r="AH232">
            <v>2</v>
          </cell>
          <cell r="AI232">
            <v>1</v>
          </cell>
          <cell r="AJ232">
            <v>2</v>
          </cell>
          <cell r="AK232">
            <v>2</v>
          </cell>
          <cell r="AL232">
            <v>2</v>
          </cell>
          <cell r="AM232">
            <v>0</v>
          </cell>
          <cell r="AN232">
            <v>1</v>
          </cell>
          <cell r="AO232">
            <v>1</v>
          </cell>
          <cell r="AP232">
            <v>1</v>
          </cell>
          <cell r="AQ232">
            <v>1</v>
          </cell>
          <cell r="AR232">
            <v>1</v>
          </cell>
          <cell r="AS232">
            <v>1</v>
          </cell>
          <cell r="AT232">
            <v>1</v>
          </cell>
          <cell r="AU232">
            <v>1</v>
          </cell>
          <cell r="AV232">
            <v>2</v>
          </cell>
          <cell r="AW232">
            <v>2</v>
          </cell>
          <cell r="AX232">
            <v>2</v>
          </cell>
          <cell r="AY232">
            <v>2</v>
          </cell>
          <cell r="AZ232">
            <v>2</v>
          </cell>
          <cell r="BA232">
            <v>2</v>
          </cell>
          <cell r="BB232">
            <v>2</v>
          </cell>
          <cell r="BC232">
            <v>1</v>
          </cell>
          <cell r="BD232">
            <v>1</v>
          </cell>
          <cell r="BE232">
            <v>2</v>
          </cell>
          <cell r="BF232">
            <v>0</v>
          </cell>
          <cell r="BG232">
            <v>0</v>
          </cell>
          <cell r="BH232">
            <v>2</v>
          </cell>
          <cell r="BI232">
            <v>2</v>
          </cell>
          <cell r="BJ232">
            <v>1</v>
          </cell>
          <cell r="BK232">
            <v>1</v>
          </cell>
          <cell r="BL232">
            <v>1</v>
          </cell>
          <cell r="BM232">
            <v>2</v>
          </cell>
          <cell r="BN232">
            <v>2</v>
          </cell>
          <cell r="BO232">
            <v>2</v>
          </cell>
          <cell r="BP232">
            <v>0</v>
          </cell>
          <cell r="BQ232">
            <v>1</v>
          </cell>
          <cell r="BR232">
            <v>2</v>
          </cell>
          <cell r="BS232">
            <v>1</v>
          </cell>
          <cell r="BT232">
            <v>0</v>
          </cell>
          <cell r="BU232">
            <v>1</v>
          </cell>
          <cell r="BV232">
            <v>1</v>
          </cell>
          <cell r="BW232">
            <v>1</v>
          </cell>
          <cell r="BX232">
            <v>1</v>
          </cell>
          <cell r="BY232">
            <v>1</v>
          </cell>
          <cell r="BZ232">
            <v>1</v>
          </cell>
          <cell r="CA232">
            <v>1</v>
          </cell>
          <cell r="CB232">
            <v>1</v>
          </cell>
          <cell r="CC232">
            <v>1</v>
          </cell>
          <cell r="CD232">
            <v>1</v>
          </cell>
          <cell r="CE232">
            <v>2</v>
          </cell>
          <cell r="CF232">
            <v>1</v>
          </cell>
          <cell r="CG232">
            <v>2</v>
          </cell>
          <cell r="CH232">
            <v>2</v>
          </cell>
          <cell r="CI232">
            <v>1</v>
          </cell>
          <cell r="CJ232">
            <v>1</v>
          </cell>
          <cell r="CK232">
            <v>1</v>
          </cell>
          <cell r="CL232">
            <v>1</v>
          </cell>
          <cell r="CM232">
            <v>1</v>
          </cell>
          <cell r="CN232">
            <v>1</v>
          </cell>
          <cell r="CO232">
            <v>1</v>
          </cell>
          <cell r="CP232">
            <v>1</v>
          </cell>
          <cell r="CQ232">
            <v>1</v>
          </cell>
          <cell r="CR232">
            <v>1</v>
          </cell>
          <cell r="CS232">
            <v>1</v>
          </cell>
          <cell r="CT232">
            <v>1</v>
          </cell>
          <cell r="CU232">
            <v>1</v>
          </cell>
          <cell r="CV232">
            <v>1</v>
          </cell>
          <cell r="CW232">
            <v>2</v>
          </cell>
          <cell r="CX232">
            <v>2</v>
          </cell>
          <cell r="CY232">
            <v>1</v>
          </cell>
          <cell r="CZ232">
            <v>2</v>
          </cell>
          <cell r="DA232">
            <v>2</v>
          </cell>
          <cell r="DB232">
            <v>1</v>
          </cell>
          <cell r="DC232">
            <v>2</v>
          </cell>
          <cell r="DD232">
            <v>1</v>
          </cell>
          <cell r="DE232">
            <v>2</v>
          </cell>
          <cell r="DF232">
            <v>2</v>
          </cell>
          <cell r="DG232">
            <v>2</v>
          </cell>
          <cell r="DH232">
            <v>1</v>
          </cell>
          <cell r="DI232">
            <v>2</v>
          </cell>
          <cell r="DJ232" t="str">
            <v>CAd</v>
          </cell>
          <cell r="DK232" t="str">
            <v>Limited</v>
          </cell>
          <cell r="EA232" t="str">
            <v>Do</v>
          </cell>
          <cell r="EB232" t="str">
            <v>• 8 ranks in Bluff.
• 4 ranks in Diplomacy.
• 8 ranks in Disguise.
• 4 ranks in Forgery.
• 4 ranks in Gather Information.
• 4 ranks in Sense Motive.
• Skill Focus (Bluff) feat.</v>
          </cell>
          <cell r="ED232" t="str">
            <v>Mnk</v>
          </cell>
          <cell r="EE232">
            <v>20</v>
          </cell>
          <cell r="EF232" t="str">
            <v>Native</v>
          </cell>
          <cell r="EH232" t="b">
            <v>0</v>
          </cell>
          <cell r="EI232" t="str">
            <v/>
          </cell>
          <cell r="EJ232">
            <v>99</v>
          </cell>
          <cell r="EK232">
            <v>99</v>
          </cell>
          <cell r="EL232">
            <v>99</v>
          </cell>
          <cell r="EM232">
            <v>99</v>
          </cell>
          <cell r="EN232" t="str">
            <v/>
          </cell>
        </row>
        <row r="233">
          <cell r="A233">
            <v>230</v>
          </cell>
          <cell r="B233" t="str">
            <v>Streetfighter</v>
          </cell>
          <cell r="C233" t="str">
            <v>Stf</v>
          </cell>
          <cell r="D233" t="str">
            <v>Stf</v>
          </cell>
          <cell r="E233">
            <v>0</v>
          </cell>
          <cell r="K233">
            <v>4</v>
          </cell>
          <cell r="L233">
            <v>8</v>
          </cell>
          <cell r="U233">
            <v>1</v>
          </cell>
          <cell r="V233">
            <v>0.5</v>
          </cell>
          <cell r="W233">
            <v>0.34</v>
          </cell>
          <cell r="X233">
            <v>0.34</v>
          </cell>
          <cell r="AH233">
            <v>1</v>
          </cell>
          <cell r="AI233">
            <v>1</v>
          </cell>
          <cell r="AJ233">
            <v>1</v>
          </cell>
          <cell r="AK233">
            <v>2</v>
          </cell>
          <cell r="AL233">
            <v>2</v>
          </cell>
          <cell r="AM233">
            <v>0</v>
          </cell>
          <cell r="AN233">
            <v>1</v>
          </cell>
          <cell r="AO233">
            <v>1</v>
          </cell>
          <cell r="AP233">
            <v>1</v>
          </cell>
          <cell r="AQ233">
            <v>1</v>
          </cell>
          <cell r="AR233">
            <v>1</v>
          </cell>
          <cell r="AS233">
            <v>1</v>
          </cell>
          <cell r="AT233">
            <v>1</v>
          </cell>
          <cell r="AU233">
            <v>1</v>
          </cell>
          <cell r="AV233">
            <v>1</v>
          </cell>
          <cell r="AW233">
            <v>1</v>
          </cell>
          <cell r="AX233">
            <v>2</v>
          </cell>
          <cell r="AY233">
            <v>1</v>
          </cell>
          <cell r="AZ233">
            <v>1</v>
          </cell>
          <cell r="BA233">
            <v>1</v>
          </cell>
          <cell r="BB233">
            <v>1</v>
          </cell>
          <cell r="BC233">
            <v>1</v>
          </cell>
          <cell r="BD233">
            <v>1</v>
          </cell>
          <cell r="BE233">
            <v>2</v>
          </cell>
          <cell r="BF233">
            <v>0</v>
          </cell>
          <cell r="BG233">
            <v>0</v>
          </cell>
          <cell r="BH233">
            <v>2</v>
          </cell>
          <cell r="BI233">
            <v>2</v>
          </cell>
          <cell r="BJ233">
            <v>1</v>
          </cell>
          <cell r="BK233">
            <v>1</v>
          </cell>
          <cell r="BL233">
            <v>1</v>
          </cell>
          <cell r="BM233">
            <v>1</v>
          </cell>
          <cell r="BN233">
            <v>1</v>
          </cell>
          <cell r="BO233">
            <v>2</v>
          </cell>
          <cell r="BP233">
            <v>0</v>
          </cell>
          <cell r="BQ233">
            <v>1</v>
          </cell>
          <cell r="BR233">
            <v>1</v>
          </cell>
          <cell r="BS233">
            <v>1</v>
          </cell>
          <cell r="BT233">
            <v>0</v>
          </cell>
          <cell r="BU233">
            <v>1</v>
          </cell>
          <cell r="BV233">
            <v>1</v>
          </cell>
          <cell r="BW233">
            <v>1</v>
          </cell>
          <cell r="BX233">
            <v>1</v>
          </cell>
          <cell r="BY233">
            <v>1</v>
          </cell>
          <cell r="BZ233">
            <v>1</v>
          </cell>
          <cell r="CA233">
            <v>1</v>
          </cell>
          <cell r="CB233">
            <v>1</v>
          </cell>
          <cell r="CC233">
            <v>1</v>
          </cell>
          <cell r="CD233">
            <v>1</v>
          </cell>
          <cell r="CE233">
            <v>2</v>
          </cell>
          <cell r="CF233">
            <v>1</v>
          </cell>
          <cell r="CG233">
            <v>2</v>
          </cell>
          <cell r="CH233">
            <v>2</v>
          </cell>
          <cell r="CI233">
            <v>1</v>
          </cell>
          <cell r="CJ233">
            <v>1</v>
          </cell>
          <cell r="CK233">
            <v>1</v>
          </cell>
          <cell r="CL233">
            <v>1</v>
          </cell>
          <cell r="CM233">
            <v>1</v>
          </cell>
          <cell r="CN233">
            <v>1</v>
          </cell>
          <cell r="CO233">
            <v>1</v>
          </cell>
          <cell r="CP233">
            <v>1</v>
          </cell>
          <cell r="CQ233">
            <v>1</v>
          </cell>
          <cell r="CR233">
            <v>1</v>
          </cell>
          <cell r="CS233">
            <v>1</v>
          </cell>
          <cell r="CT233">
            <v>1</v>
          </cell>
          <cell r="CU233">
            <v>1</v>
          </cell>
          <cell r="CV233">
            <v>2</v>
          </cell>
          <cell r="CW233">
            <v>2</v>
          </cell>
          <cell r="CX233">
            <v>1</v>
          </cell>
          <cell r="CY233">
            <v>1</v>
          </cell>
          <cell r="CZ233">
            <v>1</v>
          </cell>
          <cell r="DA233">
            <v>1</v>
          </cell>
          <cell r="DB233">
            <v>1</v>
          </cell>
          <cell r="DC233">
            <v>2</v>
          </cell>
          <cell r="DD233">
            <v>1</v>
          </cell>
          <cell r="DE233">
            <v>1</v>
          </cell>
          <cell r="DF233">
            <v>2</v>
          </cell>
          <cell r="DG233">
            <v>1</v>
          </cell>
          <cell r="DH233">
            <v>1</v>
          </cell>
          <cell r="DI233">
            <v>1</v>
          </cell>
          <cell r="DJ233" t="str">
            <v>CAd</v>
          </cell>
          <cell r="DK233" t="str">
            <v>Open</v>
          </cell>
          <cell r="EA233" t="str">
            <v>Do</v>
          </cell>
          <cell r="EB233" t="str">
            <v>• A base attack bonus of +5 or higher.
• 5 ranks in Bluff.
• 5 ranks in Intimidate.
• 5 ranks in Knowledge (local).
• Combat Expertise feat.
• Improved Feint feat.</v>
          </cell>
          <cell r="ED233" t="str">
            <v>KoSS</v>
          </cell>
          <cell r="EE233">
            <v>5</v>
          </cell>
          <cell r="EF233" t="str">
            <v>Native</v>
          </cell>
          <cell r="EH233" t="b">
            <v>0</v>
          </cell>
          <cell r="EI233" t="str">
            <v/>
          </cell>
          <cell r="EJ233">
            <v>99</v>
          </cell>
          <cell r="EK233">
            <v>99</v>
          </cell>
          <cell r="EL233">
            <v>99</v>
          </cell>
          <cell r="EM233">
            <v>99</v>
          </cell>
          <cell r="EN233" t="str">
            <v/>
          </cell>
        </row>
        <row r="234">
          <cell r="A234">
            <v>231</v>
          </cell>
          <cell r="B234" t="str">
            <v>Tempest</v>
          </cell>
          <cell r="C234" t="str">
            <v>Tmp</v>
          </cell>
          <cell r="D234" t="str">
            <v>Tmp</v>
          </cell>
          <cell r="E234">
            <v>0</v>
          </cell>
          <cell r="K234">
            <v>2</v>
          </cell>
          <cell r="L234">
            <v>10</v>
          </cell>
          <cell r="U234">
            <v>1</v>
          </cell>
          <cell r="V234">
            <v>0.5</v>
          </cell>
          <cell r="W234">
            <v>0.34</v>
          </cell>
          <cell r="X234">
            <v>0.34</v>
          </cell>
          <cell r="AH234">
            <v>1</v>
          </cell>
          <cell r="AI234">
            <v>1</v>
          </cell>
          <cell r="AJ234">
            <v>2</v>
          </cell>
          <cell r="AK234">
            <v>1</v>
          </cell>
          <cell r="AL234">
            <v>2</v>
          </cell>
          <cell r="AM234">
            <v>0</v>
          </cell>
          <cell r="AN234">
            <v>1</v>
          </cell>
          <cell r="AO234">
            <v>2</v>
          </cell>
          <cell r="AP234">
            <v>2</v>
          </cell>
          <cell r="AQ234">
            <v>2</v>
          </cell>
          <cell r="AR234">
            <v>2</v>
          </cell>
          <cell r="AS234">
            <v>2</v>
          </cell>
          <cell r="AT234">
            <v>2</v>
          </cell>
          <cell r="AU234">
            <v>2</v>
          </cell>
          <cell r="AV234">
            <v>1</v>
          </cell>
          <cell r="AW234">
            <v>1</v>
          </cell>
          <cell r="AX234">
            <v>1</v>
          </cell>
          <cell r="AY234">
            <v>1</v>
          </cell>
          <cell r="AZ234">
            <v>1</v>
          </cell>
          <cell r="BA234">
            <v>1</v>
          </cell>
          <cell r="BB234">
            <v>1</v>
          </cell>
          <cell r="BC234">
            <v>1</v>
          </cell>
          <cell r="BD234">
            <v>1</v>
          </cell>
          <cell r="BE234">
            <v>1</v>
          </cell>
          <cell r="BF234">
            <v>0</v>
          </cell>
          <cell r="BG234">
            <v>0</v>
          </cell>
          <cell r="BH234">
            <v>1</v>
          </cell>
          <cell r="BI234">
            <v>2</v>
          </cell>
          <cell r="BJ234">
            <v>1</v>
          </cell>
          <cell r="BK234">
            <v>1</v>
          </cell>
          <cell r="BL234">
            <v>1</v>
          </cell>
          <cell r="BM234">
            <v>1</v>
          </cell>
          <cell r="BN234">
            <v>1</v>
          </cell>
          <cell r="BO234">
            <v>1</v>
          </cell>
          <cell r="BP234">
            <v>0</v>
          </cell>
          <cell r="BQ234">
            <v>1</v>
          </cell>
          <cell r="BR234">
            <v>1</v>
          </cell>
          <cell r="BS234">
            <v>1</v>
          </cell>
          <cell r="BT234">
            <v>0</v>
          </cell>
          <cell r="BU234">
            <v>1</v>
          </cell>
          <cell r="BV234">
            <v>1</v>
          </cell>
          <cell r="BW234">
            <v>1</v>
          </cell>
          <cell r="BX234">
            <v>1</v>
          </cell>
          <cell r="BY234">
            <v>1</v>
          </cell>
          <cell r="BZ234">
            <v>1</v>
          </cell>
          <cell r="CA234">
            <v>1</v>
          </cell>
          <cell r="CB234">
            <v>1</v>
          </cell>
          <cell r="CC234">
            <v>1</v>
          </cell>
          <cell r="CD234">
            <v>1</v>
          </cell>
          <cell r="CE234">
            <v>1</v>
          </cell>
          <cell r="CF234">
            <v>1</v>
          </cell>
          <cell r="CG234">
            <v>1</v>
          </cell>
          <cell r="CH234">
            <v>1</v>
          </cell>
          <cell r="CI234">
            <v>1</v>
          </cell>
          <cell r="CJ234">
            <v>1</v>
          </cell>
          <cell r="CK234">
            <v>1</v>
          </cell>
          <cell r="CL234">
            <v>1</v>
          </cell>
          <cell r="CM234">
            <v>1</v>
          </cell>
          <cell r="CN234">
            <v>1</v>
          </cell>
          <cell r="CO234">
            <v>1</v>
          </cell>
          <cell r="CP234">
            <v>1</v>
          </cell>
          <cell r="CQ234">
            <v>1</v>
          </cell>
          <cell r="CR234">
            <v>1</v>
          </cell>
          <cell r="CS234">
            <v>1</v>
          </cell>
          <cell r="CT234">
            <v>1</v>
          </cell>
          <cell r="CU234">
            <v>1</v>
          </cell>
          <cell r="CV234">
            <v>1</v>
          </cell>
          <cell r="CW234">
            <v>1</v>
          </cell>
          <cell r="CX234">
            <v>1</v>
          </cell>
          <cell r="CY234">
            <v>1</v>
          </cell>
          <cell r="CZ234">
            <v>2</v>
          </cell>
          <cell r="DA234">
            <v>1</v>
          </cell>
          <cell r="DB234">
            <v>1</v>
          </cell>
          <cell r="DC234">
            <v>1</v>
          </cell>
          <cell r="DD234">
            <v>1</v>
          </cell>
          <cell r="DE234">
            <v>1</v>
          </cell>
          <cell r="DF234">
            <v>2</v>
          </cell>
          <cell r="DG234">
            <v>1</v>
          </cell>
          <cell r="DH234">
            <v>1</v>
          </cell>
          <cell r="DI234">
            <v>1</v>
          </cell>
          <cell r="DJ234" t="str">
            <v>CAd</v>
          </cell>
          <cell r="DK234" t="str">
            <v>Open</v>
          </cell>
          <cell r="EA234" t="str">
            <v>Do</v>
          </cell>
          <cell r="EB234" t="str">
            <v>• A base attack bonus of +6 or higher.
• Dodge feat.
• Mobility feat.
• Spring Attack feat.
• Two-Weapon Fighting feat.
• Improved Two-Weapon Fighting feat.</v>
          </cell>
          <cell r="ED234" t="str">
            <v>DvC</v>
          </cell>
          <cell r="EE234">
            <v>10</v>
          </cell>
          <cell r="EF234" t="str">
            <v>Native</v>
          </cell>
          <cell r="EH234" t="b">
            <v>0</v>
          </cell>
          <cell r="EI234" t="str">
            <v/>
          </cell>
          <cell r="EJ234">
            <v>99</v>
          </cell>
          <cell r="EK234">
            <v>99</v>
          </cell>
          <cell r="EL234">
            <v>99</v>
          </cell>
          <cell r="EM234">
            <v>99</v>
          </cell>
          <cell r="EN234" t="str">
            <v/>
          </cell>
        </row>
        <row r="235">
          <cell r="A235">
            <v>232</v>
          </cell>
          <cell r="B235" t="str">
            <v>Thief-Acrobat</v>
          </cell>
          <cell r="C235" t="str">
            <v>Acr</v>
          </cell>
          <cell r="D235" t="str">
            <v>Acr</v>
          </cell>
          <cell r="E235">
            <v>0</v>
          </cell>
          <cell r="K235">
            <v>6</v>
          </cell>
          <cell r="L235">
            <v>6</v>
          </cell>
          <cell r="S235" t="b">
            <v>0</v>
          </cell>
          <cell r="U235">
            <v>0.75</v>
          </cell>
          <cell r="V235">
            <v>0.34</v>
          </cell>
          <cell r="W235">
            <v>0.5</v>
          </cell>
          <cell r="X235">
            <v>0.34</v>
          </cell>
          <cell r="AH235">
            <v>2</v>
          </cell>
          <cell r="AI235">
            <v>1</v>
          </cell>
          <cell r="AJ235">
            <v>2</v>
          </cell>
          <cell r="AK235">
            <v>1</v>
          </cell>
          <cell r="AL235">
            <v>2</v>
          </cell>
          <cell r="AM235">
            <v>0</v>
          </cell>
          <cell r="AN235">
            <v>1</v>
          </cell>
          <cell r="AO235">
            <v>2</v>
          </cell>
          <cell r="AP235">
            <v>2</v>
          </cell>
          <cell r="AQ235">
            <v>2</v>
          </cell>
          <cell r="AR235">
            <v>2</v>
          </cell>
          <cell r="AS235">
            <v>2</v>
          </cell>
          <cell r="AT235">
            <v>2</v>
          </cell>
          <cell r="AU235">
            <v>2</v>
          </cell>
          <cell r="AV235">
            <v>1</v>
          </cell>
          <cell r="AW235">
            <v>1</v>
          </cell>
          <cell r="AX235">
            <v>2</v>
          </cell>
          <cell r="AY235">
            <v>1</v>
          </cell>
          <cell r="AZ235">
            <v>2</v>
          </cell>
          <cell r="BA235">
            <v>1</v>
          </cell>
          <cell r="BB235">
            <v>1</v>
          </cell>
          <cell r="BC235">
            <v>1</v>
          </cell>
          <cell r="BD235">
            <v>1</v>
          </cell>
          <cell r="BE235">
            <v>2</v>
          </cell>
          <cell r="BF235">
            <v>0</v>
          </cell>
          <cell r="BG235">
            <v>0</v>
          </cell>
          <cell r="BH235">
            <v>1</v>
          </cell>
          <cell r="BI235">
            <v>2</v>
          </cell>
          <cell r="BJ235">
            <v>1</v>
          </cell>
          <cell r="BK235">
            <v>1</v>
          </cell>
          <cell r="BL235">
            <v>1</v>
          </cell>
          <cell r="BM235">
            <v>1</v>
          </cell>
          <cell r="BN235">
            <v>1</v>
          </cell>
          <cell r="BO235">
            <v>1</v>
          </cell>
          <cell r="BP235">
            <v>0</v>
          </cell>
          <cell r="BQ235">
            <v>1</v>
          </cell>
          <cell r="BR235">
            <v>1</v>
          </cell>
          <cell r="BS235">
            <v>1</v>
          </cell>
          <cell r="BT235">
            <v>0</v>
          </cell>
          <cell r="BU235">
            <v>1</v>
          </cell>
          <cell r="BV235">
            <v>1</v>
          </cell>
          <cell r="BW235">
            <v>1</v>
          </cell>
          <cell r="BX235">
            <v>1</v>
          </cell>
          <cell r="BY235">
            <v>1</v>
          </cell>
          <cell r="BZ235">
            <v>1</v>
          </cell>
          <cell r="CA235">
            <v>1</v>
          </cell>
          <cell r="CB235">
            <v>1</v>
          </cell>
          <cell r="CC235">
            <v>1</v>
          </cell>
          <cell r="CD235">
            <v>1</v>
          </cell>
          <cell r="CE235">
            <v>1</v>
          </cell>
          <cell r="CF235">
            <v>1</v>
          </cell>
          <cell r="CG235">
            <v>2</v>
          </cell>
          <cell r="CH235">
            <v>2</v>
          </cell>
          <cell r="CI235">
            <v>2</v>
          </cell>
          <cell r="CJ235">
            <v>2</v>
          </cell>
          <cell r="CK235">
            <v>2</v>
          </cell>
          <cell r="CL235">
            <v>2</v>
          </cell>
          <cell r="CM235">
            <v>2</v>
          </cell>
          <cell r="CN235">
            <v>2</v>
          </cell>
          <cell r="CO235">
            <v>1</v>
          </cell>
          <cell r="CP235">
            <v>1</v>
          </cell>
          <cell r="CQ235">
            <v>1</v>
          </cell>
          <cell r="CR235">
            <v>1</v>
          </cell>
          <cell r="CS235">
            <v>1</v>
          </cell>
          <cell r="CT235">
            <v>1</v>
          </cell>
          <cell r="CU235">
            <v>1</v>
          </cell>
          <cell r="CV235">
            <v>1</v>
          </cell>
          <cell r="CW235">
            <v>2</v>
          </cell>
          <cell r="CX235">
            <v>1</v>
          </cell>
          <cell r="CY235">
            <v>1</v>
          </cell>
          <cell r="CZ235">
            <v>1</v>
          </cell>
          <cell r="DA235">
            <v>1</v>
          </cell>
          <cell r="DB235">
            <v>1</v>
          </cell>
          <cell r="DC235">
            <v>1</v>
          </cell>
          <cell r="DD235">
            <v>1</v>
          </cell>
          <cell r="DE235">
            <v>1</v>
          </cell>
          <cell r="DF235">
            <v>2</v>
          </cell>
          <cell r="DG235">
            <v>1</v>
          </cell>
          <cell r="DH235">
            <v>1</v>
          </cell>
          <cell r="DI235">
            <v>2</v>
          </cell>
          <cell r="DJ235" t="str">
            <v>CAd</v>
          </cell>
          <cell r="DK235" t="str">
            <v>Open</v>
          </cell>
          <cell r="EA235" t="str">
            <v>Do</v>
          </cell>
          <cell r="EB235" t="str">
            <v>• 8 ranks in Balance.
• 8 ranks in Climb.
• 8 ranks in Jump.
• 8 ranks in Tumble.
• Evasion class feature.</v>
          </cell>
          <cell r="ED235" t="str">
            <v>SDC</v>
          </cell>
          <cell r="EE235">
            <v>10</v>
          </cell>
          <cell r="EF235" t="str">
            <v>Native</v>
          </cell>
          <cell r="EH235" t="b">
            <v>0</v>
          </cell>
          <cell r="EI235" t="str">
            <v/>
          </cell>
          <cell r="EJ235">
            <v>99</v>
          </cell>
          <cell r="EK235">
            <v>99</v>
          </cell>
          <cell r="EL235">
            <v>99</v>
          </cell>
          <cell r="EM235">
            <v>99</v>
          </cell>
          <cell r="EN235" t="str">
            <v/>
          </cell>
        </row>
        <row r="236">
          <cell r="A236">
            <v>233</v>
          </cell>
          <cell r="B236" t="str">
            <v>Vigilante</v>
          </cell>
          <cell r="C236" t="str">
            <v>Vig</v>
          </cell>
          <cell r="D236" t="str">
            <v>Vig</v>
          </cell>
          <cell r="E236">
            <v>0</v>
          </cell>
          <cell r="K236">
            <v>6</v>
          </cell>
          <cell r="L236">
            <v>8</v>
          </cell>
          <cell r="S236" t="b">
            <v>0</v>
          </cell>
          <cell r="T236" t="b">
            <v>0</v>
          </cell>
          <cell r="U236">
            <v>0.75</v>
          </cell>
          <cell r="V236">
            <v>0.34</v>
          </cell>
          <cell r="W236">
            <v>0.5</v>
          </cell>
          <cell r="X236">
            <v>0.5</v>
          </cell>
          <cell r="AH236">
            <v>1</v>
          </cell>
          <cell r="AI236">
            <v>1</v>
          </cell>
          <cell r="AJ236">
            <v>2</v>
          </cell>
          <cell r="AK236">
            <v>1</v>
          </cell>
          <cell r="AL236">
            <v>2</v>
          </cell>
          <cell r="AM236">
            <v>0</v>
          </cell>
          <cell r="AN236">
            <v>1</v>
          </cell>
          <cell r="AO236">
            <v>2</v>
          </cell>
          <cell r="AP236">
            <v>2</v>
          </cell>
          <cell r="AQ236">
            <v>2</v>
          </cell>
          <cell r="AR236">
            <v>2</v>
          </cell>
          <cell r="AS236">
            <v>2</v>
          </cell>
          <cell r="AT236">
            <v>2</v>
          </cell>
          <cell r="AU236">
            <v>2</v>
          </cell>
          <cell r="AV236">
            <v>1</v>
          </cell>
          <cell r="AW236">
            <v>1</v>
          </cell>
          <cell r="AX236">
            <v>2</v>
          </cell>
          <cell r="AY236">
            <v>2</v>
          </cell>
          <cell r="AZ236">
            <v>2</v>
          </cell>
          <cell r="BA236">
            <v>1</v>
          </cell>
          <cell r="BB236">
            <v>2</v>
          </cell>
          <cell r="BC236">
            <v>1</v>
          </cell>
          <cell r="BD236">
            <v>1</v>
          </cell>
          <cell r="BE236">
            <v>2</v>
          </cell>
          <cell r="BF236">
            <v>0</v>
          </cell>
          <cell r="BG236">
            <v>0</v>
          </cell>
          <cell r="BH236">
            <v>2</v>
          </cell>
          <cell r="BI236">
            <v>2</v>
          </cell>
          <cell r="BJ236">
            <v>1</v>
          </cell>
          <cell r="BK236">
            <v>1</v>
          </cell>
          <cell r="BL236">
            <v>1</v>
          </cell>
          <cell r="BM236">
            <v>1</v>
          </cell>
          <cell r="BN236">
            <v>1</v>
          </cell>
          <cell r="BO236">
            <v>2</v>
          </cell>
          <cell r="BP236">
            <v>0</v>
          </cell>
          <cell r="BQ236">
            <v>1</v>
          </cell>
          <cell r="BR236">
            <v>1</v>
          </cell>
          <cell r="BS236">
            <v>1</v>
          </cell>
          <cell r="BT236">
            <v>0</v>
          </cell>
          <cell r="BU236">
            <v>1</v>
          </cell>
          <cell r="BV236">
            <v>1</v>
          </cell>
          <cell r="BW236">
            <v>1</v>
          </cell>
          <cell r="BX236">
            <v>1</v>
          </cell>
          <cell r="BY236">
            <v>1</v>
          </cell>
          <cell r="BZ236">
            <v>1</v>
          </cell>
          <cell r="CA236">
            <v>1</v>
          </cell>
          <cell r="CB236">
            <v>1</v>
          </cell>
          <cell r="CC236">
            <v>1</v>
          </cell>
          <cell r="CD236">
            <v>1</v>
          </cell>
          <cell r="CE236">
            <v>1</v>
          </cell>
          <cell r="CF236">
            <v>1</v>
          </cell>
          <cell r="CG236">
            <v>2</v>
          </cell>
          <cell r="CH236">
            <v>2</v>
          </cell>
          <cell r="CI236">
            <v>2</v>
          </cell>
          <cell r="CJ236">
            <v>2</v>
          </cell>
          <cell r="CK236">
            <v>2</v>
          </cell>
          <cell r="CL236">
            <v>2</v>
          </cell>
          <cell r="CM236">
            <v>2</v>
          </cell>
          <cell r="CN236">
            <v>2</v>
          </cell>
          <cell r="CO236">
            <v>1</v>
          </cell>
          <cell r="CP236">
            <v>1</v>
          </cell>
          <cell r="CQ236">
            <v>1</v>
          </cell>
          <cell r="CR236">
            <v>1</v>
          </cell>
          <cell r="CS236">
            <v>1</v>
          </cell>
          <cell r="CT236">
            <v>1</v>
          </cell>
          <cell r="CU236">
            <v>1</v>
          </cell>
          <cell r="CV236">
            <v>1</v>
          </cell>
          <cell r="CW236">
            <v>2</v>
          </cell>
          <cell r="CX236">
            <v>2</v>
          </cell>
          <cell r="CY236">
            <v>1</v>
          </cell>
          <cell r="CZ236">
            <v>1</v>
          </cell>
          <cell r="DA236">
            <v>1</v>
          </cell>
          <cell r="DB236">
            <v>1</v>
          </cell>
          <cell r="DC236">
            <v>1</v>
          </cell>
          <cell r="DD236">
            <v>1</v>
          </cell>
          <cell r="DE236">
            <v>1</v>
          </cell>
          <cell r="DF236">
            <v>2</v>
          </cell>
          <cell r="DG236">
            <v>1</v>
          </cell>
          <cell r="DH236">
            <v>1</v>
          </cell>
          <cell r="DI236">
            <v>2</v>
          </cell>
          <cell r="DJ236" t="str">
            <v>CAd</v>
          </cell>
          <cell r="DK236" t="str">
            <v>Open</v>
          </cell>
          <cell r="EA236" t="str">
            <v>Do</v>
          </cell>
          <cell r="EB236" t="str">
            <v>• A base attack bonus of +4 or higher.
• 8 ranks in Gather Information.
• 4 ranks in Intimidate.
• 8 ranks in Knowledge (local).
• 4 ranks in Search.
• 8 ranks in Sense Motive.
• Alertness feat.</v>
          </cell>
          <cell r="ED236" t="str">
            <v>Con</v>
          </cell>
          <cell r="EE236">
            <v>10</v>
          </cell>
          <cell r="EF236" t="str">
            <v>Native</v>
          </cell>
          <cell r="EH236" t="b">
            <v>0</v>
          </cell>
          <cell r="EI236" t="str">
            <v/>
          </cell>
          <cell r="EJ236">
            <v>99</v>
          </cell>
          <cell r="EK236">
            <v>99</v>
          </cell>
          <cell r="EL236">
            <v>99</v>
          </cell>
          <cell r="EM236">
            <v>99</v>
          </cell>
          <cell r="EN236" t="str">
            <v/>
          </cell>
        </row>
        <row r="237">
          <cell r="A237">
            <v>234</v>
          </cell>
          <cell r="B237" t="str">
            <v>Virtuoso</v>
          </cell>
          <cell r="C237" t="str">
            <v>Vir</v>
          </cell>
          <cell r="D237" t="str">
            <v>Vir</v>
          </cell>
          <cell r="E237">
            <v>0</v>
          </cell>
          <cell r="G237">
            <v>0</v>
          </cell>
          <cell r="K237">
            <v>6</v>
          </cell>
          <cell r="L237">
            <v>6</v>
          </cell>
          <cell r="U237">
            <v>0.5</v>
          </cell>
          <cell r="V237">
            <v>0.34</v>
          </cell>
          <cell r="W237">
            <v>0.34</v>
          </cell>
          <cell r="X237">
            <v>0.5</v>
          </cell>
          <cell r="AH237">
            <v>1</v>
          </cell>
          <cell r="AI237">
            <v>1</v>
          </cell>
          <cell r="AJ237">
            <v>2</v>
          </cell>
          <cell r="AK237">
            <v>2</v>
          </cell>
          <cell r="AL237">
            <v>1</v>
          </cell>
          <cell r="AM237">
            <v>0</v>
          </cell>
          <cell r="AN237">
            <v>2</v>
          </cell>
          <cell r="AO237">
            <v>2</v>
          </cell>
          <cell r="AP237">
            <v>2</v>
          </cell>
          <cell r="AQ237">
            <v>2</v>
          </cell>
          <cell r="AR237">
            <v>2</v>
          </cell>
          <cell r="AS237">
            <v>2</v>
          </cell>
          <cell r="AT237">
            <v>2</v>
          </cell>
          <cell r="AU237">
            <v>2</v>
          </cell>
          <cell r="AV237">
            <v>1</v>
          </cell>
          <cell r="AW237">
            <v>2</v>
          </cell>
          <cell r="AX237">
            <v>1</v>
          </cell>
          <cell r="AY237">
            <v>2</v>
          </cell>
          <cell r="AZ237">
            <v>2</v>
          </cell>
          <cell r="BA237">
            <v>1</v>
          </cell>
          <cell r="BB237">
            <v>2</v>
          </cell>
          <cell r="BC237">
            <v>1</v>
          </cell>
          <cell r="BD237">
            <v>1</v>
          </cell>
          <cell r="BE237">
            <v>1</v>
          </cell>
          <cell r="BF237">
            <v>0</v>
          </cell>
          <cell r="BG237">
            <v>0</v>
          </cell>
          <cell r="BH237">
            <v>2</v>
          </cell>
          <cell r="BI237">
            <v>2</v>
          </cell>
          <cell r="BJ237">
            <v>1</v>
          </cell>
          <cell r="BK237">
            <v>1</v>
          </cell>
          <cell r="BL237">
            <v>1</v>
          </cell>
          <cell r="BM237">
            <v>1</v>
          </cell>
          <cell r="BN237">
            <v>1</v>
          </cell>
          <cell r="BO237">
            <v>1</v>
          </cell>
          <cell r="BP237">
            <v>0</v>
          </cell>
          <cell r="BQ237">
            <v>1</v>
          </cell>
          <cell r="BR237">
            <v>1</v>
          </cell>
          <cell r="BS237">
            <v>1</v>
          </cell>
          <cell r="BT237">
            <v>0</v>
          </cell>
          <cell r="BU237">
            <v>1</v>
          </cell>
          <cell r="BV237">
            <v>1</v>
          </cell>
          <cell r="BW237">
            <v>1</v>
          </cell>
          <cell r="BX237">
            <v>1</v>
          </cell>
          <cell r="BY237">
            <v>1</v>
          </cell>
          <cell r="BZ237">
            <v>1</v>
          </cell>
          <cell r="CA237">
            <v>1</v>
          </cell>
          <cell r="CB237">
            <v>1</v>
          </cell>
          <cell r="CC237">
            <v>1</v>
          </cell>
          <cell r="CD237">
            <v>1</v>
          </cell>
          <cell r="CE237">
            <v>1</v>
          </cell>
          <cell r="CF237">
            <v>1</v>
          </cell>
          <cell r="CG237">
            <v>1</v>
          </cell>
          <cell r="CH237">
            <v>1</v>
          </cell>
          <cell r="CI237">
            <v>2</v>
          </cell>
          <cell r="CJ237">
            <v>2</v>
          </cell>
          <cell r="CK237">
            <v>2</v>
          </cell>
          <cell r="CL237">
            <v>2</v>
          </cell>
          <cell r="CM237">
            <v>2</v>
          </cell>
          <cell r="CN237">
            <v>2</v>
          </cell>
          <cell r="CO237">
            <v>1</v>
          </cell>
          <cell r="CP237">
            <v>1</v>
          </cell>
          <cell r="CQ237">
            <v>1</v>
          </cell>
          <cell r="CR237">
            <v>1</v>
          </cell>
          <cell r="CS237">
            <v>1</v>
          </cell>
          <cell r="CT237">
            <v>1</v>
          </cell>
          <cell r="CU237">
            <v>1</v>
          </cell>
          <cell r="CV237">
            <v>1</v>
          </cell>
          <cell r="CW237">
            <v>1</v>
          </cell>
          <cell r="CX237">
            <v>1</v>
          </cell>
          <cell r="CY237">
            <v>1</v>
          </cell>
          <cell r="CZ237">
            <v>1</v>
          </cell>
          <cell r="DA237">
            <v>1</v>
          </cell>
          <cell r="DB237">
            <v>2</v>
          </cell>
          <cell r="DC237">
            <v>1</v>
          </cell>
          <cell r="DD237">
            <v>1</v>
          </cell>
          <cell r="DE237">
            <v>1</v>
          </cell>
          <cell r="DF237">
            <v>2</v>
          </cell>
          <cell r="DG237">
            <v>1</v>
          </cell>
          <cell r="DH237">
            <v>1</v>
          </cell>
          <cell r="DI237">
            <v>1</v>
          </cell>
          <cell r="DJ237" t="str">
            <v>CAd</v>
          </cell>
          <cell r="DK237" t="str">
            <v>Open</v>
          </cell>
          <cell r="EA237" t="str">
            <v>Do</v>
          </cell>
          <cell r="EB237" t="str">
            <v>• 4 ranks in Diplomacy.
• 4 ranks in Intimidate.
• 10 ranks in Perform (any).
• 1st level arcane caster.</v>
          </cell>
          <cell r="ED237" t="str">
            <v>PsU</v>
          </cell>
          <cell r="EE237">
            <v>10</v>
          </cell>
          <cell r="EF237" t="str">
            <v>Incorporeal</v>
          </cell>
          <cell r="EH237" t="b">
            <v>0</v>
          </cell>
          <cell r="EI237" t="str">
            <v/>
          </cell>
          <cell r="EJ237">
            <v>99</v>
          </cell>
          <cell r="EK237">
            <v>99</v>
          </cell>
          <cell r="EL237">
            <v>99</v>
          </cell>
          <cell r="EM237">
            <v>99</v>
          </cell>
          <cell r="EN237" t="str">
            <v/>
          </cell>
        </row>
        <row r="238">
          <cell r="A238">
            <v>235</v>
          </cell>
          <cell r="B238" t="str">
            <v>Wild Plains Outrider</v>
          </cell>
          <cell r="C238" t="str">
            <v>WPO</v>
          </cell>
          <cell r="D238" t="str">
            <v>WPO</v>
          </cell>
          <cell r="E238">
            <v>0</v>
          </cell>
          <cell r="K238">
            <v>4</v>
          </cell>
          <cell r="L238">
            <v>8</v>
          </cell>
          <cell r="U238">
            <v>1</v>
          </cell>
          <cell r="V238">
            <v>0.5</v>
          </cell>
          <cell r="W238">
            <v>0.34</v>
          </cell>
          <cell r="X238">
            <v>0.34</v>
          </cell>
          <cell r="AH238">
            <v>1</v>
          </cell>
          <cell r="AI238">
            <v>1</v>
          </cell>
          <cell r="AJ238">
            <v>2</v>
          </cell>
          <cell r="AK238">
            <v>1</v>
          </cell>
          <cell r="AL238">
            <v>1</v>
          </cell>
          <cell r="AM238">
            <v>0</v>
          </cell>
          <cell r="AN238">
            <v>1</v>
          </cell>
          <cell r="AO238">
            <v>1</v>
          </cell>
          <cell r="AP238">
            <v>1</v>
          </cell>
          <cell r="AQ238">
            <v>1</v>
          </cell>
          <cell r="AR238">
            <v>1</v>
          </cell>
          <cell r="AS238">
            <v>1</v>
          </cell>
          <cell r="AT238">
            <v>1</v>
          </cell>
          <cell r="AU238">
            <v>1</v>
          </cell>
          <cell r="AV238">
            <v>1</v>
          </cell>
          <cell r="AW238">
            <v>1</v>
          </cell>
          <cell r="AX238">
            <v>1</v>
          </cell>
          <cell r="AY238">
            <v>1</v>
          </cell>
          <cell r="AZ238">
            <v>1</v>
          </cell>
          <cell r="BA238">
            <v>1</v>
          </cell>
          <cell r="BB238">
            <v>1</v>
          </cell>
          <cell r="BC238">
            <v>2</v>
          </cell>
          <cell r="BD238">
            <v>1</v>
          </cell>
          <cell r="BE238">
            <v>1</v>
          </cell>
          <cell r="BF238">
            <v>0</v>
          </cell>
          <cell r="BG238">
            <v>0</v>
          </cell>
          <cell r="BH238">
            <v>1</v>
          </cell>
          <cell r="BI238">
            <v>2</v>
          </cell>
          <cell r="BJ238">
            <v>1</v>
          </cell>
          <cell r="BK238">
            <v>1</v>
          </cell>
          <cell r="BL238">
            <v>1</v>
          </cell>
          <cell r="BM238">
            <v>1</v>
          </cell>
          <cell r="BN238">
            <v>1</v>
          </cell>
          <cell r="BO238">
            <v>1</v>
          </cell>
          <cell r="BP238">
            <v>0</v>
          </cell>
          <cell r="BQ238">
            <v>2</v>
          </cell>
          <cell r="BR238">
            <v>1</v>
          </cell>
          <cell r="BS238">
            <v>1</v>
          </cell>
          <cell r="BT238">
            <v>0</v>
          </cell>
          <cell r="BU238">
            <v>1</v>
          </cell>
          <cell r="BV238">
            <v>1</v>
          </cell>
          <cell r="BW238">
            <v>1</v>
          </cell>
          <cell r="BX238">
            <v>1</v>
          </cell>
          <cell r="BY238">
            <v>1</v>
          </cell>
          <cell r="BZ238">
            <v>1</v>
          </cell>
          <cell r="CA238">
            <v>1</v>
          </cell>
          <cell r="CB238">
            <v>1</v>
          </cell>
          <cell r="CC238">
            <v>1</v>
          </cell>
          <cell r="CD238">
            <v>1</v>
          </cell>
          <cell r="CE238">
            <v>2</v>
          </cell>
          <cell r="CF238">
            <v>1</v>
          </cell>
          <cell r="CG238">
            <v>2</v>
          </cell>
          <cell r="CH238">
            <v>1</v>
          </cell>
          <cell r="CI238">
            <v>1</v>
          </cell>
          <cell r="CJ238">
            <v>1</v>
          </cell>
          <cell r="CK238">
            <v>1</v>
          </cell>
          <cell r="CL238">
            <v>1</v>
          </cell>
          <cell r="CM238">
            <v>1</v>
          </cell>
          <cell r="CN238">
            <v>1</v>
          </cell>
          <cell r="CO238">
            <v>1</v>
          </cell>
          <cell r="CP238">
            <v>1</v>
          </cell>
          <cell r="CQ238">
            <v>1</v>
          </cell>
          <cell r="CR238">
            <v>1</v>
          </cell>
          <cell r="CS238">
            <v>1</v>
          </cell>
          <cell r="CT238">
            <v>1</v>
          </cell>
          <cell r="CU238">
            <v>1</v>
          </cell>
          <cell r="CV238">
            <v>2</v>
          </cell>
          <cell r="CW238">
            <v>1</v>
          </cell>
          <cell r="CX238">
            <v>1</v>
          </cell>
          <cell r="CY238">
            <v>1</v>
          </cell>
          <cell r="CZ238">
            <v>1</v>
          </cell>
          <cell r="DA238">
            <v>1</v>
          </cell>
          <cell r="DB238">
            <v>1</v>
          </cell>
          <cell r="DC238">
            <v>2</v>
          </cell>
          <cell r="DD238">
            <v>2</v>
          </cell>
          <cell r="DE238">
            <v>2</v>
          </cell>
          <cell r="DF238">
            <v>1</v>
          </cell>
          <cell r="DG238">
            <v>1</v>
          </cell>
          <cell r="DH238">
            <v>1</v>
          </cell>
          <cell r="DI238">
            <v>1</v>
          </cell>
          <cell r="DJ238" t="str">
            <v>CAd</v>
          </cell>
          <cell r="DK238" t="str">
            <v>Open</v>
          </cell>
          <cell r="EA238" t="str">
            <v>Might</v>
          </cell>
          <cell r="EB238" t="str">
            <v>• 9 ranks in Ride.
• Mounted Combat Feat.
• Track feat.
• Animal companion at least one size larger than you, or paladin
   special mount ability (not verified).</v>
          </cell>
          <cell r="ED238" t="str">
            <v>WoI</v>
          </cell>
          <cell r="EE238">
            <v>10</v>
          </cell>
          <cell r="EF238" t="str">
            <v>Evil</v>
          </cell>
          <cell r="EH238" t="b">
            <v>0</v>
          </cell>
          <cell r="EI238" t="str">
            <v/>
          </cell>
          <cell r="EJ238">
            <v>99</v>
          </cell>
          <cell r="EK238">
            <v>99</v>
          </cell>
          <cell r="EL238">
            <v>99</v>
          </cell>
          <cell r="EM238">
            <v>99</v>
          </cell>
          <cell r="EN238" t="str">
            <v/>
          </cell>
        </row>
        <row r="239">
          <cell r="A239">
            <v>236</v>
          </cell>
          <cell r="B239" t="str">
            <v>– Prestige Classes Complete Psionic –</v>
          </cell>
          <cell r="E239">
            <v>0</v>
          </cell>
          <cell r="F239">
            <v>1</v>
          </cell>
          <cell r="ED239" t="str">
            <v>Ara</v>
          </cell>
          <cell r="EE239">
            <v>10</v>
          </cell>
          <cell r="EF239" t="str">
            <v>Evil</v>
          </cell>
          <cell r="EH239" t="b">
            <v>0</v>
          </cell>
          <cell r="EI239" t="str">
            <v/>
          </cell>
          <cell r="EJ239">
            <v>99</v>
          </cell>
          <cell r="EK239">
            <v>99</v>
          </cell>
          <cell r="EL239">
            <v>99</v>
          </cell>
          <cell r="EM239">
            <v>99</v>
          </cell>
          <cell r="EN239" t="str">
            <v/>
          </cell>
        </row>
        <row r="240">
          <cell r="A240">
            <v>237</v>
          </cell>
          <cell r="B240" t="str">
            <v>Anarchic Initiate</v>
          </cell>
          <cell r="C240" t="str">
            <v>ArIt</v>
          </cell>
          <cell r="D240" t="str">
            <v>ArIt</v>
          </cell>
          <cell r="E240">
            <v>0</v>
          </cell>
          <cell r="I240">
            <v>0</v>
          </cell>
          <cell r="K240">
            <v>4</v>
          </cell>
          <cell r="L240">
            <v>6</v>
          </cell>
          <cell r="U240">
            <v>0.75</v>
          </cell>
          <cell r="V240">
            <v>0.34</v>
          </cell>
          <cell r="W240">
            <v>0.34</v>
          </cell>
          <cell r="X240">
            <v>0.5</v>
          </cell>
          <cell r="AH240">
            <v>1</v>
          </cell>
          <cell r="AI240">
            <v>2</v>
          </cell>
          <cell r="AJ240">
            <v>1</v>
          </cell>
          <cell r="AK240">
            <v>2</v>
          </cell>
          <cell r="AL240">
            <v>1</v>
          </cell>
          <cell r="AM240">
            <v>0</v>
          </cell>
          <cell r="AN240">
            <v>2</v>
          </cell>
          <cell r="AO240">
            <v>1</v>
          </cell>
          <cell r="AP240">
            <v>1</v>
          </cell>
          <cell r="AQ240">
            <v>1</v>
          </cell>
          <cell r="AR240">
            <v>1</v>
          </cell>
          <cell r="AS240">
            <v>1</v>
          </cell>
          <cell r="AT240">
            <v>1</v>
          </cell>
          <cell r="AU240">
            <v>1</v>
          </cell>
          <cell r="AV240">
            <v>1</v>
          </cell>
          <cell r="AW240">
            <v>2</v>
          </cell>
          <cell r="AX240">
            <v>1</v>
          </cell>
          <cell r="AY240">
            <v>1</v>
          </cell>
          <cell r="AZ240">
            <v>1</v>
          </cell>
          <cell r="BA240">
            <v>1</v>
          </cell>
          <cell r="BB240">
            <v>1</v>
          </cell>
          <cell r="BC240">
            <v>1</v>
          </cell>
          <cell r="BD240">
            <v>1</v>
          </cell>
          <cell r="BE240">
            <v>1</v>
          </cell>
          <cell r="BF240">
            <v>0</v>
          </cell>
          <cell r="BG240">
            <v>0</v>
          </cell>
          <cell r="BH240">
            <v>2</v>
          </cell>
          <cell r="BI240">
            <v>1</v>
          </cell>
          <cell r="BJ240">
            <v>1</v>
          </cell>
          <cell r="BK240">
            <v>1</v>
          </cell>
          <cell r="BL240">
            <v>1</v>
          </cell>
          <cell r="BM240">
            <v>1</v>
          </cell>
          <cell r="BN240">
            <v>1</v>
          </cell>
          <cell r="BO240">
            <v>1</v>
          </cell>
          <cell r="BP240">
            <v>0</v>
          </cell>
          <cell r="BQ240">
            <v>1</v>
          </cell>
          <cell r="BR240">
            <v>1</v>
          </cell>
          <cell r="BS240">
            <v>2</v>
          </cell>
          <cell r="BT240">
            <v>0</v>
          </cell>
          <cell r="BU240">
            <v>1</v>
          </cell>
          <cell r="BV240">
            <v>2</v>
          </cell>
          <cell r="BW240">
            <v>1</v>
          </cell>
          <cell r="BX240">
            <v>1</v>
          </cell>
          <cell r="BY240">
            <v>1</v>
          </cell>
          <cell r="BZ240">
            <v>1</v>
          </cell>
          <cell r="CA240">
            <v>1</v>
          </cell>
          <cell r="CB240">
            <v>1</v>
          </cell>
          <cell r="CC240">
            <v>1</v>
          </cell>
          <cell r="CD240">
            <v>1</v>
          </cell>
          <cell r="CE240">
            <v>2</v>
          </cell>
          <cell r="CF240">
            <v>1</v>
          </cell>
          <cell r="CG240">
            <v>1</v>
          </cell>
          <cell r="CH240">
            <v>1</v>
          </cell>
          <cell r="CI240">
            <v>1</v>
          </cell>
          <cell r="CJ240">
            <v>1</v>
          </cell>
          <cell r="CK240">
            <v>1</v>
          </cell>
          <cell r="CL240">
            <v>1</v>
          </cell>
          <cell r="CM240">
            <v>1</v>
          </cell>
          <cell r="CN240">
            <v>1</v>
          </cell>
          <cell r="CO240">
            <v>1</v>
          </cell>
          <cell r="CP240">
            <v>1</v>
          </cell>
          <cell r="CQ240">
            <v>1</v>
          </cell>
          <cell r="CR240">
            <v>1</v>
          </cell>
          <cell r="CS240">
            <v>1</v>
          </cell>
          <cell r="CT240">
            <v>1</v>
          </cell>
          <cell r="CU240">
            <v>2</v>
          </cell>
          <cell r="CV240">
            <v>1</v>
          </cell>
          <cell r="CW240">
            <v>1</v>
          </cell>
          <cell r="CX240">
            <v>2</v>
          </cell>
          <cell r="CY240">
            <v>1</v>
          </cell>
          <cell r="CZ240">
            <v>1</v>
          </cell>
          <cell r="DA240">
            <v>1</v>
          </cell>
          <cell r="DB240">
            <v>1</v>
          </cell>
          <cell r="DC240">
            <v>2</v>
          </cell>
          <cell r="DD240">
            <v>1</v>
          </cell>
          <cell r="DE240">
            <v>1</v>
          </cell>
          <cell r="DF240">
            <v>1</v>
          </cell>
          <cell r="DG240">
            <v>1</v>
          </cell>
          <cell r="DH240">
            <v>1</v>
          </cell>
          <cell r="DI240">
            <v>1</v>
          </cell>
          <cell r="DJ240" t="str">
            <v>CPs</v>
          </cell>
          <cell r="DK240" t="str">
            <v>Closed</v>
          </cell>
          <cell r="EA240" t="str">
            <v>Do</v>
          </cell>
          <cell r="EB240" t="str">
            <v xml:space="preserve">• Must be of Any Chaotic Alignment.
• 8 ranks in Knowledge (psionics).
• 8 ranks in Knowledge (the planes).
• Wild surge class feature or Overchannel feat.
</v>
          </cell>
          <cell r="ED240" t="str">
            <v>DDv</v>
          </cell>
          <cell r="EE240">
            <v>5</v>
          </cell>
          <cell r="EF240" t="str">
            <v>Dragonblood</v>
          </cell>
          <cell r="EH240" t="b">
            <v>0</v>
          </cell>
          <cell r="EI240" t="str">
            <v/>
          </cell>
          <cell r="EJ240">
            <v>99</v>
          </cell>
          <cell r="EK240">
            <v>99</v>
          </cell>
          <cell r="EL240">
            <v>99</v>
          </cell>
          <cell r="EM240">
            <v>99</v>
          </cell>
          <cell r="EN240" t="str">
            <v/>
          </cell>
        </row>
        <row r="241">
          <cell r="A241">
            <v>238</v>
          </cell>
          <cell r="B241" t="str">
            <v>Ebon Saint</v>
          </cell>
          <cell r="C241" t="str">
            <v>EbSt</v>
          </cell>
          <cell r="D241" t="str">
            <v>EbSt</v>
          </cell>
          <cell r="E241">
            <v>0</v>
          </cell>
          <cell r="I241">
            <v>0</v>
          </cell>
          <cell r="K241">
            <v>4</v>
          </cell>
          <cell r="L241">
            <v>6</v>
          </cell>
          <cell r="U241">
            <v>0.75</v>
          </cell>
          <cell r="V241">
            <v>0.34</v>
          </cell>
          <cell r="W241">
            <v>0.5</v>
          </cell>
          <cell r="X241">
            <v>0.5</v>
          </cell>
          <cell r="AH241">
            <v>1</v>
          </cell>
          <cell r="AI241">
            <v>1</v>
          </cell>
          <cell r="AJ241">
            <v>1</v>
          </cell>
          <cell r="AK241">
            <v>2</v>
          </cell>
          <cell r="AL241">
            <v>2</v>
          </cell>
          <cell r="AM241">
            <v>0</v>
          </cell>
          <cell r="AN241">
            <v>2</v>
          </cell>
          <cell r="AO241">
            <v>1</v>
          </cell>
          <cell r="AP241">
            <v>1</v>
          </cell>
          <cell r="AQ241">
            <v>1</v>
          </cell>
          <cell r="AR241">
            <v>1</v>
          </cell>
          <cell r="AS241">
            <v>1</v>
          </cell>
          <cell r="AT241">
            <v>1</v>
          </cell>
          <cell r="AU241">
            <v>1</v>
          </cell>
          <cell r="AV241">
            <v>1</v>
          </cell>
          <cell r="AW241">
            <v>1</v>
          </cell>
          <cell r="AX241">
            <v>1</v>
          </cell>
          <cell r="AY241">
            <v>2</v>
          </cell>
          <cell r="AZ241">
            <v>2</v>
          </cell>
          <cell r="BA241">
            <v>1</v>
          </cell>
          <cell r="BB241">
            <v>1</v>
          </cell>
          <cell r="BC241">
            <v>1</v>
          </cell>
          <cell r="BD241">
            <v>1</v>
          </cell>
          <cell r="BE241">
            <v>2</v>
          </cell>
          <cell r="BF241">
            <v>0</v>
          </cell>
          <cell r="BG241">
            <v>0</v>
          </cell>
          <cell r="BH241">
            <v>2</v>
          </cell>
          <cell r="BI241">
            <v>2</v>
          </cell>
          <cell r="BJ241">
            <v>1</v>
          </cell>
          <cell r="BK241">
            <v>1</v>
          </cell>
          <cell r="BL241">
            <v>1</v>
          </cell>
          <cell r="BM241">
            <v>1</v>
          </cell>
          <cell r="BN241">
            <v>1</v>
          </cell>
          <cell r="BO241">
            <v>1</v>
          </cell>
          <cell r="BP241">
            <v>0</v>
          </cell>
          <cell r="BQ241">
            <v>1</v>
          </cell>
          <cell r="BR241">
            <v>1</v>
          </cell>
          <cell r="BS241">
            <v>1</v>
          </cell>
          <cell r="BT241">
            <v>0</v>
          </cell>
          <cell r="BU241">
            <v>1</v>
          </cell>
          <cell r="BV241">
            <v>1</v>
          </cell>
          <cell r="BW241">
            <v>1</v>
          </cell>
          <cell r="BX241">
            <v>1</v>
          </cell>
          <cell r="BY241">
            <v>1</v>
          </cell>
          <cell r="BZ241">
            <v>1</v>
          </cell>
          <cell r="CA241">
            <v>1</v>
          </cell>
          <cell r="CB241">
            <v>1</v>
          </cell>
          <cell r="CC241">
            <v>1</v>
          </cell>
          <cell r="CD241">
            <v>1</v>
          </cell>
          <cell r="CE241">
            <v>2</v>
          </cell>
          <cell r="CF241">
            <v>1</v>
          </cell>
          <cell r="CG241">
            <v>2</v>
          </cell>
          <cell r="CH241">
            <v>1</v>
          </cell>
          <cell r="CI241">
            <v>1</v>
          </cell>
          <cell r="CJ241">
            <v>1</v>
          </cell>
          <cell r="CK241">
            <v>1</v>
          </cell>
          <cell r="CL241">
            <v>1</v>
          </cell>
          <cell r="CM241">
            <v>1</v>
          </cell>
          <cell r="CN241">
            <v>1</v>
          </cell>
          <cell r="CO241">
            <v>1</v>
          </cell>
          <cell r="CP241">
            <v>1</v>
          </cell>
          <cell r="CQ241">
            <v>1</v>
          </cell>
          <cell r="CR241">
            <v>1</v>
          </cell>
          <cell r="CS241">
            <v>1</v>
          </cell>
          <cell r="CT241">
            <v>1</v>
          </cell>
          <cell r="CU241">
            <v>2</v>
          </cell>
          <cell r="CV241">
            <v>1</v>
          </cell>
          <cell r="CW241">
            <v>2</v>
          </cell>
          <cell r="CX241">
            <v>2</v>
          </cell>
          <cell r="CY241">
            <v>1</v>
          </cell>
          <cell r="CZ241">
            <v>2</v>
          </cell>
          <cell r="DA241">
            <v>1</v>
          </cell>
          <cell r="DB241">
            <v>1</v>
          </cell>
          <cell r="DC241">
            <v>2</v>
          </cell>
          <cell r="DD241">
            <v>1</v>
          </cell>
          <cell r="DE241">
            <v>2</v>
          </cell>
          <cell r="DF241">
            <v>2</v>
          </cell>
          <cell r="DG241">
            <v>1</v>
          </cell>
          <cell r="DH241">
            <v>1</v>
          </cell>
          <cell r="DI241">
            <v>1</v>
          </cell>
          <cell r="DJ241" t="str">
            <v>CPs</v>
          </cell>
          <cell r="DK241" t="str">
            <v>Closed</v>
          </cell>
          <cell r="EA241" t="str">
            <v>Do</v>
          </cell>
          <cell r="EB241" t="str">
            <v xml:space="preserve">• 8 ranks in Bluff, Disguise, Hide and Move Silently.
• Combat Expertise feat.
• Improved Feint feat.
• Must have a power point reserve of at least 1 power point.
• Sneak attack +1d6 or psionic sneak attack +1d6.
</v>
          </cell>
          <cell r="ED241" t="str">
            <v>Ara</v>
          </cell>
          <cell r="EE241">
            <v>10</v>
          </cell>
          <cell r="EF241" t="str">
            <v>Chaotic</v>
          </cell>
          <cell r="EH241" t="b">
            <v>0</v>
          </cell>
          <cell r="EI241" t="str">
            <v/>
          </cell>
          <cell r="EJ241">
            <v>99</v>
          </cell>
          <cell r="EK241">
            <v>99</v>
          </cell>
          <cell r="EL241">
            <v>99</v>
          </cell>
          <cell r="EM241">
            <v>99</v>
          </cell>
          <cell r="EN241" t="str">
            <v/>
          </cell>
        </row>
        <row r="242">
          <cell r="A242">
            <v>239</v>
          </cell>
          <cell r="B242" t="str">
            <v>Ectopic Adept</v>
          </cell>
          <cell r="C242" t="str">
            <v>EcAd</v>
          </cell>
          <cell r="D242" t="str">
            <v>EcAd</v>
          </cell>
          <cell r="E242">
            <v>0</v>
          </cell>
          <cell r="I242">
            <v>0</v>
          </cell>
          <cell r="K242">
            <v>2</v>
          </cell>
          <cell r="L242">
            <v>4</v>
          </cell>
          <cell r="U242">
            <v>0.75</v>
          </cell>
          <cell r="V242">
            <v>0.34</v>
          </cell>
          <cell r="W242">
            <v>0.34</v>
          </cell>
          <cell r="X242">
            <v>0.5</v>
          </cell>
          <cell r="AH242">
            <v>1</v>
          </cell>
          <cell r="AI242">
            <v>1</v>
          </cell>
          <cell r="AJ242">
            <v>1</v>
          </cell>
          <cell r="AK242">
            <v>2</v>
          </cell>
          <cell r="AL242">
            <v>1</v>
          </cell>
          <cell r="AM242">
            <v>0</v>
          </cell>
          <cell r="AN242">
            <v>2</v>
          </cell>
          <cell r="AO242">
            <v>2</v>
          </cell>
          <cell r="AP242">
            <v>2</v>
          </cell>
          <cell r="AQ242">
            <v>2</v>
          </cell>
          <cell r="AR242">
            <v>2</v>
          </cell>
          <cell r="AS242">
            <v>2</v>
          </cell>
          <cell r="AT242">
            <v>2</v>
          </cell>
          <cell r="AU242">
            <v>2</v>
          </cell>
          <cell r="AV242">
            <v>1</v>
          </cell>
          <cell r="AW242">
            <v>1</v>
          </cell>
          <cell r="AX242">
            <v>1</v>
          </cell>
          <cell r="AY242">
            <v>2</v>
          </cell>
          <cell r="AZ242">
            <v>1</v>
          </cell>
          <cell r="BA242">
            <v>1</v>
          </cell>
          <cell r="BB242">
            <v>1</v>
          </cell>
          <cell r="BC242">
            <v>1</v>
          </cell>
          <cell r="BD242">
            <v>1</v>
          </cell>
          <cell r="BE242">
            <v>1</v>
          </cell>
          <cell r="BF242">
            <v>0</v>
          </cell>
          <cell r="BG242">
            <v>0</v>
          </cell>
          <cell r="BH242">
            <v>1</v>
          </cell>
          <cell r="BI242">
            <v>1</v>
          </cell>
          <cell r="BJ242">
            <v>2</v>
          </cell>
          <cell r="BK242">
            <v>2</v>
          </cell>
          <cell r="BL242">
            <v>2</v>
          </cell>
          <cell r="BM242">
            <v>2</v>
          </cell>
          <cell r="BN242">
            <v>2</v>
          </cell>
          <cell r="BO242">
            <v>2</v>
          </cell>
          <cell r="BP242">
            <v>0</v>
          </cell>
          <cell r="BQ242">
            <v>2</v>
          </cell>
          <cell r="BR242">
            <v>2</v>
          </cell>
          <cell r="BS242">
            <v>2</v>
          </cell>
          <cell r="BT242">
            <v>0</v>
          </cell>
          <cell r="BU242">
            <v>2</v>
          </cell>
          <cell r="BV242">
            <v>2</v>
          </cell>
          <cell r="BW242">
            <v>2</v>
          </cell>
          <cell r="BX242">
            <v>2</v>
          </cell>
          <cell r="BY242">
            <v>2</v>
          </cell>
          <cell r="BZ242">
            <v>2</v>
          </cell>
          <cell r="CA242">
            <v>2</v>
          </cell>
          <cell r="CB242">
            <v>2</v>
          </cell>
          <cell r="CC242">
            <v>2</v>
          </cell>
          <cell r="CD242">
            <v>2</v>
          </cell>
          <cell r="CE242">
            <v>1</v>
          </cell>
          <cell r="CF242">
            <v>1</v>
          </cell>
          <cell r="CG242">
            <v>1</v>
          </cell>
          <cell r="CH242">
            <v>1</v>
          </cell>
          <cell r="CI242">
            <v>1</v>
          </cell>
          <cell r="CJ242">
            <v>1</v>
          </cell>
          <cell r="CK242">
            <v>1</v>
          </cell>
          <cell r="CL242">
            <v>1</v>
          </cell>
          <cell r="CM242">
            <v>1</v>
          </cell>
          <cell r="CN242">
            <v>1</v>
          </cell>
          <cell r="CO242">
            <v>2</v>
          </cell>
          <cell r="CP242">
            <v>2</v>
          </cell>
          <cell r="CQ242">
            <v>2</v>
          </cell>
          <cell r="CR242">
            <v>2</v>
          </cell>
          <cell r="CS242">
            <v>2</v>
          </cell>
          <cell r="CT242">
            <v>2</v>
          </cell>
          <cell r="CU242">
            <v>2</v>
          </cell>
          <cell r="CV242">
            <v>1</v>
          </cell>
          <cell r="CW242">
            <v>1</v>
          </cell>
          <cell r="CX242">
            <v>1</v>
          </cell>
          <cell r="CY242">
            <v>1</v>
          </cell>
          <cell r="CZ242">
            <v>1</v>
          </cell>
          <cell r="DA242">
            <v>1</v>
          </cell>
          <cell r="DB242">
            <v>1</v>
          </cell>
          <cell r="DC242">
            <v>1</v>
          </cell>
          <cell r="DD242">
            <v>1</v>
          </cell>
          <cell r="DE242">
            <v>1</v>
          </cell>
          <cell r="DF242">
            <v>1</v>
          </cell>
          <cell r="DG242">
            <v>1</v>
          </cell>
          <cell r="DH242">
            <v>2</v>
          </cell>
          <cell r="DI242">
            <v>1</v>
          </cell>
          <cell r="DJ242" t="str">
            <v>CPs</v>
          </cell>
          <cell r="DK242" t="str">
            <v>Closed</v>
          </cell>
          <cell r="EA242" t="str">
            <v>Do</v>
          </cell>
          <cell r="EB242" t="str">
            <v xml:space="preserve">• 8 ranks in Psicraft.
• Skill Focus (Craft [sculpting]) feat.
• Ectopic Form (any).
• Must be able to manifest the astral construct power (not checked).
</v>
          </cell>
          <cell r="ED242" t="str">
            <v>ScCh</v>
          </cell>
          <cell r="EE242">
            <v>3</v>
          </cell>
          <cell r="EF242" t="str">
            <v>Chaotic</v>
          </cell>
          <cell r="EH242" t="b">
            <v>0</v>
          </cell>
          <cell r="EI242" t="str">
            <v/>
          </cell>
          <cell r="EJ242">
            <v>99</v>
          </cell>
          <cell r="EK242">
            <v>99</v>
          </cell>
          <cell r="EL242">
            <v>99</v>
          </cell>
          <cell r="EM242">
            <v>99</v>
          </cell>
          <cell r="EN242" t="str">
            <v/>
          </cell>
        </row>
        <row r="243">
          <cell r="A243">
            <v>240</v>
          </cell>
          <cell r="B243" t="str">
            <v>Flayerspawn Psychic</v>
          </cell>
          <cell r="C243" t="str">
            <v>FsPs</v>
          </cell>
          <cell r="D243" t="str">
            <v>FsPs</v>
          </cell>
          <cell r="E243">
            <v>0</v>
          </cell>
          <cell r="I243">
            <v>0</v>
          </cell>
          <cell r="K243">
            <v>2</v>
          </cell>
          <cell r="L243">
            <v>6</v>
          </cell>
          <cell r="U243">
            <v>0.5</v>
          </cell>
          <cell r="V243">
            <v>0.34</v>
          </cell>
          <cell r="W243">
            <v>0.34</v>
          </cell>
          <cell r="X243">
            <v>0.5</v>
          </cell>
          <cell r="AH243">
            <v>1</v>
          </cell>
          <cell r="AI243">
            <v>1</v>
          </cell>
          <cell r="AJ243">
            <v>1</v>
          </cell>
          <cell r="AK243">
            <v>2</v>
          </cell>
          <cell r="AL243">
            <v>1</v>
          </cell>
          <cell r="AM243">
            <v>0</v>
          </cell>
          <cell r="AN243">
            <v>2</v>
          </cell>
          <cell r="AO243">
            <v>1</v>
          </cell>
          <cell r="AP243">
            <v>1</v>
          </cell>
          <cell r="AQ243">
            <v>1</v>
          </cell>
          <cell r="AR243">
            <v>1</v>
          </cell>
          <cell r="AS243">
            <v>1</v>
          </cell>
          <cell r="AT243">
            <v>1</v>
          </cell>
          <cell r="AU243">
            <v>1</v>
          </cell>
          <cell r="AV243">
            <v>1</v>
          </cell>
          <cell r="AW243">
            <v>1</v>
          </cell>
          <cell r="AX243">
            <v>1</v>
          </cell>
          <cell r="AY243">
            <v>2</v>
          </cell>
          <cell r="AZ243">
            <v>1</v>
          </cell>
          <cell r="BA243">
            <v>1</v>
          </cell>
          <cell r="BB243">
            <v>1</v>
          </cell>
          <cell r="BC243">
            <v>1</v>
          </cell>
          <cell r="BD243">
            <v>1</v>
          </cell>
          <cell r="BE243">
            <v>2</v>
          </cell>
          <cell r="BF243">
            <v>0</v>
          </cell>
          <cell r="BG243">
            <v>0</v>
          </cell>
          <cell r="BH243">
            <v>2</v>
          </cell>
          <cell r="BI243">
            <v>1</v>
          </cell>
          <cell r="BJ243">
            <v>2</v>
          </cell>
          <cell r="BK243">
            <v>2</v>
          </cell>
          <cell r="BL243">
            <v>2</v>
          </cell>
          <cell r="BM243">
            <v>2</v>
          </cell>
          <cell r="BN243">
            <v>2</v>
          </cell>
          <cell r="BO243">
            <v>2</v>
          </cell>
          <cell r="BP243">
            <v>0</v>
          </cell>
          <cell r="BQ243">
            <v>2</v>
          </cell>
          <cell r="BR243">
            <v>2</v>
          </cell>
          <cell r="BS243">
            <v>2</v>
          </cell>
          <cell r="BT243">
            <v>0</v>
          </cell>
          <cell r="BU243">
            <v>2</v>
          </cell>
          <cell r="BV243">
            <v>2</v>
          </cell>
          <cell r="BW243">
            <v>2</v>
          </cell>
          <cell r="BX243">
            <v>2</v>
          </cell>
          <cell r="BY243">
            <v>2</v>
          </cell>
          <cell r="BZ243">
            <v>2</v>
          </cell>
          <cell r="CA243">
            <v>2</v>
          </cell>
          <cell r="CB243">
            <v>2</v>
          </cell>
          <cell r="CC243">
            <v>2</v>
          </cell>
          <cell r="CD243">
            <v>2</v>
          </cell>
          <cell r="CE243">
            <v>2</v>
          </cell>
          <cell r="CF243">
            <v>1</v>
          </cell>
          <cell r="CG243">
            <v>2</v>
          </cell>
          <cell r="CH243">
            <v>1</v>
          </cell>
          <cell r="CI243">
            <v>1</v>
          </cell>
          <cell r="CJ243">
            <v>1</v>
          </cell>
          <cell r="CK243">
            <v>1</v>
          </cell>
          <cell r="CL243">
            <v>1</v>
          </cell>
          <cell r="CM243">
            <v>1</v>
          </cell>
          <cell r="CN243">
            <v>1</v>
          </cell>
          <cell r="CO243">
            <v>1</v>
          </cell>
          <cell r="CP243">
            <v>1</v>
          </cell>
          <cell r="CQ243">
            <v>1</v>
          </cell>
          <cell r="CR243">
            <v>1</v>
          </cell>
          <cell r="CS243">
            <v>1</v>
          </cell>
          <cell r="CT243">
            <v>1</v>
          </cell>
          <cell r="CU243">
            <v>2</v>
          </cell>
          <cell r="CV243">
            <v>1</v>
          </cell>
          <cell r="CW243">
            <v>1</v>
          </cell>
          <cell r="CX243">
            <v>2</v>
          </cell>
          <cell r="CY243">
            <v>1</v>
          </cell>
          <cell r="CZ243">
            <v>1</v>
          </cell>
          <cell r="DA243">
            <v>1</v>
          </cell>
          <cell r="DB243">
            <v>1</v>
          </cell>
          <cell r="DC243">
            <v>2</v>
          </cell>
          <cell r="DD243">
            <v>1</v>
          </cell>
          <cell r="DE243">
            <v>1</v>
          </cell>
          <cell r="DF243">
            <v>1</v>
          </cell>
          <cell r="DG243">
            <v>1</v>
          </cell>
          <cell r="DH243">
            <v>2</v>
          </cell>
          <cell r="DI243">
            <v>1</v>
          </cell>
          <cell r="DJ243" t="str">
            <v>CPs</v>
          </cell>
          <cell r="DK243" t="str">
            <v>Closed</v>
          </cell>
          <cell r="EA243" t="str">
            <v>Do</v>
          </cell>
          <cell r="EB243" t="str">
            <v xml:space="preserve">• Ability to manifest psionic charm (not checked).
• 8 ranks in Knowledge (psionics).
• Illithid Heritage feat.
• Must speak Undercommon.
</v>
          </cell>
          <cell r="ED243" t="str">
            <v>Ela</v>
          </cell>
          <cell r="EE243">
            <v>10</v>
          </cell>
          <cell r="EF243" t="str">
            <v/>
          </cell>
          <cell r="EH243" t="b">
            <v>0</v>
          </cell>
          <cell r="EI243" t="str">
            <v/>
          </cell>
          <cell r="EJ243">
            <v>99</v>
          </cell>
          <cell r="EK243">
            <v>99</v>
          </cell>
          <cell r="EL243">
            <v>99</v>
          </cell>
          <cell r="EM243">
            <v>99</v>
          </cell>
          <cell r="EN243" t="str">
            <v/>
          </cell>
        </row>
        <row r="244">
          <cell r="A244">
            <v>241</v>
          </cell>
          <cell r="B244" t="str">
            <v>Illumine Soul</v>
          </cell>
          <cell r="C244" t="str">
            <v>IlSl</v>
          </cell>
          <cell r="D244" t="str">
            <v>IlSl</v>
          </cell>
          <cell r="E244">
            <v>0</v>
          </cell>
          <cell r="K244">
            <v>4</v>
          </cell>
          <cell r="L244">
            <v>10</v>
          </cell>
          <cell r="U244">
            <v>0.75</v>
          </cell>
          <cell r="V244">
            <v>0.5</v>
          </cell>
          <cell r="W244">
            <v>0.34</v>
          </cell>
          <cell r="X244">
            <v>0.5</v>
          </cell>
          <cell r="AH244">
            <v>1</v>
          </cell>
          <cell r="AI244">
            <v>2</v>
          </cell>
          <cell r="AJ244">
            <v>1</v>
          </cell>
          <cell r="AK244">
            <v>1</v>
          </cell>
          <cell r="AL244">
            <v>2</v>
          </cell>
          <cell r="AM244">
            <v>0</v>
          </cell>
          <cell r="AN244">
            <v>2</v>
          </cell>
          <cell r="AO244">
            <v>2</v>
          </cell>
          <cell r="AP244">
            <v>2</v>
          </cell>
          <cell r="AQ244">
            <v>2</v>
          </cell>
          <cell r="AR244">
            <v>2</v>
          </cell>
          <cell r="AS244">
            <v>2</v>
          </cell>
          <cell r="AT244">
            <v>2</v>
          </cell>
          <cell r="AU244">
            <v>2</v>
          </cell>
          <cell r="AV244">
            <v>1</v>
          </cell>
          <cell r="AW244">
            <v>1</v>
          </cell>
          <cell r="AX244">
            <v>1</v>
          </cell>
          <cell r="AY244">
            <v>1</v>
          </cell>
          <cell r="AZ244">
            <v>1</v>
          </cell>
          <cell r="BA244">
            <v>1</v>
          </cell>
          <cell r="BB244">
            <v>1</v>
          </cell>
          <cell r="BC244">
            <v>1</v>
          </cell>
          <cell r="BD244">
            <v>2</v>
          </cell>
          <cell r="BE244">
            <v>2</v>
          </cell>
          <cell r="BF244">
            <v>0</v>
          </cell>
          <cell r="BG244">
            <v>0</v>
          </cell>
          <cell r="BH244">
            <v>1</v>
          </cell>
          <cell r="BI244">
            <v>2</v>
          </cell>
          <cell r="BJ244">
            <v>1</v>
          </cell>
          <cell r="BK244">
            <v>1</v>
          </cell>
          <cell r="BL244">
            <v>1</v>
          </cell>
          <cell r="BM244">
            <v>1</v>
          </cell>
          <cell r="BN244">
            <v>1</v>
          </cell>
          <cell r="BO244">
            <v>1</v>
          </cell>
          <cell r="BP244">
            <v>0</v>
          </cell>
          <cell r="BQ244">
            <v>1</v>
          </cell>
          <cell r="BR244">
            <v>1</v>
          </cell>
          <cell r="BS244">
            <v>2</v>
          </cell>
          <cell r="BT244">
            <v>0</v>
          </cell>
          <cell r="BU244">
            <v>1</v>
          </cell>
          <cell r="BV244">
            <v>1</v>
          </cell>
          <cell r="BW244">
            <v>1</v>
          </cell>
          <cell r="BX244">
            <v>1</v>
          </cell>
          <cell r="BY244">
            <v>1</v>
          </cell>
          <cell r="BZ244">
            <v>1</v>
          </cell>
          <cell r="CA244">
            <v>1</v>
          </cell>
          <cell r="CB244">
            <v>1</v>
          </cell>
          <cell r="CC244">
            <v>1</v>
          </cell>
          <cell r="CD244">
            <v>1</v>
          </cell>
          <cell r="CE244">
            <v>2</v>
          </cell>
          <cell r="CF244">
            <v>1</v>
          </cell>
          <cell r="CG244">
            <v>2</v>
          </cell>
          <cell r="CH244">
            <v>1</v>
          </cell>
          <cell r="CI244">
            <v>1</v>
          </cell>
          <cell r="CJ244">
            <v>1</v>
          </cell>
          <cell r="CK244">
            <v>1</v>
          </cell>
          <cell r="CL244">
            <v>1</v>
          </cell>
          <cell r="CM244">
            <v>1</v>
          </cell>
          <cell r="CN244">
            <v>1</v>
          </cell>
          <cell r="CO244">
            <v>2</v>
          </cell>
          <cell r="CP244">
            <v>2</v>
          </cell>
          <cell r="CQ244">
            <v>2</v>
          </cell>
          <cell r="CR244">
            <v>2</v>
          </cell>
          <cell r="CS244">
            <v>2</v>
          </cell>
          <cell r="CT244">
            <v>2</v>
          </cell>
          <cell r="CU244">
            <v>2</v>
          </cell>
          <cell r="CV244">
            <v>1</v>
          </cell>
          <cell r="CW244">
            <v>1</v>
          </cell>
          <cell r="CX244">
            <v>1</v>
          </cell>
          <cell r="CY244">
            <v>1</v>
          </cell>
          <cell r="CZ244">
            <v>1</v>
          </cell>
          <cell r="DA244">
            <v>1</v>
          </cell>
          <cell r="DB244">
            <v>1</v>
          </cell>
          <cell r="DC244">
            <v>2</v>
          </cell>
          <cell r="DD244">
            <v>1</v>
          </cell>
          <cell r="DE244">
            <v>1</v>
          </cell>
          <cell r="DF244">
            <v>2</v>
          </cell>
          <cell r="DG244">
            <v>1</v>
          </cell>
          <cell r="DH244">
            <v>1</v>
          </cell>
          <cell r="DI244">
            <v>1</v>
          </cell>
          <cell r="DJ244" t="str">
            <v>CPs</v>
          </cell>
          <cell r="DK244" t="str">
            <v>Closed</v>
          </cell>
          <cell r="EA244" t="str">
            <v>Do</v>
          </cell>
          <cell r="EB244" t="str">
            <v xml:space="preserve">• 8 ranks in Knowledge (psionics).
• 4 ranks in Knowledge (religion).
• Mind Blade, psychic strike +1d8.
</v>
          </cell>
          <cell r="ED244" t="str">
            <v>WvS</v>
          </cell>
          <cell r="EE244">
            <v>10</v>
          </cell>
          <cell r="EF244" t="str">
            <v>Aquatic</v>
          </cell>
          <cell r="EH244" t="b">
            <v>0</v>
          </cell>
          <cell r="EI244" t="str">
            <v/>
          </cell>
          <cell r="EJ244">
            <v>99</v>
          </cell>
          <cell r="EK244">
            <v>99</v>
          </cell>
          <cell r="EL244">
            <v>99</v>
          </cell>
          <cell r="EM244">
            <v>99</v>
          </cell>
          <cell r="EN244" t="str">
            <v/>
          </cell>
        </row>
        <row r="245">
          <cell r="A245">
            <v>242</v>
          </cell>
          <cell r="B245" t="str">
            <v>Soulbow</v>
          </cell>
          <cell r="C245" t="str">
            <v>SlBw</v>
          </cell>
          <cell r="D245" t="str">
            <v>SlBw</v>
          </cell>
          <cell r="E245">
            <v>0</v>
          </cell>
          <cell r="K245">
            <v>4</v>
          </cell>
          <cell r="L245">
            <v>10</v>
          </cell>
          <cell r="U245">
            <v>0.75</v>
          </cell>
          <cell r="V245">
            <v>0.34</v>
          </cell>
          <cell r="W245">
            <v>0.5</v>
          </cell>
          <cell r="X245">
            <v>0.5</v>
          </cell>
          <cell r="AH245">
            <v>1</v>
          </cell>
          <cell r="AI245">
            <v>2</v>
          </cell>
          <cell r="AJ245">
            <v>1</v>
          </cell>
          <cell r="AK245">
            <v>1</v>
          </cell>
          <cell r="AL245">
            <v>2</v>
          </cell>
          <cell r="AM245">
            <v>0</v>
          </cell>
          <cell r="AN245">
            <v>2</v>
          </cell>
          <cell r="AO245">
            <v>2</v>
          </cell>
          <cell r="AP245">
            <v>2</v>
          </cell>
          <cell r="AQ245">
            <v>2</v>
          </cell>
          <cell r="AR245">
            <v>2</v>
          </cell>
          <cell r="AS245">
            <v>2</v>
          </cell>
          <cell r="AT245">
            <v>2</v>
          </cell>
          <cell r="AU245">
            <v>2</v>
          </cell>
          <cell r="AV245">
            <v>1</v>
          </cell>
          <cell r="AW245">
            <v>1</v>
          </cell>
          <cell r="AX245">
            <v>1</v>
          </cell>
          <cell r="AY245">
            <v>1</v>
          </cell>
          <cell r="AZ245">
            <v>1</v>
          </cell>
          <cell r="BA245">
            <v>1</v>
          </cell>
          <cell r="BB245">
            <v>1</v>
          </cell>
          <cell r="BC245">
            <v>1</v>
          </cell>
          <cell r="BD245">
            <v>1</v>
          </cell>
          <cell r="BE245">
            <v>2</v>
          </cell>
          <cell r="BF245">
            <v>0</v>
          </cell>
          <cell r="BG245">
            <v>0</v>
          </cell>
          <cell r="BH245">
            <v>1</v>
          </cell>
          <cell r="BI245">
            <v>2</v>
          </cell>
          <cell r="BJ245">
            <v>1</v>
          </cell>
          <cell r="BK245">
            <v>1</v>
          </cell>
          <cell r="BL245">
            <v>1</v>
          </cell>
          <cell r="BM245">
            <v>1</v>
          </cell>
          <cell r="BN245">
            <v>1</v>
          </cell>
          <cell r="BO245">
            <v>1</v>
          </cell>
          <cell r="BP245">
            <v>0</v>
          </cell>
          <cell r="BQ245">
            <v>1</v>
          </cell>
          <cell r="BR245">
            <v>1</v>
          </cell>
          <cell r="BS245">
            <v>2</v>
          </cell>
          <cell r="BT245">
            <v>0</v>
          </cell>
          <cell r="BU245">
            <v>1</v>
          </cell>
          <cell r="BV245">
            <v>1</v>
          </cell>
          <cell r="BW245">
            <v>1</v>
          </cell>
          <cell r="BX245">
            <v>1</v>
          </cell>
          <cell r="BY245">
            <v>1</v>
          </cell>
          <cell r="BZ245">
            <v>1</v>
          </cell>
          <cell r="CA245">
            <v>1</v>
          </cell>
          <cell r="CB245">
            <v>1</v>
          </cell>
          <cell r="CC245">
            <v>1</v>
          </cell>
          <cell r="CD245">
            <v>1</v>
          </cell>
          <cell r="CE245">
            <v>2</v>
          </cell>
          <cell r="CF245">
            <v>1</v>
          </cell>
          <cell r="CG245">
            <v>2</v>
          </cell>
          <cell r="CH245">
            <v>1</v>
          </cell>
          <cell r="CI245">
            <v>1</v>
          </cell>
          <cell r="CJ245">
            <v>1</v>
          </cell>
          <cell r="CK245">
            <v>1</v>
          </cell>
          <cell r="CL245">
            <v>1</v>
          </cell>
          <cell r="CM245">
            <v>1</v>
          </cell>
          <cell r="CN245">
            <v>1</v>
          </cell>
          <cell r="CO245">
            <v>2</v>
          </cell>
          <cell r="CP245">
            <v>2</v>
          </cell>
          <cell r="CQ245">
            <v>2</v>
          </cell>
          <cell r="CR245">
            <v>2</v>
          </cell>
          <cell r="CS245">
            <v>2</v>
          </cell>
          <cell r="CT245">
            <v>2</v>
          </cell>
          <cell r="CU245">
            <v>1</v>
          </cell>
          <cell r="CV245">
            <v>1</v>
          </cell>
          <cell r="CW245">
            <v>1</v>
          </cell>
          <cell r="CX245">
            <v>1</v>
          </cell>
          <cell r="CY245">
            <v>1</v>
          </cell>
          <cell r="CZ245">
            <v>1</v>
          </cell>
          <cell r="DA245">
            <v>1</v>
          </cell>
          <cell r="DB245">
            <v>1</v>
          </cell>
          <cell r="DC245">
            <v>2</v>
          </cell>
          <cell r="DD245">
            <v>1</v>
          </cell>
          <cell r="DE245">
            <v>1</v>
          </cell>
          <cell r="DF245">
            <v>2</v>
          </cell>
          <cell r="DG245">
            <v>1</v>
          </cell>
          <cell r="DH245">
            <v>1</v>
          </cell>
          <cell r="DI245">
            <v>1</v>
          </cell>
          <cell r="DJ245" t="str">
            <v>CPs</v>
          </cell>
          <cell r="DK245" t="str">
            <v>Closed</v>
          </cell>
          <cell r="EA245" t="str">
            <v>Do</v>
          </cell>
          <cell r="EB245" t="str">
            <v xml:space="preserve">• 8 ranks in Autohypnosis.
• Point Blank Shot.
• Throw mind blade class feature.
</v>
          </cell>
          <cell r="ED245" t="str">
            <v>RMm</v>
          </cell>
          <cell r="EE245">
            <v>10</v>
          </cell>
          <cell r="EF245" t="str">
            <v>Living Construct</v>
          </cell>
          <cell r="EH245" t="b">
            <v>0</v>
          </cell>
          <cell r="EI245" t="str">
            <v/>
          </cell>
          <cell r="EJ245">
            <v>99</v>
          </cell>
          <cell r="EK245">
            <v>99</v>
          </cell>
          <cell r="EL245">
            <v>99</v>
          </cell>
          <cell r="EM245">
            <v>99</v>
          </cell>
          <cell r="EN245" t="str">
            <v/>
          </cell>
        </row>
        <row r="246">
          <cell r="A246">
            <v>243</v>
          </cell>
          <cell r="B246" t="str">
            <v>Storm Disciple</v>
          </cell>
          <cell r="C246" t="str">
            <v>StDs</v>
          </cell>
          <cell r="D246" t="str">
            <v>StDs</v>
          </cell>
          <cell r="E246">
            <v>0</v>
          </cell>
          <cell r="I246">
            <v>0</v>
          </cell>
          <cell r="K246">
            <v>2</v>
          </cell>
          <cell r="L246">
            <v>10</v>
          </cell>
          <cell r="U246">
            <v>1</v>
          </cell>
          <cell r="V246">
            <v>0.5</v>
          </cell>
          <cell r="W246">
            <v>0.34</v>
          </cell>
          <cell r="X246">
            <v>0.5</v>
          </cell>
          <cell r="AH246">
            <v>1</v>
          </cell>
          <cell r="AI246">
            <v>1</v>
          </cell>
          <cell r="AJ246">
            <v>1</v>
          </cell>
          <cell r="AK246">
            <v>1</v>
          </cell>
          <cell r="AL246">
            <v>1</v>
          </cell>
          <cell r="AM246">
            <v>0</v>
          </cell>
          <cell r="AN246">
            <v>2</v>
          </cell>
          <cell r="AO246">
            <v>2</v>
          </cell>
          <cell r="AP246">
            <v>2</v>
          </cell>
          <cell r="AQ246">
            <v>2</v>
          </cell>
          <cell r="AR246">
            <v>2</v>
          </cell>
          <cell r="AS246">
            <v>2</v>
          </cell>
          <cell r="AT246">
            <v>2</v>
          </cell>
          <cell r="AU246">
            <v>2</v>
          </cell>
          <cell r="AV246">
            <v>1</v>
          </cell>
          <cell r="AW246">
            <v>2</v>
          </cell>
          <cell r="AX246">
            <v>1</v>
          </cell>
          <cell r="AY246">
            <v>1</v>
          </cell>
          <cell r="AZ246">
            <v>1</v>
          </cell>
          <cell r="BA246">
            <v>1</v>
          </cell>
          <cell r="BB246">
            <v>1</v>
          </cell>
          <cell r="BC246">
            <v>1</v>
          </cell>
          <cell r="BD246">
            <v>2</v>
          </cell>
          <cell r="BE246">
            <v>1</v>
          </cell>
          <cell r="BF246">
            <v>0</v>
          </cell>
          <cell r="BG246">
            <v>0</v>
          </cell>
          <cell r="BH246">
            <v>2</v>
          </cell>
          <cell r="BI246">
            <v>1</v>
          </cell>
          <cell r="BJ246">
            <v>1</v>
          </cell>
          <cell r="BK246">
            <v>1</v>
          </cell>
          <cell r="BL246">
            <v>1</v>
          </cell>
          <cell r="BM246">
            <v>1</v>
          </cell>
          <cell r="BN246">
            <v>1</v>
          </cell>
          <cell r="BO246">
            <v>1</v>
          </cell>
          <cell r="BP246">
            <v>0</v>
          </cell>
          <cell r="BQ246">
            <v>1</v>
          </cell>
          <cell r="BR246">
            <v>1</v>
          </cell>
          <cell r="BS246">
            <v>1</v>
          </cell>
          <cell r="BT246">
            <v>0</v>
          </cell>
          <cell r="BU246">
            <v>2</v>
          </cell>
          <cell r="BV246">
            <v>1</v>
          </cell>
          <cell r="BW246">
            <v>1</v>
          </cell>
          <cell r="BX246">
            <v>1</v>
          </cell>
          <cell r="BY246">
            <v>1</v>
          </cell>
          <cell r="BZ246">
            <v>1</v>
          </cell>
          <cell r="CA246">
            <v>1</v>
          </cell>
          <cell r="CB246">
            <v>1</v>
          </cell>
          <cell r="CC246">
            <v>1</v>
          </cell>
          <cell r="CD246">
            <v>1</v>
          </cell>
          <cell r="CE246">
            <v>1</v>
          </cell>
          <cell r="CF246">
            <v>1</v>
          </cell>
          <cell r="CG246">
            <v>1</v>
          </cell>
          <cell r="CH246">
            <v>1</v>
          </cell>
          <cell r="CI246">
            <v>1</v>
          </cell>
          <cell r="CJ246">
            <v>1</v>
          </cell>
          <cell r="CK246">
            <v>1</v>
          </cell>
          <cell r="CL246">
            <v>1</v>
          </cell>
          <cell r="CM246">
            <v>1</v>
          </cell>
          <cell r="CN246">
            <v>1</v>
          </cell>
          <cell r="CO246">
            <v>1</v>
          </cell>
          <cell r="CP246">
            <v>1</v>
          </cell>
          <cell r="CQ246">
            <v>1</v>
          </cell>
          <cell r="CR246">
            <v>1</v>
          </cell>
          <cell r="CS246">
            <v>1</v>
          </cell>
          <cell r="CT246">
            <v>1</v>
          </cell>
          <cell r="CU246">
            <v>2</v>
          </cell>
          <cell r="CV246">
            <v>1</v>
          </cell>
          <cell r="CW246">
            <v>1</v>
          </cell>
          <cell r="CX246">
            <v>2</v>
          </cell>
          <cell r="CY246">
            <v>1</v>
          </cell>
          <cell r="CZ246">
            <v>1</v>
          </cell>
          <cell r="DA246">
            <v>1</v>
          </cell>
          <cell r="DB246">
            <v>1</v>
          </cell>
          <cell r="DC246">
            <v>1</v>
          </cell>
          <cell r="DD246">
            <v>1</v>
          </cell>
          <cell r="DE246">
            <v>1</v>
          </cell>
          <cell r="DF246">
            <v>1</v>
          </cell>
          <cell r="DG246">
            <v>1</v>
          </cell>
          <cell r="DH246">
            <v>1</v>
          </cell>
          <cell r="DI246">
            <v>1</v>
          </cell>
          <cell r="DJ246" t="str">
            <v>CPs</v>
          </cell>
          <cell r="DK246" t="str">
            <v>Closed</v>
          </cell>
          <cell r="EA246" t="str">
            <v>Do</v>
          </cell>
          <cell r="EB246" t="str">
            <v xml:space="preserve">• Base Attack Bonus: +5.
• 8 ranks in Knowledge (religion).
• Must be of Any Chaotic alignment.
</v>
          </cell>
          <cell r="ED246" t="str">
            <v>Prm</v>
          </cell>
          <cell r="EE246">
            <v>10</v>
          </cell>
          <cell r="EF246" t="str">
            <v>Shapechanger</v>
          </cell>
          <cell r="EH246" t="b">
            <v>0</v>
          </cell>
          <cell r="EI246" t="str">
            <v/>
          </cell>
          <cell r="EJ246">
            <v>99</v>
          </cell>
          <cell r="EK246">
            <v>99</v>
          </cell>
          <cell r="EL246">
            <v>99</v>
          </cell>
          <cell r="EM246">
            <v>99</v>
          </cell>
          <cell r="EN246" t="str">
            <v/>
          </cell>
        </row>
        <row r="247">
          <cell r="A247">
            <v>244</v>
          </cell>
          <cell r="B247" t="str">
            <v>Zerth Cenobite</v>
          </cell>
          <cell r="C247" t="str">
            <v>ZtCb</v>
          </cell>
          <cell r="D247" t="str">
            <v>ZtCb</v>
          </cell>
          <cell r="E247">
            <v>0</v>
          </cell>
          <cell r="K247">
            <v>4</v>
          </cell>
          <cell r="L247">
            <v>8</v>
          </cell>
          <cell r="U247">
            <v>0.75</v>
          </cell>
          <cell r="V247">
            <v>0.34</v>
          </cell>
          <cell r="W247">
            <v>0.5</v>
          </cell>
          <cell r="X247">
            <v>0.5</v>
          </cell>
          <cell r="AH247">
            <v>1</v>
          </cell>
          <cell r="AI247">
            <v>2</v>
          </cell>
          <cell r="AJ247">
            <v>1</v>
          </cell>
          <cell r="AK247">
            <v>1</v>
          </cell>
          <cell r="AL247">
            <v>1</v>
          </cell>
          <cell r="AM247">
            <v>0</v>
          </cell>
          <cell r="AN247">
            <v>2</v>
          </cell>
          <cell r="AO247">
            <v>2</v>
          </cell>
          <cell r="AP247">
            <v>2</v>
          </cell>
          <cell r="AQ247">
            <v>2</v>
          </cell>
          <cell r="AR247">
            <v>2</v>
          </cell>
          <cell r="AS247">
            <v>2</v>
          </cell>
          <cell r="AT247">
            <v>2</v>
          </cell>
          <cell r="AU247">
            <v>2</v>
          </cell>
          <cell r="AV247">
            <v>1</v>
          </cell>
          <cell r="AW247">
            <v>1</v>
          </cell>
          <cell r="AX247">
            <v>1</v>
          </cell>
          <cell r="AY247">
            <v>1</v>
          </cell>
          <cell r="AZ247">
            <v>2</v>
          </cell>
          <cell r="BA247">
            <v>1</v>
          </cell>
          <cell r="BB247">
            <v>1</v>
          </cell>
          <cell r="BC247">
            <v>1</v>
          </cell>
          <cell r="BD247">
            <v>1</v>
          </cell>
          <cell r="BE247">
            <v>2</v>
          </cell>
          <cell r="BF247">
            <v>0</v>
          </cell>
          <cell r="BG247">
            <v>0</v>
          </cell>
          <cell r="BH247">
            <v>1</v>
          </cell>
          <cell r="BI247">
            <v>2</v>
          </cell>
          <cell r="BJ247">
            <v>1</v>
          </cell>
          <cell r="BK247">
            <v>1</v>
          </cell>
          <cell r="BL247">
            <v>1</v>
          </cell>
          <cell r="BM247">
            <v>1</v>
          </cell>
          <cell r="BN247">
            <v>1</v>
          </cell>
          <cell r="BO247">
            <v>1</v>
          </cell>
          <cell r="BP247">
            <v>0</v>
          </cell>
          <cell r="BQ247">
            <v>1</v>
          </cell>
          <cell r="BR247">
            <v>1</v>
          </cell>
          <cell r="BS247">
            <v>2</v>
          </cell>
          <cell r="BT247">
            <v>0</v>
          </cell>
          <cell r="BU247">
            <v>2</v>
          </cell>
          <cell r="BV247">
            <v>1</v>
          </cell>
          <cell r="BW247">
            <v>1</v>
          </cell>
          <cell r="BX247">
            <v>1</v>
          </cell>
          <cell r="BY247">
            <v>1</v>
          </cell>
          <cell r="BZ247">
            <v>1</v>
          </cell>
          <cell r="CA247">
            <v>1</v>
          </cell>
          <cell r="CB247">
            <v>1</v>
          </cell>
          <cell r="CC247">
            <v>1</v>
          </cell>
          <cell r="CD247">
            <v>1</v>
          </cell>
          <cell r="CE247">
            <v>2</v>
          </cell>
          <cell r="CF247">
            <v>1</v>
          </cell>
          <cell r="CG247">
            <v>2</v>
          </cell>
          <cell r="CH247">
            <v>1</v>
          </cell>
          <cell r="CI247">
            <v>1</v>
          </cell>
          <cell r="CJ247">
            <v>1</v>
          </cell>
          <cell r="CK247">
            <v>1</v>
          </cell>
          <cell r="CL247">
            <v>1</v>
          </cell>
          <cell r="CM247">
            <v>1</v>
          </cell>
          <cell r="CN247">
            <v>1</v>
          </cell>
          <cell r="CO247">
            <v>1</v>
          </cell>
          <cell r="CP247">
            <v>1</v>
          </cell>
          <cell r="CQ247">
            <v>1</v>
          </cell>
          <cell r="CR247">
            <v>1</v>
          </cell>
          <cell r="CS247">
            <v>1</v>
          </cell>
          <cell r="CT247">
            <v>1</v>
          </cell>
          <cell r="CU247">
            <v>2</v>
          </cell>
          <cell r="CV247">
            <v>1</v>
          </cell>
          <cell r="CW247">
            <v>1</v>
          </cell>
          <cell r="CX247">
            <v>2</v>
          </cell>
          <cell r="CY247">
            <v>1</v>
          </cell>
          <cell r="CZ247">
            <v>1</v>
          </cell>
          <cell r="DA247">
            <v>1</v>
          </cell>
          <cell r="DB247">
            <v>1</v>
          </cell>
          <cell r="DC247">
            <v>2</v>
          </cell>
          <cell r="DD247">
            <v>1</v>
          </cell>
          <cell r="DE247">
            <v>1</v>
          </cell>
          <cell r="DF247">
            <v>2</v>
          </cell>
          <cell r="DG247">
            <v>1</v>
          </cell>
          <cell r="DH247">
            <v>1</v>
          </cell>
          <cell r="DI247">
            <v>1</v>
          </cell>
          <cell r="DJ247" t="str">
            <v>CPs</v>
          </cell>
          <cell r="DK247" t="str">
            <v>Closed</v>
          </cell>
          <cell r="EA247" t="str">
            <v>Do</v>
          </cell>
          <cell r="EB247" t="str">
            <v xml:space="preserve">• Base Attack Bonus of +4 or greater.
• 9 ranks in Concentration.
• Power point reserve of at least 2.
• Still mind class feature.
</v>
          </cell>
          <cell r="ED247" t="str">
            <v>MTr</v>
          </cell>
          <cell r="EE247">
            <v>5</v>
          </cell>
          <cell r="EF247" t="str">
            <v>Shapechanger</v>
          </cell>
          <cell r="EH247" t="b">
            <v>0</v>
          </cell>
          <cell r="EI247" t="str">
            <v/>
          </cell>
          <cell r="EJ247">
            <v>99</v>
          </cell>
          <cell r="EK247">
            <v>99</v>
          </cell>
          <cell r="EL247">
            <v>99</v>
          </cell>
          <cell r="EM247">
            <v>99</v>
          </cell>
          <cell r="EN247" t="str">
            <v/>
          </cell>
        </row>
        <row r="248">
          <cell r="A248">
            <v>245</v>
          </cell>
          <cell r="B248" t="str">
            <v>– Prestige Classes Complete Mage –</v>
          </cell>
          <cell r="E248">
            <v>0</v>
          </cell>
          <cell r="F248">
            <v>1</v>
          </cell>
          <cell r="ED248" t="str">
            <v>Dis</v>
          </cell>
          <cell r="EE248">
            <v>5</v>
          </cell>
          <cell r="EF248" t="str">
            <v>Native</v>
          </cell>
          <cell r="EH248" t="b">
            <v>0</v>
          </cell>
          <cell r="EI248" t="str">
            <v/>
          </cell>
          <cell r="EJ248">
            <v>99</v>
          </cell>
          <cell r="EK248">
            <v>99</v>
          </cell>
          <cell r="EL248">
            <v>99</v>
          </cell>
          <cell r="EM248">
            <v>99</v>
          </cell>
          <cell r="EN248" t="str">
            <v/>
          </cell>
        </row>
        <row r="249">
          <cell r="A249">
            <v>246</v>
          </cell>
          <cell r="B249" t="str">
            <v>Abjurant Champion</v>
          </cell>
          <cell r="C249" t="str">
            <v>AbJ</v>
          </cell>
          <cell r="D249" t="str">
            <v>AbJ</v>
          </cell>
          <cell r="E249">
            <v>0</v>
          </cell>
          <cell r="G249">
            <v>0</v>
          </cell>
          <cell r="K249">
            <v>2</v>
          </cell>
          <cell r="L249">
            <v>10</v>
          </cell>
          <cell r="U249">
            <v>1</v>
          </cell>
          <cell r="V249">
            <v>0.34</v>
          </cell>
          <cell r="W249">
            <v>0.34</v>
          </cell>
          <cell r="X249">
            <v>0.5</v>
          </cell>
          <cell r="AH249">
            <v>1</v>
          </cell>
          <cell r="AI249">
            <v>0</v>
          </cell>
          <cell r="AJ249">
            <v>1</v>
          </cell>
          <cell r="AK249">
            <v>1</v>
          </cell>
          <cell r="AL249">
            <v>2</v>
          </cell>
          <cell r="AM249">
            <v>0</v>
          </cell>
          <cell r="AN249">
            <v>2</v>
          </cell>
          <cell r="AO249">
            <v>2</v>
          </cell>
          <cell r="AP249">
            <v>2</v>
          </cell>
          <cell r="AQ249">
            <v>2</v>
          </cell>
          <cell r="AR249">
            <v>2</v>
          </cell>
          <cell r="AS249">
            <v>2</v>
          </cell>
          <cell r="AT249">
            <v>2</v>
          </cell>
          <cell r="AU249">
            <v>2</v>
          </cell>
          <cell r="AV249">
            <v>1</v>
          </cell>
          <cell r="AW249">
            <v>1</v>
          </cell>
          <cell r="AX249">
            <v>1</v>
          </cell>
          <cell r="AY249">
            <v>1</v>
          </cell>
          <cell r="AZ249">
            <v>1</v>
          </cell>
          <cell r="BA249">
            <v>1</v>
          </cell>
          <cell r="BB249">
            <v>1</v>
          </cell>
          <cell r="BC249">
            <v>2</v>
          </cell>
          <cell r="BD249">
            <v>1</v>
          </cell>
          <cell r="BE249">
            <v>1</v>
          </cell>
          <cell r="BF249">
            <v>0</v>
          </cell>
          <cell r="BG249">
            <v>0</v>
          </cell>
          <cell r="BH249">
            <v>2</v>
          </cell>
          <cell r="BI249">
            <v>2</v>
          </cell>
          <cell r="BJ249">
            <v>2</v>
          </cell>
          <cell r="BK249">
            <v>1</v>
          </cell>
          <cell r="BL249">
            <v>1</v>
          </cell>
          <cell r="BM249">
            <v>1</v>
          </cell>
          <cell r="BN249">
            <v>1</v>
          </cell>
          <cell r="BO249">
            <v>1</v>
          </cell>
          <cell r="BP249">
            <v>0</v>
          </cell>
          <cell r="BQ249">
            <v>1</v>
          </cell>
          <cell r="BR249">
            <v>1</v>
          </cell>
          <cell r="BS249">
            <v>0</v>
          </cell>
          <cell r="BT249">
            <v>0</v>
          </cell>
          <cell r="BU249">
            <v>1</v>
          </cell>
          <cell r="BV249">
            <v>1</v>
          </cell>
          <cell r="BW249">
            <v>1</v>
          </cell>
          <cell r="BX249">
            <v>1</v>
          </cell>
          <cell r="BY249">
            <v>1</v>
          </cell>
          <cell r="BZ249">
            <v>1</v>
          </cell>
          <cell r="CA249">
            <v>1</v>
          </cell>
          <cell r="CB249">
            <v>1</v>
          </cell>
          <cell r="CC249">
            <v>1</v>
          </cell>
          <cell r="CD249">
            <v>1</v>
          </cell>
          <cell r="CE249">
            <v>1</v>
          </cell>
          <cell r="CF249">
            <v>1</v>
          </cell>
          <cell r="CG249">
            <v>1</v>
          </cell>
          <cell r="CH249">
            <v>1</v>
          </cell>
          <cell r="CI249">
            <v>1</v>
          </cell>
          <cell r="CJ249">
            <v>1</v>
          </cell>
          <cell r="CK249">
            <v>1</v>
          </cell>
          <cell r="CL249">
            <v>1</v>
          </cell>
          <cell r="CM249">
            <v>1</v>
          </cell>
          <cell r="CN249">
            <v>1</v>
          </cell>
          <cell r="CO249">
            <v>1</v>
          </cell>
          <cell r="CP249">
            <v>1</v>
          </cell>
          <cell r="CQ249">
            <v>1</v>
          </cell>
          <cell r="CR249">
            <v>1</v>
          </cell>
          <cell r="CS249">
            <v>1</v>
          </cell>
          <cell r="CT249">
            <v>1</v>
          </cell>
          <cell r="CU249">
            <v>0</v>
          </cell>
          <cell r="CV249">
            <v>2</v>
          </cell>
          <cell r="CW249">
            <v>1</v>
          </cell>
          <cell r="CX249">
            <v>1</v>
          </cell>
          <cell r="CY249">
            <v>1</v>
          </cell>
          <cell r="CZ249">
            <v>1</v>
          </cell>
          <cell r="DA249">
            <v>1</v>
          </cell>
          <cell r="DB249">
            <v>2</v>
          </cell>
          <cell r="DC249">
            <v>1</v>
          </cell>
          <cell r="DD249">
            <v>1</v>
          </cell>
          <cell r="DE249">
            <v>2</v>
          </cell>
          <cell r="DF249">
            <v>1</v>
          </cell>
          <cell r="DG249">
            <v>1</v>
          </cell>
          <cell r="DH249">
            <v>0</v>
          </cell>
          <cell r="DI249">
            <v>1</v>
          </cell>
          <cell r="DJ249" t="str">
            <v>CM</v>
          </cell>
          <cell r="DK249" t="str">
            <v>Closed</v>
          </cell>
          <cell r="EA249" t="str">
            <v>Might</v>
          </cell>
          <cell r="EB249" t="str">
            <v>• Base Attack Bonus of +5.
• Combat Casting feat.
• Must be proficient in one Martial Weapon. (not verified)
• Must be able to cast 1st level arcane spells,
  including one abjuration spell (not verified).</v>
          </cell>
          <cell r="ED249" t="str">
            <v>InCh</v>
          </cell>
          <cell r="EE249">
            <v>10</v>
          </cell>
          <cell r="EF249" t="str">
            <v>Native</v>
          </cell>
          <cell r="EH249" t="b">
            <v>0</v>
          </cell>
          <cell r="EI249" t="str">
            <v/>
          </cell>
          <cell r="EJ249">
            <v>99</v>
          </cell>
          <cell r="EK249">
            <v>99</v>
          </cell>
          <cell r="EL249">
            <v>99</v>
          </cell>
          <cell r="EM249">
            <v>99</v>
          </cell>
          <cell r="EN249" t="str">
            <v/>
          </cell>
        </row>
        <row r="250">
          <cell r="A250">
            <v>247</v>
          </cell>
          <cell r="B250" t="str">
            <v>Eldritch Disciple</v>
          </cell>
          <cell r="C250" t="str">
            <v>ElD</v>
          </cell>
          <cell r="D250" t="str">
            <v>ElD</v>
          </cell>
          <cell r="E250">
            <v>0</v>
          </cell>
          <cell r="G250">
            <v>0</v>
          </cell>
          <cell r="H250">
            <v>0</v>
          </cell>
          <cell r="K250">
            <v>2</v>
          </cell>
          <cell r="L250">
            <v>8</v>
          </cell>
          <cell r="M250">
            <v>0</v>
          </cell>
          <cell r="U250">
            <v>0.75</v>
          </cell>
          <cell r="V250">
            <v>0.5</v>
          </cell>
          <cell r="W250">
            <v>0.34</v>
          </cell>
          <cell r="X250">
            <v>0.5</v>
          </cell>
          <cell r="AH250">
            <v>1</v>
          </cell>
          <cell r="AI250">
            <v>0</v>
          </cell>
          <cell r="AJ250">
            <v>1</v>
          </cell>
          <cell r="AK250">
            <v>2</v>
          </cell>
          <cell r="AL250">
            <v>1</v>
          </cell>
          <cell r="AM250">
            <v>0</v>
          </cell>
          <cell r="AN250">
            <v>2</v>
          </cell>
          <cell r="AO250">
            <v>2</v>
          </cell>
          <cell r="AP250">
            <v>2</v>
          </cell>
          <cell r="AQ250">
            <v>2</v>
          </cell>
          <cell r="AR250">
            <v>2</v>
          </cell>
          <cell r="AS250">
            <v>2</v>
          </cell>
          <cell r="AT250">
            <v>2</v>
          </cell>
          <cell r="AU250">
            <v>2</v>
          </cell>
          <cell r="AV250">
            <v>1</v>
          </cell>
          <cell r="AW250">
            <v>2</v>
          </cell>
          <cell r="AX250">
            <v>1</v>
          </cell>
          <cell r="AY250">
            <v>1</v>
          </cell>
          <cell r="AZ250">
            <v>1</v>
          </cell>
          <cell r="BA250">
            <v>1</v>
          </cell>
          <cell r="BB250">
            <v>1</v>
          </cell>
          <cell r="BC250">
            <v>1</v>
          </cell>
          <cell r="BD250">
            <v>2</v>
          </cell>
          <cell r="BE250">
            <v>1</v>
          </cell>
          <cell r="BF250">
            <v>0</v>
          </cell>
          <cell r="BG250">
            <v>0</v>
          </cell>
          <cell r="BH250">
            <v>2</v>
          </cell>
          <cell r="BI250">
            <v>1</v>
          </cell>
          <cell r="BJ250">
            <v>2</v>
          </cell>
          <cell r="BK250">
            <v>1</v>
          </cell>
          <cell r="BL250">
            <v>1</v>
          </cell>
          <cell r="BM250">
            <v>1</v>
          </cell>
          <cell r="BN250">
            <v>1</v>
          </cell>
          <cell r="BO250">
            <v>1</v>
          </cell>
          <cell r="BP250">
            <v>0</v>
          </cell>
          <cell r="BQ250">
            <v>2</v>
          </cell>
          <cell r="BR250">
            <v>1</v>
          </cell>
          <cell r="BS250">
            <v>0</v>
          </cell>
          <cell r="BT250">
            <v>0</v>
          </cell>
          <cell r="BU250">
            <v>2</v>
          </cell>
          <cell r="BV250">
            <v>2</v>
          </cell>
          <cell r="BW250">
            <v>1</v>
          </cell>
          <cell r="BX250">
            <v>1</v>
          </cell>
          <cell r="BY250">
            <v>1</v>
          </cell>
          <cell r="BZ250">
            <v>1</v>
          </cell>
          <cell r="CA250">
            <v>1</v>
          </cell>
          <cell r="CB250">
            <v>1</v>
          </cell>
          <cell r="CC250">
            <v>1</v>
          </cell>
          <cell r="CD250">
            <v>1</v>
          </cell>
          <cell r="CE250">
            <v>1</v>
          </cell>
          <cell r="CF250">
            <v>1</v>
          </cell>
          <cell r="CG250">
            <v>1</v>
          </cell>
          <cell r="CH250">
            <v>1</v>
          </cell>
          <cell r="CI250">
            <v>1</v>
          </cell>
          <cell r="CJ250">
            <v>1</v>
          </cell>
          <cell r="CK250">
            <v>1</v>
          </cell>
          <cell r="CL250">
            <v>1</v>
          </cell>
          <cell r="CM250">
            <v>1</v>
          </cell>
          <cell r="CN250">
            <v>1</v>
          </cell>
          <cell r="CO250">
            <v>2</v>
          </cell>
          <cell r="CP250">
            <v>2</v>
          </cell>
          <cell r="CQ250">
            <v>2</v>
          </cell>
          <cell r="CR250">
            <v>2</v>
          </cell>
          <cell r="CS250">
            <v>2</v>
          </cell>
          <cell r="CT250">
            <v>2</v>
          </cell>
          <cell r="CU250">
            <v>1</v>
          </cell>
          <cell r="CV250">
            <v>1</v>
          </cell>
          <cell r="CW250">
            <v>1</v>
          </cell>
          <cell r="CX250">
            <v>2</v>
          </cell>
          <cell r="CY250">
            <v>1</v>
          </cell>
          <cell r="CZ250">
            <v>1</v>
          </cell>
          <cell r="DA250">
            <v>1</v>
          </cell>
          <cell r="DB250">
            <v>2</v>
          </cell>
          <cell r="DC250">
            <v>1</v>
          </cell>
          <cell r="DD250">
            <v>1</v>
          </cell>
          <cell r="DE250">
            <v>1</v>
          </cell>
          <cell r="DF250">
            <v>1</v>
          </cell>
          <cell r="DG250">
            <v>1</v>
          </cell>
          <cell r="DH250">
            <v>1</v>
          </cell>
          <cell r="DI250">
            <v>1</v>
          </cell>
          <cell r="DJ250" t="str">
            <v>CM</v>
          </cell>
          <cell r="DK250" t="str">
            <v>Limited</v>
          </cell>
          <cell r="EA250" t="str">
            <v>Do</v>
          </cell>
          <cell r="EB250" t="str">
            <v>• 8 ranks in Knowledge (religion).
• 4 ranks in Knowledge (the planes).
• Ability to cast 2nd level divine spells.
• Ability to use least invocations.
• Ability to turn/rebuke undead.
• Must worship a chaotic or evil deity.</v>
          </cell>
          <cell r="ED250" t="str">
            <v>InCh</v>
          </cell>
          <cell r="EE250">
            <v>10</v>
          </cell>
          <cell r="EF250" t="str">
            <v>Good</v>
          </cell>
          <cell r="EH250" t="b">
            <v>0</v>
          </cell>
          <cell r="EI250" t="str">
            <v/>
          </cell>
          <cell r="EJ250">
            <v>99</v>
          </cell>
          <cell r="EK250">
            <v>99</v>
          </cell>
          <cell r="EL250">
            <v>99</v>
          </cell>
          <cell r="EM250">
            <v>99</v>
          </cell>
          <cell r="EN250" t="str">
            <v/>
          </cell>
        </row>
        <row r="251">
          <cell r="A251">
            <v>248</v>
          </cell>
          <cell r="B251" t="str">
            <v>Eldritch Theurge</v>
          </cell>
          <cell r="C251" t="str">
            <v>ElT</v>
          </cell>
          <cell r="D251" t="str">
            <v>ElT</v>
          </cell>
          <cell r="E251">
            <v>0</v>
          </cell>
          <cell r="G251">
            <v>0</v>
          </cell>
          <cell r="H251">
            <v>0</v>
          </cell>
          <cell r="K251">
            <v>2</v>
          </cell>
          <cell r="L251">
            <v>4</v>
          </cell>
          <cell r="U251">
            <v>0.75</v>
          </cell>
          <cell r="V251">
            <v>0.34</v>
          </cell>
          <cell r="W251">
            <v>0.34</v>
          </cell>
          <cell r="X251">
            <v>0.5</v>
          </cell>
          <cell r="AH251">
            <v>1</v>
          </cell>
          <cell r="AI251">
            <v>1</v>
          </cell>
          <cell r="AJ251">
            <v>1</v>
          </cell>
          <cell r="AK251">
            <v>2</v>
          </cell>
          <cell r="AL251">
            <v>1</v>
          </cell>
          <cell r="AM251">
            <v>0</v>
          </cell>
          <cell r="AN251">
            <v>2</v>
          </cell>
          <cell r="AO251">
            <v>2</v>
          </cell>
          <cell r="AP251">
            <v>2</v>
          </cell>
          <cell r="AQ251">
            <v>2</v>
          </cell>
          <cell r="AR251">
            <v>2</v>
          </cell>
          <cell r="AS251">
            <v>2</v>
          </cell>
          <cell r="AT251">
            <v>2</v>
          </cell>
          <cell r="AU251">
            <v>2</v>
          </cell>
          <cell r="AV251">
            <v>1</v>
          </cell>
          <cell r="AW251">
            <v>1</v>
          </cell>
          <cell r="AX251">
            <v>1</v>
          </cell>
          <cell r="AY251">
            <v>1</v>
          </cell>
          <cell r="AZ251">
            <v>1</v>
          </cell>
          <cell r="BA251">
            <v>1</v>
          </cell>
          <cell r="BB251">
            <v>1</v>
          </cell>
          <cell r="BC251">
            <v>1</v>
          </cell>
          <cell r="BD251">
            <v>1</v>
          </cell>
          <cell r="BE251">
            <v>1</v>
          </cell>
          <cell r="BF251">
            <v>0</v>
          </cell>
          <cell r="BG251">
            <v>0</v>
          </cell>
          <cell r="BH251">
            <v>2</v>
          </cell>
          <cell r="BI251">
            <v>1</v>
          </cell>
          <cell r="BJ251">
            <v>2</v>
          </cell>
          <cell r="BK251">
            <v>1</v>
          </cell>
          <cell r="BL251">
            <v>1</v>
          </cell>
          <cell r="BM251">
            <v>1</v>
          </cell>
          <cell r="BN251">
            <v>1</v>
          </cell>
          <cell r="BO251">
            <v>1</v>
          </cell>
          <cell r="BP251">
            <v>0</v>
          </cell>
          <cell r="BQ251">
            <v>1</v>
          </cell>
          <cell r="BR251">
            <v>1</v>
          </cell>
          <cell r="BS251">
            <v>1</v>
          </cell>
          <cell r="BT251">
            <v>0</v>
          </cell>
          <cell r="BU251">
            <v>2</v>
          </cell>
          <cell r="BV251">
            <v>2</v>
          </cell>
          <cell r="BW251">
            <v>1</v>
          </cell>
          <cell r="BX251">
            <v>1</v>
          </cell>
          <cell r="BY251">
            <v>1</v>
          </cell>
          <cell r="BZ251">
            <v>1</v>
          </cell>
          <cell r="CA251">
            <v>1</v>
          </cell>
          <cell r="CB251">
            <v>1</v>
          </cell>
          <cell r="CC251">
            <v>1</v>
          </cell>
          <cell r="CD251">
            <v>1</v>
          </cell>
          <cell r="CE251">
            <v>1</v>
          </cell>
          <cell r="CF251">
            <v>1</v>
          </cell>
          <cell r="CG251">
            <v>1</v>
          </cell>
          <cell r="CH251">
            <v>1</v>
          </cell>
          <cell r="CI251">
            <v>1</v>
          </cell>
          <cell r="CJ251">
            <v>1</v>
          </cell>
          <cell r="CK251">
            <v>1</v>
          </cell>
          <cell r="CL251">
            <v>1</v>
          </cell>
          <cell r="CM251">
            <v>1</v>
          </cell>
          <cell r="CN251">
            <v>1</v>
          </cell>
          <cell r="CO251">
            <v>2</v>
          </cell>
          <cell r="CP251">
            <v>2</v>
          </cell>
          <cell r="CQ251">
            <v>2</v>
          </cell>
          <cell r="CR251">
            <v>2</v>
          </cell>
          <cell r="CS251">
            <v>2</v>
          </cell>
          <cell r="CT251">
            <v>2</v>
          </cell>
          <cell r="CU251">
            <v>1</v>
          </cell>
          <cell r="CV251">
            <v>1</v>
          </cell>
          <cell r="CW251">
            <v>1</v>
          </cell>
          <cell r="CX251">
            <v>2</v>
          </cell>
          <cell r="CY251">
            <v>1</v>
          </cell>
          <cell r="CZ251">
            <v>1</v>
          </cell>
          <cell r="DA251">
            <v>1</v>
          </cell>
          <cell r="DB251">
            <v>2</v>
          </cell>
          <cell r="DC251">
            <v>1</v>
          </cell>
          <cell r="DD251">
            <v>1</v>
          </cell>
          <cell r="DE251">
            <v>1</v>
          </cell>
          <cell r="DF251">
            <v>1</v>
          </cell>
          <cell r="DG251">
            <v>2</v>
          </cell>
          <cell r="DH251">
            <v>1</v>
          </cell>
          <cell r="DI251">
            <v>1</v>
          </cell>
          <cell r="DJ251" t="str">
            <v>CM</v>
          </cell>
          <cell r="DK251" t="str">
            <v>Limited</v>
          </cell>
          <cell r="EA251" t="str">
            <v>Do</v>
          </cell>
          <cell r="EB251" t="str">
            <v>• 8 ranks in Knowledge (arcana).
• 8 ranks in Knowledge (the planes).
• Ability to cast 2nd level arcane spells.
• Ability to use least invocations.
• Eldritch blast +2d6.</v>
          </cell>
          <cell r="ED251" t="str">
            <v>IPS</v>
          </cell>
          <cell r="EE251">
            <v>10</v>
          </cell>
          <cell r="EF251" t="str">
            <v>Native</v>
          </cell>
          <cell r="EH251" t="b">
            <v>0</v>
          </cell>
          <cell r="EI251" t="str">
            <v/>
          </cell>
          <cell r="EJ251">
            <v>99</v>
          </cell>
          <cell r="EK251">
            <v>99</v>
          </cell>
          <cell r="EL251">
            <v>99</v>
          </cell>
          <cell r="EM251">
            <v>99</v>
          </cell>
          <cell r="EN251" t="str">
            <v/>
          </cell>
        </row>
        <row r="252">
          <cell r="A252">
            <v>249</v>
          </cell>
          <cell r="B252" t="str">
            <v>Enlightened Spirit</v>
          </cell>
          <cell r="C252" t="str">
            <v>EnS</v>
          </cell>
          <cell r="D252" t="str">
            <v>EnS</v>
          </cell>
          <cell r="E252">
            <v>0</v>
          </cell>
          <cell r="K252">
            <v>2</v>
          </cell>
          <cell r="L252">
            <v>6</v>
          </cell>
          <cell r="U252">
            <v>0.75</v>
          </cell>
          <cell r="V252">
            <v>0.34</v>
          </cell>
          <cell r="W252">
            <v>0.34</v>
          </cell>
          <cell r="X252">
            <v>0.5</v>
          </cell>
          <cell r="AH252">
            <v>1</v>
          </cell>
          <cell r="AI252">
            <v>1</v>
          </cell>
          <cell r="AJ252">
            <v>1</v>
          </cell>
          <cell r="AK252">
            <v>2</v>
          </cell>
          <cell r="AL252">
            <v>1</v>
          </cell>
          <cell r="AM252">
            <v>0</v>
          </cell>
          <cell r="AN252">
            <v>2</v>
          </cell>
          <cell r="AO252">
            <v>2</v>
          </cell>
          <cell r="AP252">
            <v>2</v>
          </cell>
          <cell r="AQ252">
            <v>2</v>
          </cell>
          <cell r="AR252">
            <v>2</v>
          </cell>
          <cell r="AS252">
            <v>2</v>
          </cell>
          <cell r="AT252">
            <v>2</v>
          </cell>
          <cell r="AU252">
            <v>2</v>
          </cell>
          <cell r="AV252">
            <v>1</v>
          </cell>
          <cell r="AW252">
            <v>2</v>
          </cell>
          <cell r="AX252">
            <v>1</v>
          </cell>
          <cell r="AY252">
            <v>2</v>
          </cell>
          <cell r="AZ252">
            <v>1</v>
          </cell>
          <cell r="BA252">
            <v>1</v>
          </cell>
          <cell r="BB252">
            <v>1</v>
          </cell>
          <cell r="BC252">
            <v>1</v>
          </cell>
          <cell r="BD252">
            <v>1</v>
          </cell>
          <cell r="BE252">
            <v>1</v>
          </cell>
          <cell r="BF252">
            <v>0</v>
          </cell>
          <cell r="BG252">
            <v>0</v>
          </cell>
          <cell r="BH252">
            <v>2</v>
          </cell>
          <cell r="BI252">
            <v>2</v>
          </cell>
          <cell r="BJ252">
            <v>2</v>
          </cell>
          <cell r="BK252">
            <v>1</v>
          </cell>
          <cell r="BL252">
            <v>1</v>
          </cell>
          <cell r="BM252">
            <v>1</v>
          </cell>
          <cell r="BN252">
            <v>1</v>
          </cell>
          <cell r="BO252">
            <v>1</v>
          </cell>
          <cell r="BP252">
            <v>0</v>
          </cell>
          <cell r="BQ252">
            <v>1</v>
          </cell>
          <cell r="BR252">
            <v>1</v>
          </cell>
          <cell r="BS252">
            <v>1</v>
          </cell>
          <cell r="BT252">
            <v>0</v>
          </cell>
          <cell r="BU252">
            <v>2</v>
          </cell>
          <cell r="BV252">
            <v>2</v>
          </cell>
          <cell r="BW252">
            <v>1</v>
          </cell>
          <cell r="BX252">
            <v>1</v>
          </cell>
          <cell r="BY252">
            <v>1</v>
          </cell>
          <cell r="BZ252">
            <v>1</v>
          </cell>
          <cell r="CA252">
            <v>1</v>
          </cell>
          <cell r="CB252">
            <v>1</v>
          </cell>
          <cell r="CC252">
            <v>1</v>
          </cell>
          <cell r="CD252">
            <v>1</v>
          </cell>
          <cell r="CE252">
            <v>1</v>
          </cell>
          <cell r="CF252">
            <v>1</v>
          </cell>
          <cell r="CG252">
            <v>1</v>
          </cell>
          <cell r="CH252">
            <v>1</v>
          </cell>
          <cell r="CI252">
            <v>1</v>
          </cell>
          <cell r="CJ252">
            <v>1</v>
          </cell>
          <cell r="CK252">
            <v>1</v>
          </cell>
          <cell r="CL252">
            <v>1</v>
          </cell>
          <cell r="CM252">
            <v>1</v>
          </cell>
          <cell r="CN252">
            <v>1</v>
          </cell>
          <cell r="CO252">
            <v>2</v>
          </cell>
          <cell r="CP252">
            <v>2</v>
          </cell>
          <cell r="CQ252">
            <v>2</v>
          </cell>
          <cell r="CR252">
            <v>2</v>
          </cell>
          <cell r="CS252">
            <v>2</v>
          </cell>
          <cell r="CT252">
            <v>2</v>
          </cell>
          <cell r="CU252">
            <v>1</v>
          </cell>
          <cell r="CV252">
            <v>1</v>
          </cell>
          <cell r="CW252">
            <v>1</v>
          </cell>
          <cell r="CX252">
            <v>2</v>
          </cell>
          <cell r="CY252">
            <v>1</v>
          </cell>
          <cell r="CZ252">
            <v>1</v>
          </cell>
          <cell r="DA252">
            <v>1</v>
          </cell>
          <cell r="DB252">
            <v>2</v>
          </cell>
          <cell r="DC252">
            <v>1</v>
          </cell>
          <cell r="DD252">
            <v>1</v>
          </cell>
          <cell r="DE252">
            <v>1</v>
          </cell>
          <cell r="DF252">
            <v>1</v>
          </cell>
          <cell r="DG252">
            <v>2</v>
          </cell>
          <cell r="DH252">
            <v>1</v>
          </cell>
          <cell r="DI252">
            <v>1</v>
          </cell>
          <cell r="DJ252" t="str">
            <v>CM</v>
          </cell>
          <cell r="DK252" t="str">
            <v>Limited</v>
          </cell>
          <cell r="EA252" t="str">
            <v>Do</v>
          </cell>
          <cell r="EB252" t="str">
            <v>• 8 ranks in Knowledge (the planes).
• Eldritch blast +3d6.</v>
          </cell>
          <cell r="ED252" t="str">
            <v>Shp</v>
          </cell>
          <cell r="EE252">
            <v>10</v>
          </cell>
          <cell r="EF252" t="str">
            <v>Shapechanger</v>
          </cell>
          <cell r="EH252" t="b">
            <v>0</v>
          </cell>
          <cell r="EI252" t="str">
            <v/>
          </cell>
          <cell r="EJ252">
            <v>99</v>
          </cell>
          <cell r="EK252">
            <v>99</v>
          </cell>
          <cell r="EL252">
            <v>99</v>
          </cell>
          <cell r="EM252">
            <v>99</v>
          </cell>
          <cell r="EN252" t="str">
            <v/>
          </cell>
        </row>
        <row r="253">
          <cell r="A253">
            <v>250</v>
          </cell>
          <cell r="B253" t="str">
            <v>Holy Scourge</v>
          </cell>
          <cell r="C253" t="str">
            <v>HSC</v>
          </cell>
          <cell r="D253" t="str">
            <v>HSC</v>
          </cell>
          <cell r="E253">
            <v>0</v>
          </cell>
          <cell r="G253">
            <v>0</v>
          </cell>
          <cell r="K253">
            <v>2</v>
          </cell>
          <cell r="L253">
            <v>6</v>
          </cell>
          <cell r="U253">
            <v>0.5</v>
          </cell>
          <cell r="V253">
            <v>0.34</v>
          </cell>
          <cell r="W253">
            <v>0.34</v>
          </cell>
          <cell r="X253">
            <v>0.5</v>
          </cell>
          <cell r="AH253">
            <v>1</v>
          </cell>
          <cell r="AI253">
            <v>1</v>
          </cell>
          <cell r="AJ253">
            <v>1</v>
          </cell>
          <cell r="AK253">
            <v>1</v>
          </cell>
          <cell r="AL253">
            <v>1</v>
          </cell>
          <cell r="AM253">
            <v>0</v>
          </cell>
          <cell r="AN253">
            <v>2</v>
          </cell>
          <cell r="AO253">
            <v>2</v>
          </cell>
          <cell r="AP253">
            <v>2</v>
          </cell>
          <cell r="AQ253">
            <v>2</v>
          </cell>
          <cell r="AR253">
            <v>2</v>
          </cell>
          <cell r="AS253">
            <v>2</v>
          </cell>
          <cell r="AT253">
            <v>2</v>
          </cell>
          <cell r="AU253">
            <v>2</v>
          </cell>
          <cell r="AV253">
            <v>1</v>
          </cell>
          <cell r="AW253">
            <v>1</v>
          </cell>
          <cell r="AX253">
            <v>1</v>
          </cell>
          <cell r="AY253">
            <v>1</v>
          </cell>
          <cell r="AZ253">
            <v>1</v>
          </cell>
          <cell r="BA253">
            <v>1</v>
          </cell>
          <cell r="BB253">
            <v>1</v>
          </cell>
          <cell r="BC253">
            <v>1</v>
          </cell>
          <cell r="BD253">
            <v>1</v>
          </cell>
          <cell r="BE253">
            <v>1</v>
          </cell>
          <cell r="BF253">
            <v>0</v>
          </cell>
          <cell r="BG253">
            <v>0</v>
          </cell>
          <cell r="BH253">
            <v>1</v>
          </cell>
          <cell r="BI253">
            <v>1</v>
          </cell>
          <cell r="BJ253">
            <v>2</v>
          </cell>
          <cell r="BK253">
            <v>1</v>
          </cell>
          <cell r="BL253">
            <v>1</v>
          </cell>
          <cell r="BM253">
            <v>1</v>
          </cell>
          <cell r="BN253">
            <v>1</v>
          </cell>
          <cell r="BO253">
            <v>1</v>
          </cell>
          <cell r="BP253">
            <v>0</v>
          </cell>
          <cell r="BQ253">
            <v>1</v>
          </cell>
          <cell r="BR253">
            <v>1</v>
          </cell>
          <cell r="BS253">
            <v>1</v>
          </cell>
          <cell r="BT253">
            <v>0</v>
          </cell>
          <cell r="BU253">
            <v>2</v>
          </cell>
          <cell r="BV253">
            <v>2</v>
          </cell>
          <cell r="BW253">
            <v>1</v>
          </cell>
          <cell r="BX253">
            <v>1</v>
          </cell>
          <cell r="BY253">
            <v>1</v>
          </cell>
          <cell r="BZ253">
            <v>1</v>
          </cell>
          <cell r="CA253">
            <v>1</v>
          </cell>
          <cell r="CB253">
            <v>1</v>
          </cell>
          <cell r="CC253">
            <v>1</v>
          </cell>
          <cell r="CD253">
            <v>1</v>
          </cell>
          <cell r="CE253">
            <v>1</v>
          </cell>
          <cell r="CF253">
            <v>1</v>
          </cell>
          <cell r="CG253">
            <v>1</v>
          </cell>
          <cell r="CH253">
            <v>1</v>
          </cell>
          <cell r="CI253">
            <v>1</v>
          </cell>
          <cell r="CJ253">
            <v>1</v>
          </cell>
          <cell r="CK253">
            <v>1</v>
          </cell>
          <cell r="CL253">
            <v>1</v>
          </cell>
          <cell r="CM253">
            <v>1</v>
          </cell>
          <cell r="CN253">
            <v>1</v>
          </cell>
          <cell r="CO253">
            <v>2</v>
          </cell>
          <cell r="CP253">
            <v>2</v>
          </cell>
          <cell r="CQ253">
            <v>2</v>
          </cell>
          <cell r="CR253">
            <v>2</v>
          </cell>
          <cell r="CS253">
            <v>2</v>
          </cell>
          <cell r="CT253">
            <v>2</v>
          </cell>
          <cell r="CU253">
            <v>1</v>
          </cell>
          <cell r="CV253">
            <v>1</v>
          </cell>
          <cell r="CW253">
            <v>1</v>
          </cell>
          <cell r="CX253">
            <v>1</v>
          </cell>
          <cell r="CY253">
            <v>1</v>
          </cell>
          <cell r="CZ253">
            <v>1</v>
          </cell>
          <cell r="DA253">
            <v>1</v>
          </cell>
          <cell r="DB253">
            <v>2</v>
          </cell>
          <cell r="DC253">
            <v>1</v>
          </cell>
          <cell r="DD253">
            <v>1</v>
          </cell>
          <cell r="DE253">
            <v>1</v>
          </cell>
          <cell r="DF253">
            <v>1</v>
          </cell>
          <cell r="DG253">
            <v>1</v>
          </cell>
          <cell r="DH253">
            <v>1</v>
          </cell>
          <cell r="DI253">
            <v>1</v>
          </cell>
          <cell r="DJ253" t="str">
            <v>CM</v>
          </cell>
          <cell r="DK253" t="str">
            <v>Open</v>
          </cell>
          <cell r="EA253" t="str">
            <v>Might</v>
          </cell>
          <cell r="EB253" t="str">
            <v>• 2 ranks in Knowledge (religion).
• Able to cast 3rd level arcane spells
• Able to cast 3 evocation spells (not verified)</v>
          </cell>
        </row>
        <row r="254">
          <cell r="A254">
            <v>251</v>
          </cell>
          <cell r="B254" t="str">
            <v>Lyric Thaumaturge</v>
          </cell>
          <cell r="C254" t="str">
            <v>LyT</v>
          </cell>
          <cell r="D254" t="str">
            <v>LyT</v>
          </cell>
          <cell r="E254">
            <v>0</v>
          </cell>
          <cell r="G254">
            <v>0</v>
          </cell>
          <cell r="K254">
            <v>4</v>
          </cell>
          <cell r="L254">
            <v>6</v>
          </cell>
          <cell r="U254">
            <v>0.75</v>
          </cell>
          <cell r="V254">
            <v>0.34</v>
          </cell>
          <cell r="W254">
            <v>0.5</v>
          </cell>
          <cell r="X254">
            <v>0.5</v>
          </cell>
          <cell r="AH254">
            <v>1</v>
          </cell>
          <cell r="AI254">
            <v>1</v>
          </cell>
          <cell r="AJ254">
            <v>1</v>
          </cell>
          <cell r="AK254">
            <v>2</v>
          </cell>
          <cell r="AL254">
            <v>1</v>
          </cell>
          <cell r="AM254">
            <v>0</v>
          </cell>
          <cell r="AN254">
            <v>2</v>
          </cell>
          <cell r="AO254">
            <v>2</v>
          </cell>
          <cell r="AP254">
            <v>2</v>
          </cell>
          <cell r="AQ254">
            <v>2</v>
          </cell>
          <cell r="AR254">
            <v>2</v>
          </cell>
          <cell r="AS254">
            <v>2</v>
          </cell>
          <cell r="AT254">
            <v>2</v>
          </cell>
          <cell r="AU254">
            <v>2</v>
          </cell>
          <cell r="AV254">
            <v>2</v>
          </cell>
          <cell r="AW254">
            <v>2</v>
          </cell>
          <cell r="AX254">
            <v>1</v>
          </cell>
          <cell r="AY254">
            <v>1</v>
          </cell>
          <cell r="AZ254">
            <v>1</v>
          </cell>
          <cell r="BA254">
            <v>1</v>
          </cell>
          <cell r="BB254">
            <v>1</v>
          </cell>
          <cell r="BC254">
            <v>1</v>
          </cell>
          <cell r="BD254">
            <v>1</v>
          </cell>
          <cell r="BE254">
            <v>1</v>
          </cell>
          <cell r="BF254">
            <v>0</v>
          </cell>
          <cell r="BG254">
            <v>0</v>
          </cell>
          <cell r="BH254">
            <v>1</v>
          </cell>
          <cell r="BI254">
            <v>1</v>
          </cell>
          <cell r="BJ254">
            <v>2</v>
          </cell>
          <cell r="BK254">
            <v>2</v>
          </cell>
          <cell r="BL254">
            <v>2</v>
          </cell>
          <cell r="BM254">
            <v>2</v>
          </cell>
          <cell r="BN254">
            <v>2</v>
          </cell>
          <cell r="BO254">
            <v>2</v>
          </cell>
          <cell r="BP254">
            <v>0</v>
          </cell>
          <cell r="BQ254">
            <v>2</v>
          </cell>
          <cell r="BR254">
            <v>2</v>
          </cell>
          <cell r="BS254">
            <v>2</v>
          </cell>
          <cell r="BT254">
            <v>0</v>
          </cell>
          <cell r="BU254">
            <v>2</v>
          </cell>
          <cell r="BV254">
            <v>2</v>
          </cell>
          <cell r="BW254">
            <v>2</v>
          </cell>
          <cell r="BX254">
            <v>2</v>
          </cell>
          <cell r="BY254">
            <v>2</v>
          </cell>
          <cell r="BZ254">
            <v>2</v>
          </cell>
          <cell r="CA254">
            <v>2</v>
          </cell>
          <cell r="CB254">
            <v>2</v>
          </cell>
          <cell r="CC254">
            <v>2</v>
          </cell>
          <cell r="CD254">
            <v>2</v>
          </cell>
          <cell r="CE254">
            <v>1</v>
          </cell>
          <cell r="CF254">
            <v>1</v>
          </cell>
          <cell r="CG254">
            <v>1</v>
          </cell>
          <cell r="CH254">
            <v>1</v>
          </cell>
          <cell r="CI254">
            <v>2</v>
          </cell>
          <cell r="CJ254">
            <v>2</v>
          </cell>
          <cell r="CK254">
            <v>2</v>
          </cell>
          <cell r="CL254">
            <v>2</v>
          </cell>
          <cell r="CM254">
            <v>2</v>
          </cell>
          <cell r="CN254">
            <v>2</v>
          </cell>
          <cell r="CO254">
            <v>2</v>
          </cell>
          <cell r="CP254">
            <v>2</v>
          </cell>
          <cell r="CQ254">
            <v>2</v>
          </cell>
          <cell r="CR254">
            <v>2</v>
          </cell>
          <cell r="CS254">
            <v>2</v>
          </cell>
          <cell r="CT254">
            <v>2</v>
          </cell>
          <cell r="CU254">
            <v>1</v>
          </cell>
          <cell r="CV254">
            <v>1</v>
          </cell>
          <cell r="CW254">
            <v>1</v>
          </cell>
          <cell r="CX254">
            <v>2</v>
          </cell>
          <cell r="CY254">
            <v>1</v>
          </cell>
          <cell r="CZ254">
            <v>1</v>
          </cell>
          <cell r="DA254">
            <v>1</v>
          </cell>
          <cell r="DB254">
            <v>2</v>
          </cell>
          <cell r="DC254">
            <v>1</v>
          </cell>
          <cell r="DD254">
            <v>1</v>
          </cell>
          <cell r="DE254">
            <v>1</v>
          </cell>
          <cell r="DF254">
            <v>1</v>
          </cell>
          <cell r="DG254">
            <v>2</v>
          </cell>
          <cell r="DH254">
            <v>1</v>
          </cell>
          <cell r="DI254">
            <v>1</v>
          </cell>
          <cell r="DJ254" t="str">
            <v>CM</v>
          </cell>
          <cell r="DK254" t="str">
            <v>Open</v>
          </cell>
          <cell r="EA254" t="str">
            <v>Do</v>
          </cell>
          <cell r="EB254" t="str">
            <v>• 6 ranks in Knowledge (arcana).
• 9 ranks in Perform (any).
• 6 ranks in Spellcraft.
• Melodic Casting feat.
• Ability to cast 2nd level arcane spells.
• Bardic music 5/day.</v>
          </cell>
        </row>
        <row r="255">
          <cell r="A255">
            <v>252</v>
          </cell>
          <cell r="B255" t="str">
            <v>Master Specialist</v>
          </cell>
          <cell r="C255" t="str">
            <v>MstS</v>
          </cell>
          <cell r="D255" t="str">
            <v>MstS</v>
          </cell>
          <cell r="E255">
            <v>0</v>
          </cell>
          <cell r="G255">
            <v>0</v>
          </cell>
          <cell r="K255">
            <v>2</v>
          </cell>
          <cell r="L255">
            <v>4</v>
          </cell>
          <cell r="U255">
            <v>0.5</v>
          </cell>
          <cell r="V255">
            <v>0.34</v>
          </cell>
          <cell r="W255">
            <v>0.34</v>
          </cell>
          <cell r="X255">
            <v>0.5</v>
          </cell>
          <cell r="AH255">
            <v>1</v>
          </cell>
          <cell r="AI255">
            <v>1</v>
          </cell>
          <cell r="AJ255">
            <v>1</v>
          </cell>
          <cell r="AK255">
            <v>1</v>
          </cell>
          <cell r="AL255">
            <v>1</v>
          </cell>
          <cell r="AM255">
            <v>0</v>
          </cell>
          <cell r="AN255">
            <v>2</v>
          </cell>
          <cell r="AO255">
            <v>2</v>
          </cell>
          <cell r="AP255">
            <v>2</v>
          </cell>
          <cell r="AQ255">
            <v>2</v>
          </cell>
          <cell r="AR255">
            <v>2</v>
          </cell>
          <cell r="AS255">
            <v>2</v>
          </cell>
          <cell r="AT255">
            <v>2</v>
          </cell>
          <cell r="AU255">
            <v>2</v>
          </cell>
          <cell r="AV255">
            <v>2</v>
          </cell>
          <cell r="AW255">
            <v>1</v>
          </cell>
          <cell r="AX255">
            <v>1</v>
          </cell>
          <cell r="AY255">
            <v>1</v>
          </cell>
          <cell r="AZ255">
            <v>1</v>
          </cell>
          <cell r="BA255">
            <v>1</v>
          </cell>
          <cell r="BB255">
            <v>1</v>
          </cell>
          <cell r="BC255">
            <v>1</v>
          </cell>
          <cell r="BD255">
            <v>1</v>
          </cell>
          <cell r="BE255">
            <v>1</v>
          </cell>
          <cell r="BF255">
            <v>0</v>
          </cell>
          <cell r="BG255">
            <v>0</v>
          </cell>
          <cell r="BH255">
            <v>1</v>
          </cell>
          <cell r="BI255">
            <v>1</v>
          </cell>
          <cell r="BJ255">
            <v>2</v>
          </cell>
          <cell r="BK255">
            <v>2</v>
          </cell>
          <cell r="BL255">
            <v>2</v>
          </cell>
          <cell r="BM255">
            <v>2</v>
          </cell>
          <cell r="BN255">
            <v>2</v>
          </cell>
          <cell r="BO255">
            <v>2</v>
          </cell>
          <cell r="BP255">
            <v>0</v>
          </cell>
          <cell r="BQ255">
            <v>2</v>
          </cell>
          <cell r="BR255">
            <v>2</v>
          </cell>
          <cell r="BS255">
            <v>2</v>
          </cell>
          <cell r="BT255">
            <v>0</v>
          </cell>
          <cell r="BU255">
            <v>2</v>
          </cell>
          <cell r="BV255">
            <v>2</v>
          </cell>
          <cell r="BW255">
            <v>2</v>
          </cell>
          <cell r="BX255">
            <v>2</v>
          </cell>
          <cell r="BY255">
            <v>2</v>
          </cell>
          <cell r="BZ255">
            <v>2</v>
          </cell>
          <cell r="CA255">
            <v>2</v>
          </cell>
          <cell r="CB255">
            <v>2</v>
          </cell>
          <cell r="CC255">
            <v>2</v>
          </cell>
          <cell r="CD255">
            <v>2</v>
          </cell>
          <cell r="CE255">
            <v>1</v>
          </cell>
          <cell r="CF255">
            <v>1</v>
          </cell>
          <cell r="CG255">
            <v>1</v>
          </cell>
          <cell r="CH255">
            <v>1</v>
          </cell>
          <cell r="CI255">
            <v>1</v>
          </cell>
          <cell r="CJ255">
            <v>1</v>
          </cell>
          <cell r="CK255">
            <v>1</v>
          </cell>
          <cell r="CL255">
            <v>1</v>
          </cell>
          <cell r="CM255">
            <v>1</v>
          </cell>
          <cell r="CN255">
            <v>1</v>
          </cell>
          <cell r="CO255">
            <v>2</v>
          </cell>
          <cell r="CP255">
            <v>2</v>
          </cell>
          <cell r="CQ255">
            <v>2</v>
          </cell>
          <cell r="CR255">
            <v>2</v>
          </cell>
          <cell r="CS255">
            <v>2</v>
          </cell>
          <cell r="CT255">
            <v>2</v>
          </cell>
          <cell r="CU255">
            <v>1</v>
          </cell>
          <cell r="CV255">
            <v>1</v>
          </cell>
          <cell r="CW255">
            <v>1</v>
          </cell>
          <cell r="CX255">
            <v>1</v>
          </cell>
          <cell r="CY255">
            <v>1</v>
          </cell>
          <cell r="CZ255">
            <v>1</v>
          </cell>
          <cell r="DA255">
            <v>1</v>
          </cell>
          <cell r="DB255">
            <v>2</v>
          </cell>
          <cell r="DC255">
            <v>1</v>
          </cell>
          <cell r="DD255">
            <v>1</v>
          </cell>
          <cell r="DE255">
            <v>1</v>
          </cell>
          <cell r="DF255">
            <v>1</v>
          </cell>
          <cell r="DG255">
            <v>1</v>
          </cell>
          <cell r="DH255">
            <v>1</v>
          </cell>
          <cell r="DI255">
            <v>1</v>
          </cell>
          <cell r="DJ255" t="str">
            <v>CM</v>
          </cell>
          <cell r="DK255" t="str">
            <v>Closed</v>
          </cell>
          <cell r="EA255" t="str">
            <v>Might</v>
          </cell>
          <cell r="EB255" t="str">
            <v>• 5 ranks in Knowledge (arcana).
• 5 ranks in Spellcraft.
• Ability to cast 2nd level arcane spells.
• Must be a specialist wizard.
• Spell Focus (school of specialization) (not verified).</v>
          </cell>
        </row>
        <row r="256">
          <cell r="A256">
            <v>253</v>
          </cell>
          <cell r="B256" t="str">
            <v>Nightmare Spinner</v>
          </cell>
          <cell r="C256" t="str">
            <v>NSp</v>
          </cell>
          <cell r="D256" t="str">
            <v>NSp</v>
          </cell>
          <cell r="E256">
            <v>0</v>
          </cell>
          <cell r="G256">
            <v>0</v>
          </cell>
          <cell r="K256">
            <v>4</v>
          </cell>
          <cell r="L256">
            <v>4</v>
          </cell>
          <cell r="U256">
            <v>0.5</v>
          </cell>
          <cell r="V256">
            <v>0.34</v>
          </cell>
          <cell r="W256">
            <v>0.34</v>
          </cell>
          <cell r="X256">
            <v>0.5</v>
          </cell>
          <cell r="AH256">
            <v>1</v>
          </cell>
          <cell r="AI256">
            <v>1</v>
          </cell>
          <cell r="AJ256">
            <v>1</v>
          </cell>
          <cell r="AK256">
            <v>2</v>
          </cell>
          <cell r="AL256">
            <v>1</v>
          </cell>
          <cell r="AM256">
            <v>0</v>
          </cell>
          <cell r="AN256">
            <v>2</v>
          </cell>
          <cell r="AO256">
            <v>1</v>
          </cell>
          <cell r="AP256">
            <v>1</v>
          </cell>
          <cell r="AQ256">
            <v>1</v>
          </cell>
          <cell r="AR256">
            <v>1</v>
          </cell>
          <cell r="AS256">
            <v>1</v>
          </cell>
          <cell r="AT256">
            <v>1</v>
          </cell>
          <cell r="AU256">
            <v>1</v>
          </cell>
          <cell r="AV256">
            <v>2</v>
          </cell>
          <cell r="AW256">
            <v>2</v>
          </cell>
          <cell r="AX256">
            <v>1</v>
          </cell>
          <cell r="AY256">
            <v>1</v>
          </cell>
          <cell r="AZ256">
            <v>1</v>
          </cell>
          <cell r="BA256">
            <v>1</v>
          </cell>
          <cell r="BB256">
            <v>1</v>
          </cell>
          <cell r="BC256">
            <v>1</v>
          </cell>
          <cell r="BD256">
            <v>1</v>
          </cell>
          <cell r="BE256">
            <v>1</v>
          </cell>
          <cell r="BF256">
            <v>0</v>
          </cell>
          <cell r="BG256">
            <v>0</v>
          </cell>
          <cell r="BH256">
            <v>2</v>
          </cell>
          <cell r="BI256">
            <v>1</v>
          </cell>
          <cell r="BJ256">
            <v>2</v>
          </cell>
          <cell r="BK256">
            <v>2</v>
          </cell>
          <cell r="BL256">
            <v>2</v>
          </cell>
          <cell r="BM256">
            <v>2</v>
          </cell>
          <cell r="BN256">
            <v>2</v>
          </cell>
          <cell r="BO256">
            <v>2</v>
          </cell>
          <cell r="BP256">
            <v>0</v>
          </cell>
          <cell r="BQ256">
            <v>2</v>
          </cell>
          <cell r="BR256">
            <v>2</v>
          </cell>
          <cell r="BS256">
            <v>2</v>
          </cell>
          <cell r="BT256">
            <v>0</v>
          </cell>
          <cell r="BU256">
            <v>2</v>
          </cell>
          <cell r="BV256">
            <v>2</v>
          </cell>
          <cell r="BW256">
            <v>2</v>
          </cell>
          <cell r="BX256">
            <v>2</v>
          </cell>
          <cell r="BY256">
            <v>2</v>
          </cell>
          <cell r="BZ256">
            <v>2</v>
          </cell>
          <cell r="CA256">
            <v>2</v>
          </cell>
          <cell r="CB256">
            <v>2</v>
          </cell>
          <cell r="CC256">
            <v>2</v>
          </cell>
          <cell r="CD256">
            <v>2</v>
          </cell>
          <cell r="CE256">
            <v>1</v>
          </cell>
          <cell r="CF256">
            <v>1</v>
          </cell>
          <cell r="CG256">
            <v>1</v>
          </cell>
          <cell r="CH256">
            <v>1</v>
          </cell>
          <cell r="CI256">
            <v>1</v>
          </cell>
          <cell r="CJ256">
            <v>1</v>
          </cell>
          <cell r="CK256">
            <v>1</v>
          </cell>
          <cell r="CL256">
            <v>1</v>
          </cell>
          <cell r="CM256">
            <v>1</v>
          </cell>
          <cell r="CN256">
            <v>1</v>
          </cell>
          <cell r="CO256">
            <v>2</v>
          </cell>
          <cell r="CP256">
            <v>2</v>
          </cell>
          <cell r="CQ256">
            <v>2</v>
          </cell>
          <cell r="CR256">
            <v>2</v>
          </cell>
          <cell r="CS256">
            <v>2</v>
          </cell>
          <cell r="CT256">
            <v>2</v>
          </cell>
          <cell r="CU256">
            <v>1</v>
          </cell>
          <cell r="CV256">
            <v>1</v>
          </cell>
          <cell r="CW256">
            <v>2</v>
          </cell>
          <cell r="CX256">
            <v>2</v>
          </cell>
          <cell r="CY256">
            <v>1</v>
          </cell>
          <cell r="CZ256">
            <v>1</v>
          </cell>
          <cell r="DA256">
            <v>1</v>
          </cell>
          <cell r="DB256">
            <v>2</v>
          </cell>
          <cell r="DC256">
            <v>1</v>
          </cell>
          <cell r="DD256">
            <v>1</v>
          </cell>
          <cell r="DE256">
            <v>1</v>
          </cell>
          <cell r="DF256">
            <v>1</v>
          </cell>
          <cell r="DG256">
            <v>1</v>
          </cell>
          <cell r="DH256">
            <v>1</v>
          </cell>
          <cell r="DI256">
            <v>1</v>
          </cell>
          <cell r="DJ256" t="str">
            <v>CM</v>
          </cell>
          <cell r="DK256" t="str">
            <v>Open</v>
          </cell>
          <cell r="EA256" t="str">
            <v>Might</v>
          </cell>
          <cell r="EB256" t="str">
            <v>• 4 ranks in Bluff.
• 4 ranks in Intimidate.
• 4 ranks in Sense Motive.
• Ability to cast 3rd level arcane spells.
• Ability to cast one fear spell, and one mind-effecting spell (not verified)</v>
          </cell>
        </row>
        <row r="257">
          <cell r="A257">
            <v>254</v>
          </cell>
          <cell r="B257" t="str">
            <v>Ultimate Magus</v>
          </cell>
          <cell r="C257" t="str">
            <v>UlM</v>
          </cell>
          <cell r="D257" t="str">
            <v>UlM</v>
          </cell>
          <cell r="E257">
            <v>0</v>
          </cell>
          <cell r="G257">
            <v>0</v>
          </cell>
          <cell r="H257">
            <v>0</v>
          </cell>
          <cell r="K257">
            <v>2</v>
          </cell>
          <cell r="L257">
            <v>4</v>
          </cell>
          <cell r="U257">
            <v>0.5</v>
          </cell>
          <cell r="V257">
            <v>0.34</v>
          </cell>
          <cell r="W257">
            <v>0.34</v>
          </cell>
          <cell r="X257">
            <v>0.5</v>
          </cell>
          <cell r="AH257">
            <v>1</v>
          </cell>
          <cell r="AI257">
            <v>1</v>
          </cell>
          <cell r="AJ257">
            <v>1</v>
          </cell>
          <cell r="AK257">
            <v>1</v>
          </cell>
          <cell r="AL257">
            <v>1</v>
          </cell>
          <cell r="AM257">
            <v>0</v>
          </cell>
          <cell r="AN257">
            <v>2</v>
          </cell>
          <cell r="AO257">
            <v>2</v>
          </cell>
          <cell r="AP257">
            <v>2</v>
          </cell>
          <cell r="AQ257">
            <v>2</v>
          </cell>
          <cell r="AR257">
            <v>2</v>
          </cell>
          <cell r="AS257">
            <v>2</v>
          </cell>
          <cell r="AT257">
            <v>2</v>
          </cell>
          <cell r="AU257">
            <v>2</v>
          </cell>
          <cell r="AV257">
            <v>2</v>
          </cell>
          <cell r="AW257">
            <v>1</v>
          </cell>
          <cell r="AX257">
            <v>1</v>
          </cell>
          <cell r="AY257">
            <v>1</v>
          </cell>
          <cell r="AZ257">
            <v>1</v>
          </cell>
          <cell r="BA257">
            <v>1</v>
          </cell>
          <cell r="BB257">
            <v>1</v>
          </cell>
          <cell r="BC257">
            <v>1</v>
          </cell>
          <cell r="BD257">
            <v>1</v>
          </cell>
          <cell r="BE257">
            <v>1</v>
          </cell>
          <cell r="BF257">
            <v>0</v>
          </cell>
          <cell r="BG257">
            <v>0</v>
          </cell>
          <cell r="BH257">
            <v>1</v>
          </cell>
          <cell r="BI257">
            <v>1</v>
          </cell>
          <cell r="BJ257">
            <v>2</v>
          </cell>
          <cell r="BK257">
            <v>2</v>
          </cell>
          <cell r="BL257">
            <v>2</v>
          </cell>
          <cell r="BM257">
            <v>2</v>
          </cell>
          <cell r="BN257">
            <v>2</v>
          </cell>
          <cell r="BO257">
            <v>2</v>
          </cell>
          <cell r="BP257">
            <v>0</v>
          </cell>
          <cell r="BQ257">
            <v>2</v>
          </cell>
          <cell r="BR257">
            <v>2</v>
          </cell>
          <cell r="BS257">
            <v>2</v>
          </cell>
          <cell r="BT257">
            <v>0</v>
          </cell>
          <cell r="BU257">
            <v>2</v>
          </cell>
          <cell r="BV257">
            <v>2</v>
          </cell>
          <cell r="BW257">
            <v>2</v>
          </cell>
          <cell r="BX257">
            <v>2</v>
          </cell>
          <cell r="BY257">
            <v>2</v>
          </cell>
          <cell r="BZ257">
            <v>2</v>
          </cell>
          <cell r="CA257">
            <v>2</v>
          </cell>
          <cell r="CB257">
            <v>2</v>
          </cell>
          <cell r="CC257">
            <v>2</v>
          </cell>
          <cell r="CD257">
            <v>2</v>
          </cell>
          <cell r="CE257">
            <v>1</v>
          </cell>
          <cell r="CF257">
            <v>1</v>
          </cell>
          <cell r="CG257">
            <v>1</v>
          </cell>
          <cell r="CH257">
            <v>1</v>
          </cell>
          <cell r="CI257">
            <v>1</v>
          </cell>
          <cell r="CJ257">
            <v>1</v>
          </cell>
          <cell r="CK257">
            <v>1</v>
          </cell>
          <cell r="CL257">
            <v>1</v>
          </cell>
          <cell r="CM257">
            <v>1</v>
          </cell>
          <cell r="CN257">
            <v>1</v>
          </cell>
          <cell r="CO257">
            <v>2</v>
          </cell>
          <cell r="CP257">
            <v>2</v>
          </cell>
          <cell r="CQ257">
            <v>2</v>
          </cell>
          <cell r="CR257">
            <v>2</v>
          </cell>
          <cell r="CS257">
            <v>2</v>
          </cell>
          <cell r="CT257">
            <v>2</v>
          </cell>
          <cell r="CU257">
            <v>1</v>
          </cell>
          <cell r="CV257">
            <v>1</v>
          </cell>
          <cell r="CW257">
            <v>1</v>
          </cell>
          <cell r="CX257">
            <v>1</v>
          </cell>
          <cell r="CY257">
            <v>1</v>
          </cell>
          <cell r="CZ257">
            <v>1</v>
          </cell>
          <cell r="DA257">
            <v>1</v>
          </cell>
          <cell r="DB257">
            <v>2</v>
          </cell>
          <cell r="DC257">
            <v>1</v>
          </cell>
          <cell r="DD257">
            <v>1</v>
          </cell>
          <cell r="DE257">
            <v>1</v>
          </cell>
          <cell r="DF257">
            <v>1</v>
          </cell>
          <cell r="DG257">
            <v>2</v>
          </cell>
          <cell r="DH257">
            <v>1</v>
          </cell>
          <cell r="DI257">
            <v>1</v>
          </cell>
          <cell r="DJ257" t="str">
            <v>CM</v>
          </cell>
          <cell r="DK257" t="str">
            <v>Closed</v>
          </cell>
          <cell r="EA257" t="str">
            <v>Might</v>
          </cell>
          <cell r="EB257" t="str">
            <v>• 4 ranks Knowledge (arcana).
• 8 ranks Spellcraft.
• Any Metamagic feat.
• Able to spontaneously cast 1st-level arcane spells,
  able to prepare and cast 2nd-level arcane spells from a spellbook (not verified)</v>
          </cell>
        </row>
        <row r="258">
          <cell r="A258">
            <v>255</v>
          </cell>
          <cell r="B258" t="str">
            <v>Unseen Seer</v>
          </cell>
          <cell r="C258" t="str">
            <v>UnS</v>
          </cell>
          <cell r="D258" t="str">
            <v>UnS</v>
          </cell>
          <cell r="E258">
            <v>0</v>
          </cell>
          <cell r="G258">
            <v>0</v>
          </cell>
          <cell r="K258">
            <v>6</v>
          </cell>
          <cell r="L258">
            <v>4</v>
          </cell>
          <cell r="U258">
            <v>0.75</v>
          </cell>
          <cell r="V258">
            <v>0.34</v>
          </cell>
          <cell r="W258">
            <v>0.34</v>
          </cell>
          <cell r="X258">
            <v>0.5</v>
          </cell>
          <cell r="AH258">
            <v>1</v>
          </cell>
          <cell r="AI258">
            <v>1</v>
          </cell>
          <cell r="AJ258">
            <v>1</v>
          </cell>
          <cell r="AK258">
            <v>2</v>
          </cell>
          <cell r="AL258">
            <v>1</v>
          </cell>
          <cell r="AM258">
            <v>0</v>
          </cell>
          <cell r="AN258">
            <v>2</v>
          </cell>
          <cell r="AO258">
            <v>1</v>
          </cell>
          <cell r="AP258">
            <v>1</v>
          </cell>
          <cell r="AQ258">
            <v>1</v>
          </cell>
          <cell r="AR258">
            <v>1</v>
          </cell>
          <cell r="AS258">
            <v>1</v>
          </cell>
          <cell r="AT258">
            <v>1</v>
          </cell>
          <cell r="AU258">
            <v>1</v>
          </cell>
          <cell r="AV258">
            <v>2</v>
          </cell>
          <cell r="AW258">
            <v>2</v>
          </cell>
          <cell r="AX258">
            <v>1</v>
          </cell>
          <cell r="AY258">
            <v>2</v>
          </cell>
          <cell r="AZ258">
            <v>1</v>
          </cell>
          <cell r="BA258">
            <v>2</v>
          </cell>
          <cell r="BB258">
            <v>2</v>
          </cell>
          <cell r="BC258">
            <v>1</v>
          </cell>
          <cell r="BD258">
            <v>1</v>
          </cell>
          <cell r="BE258">
            <v>2</v>
          </cell>
          <cell r="BF258">
            <v>0</v>
          </cell>
          <cell r="BG258">
            <v>0</v>
          </cell>
          <cell r="BH258">
            <v>1</v>
          </cell>
          <cell r="BI258">
            <v>1</v>
          </cell>
          <cell r="BJ258">
            <v>2</v>
          </cell>
          <cell r="BK258">
            <v>2</v>
          </cell>
          <cell r="BL258">
            <v>2</v>
          </cell>
          <cell r="BM258">
            <v>2</v>
          </cell>
          <cell r="BN258">
            <v>2</v>
          </cell>
          <cell r="BO258">
            <v>2</v>
          </cell>
          <cell r="BP258">
            <v>0</v>
          </cell>
          <cell r="BQ258">
            <v>2</v>
          </cell>
          <cell r="BR258">
            <v>2</v>
          </cell>
          <cell r="BS258">
            <v>2</v>
          </cell>
          <cell r="BT258">
            <v>0</v>
          </cell>
          <cell r="BU258">
            <v>2</v>
          </cell>
          <cell r="BV258">
            <v>2</v>
          </cell>
          <cell r="BW258">
            <v>2</v>
          </cell>
          <cell r="BX258">
            <v>2</v>
          </cell>
          <cell r="BY258">
            <v>2</v>
          </cell>
          <cell r="BZ258">
            <v>2</v>
          </cell>
          <cell r="CA258">
            <v>2</v>
          </cell>
          <cell r="CB258">
            <v>2</v>
          </cell>
          <cell r="CC258">
            <v>2</v>
          </cell>
          <cell r="CD258">
            <v>2</v>
          </cell>
          <cell r="CE258">
            <v>2</v>
          </cell>
          <cell r="CF258">
            <v>1</v>
          </cell>
          <cell r="CG258">
            <v>2</v>
          </cell>
          <cell r="CH258">
            <v>1</v>
          </cell>
          <cell r="CI258">
            <v>1</v>
          </cell>
          <cell r="CJ258">
            <v>1</v>
          </cell>
          <cell r="CK258">
            <v>1</v>
          </cell>
          <cell r="CL258">
            <v>1</v>
          </cell>
          <cell r="CM258">
            <v>1</v>
          </cell>
          <cell r="CN258">
            <v>1</v>
          </cell>
          <cell r="CO258">
            <v>2</v>
          </cell>
          <cell r="CP258">
            <v>2</v>
          </cell>
          <cell r="CQ258">
            <v>2</v>
          </cell>
          <cell r="CR258">
            <v>2</v>
          </cell>
          <cell r="CS258">
            <v>2</v>
          </cell>
          <cell r="CT258">
            <v>2</v>
          </cell>
          <cell r="CU258">
            <v>1</v>
          </cell>
          <cell r="CV258">
            <v>1</v>
          </cell>
          <cell r="CW258">
            <v>2</v>
          </cell>
          <cell r="CX258">
            <v>2</v>
          </cell>
          <cell r="CY258">
            <v>1</v>
          </cell>
          <cell r="CZ258">
            <v>1</v>
          </cell>
          <cell r="DA258">
            <v>1</v>
          </cell>
          <cell r="DB258">
            <v>2</v>
          </cell>
          <cell r="DC258">
            <v>2</v>
          </cell>
          <cell r="DD258">
            <v>1</v>
          </cell>
          <cell r="DE258">
            <v>1</v>
          </cell>
          <cell r="DF258">
            <v>1</v>
          </cell>
          <cell r="DG258">
            <v>1</v>
          </cell>
          <cell r="DH258">
            <v>1</v>
          </cell>
          <cell r="DI258">
            <v>1</v>
          </cell>
          <cell r="DJ258" t="str">
            <v>CM</v>
          </cell>
          <cell r="DK258" t="str">
            <v>Open</v>
          </cell>
          <cell r="EA258" t="str">
            <v>Might</v>
          </cell>
          <cell r="EB258" t="str">
            <v>• 8 ranks in Hide.
• 8 ranks in Search.
• 4 ranks in Sense Motive.
• 4 ranks in Spellcraft.
• 8 ranks in Spot.
• Ability to cast 1st level arcane spells.
• Ability to cast two divination spells (not verified)</v>
          </cell>
        </row>
        <row r="259">
          <cell r="A259">
            <v>256</v>
          </cell>
          <cell r="B259" t="str">
            <v>Wild Soul</v>
          </cell>
          <cell r="C259" t="str">
            <v>WSl</v>
          </cell>
          <cell r="D259" t="str">
            <v>WSl</v>
          </cell>
          <cell r="E259">
            <v>0</v>
          </cell>
          <cell r="G259">
            <v>0</v>
          </cell>
          <cell r="K259">
            <v>2</v>
          </cell>
          <cell r="L259">
            <v>4</v>
          </cell>
          <cell r="U259">
            <v>0.5</v>
          </cell>
          <cell r="V259">
            <v>0.34</v>
          </cell>
          <cell r="W259">
            <v>0.34</v>
          </cell>
          <cell r="X259">
            <v>0.5</v>
          </cell>
          <cell r="AH259">
            <v>1</v>
          </cell>
          <cell r="AI259">
            <v>1</v>
          </cell>
          <cell r="AJ259">
            <v>1</v>
          </cell>
          <cell r="AK259">
            <v>1</v>
          </cell>
          <cell r="AL259">
            <v>1</v>
          </cell>
          <cell r="AM259">
            <v>0</v>
          </cell>
          <cell r="AN259">
            <v>2</v>
          </cell>
          <cell r="AO259">
            <v>2</v>
          </cell>
          <cell r="AP259">
            <v>2</v>
          </cell>
          <cell r="AQ259">
            <v>2</v>
          </cell>
          <cell r="AR259">
            <v>2</v>
          </cell>
          <cell r="AS259">
            <v>2</v>
          </cell>
          <cell r="AT259">
            <v>2</v>
          </cell>
          <cell r="AU259">
            <v>2</v>
          </cell>
          <cell r="AV259">
            <v>1</v>
          </cell>
          <cell r="AW259">
            <v>2</v>
          </cell>
          <cell r="AX259">
            <v>1</v>
          </cell>
          <cell r="AY259">
            <v>1</v>
          </cell>
          <cell r="AZ259">
            <v>1</v>
          </cell>
          <cell r="BA259">
            <v>1</v>
          </cell>
          <cell r="BB259">
            <v>1</v>
          </cell>
          <cell r="BC259">
            <v>1</v>
          </cell>
          <cell r="BD259">
            <v>1</v>
          </cell>
          <cell r="BE259">
            <v>1</v>
          </cell>
          <cell r="BF259">
            <v>0</v>
          </cell>
          <cell r="BG259">
            <v>0</v>
          </cell>
          <cell r="BH259">
            <v>1</v>
          </cell>
          <cell r="BI259">
            <v>1</v>
          </cell>
          <cell r="BJ259">
            <v>2</v>
          </cell>
          <cell r="BK259">
            <v>1</v>
          </cell>
          <cell r="BL259">
            <v>1</v>
          </cell>
          <cell r="BM259">
            <v>1</v>
          </cell>
          <cell r="BN259">
            <v>1</v>
          </cell>
          <cell r="BO259">
            <v>1</v>
          </cell>
          <cell r="BP259">
            <v>0</v>
          </cell>
          <cell r="BQ259">
            <v>2</v>
          </cell>
          <cell r="BR259">
            <v>1</v>
          </cell>
          <cell r="BS259">
            <v>1</v>
          </cell>
          <cell r="BT259">
            <v>0</v>
          </cell>
          <cell r="BU259">
            <v>1</v>
          </cell>
          <cell r="BV259">
            <v>2</v>
          </cell>
          <cell r="BW259">
            <v>1</v>
          </cell>
          <cell r="BX259">
            <v>1</v>
          </cell>
          <cell r="BY259">
            <v>1</v>
          </cell>
          <cell r="BZ259">
            <v>1</v>
          </cell>
          <cell r="CA259">
            <v>1</v>
          </cell>
          <cell r="CB259">
            <v>1</v>
          </cell>
          <cell r="CC259">
            <v>1</v>
          </cell>
          <cell r="CD259">
            <v>1</v>
          </cell>
          <cell r="CE259">
            <v>1</v>
          </cell>
          <cell r="CF259">
            <v>1</v>
          </cell>
          <cell r="CG259">
            <v>1</v>
          </cell>
          <cell r="CH259">
            <v>1</v>
          </cell>
          <cell r="CI259">
            <v>1</v>
          </cell>
          <cell r="CJ259">
            <v>1</v>
          </cell>
          <cell r="CK259">
            <v>1</v>
          </cell>
          <cell r="CL259">
            <v>1</v>
          </cell>
          <cell r="CM259">
            <v>1</v>
          </cell>
          <cell r="CN259">
            <v>1</v>
          </cell>
          <cell r="CO259">
            <v>1</v>
          </cell>
          <cell r="CP259">
            <v>1</v>
          </cell>
          <cell r="CQ259">
            <v>1</v>
          </cell>
          <cell r="CR259">
            <v>1</v>
          </cell>
          <cell r="CS259">
            <v>1</v>
          </cell>
          <cell r="CT259">
            <v>1</v>
          </cell>
          <cell r="CU259">
            <v>1</v>
          </cell>
          <cell r="CV259">
            <v>1</v>
          </cell>
          <cell r="CW259">
            <v>1</v>
          </cell>
          <cell r="CX259">
            <v>1</v>
          </cell>
          <cell r="CY259">
            <v>1</v>
          </cell>
          <cell r="CZ259">
            <v>1</v>
          </cell>
          <cell r="DA259">
            <v>1</v>
          </cell>
          <cell r="DB259">
            <v>2</v>
          </cell>
          <cell r="DC259">
            <v>1</v>
          </cell>
          <cell r="DD259">
            <v>1</v>
          </cell>
          <cell r="DE259">
            <v>1</v>
          </cell>
          <cell r="DF259">
            <v>1</v>
          </cell>
          <cell r="DG259">
            <v>1</v>
          </cell>
          <cell r="DH259">
            <v>1</v>
          </cell>
          <cell r="DI259">
            <v>1</v>
          </cell>
          <cell r="DJ259" t="str">
            <v>CM</v>
          </cell>
          <cell r="DK259" t="str">
            <v>Open</v>
          </cell>
          <cell r="EA259" t="str">
            <v>Might</v>
          </cell>
          <cell r="EB259" t="str">
            <v>• Any non-lawful alignment.
• 8 ranks in Knowledge (arcana).
• 4 ranks in Knowledge (nature).
• Ability to cast 2st level arcane spells.
• Must have made peaceful contact with a fey creature
  and have spent 6 days among fey (not verified).</v>
          </cell>
          <cell r="EE259">
            <v>26</v>
          </cell>
        </row>
        <row r="260">
          <cell r="A260">
            <v>257</v>
          </cell>
          <cell r="B260" t="str">
            <v>– Prestige Classes Complete Scoundrel –</v>
          </cell>
          <cell r="E260">
            <v>0</v>
          </cell>
          <cell r="F260">
            <v>1</v>
          </cell>
          <cell r="EE260" t="b">
            <v>0</v>
          </cell>
        </row>
        <row r="261">
          <cell r="A261">
            <v>258</v>
          </cell>
          <cell r="B261" t="str">
            <v>Avenging Executioner</v>
          </cell>
          <cell r="C261" t="str">
            <v>AvE</v>
          </cell>
          <cell r="D261" t="str">
            <v>AvE</v>
          </cell>
          <cell r="E261">
            <v>0</v>
          </cell>
          <cell r="K261">
            <v>6</v>
          </cell>
          <cell r="L261">
            <v>8</v>
          </cell>
          <cell r="U261">
            <v>0.75</v>
          </cell>
          <cell r="V261">
            <v>0.34</v>
          </cell>
          <cell r="W261">
            <v>0.5</v>
          </cell>
          <cell r="X261">
            <v>0.5</v>
          </cell>
          <cell r="AH261">
            <v>1</v>
          </cell>
          <cell r="AI261">
            <v>1</v>
          </cell>
          <cell r="AJ261">
            <v>2</v>
          </cell>
          <cell r="AK261">
            <v>2</v>
          </cell>
          <cell r="AL261">
            <v>2</v>
          </cell>
          <cell r="AM261">
            <v>0</v>
          </cell>
          <cell r="AN261">
            <v>1</v>
          </cell>
          <cell r="AO261">
            <v>2</v>
          </cell>
          <cell r="AP261">
            <v>2</v>
          </cell>
          <cell r="AQ261">
            <v>2</v>
          </cell>
          <cell r="AR261">
            <v>2</v>
          </cell>
          <cell r="AS261">
            <v>2</v>
          </cell>
          <cell r="AT261">
            <v>2</v>
          </cell>
          <cell r="AU261">
            <v>2</v>
          </cell>
          <cell r="AV261">
            <v>1</v>
          </cell>
          <cell r="AW261">
            <v>1</v>
          </cell>
          <cell r="AX261">
            <v>1</v>
          </cell>
          <cell r="AY261">
            <v>2</v>
          </cell>
          <cell r="AZ261">
            <v>2</v>
          </cell>
          <cell r="BA261">
            <v>1</v>
          </cell>
          <cell r="BB261">
            <v>1</v>
          </cell>
          <cell r="BC261">
            <v>1</v>
          </cell>
          <cell r="BD261">
            <v>1</v>
          </cell>
          <cell r="BE261">
            <v>2</v>
          </cell>
          <cell r="BF261">
            <v>0</v>
          </cell>
          <cell r="BG261">
            <v>0</v>
          </cell>
          <cell r="BH261">
            <v>2</v>
          </cell>
          <cell r="BI261">
            <v>2</v>
          </cell>
          <cell r="BJ261">
            <v>1</v>
          </cell>
          <cell r="BK261">
            <v>1</v>
          </cell>
          <cell r="BL261">
            <v>1</v>
          </cell>
          <cell r="BM261">
            <v>1</v>
          </cell>
          <cell r="BN261">
            <v>1</v>
          </cell>
          <cell r="BO261">
            <v>1</v>
          </cell>
          <cell r="BP261">
            <v>0</v>
          </cell>
          <cell r="BQ261">
            <v>1</v>
          </cell>
          <cell r="BR261">
            <v>1</v>
          </cell>
          <cell r="BS261">
            <v>1</v>
          </cell>
          <cell r="BT261">
            <v>0</v>
          </cell>
          <cell r="BU261">
            <v>1</v>
          </cell>
          <cell r="BV261">
            <v>1</v>
          </cell>
          <cell r="BW261">
            <v>1</v>
          </cell>
          <cell r="BX261">
            <v>1</v>
          </cell>
          <cell r="BY261">
            <v>1</v>
          </cell>
          <cell r="BZ261">
            <v>1</v>
          </cell>
          <cell r="CA261">
            <v>1</v>
          </cell>
          <cell r="CB261">
            <v>1</v>
          </cell>
          <cell r="CC261">
            <v>1</v>
          </cell>
          <cell r="CD261">
            <v>1</v>
          </cell>
          <cell r="CE261">
            <v>2</v>
          </cell>
          <cell r="CF261">
            <v>1</v>
          </cell>
          <cell r="CG261">
            <v>2</v>
          </cell>
          <cell r="CH261">
            <v>2</v>
          </cell>
          <cell r="CI261">
            <v>1</v>
          </cell>
          <cell r="CJ261">
            <v>1</v>
          </cell>
          <cell r="CK261">
            <v>1</v>
          </cell>
          <cell r="CL261">
            <v>1</v>
          </cell>
          <cell r="CM261">
            <v>1</v>
          </cell>
          <cell r="CN261">
            <v>1</v>
          </cell>
          <cell r="CO261">
            <v>2</v>
          </cell>
          <cell r="CP261">
            <v>2</v>
          </cell>
          <cell r="CQ261">
            <v>2</v>
          </cell>
          <cell r="CR261">
            <v>2</v>
          </cell>
          <cell r="CS261">
            <v>2</v>
          </cell>
          <cell r="CT261">
            <v>2</v>
          </cell>
          <cell r="CU261">
            <v>1</v>
          </cell>
          <cell r="CV261">
            <v>1</v>
          </cell>
          <cell r="CW261">
            <v>1</v>
          </cell>
          <cell r="CX261">
            <v>1</v>
          </cell>
          <cell r="CY261">
            <v>1</v>
          </cell>
          <cell r="CZ261">
            <v>1</v>
          </cell>
          <cell r="DA261">
            <v>1</v>
          </cell>
          <cell r="DB261">
            <v>1</v>
          </cell>
          <cell r="DC261">
            <v>2</v>
          </cell>
          <cell r="DD261">
            <v>1</v>
          </cell>
          <cell r="DE261">
            <v>1</v>
          </cell>
          <cell r="DF261">
            <v>1</v>
          </cell>
          <cell r="DG261">
            <v>1</v>
          </cell>
          <cell r="DH261">
            <v>1</v>
          </cell>
          <cell r="DI261">
            <v>2</v>
          </cell>
          <cell r="DJ261" t="str">
            <v>CS</v>
          </cell>
          <cell r="DK261" t="str">
            <v>Limited</v>
          </cell>
          <cell r="EA261" t="str">
            <v>Might</v>
          </cell>
          <cell r="EB261" t="str">
            <v>• Any nongood.
• Base Attack bonus +5.
• Hide 4 ranks.
• Intimidate 6 ranks.
• Move Silently 4 ranks.
• Must have been mortaly wounded in some way (not verified).</v>
          </cell>
          <cell r="EE261" t="str">
            <v/>
          </cell>
        </row>
        <row r="262">
          <cell r="A262">
            <v>259</v>
          </cell>
          <cell r="B262" t="str">
            <v>Battle Trickster</v>
          </cell>
          <cell r="C262" t="str">
            <v>BtT</v>
          </cell>
          <cell r="D262" t="str">
            <v>BtT</v>
          </cell>
          <cell r="E262">
            <v>0</v>
          </cell>
          <cell r="K262">
            <v>4</v>
          </cell>
          <cell r="L262">
            <v>10</v>
          </cell>
          <cell r="U262">
            <v>1</v>
          </cell>
          <cell r="V262">
            <v>0.5</v>
          </cell>
          <cell r="W262">
            <v>0.34</v>
          </cell>
          <cell r="X262">
            <v>0.34</v>
          </cell>
          <cell r="AH262">
            <v>1</v>
          </cell>
          <cell r="AI262">
            <v>1</v>
          </cell>
          <cell r="AJ262">
            <v>2</v>
          </cell>
          <cell r="AK262">
            <v>2</v>
          </cell>
          <cell r="AL262">
            <v>2</v>
          </cell>
          <cell r="AM262">
            <v>0</v>
          </cell>
          <cell r="AN262">
            <v>1</v>
          </cell>
          <cell r="AO262">
            <v>2</v>
          </cell>
          <cell r="AP262">
            <v>2</v>
          </cell>
          <cell r="AQ262">
            <v>2</v>
          </cell>
          <cell r="AR262">
            <v>2</v>
          </cell>
          <cell r="AS262">
            <v>2</v>
          </cell>
          <cell r="AT262">
            <v>2</v>
          </cell>
          <cell r="AU262">
            <v>2</v>
          </cell>
          <cell r="AV262">
            <v>1</v>
          </cell>
          <cell r="AW262">
            <v>1</v>
          </cell>
          <cell r="AX262">
            <v>1</v>
          </cell>
          <cell r="AY262">
            <v>1</v>
          </cell>
          <cell r="AZ262">
            <v>1</v>
          </cell>
          <cell r="BA262">
            <v>1</v>
          </cell>
          <cell r="BB262">
            <v>1</v>
          </cell>
          <cell r="BC262">
            <v>2</v>
          </cell>
          <cell r="BD262">
            <v>1</v>
          </cell>
          <cell r="BE262">
            <v>1</v>
          </cell>
          <cell r="BF262">
            <v>0</v>
          </cell>
          <cell r="BG262">
            <v>0</v>
          </cell>
          <cell r="BH262">
            <v>1</v>
          </cell>
          <cell r="BI262">
            <v>2</v>
          </cell>
          <cell r="BJ262">
            <v>1</v>
          </cell>
          <cell r="BK262">
            <v>1</v>
          </cell>
          <cell r="BL262">
            <v>1</v>
          </cell>
          <cell r="BM262">
            <v>1</v>
          </cell>
          <cell r="BN262">
            <v>1</v>
          </cell>
          <cell r="BO262">
            <v>1</v>
          </cell>
          <cell r="BP262">
            <v>0</v>
          </cell>
          <cell r="BQ262">
            <v>1</v>
          </cell>
          <cell r="BR262">
            <v>1</v>
          </cell>
          <cell r="BS262">
            <v>1</v>
          </cell>
          <cell r="BT262">
            <v>0</v>
          </cell>
          <cell r="BU262">
            <v>1</v>
          </cell>
          <cell r="BV262">
            <v>1</v>
          </cell>
          <cell r="BW262">
            <v>1</v>
          </cell>
          <cell r="BX262">
            <v>1</v>
          </cell>
          <cell r="BY262">
            <v>1</v>
          </cell>
          <cell r="BZ262">
            <v>1</v>
          </cell>
          <cell r="CA262">
            <v>1</v>
          </cell>
          <cell r="CB262">
            <v>1</v>
          </cell>
          <cell r="CC262">
            <v>1</v>
          </cell>
          <cell r="CD262">
            <v>1</v>
          </cell>
          <cell r="CE262">
            <v>1</v>
          </cell>
          <cell r="CF262">
            <v>1</v>
          </cell>
          <cell r="CG262">
            <v>1</v>
          </cell>
          <cell r="CH262">
            <v>1</v>
          </cell>
          <cell r="CI262">
            <v>1</v>
          </cell>
          <cell r="CJ262">
            <v>1</v>
          </cell>
          <cell r="CK262">
            <v>1</v>
          </cell>
          <cell r="CL262">
            <v>1</v>
          </cell>
          <cell r="CM262">
            <v>1</v>
          </cell>
          <cell r="CN262">
            <v>1</v>
          </cell>
          <cell r="CO262">
            <v>2</v>
          </cell>
          <cell r="CP262">
            <v>2</v>
          </cell>
          <cell r="CQ262">
            <v>2</v>
          </cell>
          <cell r="CR262">
            <v>2</v>
          </cell>
          <cell r="CS262">
            <v>2</v>
          </cell>
          <cell r="CT262">
            <v>2</v>
          </cell>
          <cell r="CU262">
            <v>1</v>
          </cell>
          <cell r="CV262">
            <v>2</v>
          </cell>
          <cell r="CW262">
            <v>1</v>
          </cell>
          <cell r="CX262">
            <v>1</v>
          </cell>
          <cell r="CY262">
            <v>1</v>
          </cell>
          <cell r="CZ262">
            <v>1</v>
          </cell>
          <cell r="DA262">
            <v>1</v>
          </cell>
          <cell r="DB262">
            <v>1</v>
          </cell>
          <cell r="DC262">
            <v>1</v>
          </cell>
          <cell r="DD262">
            <v>1</v>
          </cell>
          <cell r="DE262">
            <v>2</v>
          </cell>
          <cell r="DF262">
            <v>2</v>
          </cell>
          <cell r="DG262">
            <v>1</v>
          </cell>
          <cell r="DH262">
            <v>1</v>
          </cell>
          <cell r="DI262">
            <v>2</v>
          </cell>
          <cell r="DJ262" t="str">
            <v>CS</v>
          </cell>
          <cell r="DK262" t="str">
            <v>Limited</v>
          </cell>
          <cell r="EA262" t="str">
            <v>Might</v>
          </cell>
          <cell r="EB262" t="str">
            <v>• Base Attack +5.
• Any two skill tricks.
• Any three skills 6 ranks each (not verified)</v>
          </cell>
        </row>
        <row r="263">
          <cell r="A263">
            <v>260</v>
          </cell>
          <cell r="B263" t="str">
            <v>Cloaked Dancer</v>
          </cell>
          <cell r="C263" t="str">
            <v>ClD</v>
          </cell>
          <cell r="D263" t="str">
            <v>ClD</v>
          </cell>
          <cell r="E263">
            <v>0</v>
          </cell>
          <cell r="G263">
            <v>0</v>
          </cell>
          <cell r="K263">
            <v>6</v>
          </cell>
          <cell r="L263">
            <v>6</v>
          </cell>
          <cell r="U263">
            <v>0.75</v>
          </cell>
          <cell r="V263">
            <v>0.34</v>
          </cell>
          <cell r="W263">
            <v>0.5</v>
          </cell>
          <cell r="X263">
            <v>0.34</v>
          </cell>
          <cell r="AH263">
            <v>2</v>
          </cell>
          <cell r="AI263">
            <v>1</v>
          </cell>
          <cell r="AJ263">
            <v>2</v>
          </cell>
          <cell r="AK263">
            <v>2</v>
          </cell>
          <cell r="AL263">
            <v>2</v>
          </cell>
          <cell r="AM263">
            <v>0</v>
          </cell>
          <cell r="AN263">
            <v>2</v>
          </cell>
          <cell r="AO263">
            <v>2</v>
          </cell>
          <cell r="AP263">
            <v>2</v>
          </cell>
          <cell r="AQ263">
            <v>2</v>
          </cell>
          <cell r="AR263">
            <v>2</v>
          </cell>
          <cell r="AS263">
            <v>2</v>
          </cell>
          <cell r="AT263">
            <v>2</v>
          </cell>
          <cell r="AU263">
            <v>2</v>
          </cell>
          <cell r="AV263">
            <v>1</v>
          </cell>
          <cell r="AW263">
            <v>2</v>
          </cell>
          <cell r="AX263">
            <v>1</v>
          </cell>
          <cell r="AY263">
            <v>2</v>
          </cell>
          <cell r="AZ263">
            <v>2</v>
          </cell>
          <cell r="BA263">
            <v>1</v>
          </cell>
          <cell r="BB263">
            <v>2</v>
          </cell>
          <cell r="BC263">
            <v>1</v>
          </cell>
          <cell r="BD263">
            <v>1</v>
          </cell>
          <cell r="BE263">
            <v>1</v>
          </cell>
          <cell r="BF263">
            <v>0</v>
          </cell>
          <cell r="BG263">
            <v>0</v>
          </cell>
          <cell r="BH263">
            <v>1</v>
          </cell>
          <cell r="BI263">
            <v>2</v>
          </cell>
          <cell r="BJ263">
            <v>1</v>
          </cell>
          <cell r="BK263">
            <v>1</v>
          </cell>
          <cell r="BL263">
            <v>1</v>
          </cell>
          <cell r="BM263">
            <v>1</v>
          </cell>
          <cell r="BN263">
            <v>1</v>
          </cell>
          <cell r="BO263">
            <v>1</v>
          </cell>
          <cell r="BP263">
            <v>0</v>
          </cell>
          <cell r="BQ263">
            <v>1</v>
          </cell>
          <cell r="BR263">
            <v>1</v>
          </cell>
          <cell r="BS263">
            <v>1</v>
          </cell>
          <cell r="BT263">
            <v>0</v>
          </cell>
          <cell r="BU263">
            <v>1</v>
          </cell>
          <cell r="BV263">
            <v>1</v>
          </cell>
          <cell r="BW263">
            <v>1</v>
          </cell>
          <cell r="BX263">
            <v>1</v>
          </cell>
          <cell r="BY263">
            <v>1</v>
          </cell>
          <cell r="BZ263">
            <v>1</v>
          </cell>
          <cell r="CA263">
            <v>1</v>
          </cell>
          <cell r="CB263">
            <v>1</v>
          </cell>
          <cell r="CC263">
            <v>1</v>
          </cell>
          <cell r="CD263">
            <v>1</v>
          </cell>
          <cell r="CE263">
            <v>1</v>
          </cell>
          <cell r="CF263">
            <v>1</v>
          </cell>
          <cell r="CG263">
            <v>1</v>
          </cell>
          <cell r="CH263">
            <v>1</v>
          </cell>
          <cell r="CI263">
            <v>2</v>
          </cell>
          <cell r="CJ263">
            <v>2</v>
          </cell>
          <cell r="CK263">
            <v>2</v>
          </cell>
          <cell r="CL263">
            <v>2</v>
          </cell>
          <cell r="CM263">
            <v>2</v>
          </cell>
          <cell r="CN263">
            <v>2</v>
          </cell>
          <cell r="CO263">
            <v>2</v>
          </cell>
          <cell r="CP263">
            <v>2</v>
          </cell>
          <cell r="CQ263">
            <v>2</v>
          </cell>
          <cell r="CR263">
            <v>2</v>
          </cell>
          <cell r="CS263">
            <v>2</v>
          </cell>
          <cell r="CT263">
            <v>2</v>
          </cell>
          <cell r="CU263">
            <v>1</v>
          </cell>
          <cell r="CV263">
            <v>1</v>
          </cell>
          <cell r="CW263">
            <v>1</v>
          </cell>
          <cell r="CX263">
            <v>2</v>
          </cell>
          <cell r="CY263">
            <v>1</v>
          </cell>
          <cell r="CZ263">
            <v>2</v>
          </cell>
          <cell r="DA263">
            <v>2</v>
          </cell>
          <cell r="DB263">
            <v>1</v>
          </cell>
          <cell r="DC263">
            <v>1</v>
          </cell>
          <cell r="DD263">
            <v>1</v>
          </cell>
          <cell r="DE263">
            <v>2</v>
          </cell>
          <cell r="DF263">
            <v>2</v>
          </cell>
          <cell r="DG263">
            <v>2</v>
          </cell>
          <cell r="DH263">
            <v>1</v>
          </cell>
          <cell r="DI263">
            <v>2</v>
          </cell>
          <cell r="DJ263" t="str">
            <v>CS</v>
          </cell>
          <cell r="DK263" t="str">
            <v>Open</v>
          </cell>
          <cell r="EA263" t="str">
            <v>Do</v>
          </cell>
          <cell r="EB263" t="str">
            <v xml:space="preserve">• Hide 5 ranks.
• Perform (dance) 10 ranks.
• Sleight of Hand 5 ranks.
</v>
          </cell>
        </row>
        <row r="264">
          <cell r="A264">
            <v>261</v>
          </cell>
          <cell r="B264" t="str">
            <v>Combat Trapsmith</v>
          </cell>
          <cell r="C264" t="str">
            <v>CTr</v>
          </cell>
          <cell r="D264" t="str">
            <v>CTr</v>
          </cell>
          <cell r="E264">
            <v>0</v>
          </cell>
          <cell r="K264">
            <v>6</v>
          </cell>
          <cell r="L264">
            <v>6</v>
          </cell>
          <cell r="U264">
            <v>0.75</v>
          </cell>
          <cell r="V264">
            <v>0.5</v>
          </cell>
          <cell r="W264">
            <v>0.5</v>
          </cell>
          <cell r="X264">
            <v>0.34</v>
          </cell>
          <cell r="AH264">
            <v>2</v>
          </cell>
          <cell r="AI264">
            <v>1</v>
          </cell>
          <cell r="AJ264">
            <v>2</v>
          </cell>
          <cell r="AK264">
            <v>1</v>
          </cell>
          <cell r="AL264">
            <v>2</v>
          </cell>
          <cell r="AM264">
            <v>0</v>
          </cell>
          <cell r="AN264">
            <v>2</v>
          </cell>
          <cell r="AO264">
            <v>2</v>
          </cell>
          <cell r="AP264">
            <v>2</v>
          </cell>
          <cell r="AQ264">
            <v>2</v>
          </cell>
          <cell r="AR264">
            <v>2</v>
          </cell>
          <cell r="AS264">
            <v>2</v>
          </cell>
          <cell r="AT264">
            <v>2</v>
          </cell>
          <cell r="AU264">
            <v>2</v>
          </cell>
          <cell r="AV264">
            <v>1</v>
          </cell>
          <cell r="AW264">
            <v>1</v>
          </cell>
          <cell r="AX264">
            <v>2</v>
          </cell>
          <cell r="AY264">
            <v>1</v>
          </cell>
          <cell r="AZ264">
            <v>2</v>
          </cell>
          <cell r="BA264">
            <v>1</v>
          </cell>
          <cell r="BB264">
            <v>1</v>
          </cell>
          <cell r="BC264">
            <v>1</v>
          </cell>
          <cell r="BD264">
            <v>1</v>
          </cell>
          <cell r="BE264">
            <v>2</v>
          </cell>
          <cell r="BF264">
            <v>0</v>
          </cell>
          <cell r="BG264">
            <v>0</v>
          </cell>
          <cell r="BH264">
            <v>1</v>
          </cell>
          <cell r="BI264">
            <v>2</v>
          </cell>
          <cell r="BJ264">
            <v>1</v>
          </cell>
          <cell r="BK264">
            <v>2</v>
          </cell>
          <cell r="BL264">
            <v>1</v>
          </cell>
          <cell r="BM264">
            <v>1</v>
          </cell>
          <cell r="BN264">
            <v>1</v>
          </cell>
          <cell r="BO264">
            <v>1</v>
          </cell>
          <cell r="BP264">
            <v>0</v>
          </cell>
          <cell r="BQ264">
            <v>1</v>
          </cell>
          <cell r="BR264">
            <v>1</v>
          </cell>
          <cell r="BS264">
            <v>1</v>
          </cell>
          <cell r="BT264">
            <v>0</v>
          </cell>
          <cell r="BU264">
            <v>1</v>
          </cell>
          <cell r="BV264">
            <v>1</v>
          </cell>
          <cell r="BW264">
            <v>1</v>
          </cell>
          <cell r="BX264">
            <v>1</v>
          </cell>
          <cell r="BY264">
            <v>1</v>
          </cell>
          <cell r="BZ264">
            <v>1</v>
          </cell>
          <cell r="CA264">
            <v>1</v>
          </cell>
          <cell r="CB264">
            <v>1</v>
          </cell>
          <cell r="CC264">
            <v>1</v>
          </cell>
          <cell r="CD264">
            <v>1</v>
          </cell>
          <cell r="CE264">
            <v>2</v>
          </cell>
          <cell r="CF264">
            <v>1</v>
          </cell>
          <cell r="CG264">
            <v>2</v>
          </cell>
          <cell r="CH264">
            <v>1</v>
          </cell>
          <cell r="CI264">
            <v>1</v>
          </cell>
          <cell r="CJ264">
            <v>1</v>
          </cell>
          <cell r="CK264">
            <v>1</v>
          </cell>
          <cell r="CL264">
            <v>1</v>
          </cell>
          <cell r="CM264">
            <v>1</v>
          </cell>
          <cell r="CN264">
            <v>1</v>
          </cell>
          <cell r="CO264">
            <v>1</v>
          </cell>
          <cell r="CP264">
            <v>1</v>
          </cell>
          <cell r="CQ264">
            <v>1</v>
          </cell>
          <cell r="CR264">
            <v>1</v>
          </cell>
          <cell r="CS264">
            <v>1</v>
          </cell>
          <cell r="CT264">
            <v>1</v>
          </cell>
          <cell r="CU264">
            <v>1</v>
          </cell>
          <cell r="CV264">
            <v>1</v>
          </cell>
          <cell r="CW264">
            <v>2</v>
          </cell>
          <cell r="CX264">
            <v>1</v>
          </cell>
          <cell r="CY264">
            <v>1</v>
          </cell>
          <cell r="CZ264">
            <v>1</v>
          </cell>
          <cell r="DA264">
            <v>1</v>
          </cell>
          <cell r="DB264">
            <v>1</v>
          </cell>
          <cell r="DC264">
            <v>2</v>
          </cell>
          <cell r="DD264">
            <v>1</v>
          </cell>
          <cell r="DE264">
            <v>1</v>
          </cell>
          <cell r="DF264">
            <v>2</v>
          </cell>
          <cell r="DG264">
            <v>1</v>
          </cell>
          <cell r="DH264">
            <v>1</v>
          </cell>
          <cell r="DI264">
            <v>2</v>
          </cell>
          <cell r="DJ264" t="str">
            <v>CS</v>
          </cell>
          <cell r="DK264" t="str">
            <v>Limited</v>
          </cell>
          <cell r="EA264" t="str">
            <v>Do</v>
          </cell>
          <cell r="EB264" t="str">
            <v xml:space="preserve">• Craft (Tapmaking) 8 ranks.
• Disable Device 6 ranks.
• Search 6 ranks.
• Trapfinding.
</v>
          </cell>
          <cell r="ED264" t="str">
            <v>Class</v>
          </cell>
          <cell r="EE264" t="str">
            <v>Level</v>
          </cell>
          <cell r="EF264" t="str">
            <v>VCLass</v>
          </cell>
          <cell r="EG264" t="str">
            <v>Idx</v>
          </cell>
          <cell r="EH264" t="str">
            <v>HasClLvl</v>
          </cell>
          <cell r="EI264" t="str">
            <v>ClassLvl</v>
          </cell>
          <cell r="EJ264" t="str">
            <v>AtClassLvl</v>
          </cell>
          <cell r="EK264" t="str">
            <v>AtGClassLvl</v>
          </cell>
          <cell r="EM264" t="str">
            <v>AtCharLvl</v>
          </cell>
          <cell r="EN264" t="str">
            <v>Vidx</v>
          </cell>
        </row>
        <row r="265">
          <cell r="A265">
            <v>262</v>
          </cell>
          <cell r="B265" t="str">
            <v>Fortune's Friend</v>
          </cell>
          <cell r="C265" t="str">
            <v>FFr</v>
          </cell>
          <cell r="D265" t="str">
            <v>FFr</v>
          </cell>
          <cell r="E265">
            <v>0</v>
          </cell>
          <cell r="G265">
            <v>0</v>
          </cell>
          <cell r="K265">
            <v>6</v>
          </cell>
          <cell r="L265">
            <v>6</v>
          </cell>
          <cell r="U265">
            <v>0.5</v>
          </cell>
          <cell r="V265">
            <v>0.34</v>
          </cell>
          <cell r="W265">
            <v>0.5</v>
          </cell>
          <cell r="X265">
            <v>0.34</v>
          </cell>
          <cell r="AH265">
            <v>1</v>
          </cell>
          <cell r="AI265">
            <v>1</v>
          </cell>
          <cell r="AJ265">
            <v>2</v>
          </cell>
          <cell r="AK265">
            <v>2</v>
          </cell>
          <cell r="AL265">
            <v>2</v>
          </cell>
          <cell r="AM265">
            <v>0</v>
          </cell>
          <cell r="AN265">
            <v>1</v>
          </cell>
          <cell r="AO265">
            <v>2</v>
          </cell>
          <cell r="AP265">
            <v>2</v>
          </cell>
          <cell r="AQ265">
            <v>2</v>
          </cell>
          <cell r="AR265">
            <v>2</v>
          </cell>
          <cell r="AS265">
            <v>2</v>
          </cell>
          <cell r="AT265">
            <v>2</v>
          </cell>
          <cell r="AU265">
            <v>2</v>
          </cell>
          <cell r="AV265">
            <v>2</v>
          </cell>
          <cell r="AW265">
            <v>2</v>
          </cell>
          <cell r="AX265">
            <v>2</v>
          </cell>
          <cell r="AY265">
            <v>2</v>
          </cell>
          <cell r="AZ265">
            <v>2</v>
          </cell>
          <cell r="BA265">
            <v>1</v>
          </cell>
          <cell r="BB265">
            <v>2</v>
          </cell>
          <cell r="BC265">
            <v>1</v>
          </cell>
          <cell r="BD265">
            <v>1</v>
          </cell>
          <cell r="BE265">
            <v>2</v>
          </cell>
          <cell r="BF265">
            <v>0</v>
          </cell>
          <cell r="BG265">
            <v>0</v>
          </cell>
          <cell r="BH265">
            <v>1</v>
          </cell>
          <cell r="BI265">
            <v>2</v>
          </cell>
          <cell r="BJ265">
            <v>1</v>
          </cell>
          <cell r="BK265">
            <v>1</v>
          </cell>
          <cell r="BL265">
            <v>1</v>
          </cell>
          <cell r="BM265">
            <v>1</v>
          </cell>
          <cell r="BN265">
            <v>1</v>
          </cell>
          <cell r="BO265">
            <v>1</v>
          </cell>
          <cell r="BP265">
            <v>0</v>
          </cell>
          <cell r="BQ265">
            <v>1</v>
          </cell>
          <cell r="BR265">
            <v>1</v>
          </cell>
          <cell r="BS265">
            <v>1</v>
          </cell>
          <cell r="BT265">
            <v>0</v>
          </cell>
          <cell r="BU265">
            <v>1</v>
          </cell>
          <cell r="BV265">
            <v>1</v>
          </cell>
          <cell r="BW265">
            <v>1</v>
          </cell>
          <cell r="BX265">
            <v>1</v>
          </cell>
          <cell r="BY265">
            <v>1</v>
          </cell>
          <cell r="BZ265">
            <v>1</v>
          </cell>
          <cell r="CA265">
            <v>1</v>
          </cell>
          <cell r="CB265">
            <v>1</v>
          </cell>
          <cell r="CC265">
            <v>1</v>
          </cell>
          <cell r="CD265">
            <v>1</v>
          </cell>
          <cell r="CE265">
            <v>2</v>
          </cell>
          <cell r="CF265">
            <v>1</v>
          </cell>
          <cell r="CG265">
            <v>2</v>
          </cell>
          <cell r="CH265">
            <v>2</v>
          </cell>
          <cell r="CI265">
            <v>2</v>
          </cell>
          <cell r="CJ265">
            <v>2</v>
          </cell>
          <cell r="CK265">
            <v>2</v>
          </cell>
          <cell r="CL265">
            <v>2</v>
          </cell>
          <cell r="CM265">
            <v>2</v>
          </cell>
          <cell r="CN265">
            <v>2</v>
          </cell>
          <cell r="CO265">
            <v>2</v>
          </cell>
          <cell r="CP265">
            <v>2</v>
          </cell>
          <cell r="CQ265">
            <v>2</v>
          </cell>
          <cell r="CR265">
            <v>2</v>
          </cell>
          <cell r="CS265">
            <v>2</v>
          </cell>
          <cell r="CT265">
            <v>2</v>
          </cell>
          <cell r="CU265">
            <v>1</v>
          </cell>
          <cell r="CV265">
            <v>1</v>
          </cell>
          <cell r="CW265">
            <v>2</v>
          </cell>
          <cell r="CX265">
            <v>1</v>
          </cell>
          <cell r="CY265">
            <v>1</v>
          </cell>
          <cell r="CZ265">
            <v>2</v>
          </cell>
          <cell r="DA265">
            <v>1</v>
          </cell>
          <cell r="DB265">
            <v>1</v>
          </cell>
          <cell r="DC265">
            <v>2</v>
          </cell>
          <cell r="DD265">
            <v>1</v>
          </cell>
          <cell r="DE265">
            <v>2</v>
          </cell>
          <cell r="DF265">
            <v>2</v>
          </cell>
          <cell r="DG265">
            <v>2</v>
          </cell>
          <cell r="DH265">
            <v>1</v>
          </cell>
          <cell r="DI265">
            <v>2</v>
          </cell>
          <cell r="DJ265" t="str">
            <v>CS</v>
          </cell>
          <cell r="DK265" t="str">
            <v>Open</v>
          </cell>
          <cell r="EA265" t="str">
            <v>Might</v>
          </cell>
          <cell r="EB265" t="str">
            <v>• Base Attack +3.
• Any Luck feat.
• Any skill with 8 ranks (not verified)</v>
          </cell>
          <cell r="ED265" t="str">
            <v>UnT</v>
          </cell>
          <cell r="EE265">
            <v>2</v>
          </cell>
          <cell r="EF265">
            <v>0</v>
          </cell>
          <cell r="EG265">
            <v>270</v>
          </cell>
          <cell r="EH265" t="b">
            <v>0</v>
          </cell>
          <cell r="EI265" t="str">
            <v/>
          </cell>
          <cell r="EJ265">
            <v>99</v>
          </cell>
          <cell r="EK265">
            <v>99</v>
          </cell>
          <cell r="EM265">
            <v>99</v>
          </cell>
          <cell r="EN265" t="str">
            <v/>
          </cell>
        </row>
        <row r="266">
          <cell r="A266">
            <v>263</v>
          </cell>
          <cell r="B266" t="str">
            <v>Gray Guard</v>
          </cell>
          <cell r="C266" t="str">
            <v>GrG</v>
          </cell>
          <cell r="D266" t="str">
            <v>GrG</v>
          </cell>
          <cell r="E266">
            <v>0</v>
          </cell>
          <cell r="G266">
            <v>0</v>
          </cell>
          <cell r="K266">
            <v>2</v>
          </cell>
          <cell r="L266">
            <v>10</v>
          </cell>
          <cell r="U266">
            <v>1</v>
          </cell>
          <cell r="V266">
            <v>0.5</v>
          </cell>
          <cell r="W266">
            <v>0.34</v>
          </cell>
          <cell r="X266">
            <v>0.5</v>
          </cell>
          <cell r="AH266">
            <v>1</v>
          </cell>
          <cell r="AI266">
            <v>1</v>
          </cell>
          <cell r="AJ266">
            <v>1</v>
          </cell>
          <cell r="AK266">
            <v>2</v>
          </cell>
          <cell r="AL266">
            <v>1</v>
          </cell>
          <cell r="AM266">
            <v>0</v>
          </cell>
          <cell r="AN266">
            <v>2</v>
          </cell>
          <cell r="AO266">
            <v>1</v>
          </cell>
          <cell r="AP266">
            <v>1</v>
          </cell>
          <cell r="AQ266">
            <v>1</v>
          </cell>
          <cell r="AR266">
            <v>1</v>
          </cell>
          <cell r="AS266">
            <v>1</v>
          </cell>
          <cell r="AT266">
            <v>1</v>
          </cell>
          <cell r="AU266">
            <v>1</v>
          </cell>
          <cell r="AV266">
            <v>1</v>
          </cell>
          <cell r="AW266">
            <v>1</v>
          </cell>
          <cell r="AX266">
            <v>1</v>
          </cell>
          <cell r="AY266">
            <v>2</v>
          </cell>
          <cell r="AZ266">
            <v>1</v>
          </cell>
          <cell r="BA266">
            <v>2</v>
          </cell>
          <cell r="BB266">
            <v>1</v>
          </cell>
          <cell r="BC266">
            <v>2</v>
          </cell>
          <cell r="BD266">
            <v>2</v>
          </cell>
          <cell r="BE266">
            <v>1</v>
          </cell>
          <cell r="BF266">
            <v>0</v>
          </cell>
          <cell r="BG266">
            <v>0</v>
          </cell>
          <cell r="BH266">
            <v>2</v>
          </cell>
          <cell r="BI266">
            <v>1</v>
          </cell>
          <cell r="BJ266">
            <v>1</v>
          </cell>
          <cell r="BK266">
            <v>1</v>
          </cell>
          <cell r="BL266">
            <v>1</v>
          </cell>
          <cell r="BM266">
            <v>1</v>
          </cell>
          <cell r="BN266">
            <v>1</v>
          </cell>
          <cell r="BO266">
            <v>2</v>
          </cell>
          <cell r="BP266">
            <v>0</v>
          </cell>
          <cell r="BQ266">
            <v>1</v>
          </cell>
          <cell r="BR266">
            <v>2</v>
          </cell>
          <cell r="BS266">
            <v>1</v>
          </cell>
          <cell r="BT266">
            <v>0</v>
          </cell>
          <cell r="BU266">
            <v>2</v>
          </cell>
          <cell r="BV266">
            <v>1</v>
          </cell>
          <cell r="BW266">
            <v>1</v>
          </cell>
          <cell r="BX266">
            <v>1</v>
          </cell>
          <cell r="BY266">
            <v>1</v>
          </cell>
          <cell r="BZ266">
            <v>1</v>
          </cell>
          <cell r="CA266">
            <v>1</v>
          </cell>
          <cell r="CB266">
            <v>1</v>
          </cell>
          <cell r="CC266">
            <v>1</v>
          </cell>
          <cell r="CD266">
            <v>1</v>
          </cell>
          <cell r="CE266">
            <v>1</v>
          </cell>
          <cell r="CF266">
            <v>1</v>
          </cell>
          <cell r="CG266">
            <v>1</v>
          </cell>
          <cell r="CH266">
            <v>1</v>
          </cell>
          <cell r="CI266">
            <v>1</v>
          </cell>
          <cell r="CJ266">
            <v>1</v>
          </cell>
          <cell r="CK266">
            <v>1</v>
          </cell>
          <cell r="CL266">
            <v>1</v>
          </cell>
          <cell r="CM266">
            <v>1</v>
          </cell>
          <cell r="CN266">
            <v>1</v>
          </cell>
          <cell r="CO266">
            <v>1</v>
          </cell>
          <cell r="CP266">
            <v>1</v>
          </cell>
          <cell r="CQ266">
            <v>1</v>
          </cell>
          <cell r="CR266">
            <v>1</v>
          </cell>
          <cell r="CS266">
            <v>1</v>
          </cell>
          <cell r="CT266">
            <v>1</v>
          </cell>
          <cell r="CU266">
            <v>1</v>
          </cell>
          <cell r="CV266">
            <v>2</v>
          </cell>
          <cell r="CW266">
            <v>1</v>
          </cell>
          <cell r="CX266">
            <v>2</v>
          </cell>
          <cell r="CY266">
            <v>1</v>
          </cell>
          <cell r="CZ266">
            <v>1</v>
          </cell>
          <cell r="DA266">
            <v>1</v>
          </cell>
          <cell r="DB266">
            <v>1</v>
          </cell>
          <cell r="DC266">
            <v>1</v>
          </cell>
          <cell r="DD266">
            <v>1</v>
          </cell>
          <cell r="DE266">
            <v>1</v>
          </cell>
          <cell r="DF266">
            <v>1</v>
          </cell>
          <cell r="DG266">
            <v>1</v>
          </cell>
          <cell r="DH266">
            <v>1</v>
          </cell>
          <cell r="DI266">
            <v>1</v>
          </cell>
          <cell r="DJ266" t="str">
            <v>CS</v>
          </cell>
          <cell r="DK266" t="str">
            <v>Open</v>
          </cell>
          <cell r="EA266" t="str">
            <v>Might</v>
          </cell>
          <cell r="EB266" t="str">
            <v>• Knowledge (Religion) 8 ranks.
• Sense Motive 4 ranks.
• Lay on Hands class feature.
• Must adhere to a code of conduct that prevents evil acts (not verified).</v>
          </cell>
          <cell r="ED266" t="str">
            <v>UnT</v>
          </cell>
          <cell r="EE266">
            <v>3</v>
          </cell>
          <cell r="EF266">
            <v>0</v>
          </cell>
          <cell r="EG266">
            <v>270</v>
          </cell>
          <cell r="EH266" t="b">
            <v>0</v>
          </cell>
          <cell r="EI266" t="str">
            <v/>
          </cell>
          <cell r="EJ266">
            <v>99</v>
          </cell>
          <cell r="EK266">
            <v>99</v>
          </cell>
          <cell r="EM266">
            <v>99</v>
          </cell>
          <cell r="EN266" t="str">
            <v/>
          </cell>
        </row>
        <row r="267">
          <cell r="A267">
            <v>264</v>
          </cell>
          <cell r="B267" t="str">
            <v>Magical Trickster</v>
          </cell>
          <cell r="C267" t="str">
            <v>MagT</v>
          </cell>
          <cell r="D267" t="str">
            <v>MagT</v>
          </cell>
          <cell r="E267">
            <v>0</v>
          </cell>
          <cell r="G267">
            <v>0</v>
          </cell>
          <cell r="K267">
            <v>4</v>
          </cell>
          <cell r="L267">
            <v>6</v>
          </cell>
          <cell r="U267">
            <v>0.5</v>
          </cell>
          <cell r="V267">
            <v>0.34</v>
          </cell>
          <cell r="W267">
            <v>0.34</v>
          </cell>
          <cell r="X267">
            <v>0.5</v>
          </cell>
          <cell r="AH267">
            <v>1</v>
          </cell>
          <cell r="AI267">
            <v>1</v>
          </cell>
          <cell r="AJ267">
            <v>1</v>
          </cell>
          <cell r="AK267">
            <v>2</v>
          </cell>
          <cell r="AL267">
            <v>2</v>
          </cell>
          <cell r="AM267">
            <v>0</v>
          </cell>
          <cell r="AN267">
            <v>2</v>
          </cell>
          <cell r="AO267">
            <v>2</v>
          </cell>
          <cell r="AP267">
            <v>2</v>
          </cell>
          <cell r="AQ267">
            <v>2</v>
          </cell>
          <cell r="AR267">
            <v>2</v>
          </cell>
          <cell r="AS267">
            <v>2</v>
          </cell>
          <cell r="AT267">
            <v>2</v>
          </cell>
          <cell r="AU267">
            <v>2</v>
          </cell>
          <cell r="AV267">
            <v>1</v>
          </cell>
          <cell r="AW267">
            <v>2</v>
          </cell>
          <cell r="AX267">
            <v>1</v>
          </cell>
          <cell r="AY267">
            <v>1</v>
          </cell>
          <cell r="AZ267">
            <v>1</v>
          </cell>
          <cell r="BA267">
            <v>1</v>
          </cell>
          <cell r="BB267">
            <v>1</v>
          </cell>
          <cell r="BC267">
            <v>1</v>
          </cell>
          <cell r="BD267">
            <v>1</v>
          </cell>
          <cell r="BE267">
            <v>1</v>
          </cell>
          <cell r="BF267">
            <v>0</v>
          </cell>
          <cell r="BG267">
            <v>0</v>
          </cell>
          <cell r="BH267">
            <v>1</v>
          </cell>
          <cell r="BI267">
            <v>2</v>
          </cell>
          <cell r="BJ267">
            <v>2</v>
          </cell>
          <cell r="BK267">
            <v>1</v>
          </cell>
          <cell r="BL267">
            <v>1</v>
          </cell>
          <cell r="BM267">
            <v>1</v>
          </cell>
          <cell r="BN267">
            <v>1</v>
          </cell>
          <cell r="BO267">
            <v>1</v>
          </cell>
          <cell r="BP267">
            <v>0</v>
          </cell>
          <cell r="BQ267">
            <v>1</v>
          </cell>
          <cell r="BR267">
            <v>1</v>
          </cell>
          <cell r="BS267">
            <v>1</v>
          </cell>
          <cell r="BT267">
            <v>0</v>
          </cell>
          <cell r="BU267">
            <v>2</v>
          </cell>
          <cell r="BV267">
            <v>1</v>
          </cell>
          <cell r="BW267">
            <v>1</v>
          </cell>
          <cell r="BX267">
            <v>1</v>
          </cell>
          <cell r="BY267">
            <v>1</v>
          </cell>
          <cell r="BZ267">
            <v>1</v>
          </cell>
          <cell r="CA267">
            <v>1</v>
          </cell>
          <cell r="CB267">
            <v>1</v>
          </cell>
          <cell r="CC267">
            <v>1</v>
          </cell>
          <cell r="CD267">
            <v>1</v>
          </cell>
          <cell r="CE267">
            <v>1</v>
          </cell>
          <cell r="CF267">
            <v>1</v>
          </cell>
          <cell r="CG267">
            <v>1</v>
          </cell>
          <cell r="CH267">
            <v>1</v>
          </cell>
          <cell r="CI267">
            <v>1</v>
          </cell>
          <cell r="CJ267">
            <v>1</v>
          </cell>
          <cell r="CK267">
            <v>1</v>
          </cell>
          <cell r="CL267">
            <v>1</v>
          </cell>
          <cell r="CM267">
            <v>1</v>
          </cell>
          <cell r="CN267">
            <v>1</v>
          </cell>
          <cell r="CO267">
            <v>2</v>
          </cell>
          <cell r="CP267">
            <v>2</v>
          </cell>
          <cell r="CQ267">
            <v>2</v>
          </cell>
          <cell r="CR267">
            <v>2</v>
          </cell>
          <cell r="CS267">
            <v>2</v>
          </cell>
          <cell r="CT267">
            <v>2</v>
          </cell>
          <cell r="CU267">
            <v>1</v>
          </cell>
          <cell r="CV267">
            <v>1</v>
          </cell>
          <cell r="CW267">
            <v>1</v>
          </cell>
          <cell r="CX267">
            <v>1</v>
          </cell>
          <cell r="CY267">
            <v>1</v>
          </cell>
          <cell r="CZ267">
            <v>1</v>
          </cell>
          <cell r="DA267">
            <v>1</v>
          </cell>
          <cell r="DB267">
            <v>2</v>
          </cell>
          <cell r="DC267">
            <v>1</v>
          </cell>
          <cell r="DD267">
            <v>1</v>
          </cell>
          <cell r="DE267">
            <v>1</v>
          </cell>
          <cell r="DF267">
            <v>2</v>
          </cell>
          <cell r="DG267">
            <v>1</v>
          </cell>
          <cell r="DH267">
            <v>1</v>
          </cell>
          <cell r="DI267">
            <v>2</v>
          </cell>
          <cell r="DJ267" t="str">
            <v>CS</v>
          </cell>
          <cell r="DK267" t="str">
            <v>Closed</v>
          </cell>
          <cell r="EA267" t="str">
            <v>Do</v>
          </cell>
          <cell r="EB267" t="str">
            <v xml:space="preserve">• Any one metamagic feat.
• Ability to cast 3rd level spells.
• Any two skill tricks.
</v>
          </cell>
        </row>
        <row r="268">
          <cell r="A268">
            <v>265</v>
          </cell>
          <cell r="B268" t="str">
            <v>Malconvoker</v>
          </cell>
          <cell r="C268" t="str">
            <v>Mal</v>
          </cell>
          <cell r="D268" t="str">
            <v>Mal</v>
          </cell>
          <cell r="E268">
            <v>0</v>
          </cell>
          <cell r="G268">
            <v>0</v>
          </cell>
          <cell r="K268">
            <v>2</v>
          </cell>
          <cell r="L268">
            <v>4</v>
          </cell>
          <cell r="U268">
            <v>0.5</v>
          </cell>
          <cell r="V268">
            <v>0.34</v>
          </cell>
          <cell r="W268">
            <v>0.34</v>
          </cell>
          <cell r="X268">
            <v>0.5</v>
          </cell>
          <cell r="AH268">
            <v>1</v>
          </cell>
          <cell r="AI268">
            <v>1</v>
          </cell>
          <cell r="AJ268">
            <v>1</v>
          </cell>
          <cell r="AK268">
            <v>2</v>
          </cell>
          <cell r="AL268">
            <v>1</v>
          </cell>
          <cell r="AM268">
            <v>0</v>
          </cell>
          <cell r="AN268">
            <v>2</v>
          </cell>
          <cell r="AO268">
            <v>2</v>
          </cell>
          <cell r="AP268">
            <v>2</v>
          </cell>
          <cell r="AQ268">
            <v>2</v>
          </cell>
          <cell r="AR268">
            <v>2</v>
          </cell>
          <cell r="AS268">
            <v>2</v>
          </cell>
          <cell r="AT268">
            <v>2</v>
          </cell>
          <cell r="AU268">
            <v>2</v>
          </cell>
          <cell r="AV268">
            <v>1</v>
          </cell>
          <cell r="AW268">
            <v>1</v>
          </cell>
          <cell r="AX268">
            <v>1</v>
          </cell>
          <cell r="AY268">
            <v>2</v>
          </cell>
          <cell r="AZ268">
            <v>1</v>
          </cell>
          <cell r="BA268">
            <v>1</v>
          </cell>
          <cell r="BB268">
            <v>1</v>
          </cell>
          <cell r="BC268">
            <v>1</v>
          </cell>
          <cell r="BD268">
            <v>1</v>
          </cell>
          <cell r="BE268">
            <v>1</v>
          </cell>
          <cell r="BF268">
            <v>0</v>
          </cell>
          <cell r="BG268">
            <v>0</v>
          </cell>
          <cell r="BH268">
            <v>1</v>
          </cell>
          <cell r="BI268">
            <v>1</v>
          </cell>
          <cell r="BJ268">
            <v>2</v>
          </cell>
          <cell r="BK268">
            <v>1</v>
          </cell>
          <cell r="BL268">
            <v>1</v>
          </cell>
          <cell r="BM268">
            <v>1</v>
          </cell>
          <cell r="BN268">
            <v>1</v>
          </cell>
          <cell r="BO268">
            <v>1</v>
          </cell>
          <cell r="BP268">
            <v>0</v>
          </cell>
          <cell r="BQ268">
            <v>1</v>
          </cell>
          <cell r="BR268">
            <v>1</v>
          </cell>
          <cell r="BS268">
            <v>1</v>
          </cell>
          <cell r="BT268">
            <v>0</v>
          </cell>
          <cell r="BU268">
            <v>2</v>
          </cell>
          <cell r="BV268">
            <v>2</v>
          </cell>
          <cell r="BW268">
            <v>1</v>
          </cell>
          <cell r="BX268">
            <v>1</v>
          </cell>
          <cell r="BY268">
            <v>1</v>
          </cell>
          <cell r="BZ268">
            <v>1</v>
          </cell>
          <cell r="CA268">
            <v>1</v>
          </cell>
          <cell r="CB268">
            <v>1</v>
          </cell>
          <cell r="CC268">
            <v>1</v>
          </cell>
          <cell r="CD268">
            <v>1</v>
          </cell>
          <cell r="CE268">
            <v>1</v>
          </cell>
          <cell r="CF268">
            <v>1</v>
          </cell>
          <cell r="CG268">
            <v>1</v>
          </cell>
          <cell r="CH268">
            <v>1</v>
          </cell>
          <cell r="CI268">
            <v>1</v>
          </cell>
          <cell r="CJ268">
            <v>1</v>
          </cell>
          <cell r="CK268">
            <v>1</v>
          </cell>
          <cell r="CL268">
            <v>1</v>
          </cell>
          <cell r="CM268">
            <v>1</v>
          </cell>
          <cell r="CN268">
            <v>1</v>
          </cell>
          <cell r="CO268">
            <v>2</v>
          </cell>
          <cell r="CP268">
            <v>2</v>
          </cell>
          <cell r="CQ268">
            <v>2</v>
          </cell>
          <cell r="CR268">
            <v>2</v>
          </cell>
          <cell r="CS268">
            <v>2</v>
          </cell>
          <cell r="CT268">
            <v>2</v>
          </cell>
          <cell r="CU268">
            <v>1</v>
          </cell>
          <cell r="CV268">
            <v>1</v>
          </cell>
          <cell r="CW268">
            <v>1</v>
          </cell>
          <cell r="CX268">
            <v>1</v>
          </cell>
          <cell r="CY268">
            <v>1</v>
          </cell>
          <cell r="CZ268">
            <v>1</v>
          </cell>
          <cell r="DA268">
            <v>1</v>
          </cell>
          <cell r="DB268">
            <v>2</v>
          </cell>
          <cell r="DC268">
            <v>1</v>
          </cell>
          <cell r="DD268">
            <v>1</v>
          </cell>
          <cell r="DE268">
            <v>1</v>
          </cell>
          <cell r="DF268">
            <v>1</v>
          </cell>
          <cell r="DG268">
            <v>1</v>
          </cell>
          <cell r="DH268">
            <v>1</v>
          </cell>
          <cell r="DI268">
            <v>1</v>
          </cell>
          <cell r="DJ268" t="str">
            <v>CS</v>
          </cell>
          <cell r="DK268" t="str">
            <v>Closed</v>
          </cell>
          <cell r="EA268" t="str">
            <v>Might</v>
          </cell>
          <cell r="EB268" t="str">
            <v>• Bluff 4 ranks.
• Knowledge (the planes) 4 ranks.
• Speak Celestial and Infernal.
• Augment Summoning feat.
• Spell Focus (Conjuration) feat.
• Ability to cast summon monster III (not verified).</v>
          </cell>
        </row>
        <row r="269">
          <cell r="A269">
            <v>266</v>
          </cell>
          <cell r="B269" t="str">
            <v>Master of Masks</v>
          </cell>
          <cell r="C269" t="str">
            <v>MoM</v>
          </cell>
          <cell r="D269" t="str">
            <v>MoM</v>
          </cell>
          <cell r="E269">
            <v>0</v>
          </cell>
          <cell r="G269">
            <v>0</v>
          </cell>
          <cell r="K269">
            <v>4</v>
          </cell>
          <cell r="L269">
            <v>6</v>
          </cell>
          <cell r="U269">
            <v>0.5</v>
          </cell>
          <cell r="V269">
            <v>0.34</v>
          </cell>
          <cell r="W269">
            <v>0.5</v>
          </cell>
          <cell r="X269">
            <v>0.5</v>
          </cell>
          <cell r="AH269">
            <v>1</v>
          </cell>
          <cell r="AI269">
            <v>1</v>
          </cell>
          <cell r="AJ269">
            <v>1</v>
          </cell>
          <cell r="AK269">
            <v>2</v>
          </cell>
          <cell r="AL269">
            <v>1</v>
          </cell>
          <cell r="AM269">
            <v>0</v>
          </cell>
          <cell r="AN269">
            <v>1</v>
          </cell>
          <cell r="AO269">
            <v>2</v>
          </cell>
          <cell r="AP269">
            <v>2</v>
          </cell>
          <cell r="AQ269">
            <v>2</v>
          </cell>
          <cell r="AR269">
            <v>2</v>
          </cell>
          <cell r="AS269">
            <v>2</v>
          </cell>
          <cell r="AT269">
            <v>2</v>
          </cell>
          <cell r="AU269">
            <v>2</v>
          </cell>
          <cell r="AV269">
            <v>1</v>
          </cell>
          <cell r="AW269">
            <v>1</v>
          </cell>
          <cell r="AX269">
            <v>1</v>
          </cell>
          <cell r="AY269">
            <v>2</v>
          </cell>
          <cell r="AZ269">
            <v>1</v>
          </cell>
          <cell r="BA269">
            <v>2</v>
          </cell>
          <cell r="BB269">
            <v>1</v>
          </cell>
          <cell r="BC269">
            <v>1</v>
          </cell>
          <cell r="BD269">
            <v>1</v>
          </cell>
          <cell r="BE269">
            <v>1</v>
          </cell>
          <cell r="BF269">
            <v>1</v>
          </cell>
          <cell r="BG269">
            <v>0</v>
          </cell>
          <cell r="BH269">
            <v>1</v>
          </cell>
          <cell r="BI269">
            <v>1</v>
          </cell>
          <cell r="BJ269">
            <v>1</v>
          </cell>
          <cell r="BK269">
            <v>1</v>
          </cell>
          <cell r="BL269">
            <v>1</v>
          </cell>
          <cell r="BM269">
            <v>1</v>
          </cell>
          <cell r="BN269">
            <v>1</v>
          </cell>
          <cell r="BO269">
            <v>1</v>
          </cell>
          <cell r="BP269">
            <v>0</v>
          </cell>
          <cell r="BQ269">
            <v>1</v>
          </cell>
          <cell r="BR269">
            <v>1</v>
          </cell>
          <cell r="BS269">
            <v>1</v>
          </cell>
          <cell r="BT269">
            <v>0</v>
          </cell>
          <cell r="BU269">
            <v>1</v>
          </cell>
          <cell r="BV269">
            <v>1</v>
          </cell>
          <cell r="BW269">
            <v>1</v>
          </cell>
          <cell r="BX269">
            <v>1</v>
          </cell>
          <cell r="BY269">
            <v>1</v>
          </cell>
          <cell r="BZ269">
            <v>1</v>
          </cell>
          <cell r="CA269">
            <v>1</v>
          </cell>
          <cell r="CB269">
            <v>1</v>
          </cell>
          <cell r="CC269">
            <v>1</v>
          </cell>
          <cell r="CD269">
            <v>1</v>
          </cell>
          <cell r="CE269">
            <v>1</v>
          </cell>
          <cell r="CF269">
            <v>1</v>
          </cell>
          <cell r="CG269">
            <v>1</v>
          </cell>
          <cell r="CH269">
            <v>1</v>
          </cell>
          <cell r="CI269">
            <v>2</v>
          </cell>
          <cell r="CJ269">
            <v>2</v>
          </cell>
          <cell r="CK269">
            <v>2</v>
          </cell>
          <cell r="CL269">
            <v>2</v>
          </cell>
          <cell r="CM269">
            <v>2</v>
          </cell>
          <cell r="CN269">
            <v>2</v>
          </cell>
          <cell r="CO269">
            <v>1</v>
          </cell>
          <cell r="CP269">
            <v>1</v>
          </cell>
          <cell r="CQ269">
            <v>1</v>
          </cell>
          <cell r="CR269">
            <v>1</v>
          </cell>
          <cell r="CS269">
            <v>1</v>
          </cell>
          <cell r="CT269">
            <v>1</v>
          </cell>
          <cell r="CU269">
            <v>1</v>
          </cell>
          <cell r="CV269">
            <v>1</v>
          </cell>
          <cell r="CW269">
            <v>1</v>
          </cell>
          <cell r="CX269">
            <v>1</v>
          </cell>
          <cell r="CY269">
            <v>1</v>
          </cell>
          <cell r="CZ269">
            <v>2</v>
          </cell>
          <cell r="DA269">
            <v>2</v>
          </cell>
          <cell r="DB269">
            <v>1</v>
          </cell>
          <cell r="DC269">
            <v>1</v>
          </cell>
          <cell r="DD269">
            <v>1</v>
          </cell>
          <cell r="DE269">
            <v>1</v>
          </cell>
          <cell r="DF269">
            <v>1</v>
          </cell>
          <cell r="DG269">
            <v>1</v>
          </cell>
          <cell r="DH269">
            <v>1</v>
          </cell>
          <cell r="DI269">
            <v>1</v>
          </cell>
          <cell r="DJ269" t="str">
            <v>CS</v>
          </cell>
          <cell r="DK269" t="str">
            <v>Limited</v>
          </cell>
          <cell r="EA269" t="str">
            <v>Might</v>
          </cell>
          <cell r="EB269" t="str">
            <v>• Bluff 8 ranks.
• Disguise 8 ranks.
• Perform (Act) 8 ranks.
• Any four languages.
• Must have successfully impersonated an individual fooling
  even their friends and associates (not verified).</v>
          </cell>
        </row>
        <row r="270">
          <cell r="A270">
            <v>267</v>
          </cell>
          <cell r="B270" t="str">
            <v>Mountebank</v>
          </cell>
          <cell r="C270" t="str">
            <v>Mou</v>
          </cell>
          <cell r="D270" t="str">
            <v>Mou</v>
          </cell>
          <cell r="E270">
            <v>0</v>
          </cell>
          <cell r="K270">
            <v>4</v>
          </cell>
          <cell r="L270">
            <v>6</v>
          </cell>
          <cell r="U270">
            <v>0.75</v>
          </cell>
          <cell r="V270">
            <v>0.34</v>
          </cell>
          <cell r="W270">
            <v>0.5</v>
          </cell>
          <cell r="X270">
            <v>0.34</v>
          </cell>
          <cell r="AH270">
            <v>2</v>
          </cell>
          <cell r="AI270">
            <v>1</v>
          </cell>
          <cell r="AJ270">
            <v>1</v>
          </cell>
          <cell r="AK270">
            <v>2</v>
          </cell>
          <cell r="AL270">
            <v>1</v>
          </cell>
          <cell r="AM270">
            <v>0</v>
          </cell>
          <cell r="AN270">
            <v>2</v>
          </cell>
          <cell r="AO270">
            <v>1</v>
          </cell>
          <cell r="AP270">
            <v>1</v>
          </cell>
          <cell r="AQ270">
            <v>1</v>
          </cell>
          <cell r="AR270">
            <v>1</v>
          </cell>
          <cell r="AS270">
            <v>1</v>
          </cell>
          <cell r="AT270">
            <v>1</v>
          </cell>
          <cell r="AU270">
            <v>1</v>
          </cell>
          <cell r="AV270">
            <v>1</v>
          </cell>
          <cell r="AW270">
            <v>2</v>
          </cell>
          <cell r="AX270">
            <v>1</v>
          </cell>
          <cell r="AY270">
            <v>2</v>
          </cell>
          <cell r="AZ270">
            <v>2</v>
          </cell>
          <cell r="BA270">
            <v>2</v>
          </cell>
          <cell r="BB270">
            <v>1</v>
          </cell>
          <cell r="BC270">
            <v>1</v>
          </cell>
          <cell r="BD270">
            <v>1</v>
          </cell>
          <cell r="BE270">
            <v>1</v>
          </cell>
          <cell r="BF270">
            <v>0</v>
          </cell>
          <cell r="BG270">
            <v>0</v>
          </cell>
          <cell r="BH270">
            <v>2</v>
          </cell>
          <cell r="BI270">
            <v>2</v>
          </cell>
          <cell r="BJ270">
            <v>2</v>
          </cell>
          <cell r="BK270">
            <v>1</v>
          </cell>
          <cell r="BL270">
            <v>1</v>
          </cell>
          <cell r="BM270">
            <v>1</v>
          </cell>
          <cell r="BN270">
            <v>1</v>
          </cell>
          <cell r="BO270">
            <v>2</v>
          </cell>
          <cell r="BP270">
            <v>0</v>
          </cell>
          <cell r="BQ270">
            <v>1</v>
          </cell>
          <cell r="BR270">
            <v>1</v>
          </cell>
          <cell r="BS270">
            <v>2</v>
          </cell>
          <cell r="BT270">
            <v>0</v>
          </cell>
          <cell r="BU270">
            <v>1</v>
          </cell>
          <cell r="BV270">
            <v>1</v>
          </cell>
          <cell r="BW270">
            <v>1</v>
          </cell>
          <cell r="BX270">
            <v>1</v>
          </cell>
          <cell r="BY270">
            <v>1</v>
          </cell>
          <cell r="BZ270">
            <v>1</v>
          </cell>
          <cell r="CA270">
            <v>1</v>
          </cell>
          <cell r="CB270">
            <v>1</v>
          </cell>
          <cell r="CC270">
            <v>1</v>
          </cell>
          <cell r="CD270">
            <v>1</v>
          </cell>
          <cell r="CE270">
            <v>2</v>
          </cell>
          <cell r="CF270">
            <v>1</v>
          </cell>
          <cell r="CG270">
            <v>1</v>
          </cell>
          <cell r="CH270">
            <v>1</v>
          </cell>
          <cell r="CI270">
            <v>1</v>
          </cell>
          <cell r="CJ270">
            <v>1</v>
          </cell>
          <cell r="CK270">
            <v>1</v>
          </cell>
          <cell r="CL270">
            <v>1</v>
          </cell>
          <cell r="CM270">
            <v>1</v>
          </cell>
          <cell r="CN270">
            <v>1</v>
          </cell>
          <cell r="CO270">
            <v>1</v>
          </cell>
          <cell r="CP270">
            <v>1</v>
          </cell>
          <cell r="CQ270">
            <v>1</v>
          </cell>
          <cell r="CR270">
            <v>1</v>
          </cell>
          <cell r="CS270">
            <v>1</v>
          </cell>
          <cell r="CT270">
            <v>1</v>
          </cell>
          <cell r="CU270">
            <v>1</v>
          </cell>
          <cell r="CV270">
            <v>1</v>
          </cell>
          <cell r="CW270">
            <v>1</v>
          </cell>
          <cell r="CX270">
            <v>2</v>
          </cell>
          <cell r="CY270">
            <v>1</v>
          </cell>
          <cell r="CZ270">
            <v>2</v>
          </cell>
          <cell r="DA270">
            <v>1</v>
          </cell>
          <cell r="DB270">
            <v>2</v>
          </cell>
          <cell r="DC270">
            <v>2</v>
          </cell>
          <cell r="DD270">
            <v>1</v>
          </cell>
          <cell r="DE270">
            <v>1</v>
          </cell>
          <cell r="DF270">
            <v>2</v>
          </cell>
          <cell r="DG270">
            <v>1</v>
          </cell>
          <cell r="DH270">
            <v>1</v>
          </cell>
          <cell r="DI270">
            <v>1</v>
          </cell>
          <cell r="DJ270" t="str">
            <v>CS</v>
          </cell>
          <cell r="DK270" t="str">
            <v>Open</v>
          </cell>
          <cell r="EA270" t="str">
            <v>Do</v>
          </cell>
          <cell r="EB270" t="str">
            <v xml:space="preserve">• Any nonlawful.
• Bluff 8 ranks.
• Knowledge (arcana), (local) or (psionics) 4 ranks.
• Spellcraft 4 ranks.
• Deceitful feat.
</v>
          </cell>
        </row>
        <row r="271">
          <cell r="A271">
            <v>268</v>
          </cell>
          <cell r="B271" t="str">
            <v>Psibond Agent</v>
          </cell>
          <cell r="C271" t="str">
            <v>PsA</v>
          </cell>
          <cell r="D271" t="str">
            <v>PsA</v>
          </cell>
          <cell r="E271">
            <v>0</v>
          </cell>
          <cell r="K271">
            <v>6</v>
          </cell>
          <cell r="L271">
            <v>6</v>
          </cell>
          <cell r="U271">
            <v>0.75</v>
          </cell>
          <cell r="V271">
            <v>0.34</v>
          </cell>
          <cell r="W271">
            <v>0.5</v>
          </cell>
          <cell r="X271">
            <v>0.34</v>
          </cell>
          <cell r="AH271">
            <v>2</v>
          </cell>
          <cell r="AI271">
            <v>1</v>
          </cell>
          <cell r="AJ271">
            <v>2</v>
          </cell>
          <cell r="AK271">
            <v>2</v>
          </cell>
          <cell r="AL271">
            <v>2</v>
          </cell>
          <cell r="AM271">
            <v>0</v>
          </cell>
          <cell r="AN271">
            <v>2</v>
          </cell>
          <cell r="AO271">
            <v>2</v>
          </cell>
          <cell r="AP271">
            <v>2</v>
          </cell>
          <cell r="AQ271">
            <v>2</v>
          </cell>
          <cell r="AR271">
            <v>2</v>
          </cell>
          <cell r="AS271">
            <v>2</v>
          </cell>
          <cell r="AT271">
            <v>2</v>
          </cell>
          <cell r="AU271">
            <v>2</v>
          </cell>
          <cell r="AV271">
            <v>2</v>
          </cell>
          <cell r="AW271">
            <v>2</v>
          </cell>
          <cell r="AX271">
            <v>2</v>
          </cell>
          <cell r="AY271">
            <v>2</v>
          </cell>
          <cell r="AZ271">
            <v>2</v>
          </cell>
          <cell r="BA271">
            <v>2</v>
          </cell>
          <cell r="BB271">
            <v>2</v>
          </cell>
          <cell r="BC271">
            <v>1</v>
          </cell>
          <cell r="BD271">
            <v>1</v>
          </cell>
          <cell r="BE271">
            <v>2</v>
          </cell>
          <cell r="BF271">
            <v>0</v>
          </cell>
          <cell r="BG271">
            <v>0</v>
          </cell>
          <cell r="BH271">
            <v>2</v>
          </cell>
          <cell r="BI271">
            <v>2</v>
          </cell>
          <cell r="BJ271">
            <v>1</v>
          </cell>
          <cell r="BK271">
            <v>1</v>
          </cell>
          <cell r="BL271">
            <v>1</v>
          </cell>
          <cell r="BM271">
            <v>1</v>
          </cell>
          <cell r="BN271">
            <v>1</v>
          </cell>
          <cell r="BO271">
            <v>2</v>
          </cell>
          <cell r="BP271">
            <v>0</v>
          </cell>
          <cell r="BQ271">
            <v>1</v>
          </cell>
          <cell r="BR271">
            <v>1</v>
          </cell>
          <cell r="BS271">
            <v>1</v>
          </cell>
          <cell r="BT271">
            <v>0</v>
          </cell>
          <cell r="BU271">
            <v>1</v>
          </cell>
          <cell r="BV271">
            <v>1</v>
          </cell>
          <cell r="BW271">
            <v>1</v>
          </cell>
          <cell r="BX271">
            <v>1</v>
          </cell>
          <cell r="BY271">
            <v>1</v>
          </cell>
          <cell r="BZ271">
            <v>1</v>
          </cell>
          <cell r="CA271">
            <v>1</v>
          </cell>
          <cell r="CB271">
            <v>1</v>
          </cell>
          <cell r="CC271">
            <v>1</v>
          </cell>
          <cell r="CD271">
            <v>1</v>
          </cell>
          <cell r="CE271">
            <v>2</v>
          </cell>
          <cell r="CF271">
            <v>1</v>
          </cell>
          <cell r="CG271">
            <v>2</v>
          </cell>
          <cell r="CH271">
            <v>2</v>
          </cell>
          <cell r="CI271">
            <v>2</v>
          </cell>
          <cell r="CJ271">
            <v>2</v>
          </cell>
          <cell r="CK271">
            <v>2</v>
          </cell>
          <cell r="CL271">
            <v>2</v>
          </cell>
          <cell r="CM271">
            <v>2</v>
          </cell>
          <cell r="CN271">
            <v>2</v>
          </cell>
          <cell r="CO271">
            <v>2</v>
          </cell>
          <cell r="CP271">
            <v>2</v>
          </cell>
          <cell r="CQ271">
            <v>2</v>
          </cell>
          <cell r="CR271">
            <v>2</v>
          </cell>
          <cell r="CS271">
            <v>2</v>
          </cell>
          <cell r="CT271">
            <v>2</v>
          </cell>
          <cell r="CU271">
            <v>1</v>
          </cell>
          <cell r="CV271">
            <v>1</v>
          </cell>
          <cell r="CW271">
            <v>2</v>
          </cell>
          <cell r="CX271">
            <v>2</v>
          </cell>
          <cell r="CY271">
            <v>1</v>
          </cell>
          <cell r="CZ271">
            <v>2</v>
          </cell>
          <cell r="DA271">
            <v>2</v>
          </cell>
          <cell r="DB271">
            <v>1</v>
          </cell>
          <cell r="DC271">
            <v>2</v>
          </cell>
          <cell r="DD271">
            <v>1</v>
          </cell>
          <cell r="DE271">
            <v>2</v>
          </cell>
          <cell r="DF271">
            <v>2</v>
          </cell>
          <cell r="DG271">
            <v>1</v>
          </cell>
          <cell r="DH271">
            <v>2</v>
          </cell>
          <cell r="DI271">
            <v>2</v>
          </cell>
          <cell r="DJ271" t="str">
            <v>CS</v>
          </cell>
          <cell r="DK271" t="str">
            <v>Limited</v>
          </cell>
          <cell r="EA271" t="str">
            <v>Do</v>
          </cell>
          <cell r="EB271" t="str">
            <v xml:space="preserve">• Gather Information 8 ranks.
• Sense Motive 4 ranks.
• Know any three languages.
• Power point reserve of at least 1.
• Sneak Attack +1d6.
</v>
          </cell>
        </row>
        <row r="272">
          <cell r="A272">
            <v>269</v>
          </cell>
          <cell r="B272" t="str">
            <v>Spellwarp Sniper</v>
          </cell>
          <cell r="C272" t="str">
            <v>SpwS</v>
          </cell>
          <cell r="D272" t="str">
            <v>SpwS</v>
          </cell>
          <cell r="E272">
            <v>0</v>
          </cell>
          <cell r="G272">
            <v>0</v>
          </cell>
          <cell r="K272">
            <v>4</v>
          </cell>
          <cell r="L272">
            <v>6</v>
          </cell>
          <cell r="U272">
            <v>0.75</v>
          </cell>
          <cell r="V272">
            <v>0.34</v>
          </cell>
          <cell r="W272">
            <v>0.34</v>
          </cell>
          <cell r="X272">
            <v>0.5</v>
          </cell>
          <cell r="AH272">
            <v>1</v>
          </cell>
          <cell r="AI272">
            <v>1</v>
          </cell>
          <cell r="AJ272">
            <v>1</v>
          </cell>
          <cell r="AK272">
            <v>1</v>
          </cell>
          <cell r="AL272">
            <v>1</v>
          </cell>
          <cell r="AM272">
            <v>0</v>
          </cell>
          <cell r="AN272">
            <v>2</v>
          </cell>
          <cell r="AO272">
            <v>2</v>
          </cell>
          <cell r="AP272">
            <v>2</v>
          </cell>
          <cell r="AQ272">
            <v>2</v>
          </cell>
          <cell r="AR272">
            <v>2</v>
          </cell>
          <cell r="AS272">
            <v>2</v>
          </cell>
          <cell r="AT272">
            <v>2</v>
          </cell>
          <cell r="AU272">
            <v>2</v>
          </cell>
          <cell r="AV272">
            <v>1</v>
          </cell>
          <cell r="AW272">
            <v>1</v>
          </cell>
          <cell r="AX272">
            <v>1</v>
          </cell>
          <cell r="AY272">
            <v>1</v>
          </cell>
          <cell r="AZ272">
            <v>1</v>
          </cell>
          <cell r="BA272">
            <v>1</v>
          </cell>
          <cell r="BB272">
            <v>1</v>
          </cell>
          <cell r="BC272">
            <v>1</v>
          </cell>
          <cell r="BD272">
            <v>1</v>
          </cell>
          <cell r="BE272">
            <v>2</v>
          </cell>
          <cell r="BF272">
            <v>0</v>
          </cell>
          <cell r="BG272">
            <v>0</v>
          </cell>
          <cell r="BH272">
            <v>2</v>
          </cell>
          <cell r="BI272">
            <v>1</v>
          </cell>
          <cell r="BJ272">
            <v>2</v>
          </cell>
          <cell r="BK272">
            <v>1</v>
          </cell>
          <cell r="BL272">
            <v>1</v>
          </cell>
          <cell r="BM272">
            <v>1</v>
          </cell>
          <cell r="BN272">
            <v>1</v>
          </cell>
          <cell r="BO272">
            <v>1</v>
          </cell>
          <cell r="BP272">
            <v>0</v>
          </cell>
          <cell r="BQ272">
            <v>1</v>
          </cell>
          <cell r="BR272">
            <v>1</v>
          </cell>
          <cell r="BS272">
            <v>1</v>
          </cell>
          <cell r="BT272">
            <v>0</v>
          </cell>
          <cell r="BU272">
            <v>1</v>
          </cell>
          <cell r="BV272">
            <v>1</v>
          </cell>
          <cell r="BW272">
            <v>1</v>
          </cell>
          <cell r="BX272">
            <v>1</v>
          </cell>
          <cell r="BY272">
            <v>1</v>
          </cell>
          <cell r="BZ272">
            <v>1</v>
          </cell>
          <cell r="CA272">
            <v>1</v>
          </cell>
          <cell r="CB272">
            <v>1</v>
          </cell>
          <cell r="CC272">
            <v>1</v>
          </cell>
          <cell r="CD272">
            <v>1</v>
          </cell>
          <cell r="CE272">
            <v>1</v>
          </cell>
          <cell r="CF272">
            <v>1</v>
          </cell>
          <cell r="CG272">
            <v>1</v>
          </cell>
          <cell r="CH272">
            <v>1</v>
          </cell>
          <cell r="CI272">
            <v>1</v>
          </cell>
          <cell r="CJ272">
            <v>1</v>
          </cell>
          <cell r="CK272">
            <v>1</v>
          </cell>
          <cell r="CL272">
            <v>1</v>
          </cell>
          <cell r="CM272">
            <v>1</v>
          </cell>
          <cell r="CN272">
            <v>1</v>
          </cell>
          <cell r="CO272">
            <v>2</v>
          </cell>
          <cell r="CP272">
            <v>2</v>
          </cell>
          <cell r="CQ272">
            <v>2</v>
          </cell>
          <cell r="CR272">
            <v>2</v>
          </cell>
          <cell r="CS272">
            <v>2</v>
          </cell>
          <cell r="CT272">
            <v>2</v>
          </cell>
          <cell r="CU272">
            <v>1</v>
          </cell>
          <cell r="CV272">
            <v>1</v>
          </cell>
          <cell r="CW272">
            <v>1</v>
          </cell>
          <cell r="CX272">
            <v>1</v>
          </cell>
          <cell r="CY272">
            <v>1</v>
          </cell>
          <cell r="CZ272">
            <v>1</v>
          </cell>
          <cell r="DA272">
            <v>1</v>
          </cell>
          <cell r="DB272">
            <v>2</v>
          </cell>
          <cell r="DC272">
            <v>2</v>
          </cell>
          <cell r="DD272">
            <v>1</v>
          </cell>
          <cell r="DE272">
            <v>1</v>
          </cell>
          <cell r="DF272">
            <v>1</v>
          </cell>
          <cell r="DG272">
            <v>1</v>
          </cell>
          <cell r="DH272">
            <v>1</v>
          </cell>
          <cell r="DI272">
            <v>1</v>
          </cell>
          <cell r="DJ272" t="str">
            <v>CS</v>
          </cell>
          <cell r="DK272" t="str">
            <v>Open</v>
          </cell>
          <cell r="EA272" t="str">
            <v>Do</v>
          </cell>
          <cell r="EB272" t="str">
            <v xml:space="preserve">• Concentration 8 ranks.
• Spellcraft 8 ranks.
• Point Blank Shot feat.
• Ability to cast 3rd level spells.
• Sneak Attack or Sudden Strike +1d6.
</v>
          </cell>
        </row>
        <row r="273">
          <cell r="A273">
            <v>270</v>
          </cell>
          <cell r="B273" t="str">
            <v>Uncanny Trickster</v>
          </cell>
          <cell r="C273" t="str">
            <v>UnT</v>
          </cell>
          <cell r="D273" t="str">
            <v>UnT</v>
          </cell>
          <cell r="E273">
            <v>0</v>
          </cell>
          <cell r="K273">
            <v>8</v>
          </cell>
          <cell r="L273">
            <v>6</v>
          </cell>
          <cell r="U273">
            <v>0.75</v>
          </cell>
          <cell r="V273">
            <v>0.34</v>
          </cell>
          <cell r="W273">
            <v>0.5</v>
          </cell>
          <cell r="X273">
            <v>0.34</v>
          </cell>
          <cell r="AH273">
            <v>2</v>
          </cell>
          <cell r="AI273">
            <v>1</v>
          </cell>
          <cell r="AJ273">
            <v>2</v>
          </cell>
          <cell r="AK273">
            <v>2</v>
          </cell>
          <cell r="AL273">
            <v>2</v>
          </cell>
          <cell r="AM273">
            <v>0</v>
          </cell>
          <cell r="AN273">
            <v>1</v>
          </cell>
          <cell r="AO273">
            <v>2</v>
          </cell>
          <cell r="AP273">
            <v>2</v>
          </cell>
          <cell r="AQ273">
            <v>2</v>
          </cell>
          <cell r="AR273">
            <v>2</v>
          </cell>
          <cell r="AS273">
            <v>2</v>
          </cell>
          <cell r="AT273">
            <v>2</v>
          </cell>
          <cell r="AU273">
            <v>2</v>
          </cell>
          <cell r="AV273">
            <v>2</v>
          </cell>
          <cell r="AW273">
            <v>2</v>
          </cell>
          <cell r="AX273">
            <v>2</v>
          </cell>
          <cell r="AY273">
            <v>2</v>
          </cell>
          <cell r="AZ273">
            <v>2</v>
          </cell>
          <cell r="BA273">
            <v>2</v>
          </cell>
          <cell r="BB273">
            <v>2</v>
          </cell>
          <cell r="BC273">
            <v>1</v>
          </cell>
          <cell r="BD273">
            <v>1</v>
          </cell>
          <cell r="BE273">
            <v>2</v>
          </cell>
          <cell r="BF273">
            <v>0</v>
          </cell>
          <cell r="BG273">
            <v>0</v>
          </cell>
          <cell r="BH273">
            <v>2</v>
          </cell>
          <cell r="BI273">
            <v>2</v>
          </cell>
          <cell r="BJ273">
            <v>1</v>
          </cell>
          <cell r="BK273">
            <v>1</v>
          </cell>
          <cell r="BL273">
            <v>1</v>
          </cell>
          <cell r="BM273">
            <v>1</v>
          </cell>
          <cell r="BN273">
            <v>1</v>
          </cell>
          <cell r="BO273">
            <v>1</v>
          </cell>
          <cell r="BP273">
            <v>0</v>
          </cell>
          <cell r="BQ273">
            <v>1</v>
          </cell>
          <cell r="BR273">
            <v>1</v>
          </cell>
          <cell r="BS273">
            <v>1</v>
          </cell>
          <cell r="BT273">
            <v>0</v>
          </cell>
          <cell r="BU273">
            <v>1</v>
          </cell>
          <cell r="BV273">
            <v>1</v>
          </cell>
          <cell r="BW273">
            <v>1</v>
          </cell>
          <cell r="BX273">
            <v>1</v>
          </cell>
          <cell r="BY273">
            <v>1</v>
          </cell>
          <cell r="BZ273">
            <v>1</v>
          </cell>
          <cell r="CA273">
            <v>1</v>
          </cell>
          <cell r="CB273">
            <v>1</v>
          </cell>
          <cell r="CC273">
            <v>1</v>
          </cell>
          <cell r="CD273">
            <v>1</v>
          </cell>
          <cell r="CE273">
            <v>2</v>
          </cell>
          <cell r="CF273">
            <v>1</v>
          </cell>
          <cell r="CG273">
            <v>2</v>
          </cell>
          <cell r="CH273">
            <v>2</v>
          </cell>
          <cell r="CI273">
            <v>2</v>
          </cell>
          <cell r="CJ273">
            <v>2</v>
          </cell>
          <cell r="CK273">
            <v>2</v>
          </cell>
          <cell r="CL273">
            <v>2</v>
          </cell>
          <cell r="CM273">
            <v>2</v>
          </cell>
          <cell r="CN273">
            <v>2</v>
          </cell>
          <cell r="CO273">
            <v>2</v>
          </cell>
          <cell r="CP273">
            <v>2</v>
          </cell>
          <cell r="CQ273">
            <v>2</v>
          </cell>
          <cell r="CR273">
            <v>2</v>
          </cell>
          <cell r="CS273">
            <v>2</v>
          </cell>
          <cell r="CT273">
            <v>2</v>
          </cell>
          <cell r="CU273">
            <v>1</v>
          </cell>
          <cell r="CV273">
            <v>1</v>
          </cell>
          <cell r="CW273">
            <v>2</v>
          </cell>
          <cell r="CX273">
            <v>2</v>
          </cell>
          <cell r="CY273">
            <v>1</v>
          </cell>
          <cell r="CZ273">
            <v>2</v>
          </cell>
          <cell r="DA273">
            <v>1</v>
          </cell>
          <cell r="DB273">
            <v>1</v>
          </cell>
          <cell r="DC273">
            <v>2</v>
          </cell>
          <cell r="DD273">
            <v>1</v>
          </cell>
          <cell r="DE273">
            <v>2</v>
          </cell>
          <cell r="DF273">
            <v>2</v>
          </cell>
          <cell r="DG273">
            <v>2</v>
          </cell>
          <cell r="DH273">
            <v>1</v>
          </cell>
          <cell r="DI273">
            <v>2</v>
          </cell>
          <cell r="DJ273" t="str">
            <v>CS</v>
          </cell>
          <cell r="DK273" t="str">
            <v>Limited</v>
          </cell>
          <cell r="EA273" t="str">
            <v>Might</v>
          </cell>
          <cell r="EB273" t="str">
            <v>• Any four skill tricks.
• Any four skills 8 ranks each (not verified).</v>
          </cell>
        </row>
        <row r="274">
          <cell r="A274">
            <v>271</v>
          </cell>
          <cell r="B274" t="str">
            <v>– Prestige Classes Complete Champion –</v>
          </cell>
          <cell r="E274">
            <v>0</v>
          </cell>
          <cell r="F274">
            <v>1</v>
          </cell>
        </row>
        <row r="275">
          <cell r="A275">
            <v>272</v>
          </cell>
          <cell r="B275" t="str">
            <v>Fist of the Forest</v>
          </cell>
          <cell r="C275" t="str">
            <v>FoF</v>
          </cell>
          <cell r="D275" t="str">
            <v>FoF</v>
          </cell>
          <cell r="E275">
            <v>0</v>
          </cell>
          <cell r="K275">
            <v>2</v>
          </cell>
          <cell r="L275">
            <v>10</v>
          </cell>
          <cell r="U275">
            <v>1</v>
          </cell>
          <cell r="V275">
            <v>0.5</v>
          </cell>
          <cell r="W275">
            <v>0.5</v>
          </cell>
          <cell r="X275">
            <v>0.34</v>
          </cell>
          <cell r="AH275">
            <v>1</v>
          </cell>
          <cell r="AI275">
            <v>1</v>
          </cell>
          <cell r="AJ275">
            <v>2</v>
          </cell>
          <cell r="AK275">
            <v>1</v>
          </cell>
          <cell r="AL275">
            <v>2</v>
          </cell>
          <cell r="AM275">
            <v>0</v>
          </cell>
          <cell r="AN275">
            <v>1</v>
          </cell>
          <cell r="AO275">
            <v>1</v>
          </cell>
          <cell r="AP275">
            <v>1</v>
          </cell>
          <cell r="AQ275">
            <v>1</v>
          </cell>
          <cell r="AR275">
            <v>1</v>
          </cell>
          <cell r="AS275">
            <v>1</v>
          </cell>
          <cell r="AT275">
            <v>1</v>
          </cell>
          <cell r="AU275">
            <v>1</v>
          </cell>
          <cell r="AV275">
            <v>1</v>
          </cell>
          <cell r="AW275">
            <v>1</v>
          </cell>
          <cell r="AX275">
            <v>1</v>
          </cell>
          <cell r="AY275">
            <v>1</v>
          </cell>
          <cell r="AZ275">
            <v>1</v>
          </cell>
          <cell r="BA275">
            <v>1</v>
          </cell>
          <cell r="BB275">
            <v>1</v>
          </cell>
          <cell r="BC275">
            <v>2</v>
          </cell>
          <cell r="BD275">
            <v>1</v>
          </cell>
          <cell r="BE275">
            <v>1</v>
          </cell>
          <cell r="BF275">
            <v>0</v>
          </cell>
          <cell r="BG275">
            <v>0</v>
          </cell>
          <cell r="BH275">
            <v>2</v>
          </cell>
          <cell r="BI275">
            <v>2</v>
          </cell>
          <cell r="BJ275">
            <v>1</v>
          </cell>
          <cell r="BK275">
            <v>1</v>
          </cell>
          <cell r="BL275">
            <v>1</v>
          </cell>
          <cell r="BM275">
            <v>1</v>
          </cell>
          <cell r="BN275">
            <v>1</v>
          </cell>
          <cell r="BO275">
            <v>1</v>
          </cell>
          <cell r="BP275">
            <v>0</v>
          </cell>
          <cell r="BQ275">
            <v>1</v>
          </cell>
          <cell r="BR275">
            <v>1</v>
          </cell>
          <cell r="BS275">
            <v>1</v>
          </cell>
          <cell r="BT275">
            <v>0</v>
          </cell>
          <cell r="BU275">
            <v>1</v>
          </cell>
          <cell r="BV275">
            <v>1</v>
          </cell>
          <cell r="BW275">
            <v>2</v>
          </cell>
          <cell r="BX275">
            <v>1</v>
          </cell>
          <cell r="BY275">
            <v>1</v>
          </cell>
          <cell r="BZ275">
            <v>1</v>
          </cell>
          <cell r="CA275">
            <v>1</v>
          </cell>
          <cell r="CB275">
            <v>1</v>
          </cell>
          <cell r="CC275">
            <v>1</v>
          </cell>
          <cell r="CD275">
            <v>1</v>
          </cell>
          <cell r="CE275">
            <v>2</v>
          </cell>
          <cell r="CF275">
            <v>1</v>
          </cell>
          <cell r="CG275">
            <v>2</v>
          </cell>
          <cell r="CH275">
            <v>1</v>
          </cell>
          <cell r="CI275">
            <v>1</v>
          </cell>
          <cell r="CJ275">
            <v>1</v>
          </cell>
          <cell r="CK275">
            <v>1</v>
          </cell>
          <cell r="CL275">
            <v>1</v>
          </cell>
          <cell r="CM275">
            <v>1</v>
          </cell>
          <cell r="CN275">
            <v>1</v>
          </cell>
          <cell r="CO275">
            <v>1</v>
          </cell>
          <cell r="CP275">
            <v>1</v>
          </cell>
          <cell r="CQ275">
            <v>1</v>
          </cell>
          <cell r="CR275">
            <v>1</v>
          </cell>
          <cell r="CS275">
            <v>1</v>
          </cell>
          <cell r="CT275">
            <v>1</v>
          </cell>
          <cell r="CU275">
            <v>1</v>
          </cell>
          <cell r="CV275">
            <v>1</v>
          </cell>
          <cell r="CW275">
            <v>1</v>
          </cell>
          <cell r="CX275">
            <v>2</v>
          </cell>
          <cell r="CY275">
            <v>1</v>
          </cell>
          <cell r="CZ275">
            <v>1</v>
          </cell>
          <cell r="DA275">
            <v>1</v>
          </cell>
          <cell r="DB275">
            <v>1</v>
          </cell>
          <cell r="DC275">
            <v>2</v>
          </cell>
          <cell r="DD275">
            <v>2</v>
          </cell>
          <cell r="DE275">
            <v>2</v>
          </cell>
          <cell r="DF275">
            <v>1</v>
          </cell>
          <cell r="DG275">
            <v>1</v>
          </cell>
          <cell r="DH275">
            <v>1</v>
          </cell>
          <cell r="DI275">
            <v>1</v>
          </cell>
          <cell r="DJ275" t="str">
            <v>CC</v>
          </cell>
          <cell r="DK275" t="str">
            <v>Limited</v>
          </cell>
          <cell r="EA275" t="str">
            <v>Do</v>
          </cell>
          <cell r="EB275" t="str">
            <v xml:space="preserve">• Base Attack Bonus +4.
• Handle Animal 4 ranks.
• Survival 4 ranks.
• Great Fortitude feat.
• Improved Unarmed Strike feat.
• Power Attack feat.
</v>
          </cell>
        </row>
        <row r="276">
          <cell r="A276">
            <v>273</v>
          </cell>
          <cell r="B276" t="str">
            <v>Forest Reeve</v>
          </cell>
          <cell r="C276" t="str">
            <v>FoR</v>
          </cell>
          <cell r="D276" t="str">
            <v>FoR</v>
          </cell>
          <cell r="E276">
            <v>0</v>
          </cell>
          <cell r="K276">
            <v>6</v>
          </cell>
          <cell r="L276">
            <v>10</v>
          </cell>
          <cell r="U276">
            <v>1</v>
          </cell>
          <cell r="V276">
            <v>0.34</v>
          </cell>
          <cell r="W276">
            <v>0.5</v>
          </cell>
          <cell r="X276">
            <v>0.34</v>
          </cell>
          <cell r="AH276">
            <v>1</v>
          </cell>
          <cell r="AI276">
            <v>1</v>
          </cell>
          <cell r="AJ276">
            <v>2</v>
          </cell>
          <cell r="AK276">
            <v>1</v>
          </cell>
          <cell r="AL276">
            <v>2</v>
          </cell>
          <cell r="AM276">
            <v>0</v>
          </cell>
          <cell r="AN276">
            <v>1</v>
          </cell>
          <cell r="AO276">
            <v>2</v>
          </cell>
          <cell r="AP276">
            <v>2</v>
          </cell>
          <cell r="AQ276">
            <v>2</v>
          </cell>
          <cell r="AR276">
            <v>2</v>
          </cell>
          <cell r="AS276">
            <v>2</v>
          </cell>
          <cell r="AT276">
            <v>2</v>
          </cell>
          <cell r="AU276">
            <v>2</v>
          </cell>
          <cell r="AV276">
            <v>1</v>
          </cell>
          <cell r="AW276">
            <v>1</v>
          </cell>
          <cell r="AX276">
            <v>1</v>
          </cell>
          <cell r="AY276">
            <v>1</v>
          </cell>
          <cell r="AZ276">
            <v>1</v>
          </cell>
          <cell r="BA276">
            <v>1</v>
          </cell>
          <cell r="BB276">
            <v>1</v>
          </cell>
          <cell r="BC276">
            <v>2</v>
          </cell>
          <cell r="BD276">
            <v>2</v>
          </cell>
          <cell r="BE276">
            <v>2</v>
          </cell>
          <cell r="BF276">
            <v>0</v>
          </cell>
          <cell r="BG276">
            <v>0</v>
          </cell>
          <cell r="BH276">
            <v>2</v>
          </cell>
          <cell r="BI276">
            <v>2</v>
          </cell>
          <cell r="BJ276">
            <v>1</v>
          </cell>
          <cell r="BK276">
            <v>1</v>
          </cell>
          <cell r="BL276">
            <v>1</v>
          </cell>
          <cell r="BM276">
            <v>2</v>
          </cell>
          <cell r="BN276">
            <v>1</v>
          </cell>
          <cell r="BO276">
            <v>1</v>
          </cell>
          <cell r="BP276">
            <v>0</v>
          </cell>
          <cell r="BQ276">
            <v>2</v>
          </cell>
          <cell r="BR276">
            <v>1</v>
          </cell>
          <cell r="BS276">
            <v>1</v>
          </cell>
          <cell r="BT276">
            <v>0</v>
          </cell>
          <cell r="BU276">
            <v>1</v>
          </cell>
          <cell r="BV276">
            <v>1</v>
          </cell>
          <cell r="BW276">
            <v>2</v>
          </cell>
          <cell r="BX276">
            <v>1</v>
          </cell>
          <cell r="BY276">
            <v>1</v>
          </cell>
          <cell r="BZ276">
            <v>1</v>
          </cell>
          <cell r="CA276">
            <v>1</v>
          </cell>
          <cell r="CB276">
            <v>1</v>
          </cell>
          <cell r="CC276">
            <v>1</v>
          </cell>
          <cell r="CD276">
            <v>1</v>
          </cell>
          <cell r="CE276">
            <v>2</v>
          </cell>
          <cell r="CF276">
            <v>1</v>
          </cell>
          <cell r="CG276">
            <v>2</v>
          </cell>
          <cell r="CH276">
            <v>1</v>
          </cell>
          <cell r="CI276">
            <v>1</v>
          </cell>
          <cell r="CJ276">
            <v>1</v>
          </cell>
          <cell r="CK276">
            <v>1</v>
          </cell>
          <cell r="CL276">
            <v>1</v>
          </cell>
          <cell r="CM276">
            <v>1</v>
          </cell>
          <cell r="CN276">
            <v>1</v>
          </cell>
          <cell r="CO276">
            <v>1</v>
          </cell>
          <cell r="CP276">
            <v>1</v>
          </cell>
          <cell r="CQ276">
            <v>1</v>
          </cell>
          <cell r="CR276">
            <v>1</v>
          </cell>
          <cell r="CS276">
            <v>1</v>
          </cell>
          <cell r="CT276">
            <v>1</v>
          </cell>
          <cell r="CU276">
            <v>1</v>
          </cell>
          <cell r="CV276">
            <v>1</v>
          </cell>
          <cell r="CW276">
            <v>2</v>
          </cell>
          <cell r="CX276">
            <v>1</v>
          </cell>
          <cell r="CY276">
            <v>1</v>
          </cell>
          <cell r="CZ276">
            <v>1</v>
          </cell>
          <cell r="DA276">
            <v>1</v>
          </cell>
          <cell r="DB276">
            <v>2</v>
          </cell>
          <cell r="DC276">
            <v>2</v>
          </cell>
          <cell r="DD276">
            <v>2</v>
          </cell>
          <cell r="DE276">
            <v>2</v>
          </cell>
          <cell r="DF276">
            <v>1</v>
          </cell>
          <cell r="DG276">
            <v>1</v>
          </cell>
          <cell r="DH276">
            <v>1</v>
          </cell>
          <cell r="DI276">
            <v>2</v>
          </cell>
          <cell r="DJ276" t="str">
            <v>CC</v>
          </cell>
          <cell r="DK276" t="str">
            <v>Limited</v>
          </cell>
          <cell r="EA276" t="str">
            <v>Do</v>
          </cell>
          <cell r="EB276" t="str">
            <v xml:space="preserve">• Base Attack Bonus +5.
• Knowledge (nature) 2 ranks.
• Listen 4 ranks.
• Spot 4 ranks.
• Survival 6 ranks.
• Endurance feat.
• Track feat.
</v>
          </cell>
        </row>
        <row r="277">
          <cell r="A277">
            <v>274</v>
          </cell>
          <cell r="B277" t="str">
            <v>Holt Warden</v>
          </cell>
          <cell r="C277" t="str">
            <v>HltW</v>
          </cell>
          <cell r="D277" t="str">
            <v>HltW</v>
          </cell>
          <cell r="E277">
            <v>0</v>
          </cell>
          <cell r="G277">
            <v>0</v>
          </cell>
          <cell r="K277">
            <v>4</v>
          </cell>
          <cell r="L277">
            <v>6</v>
          </cell>
          <cell r="U277">
            <v>0.75</v>
          </cell>
          <cell r="V277">
            <v>0.5</v>
          </cell>
          <cell r="W277">
            <v>0.34</v>
          </cell>
          <cell r="X277">
            <v>0.5</v>
          </cell>
          <cell r="AH277">
            <v>1</v>
          </cell>
          <cell r="AI277">
            <v>1</v>
          </cell>
          <cell r="AJ277">
            <v>1</v>
          </cell>
          <cell r="AK277">
            <v>1</v>
          </cell>
          <cell r="AL277">
            <v>1</v>
          </cell>
          <cell r="AM277">
            <v>0</v>
          </cell>
          <cell r="AN277">
            <v>2</v>
          </cell>
          <cell r="AO277">
            <v>2</v>
          </cell>
          <cell r="AP277">
            <v>2</v>
          </cell>
          <cell r="AQ277">
            <v>2</v>
          </cell>
          <cell r="AR277">
            <v>2</v>
          </cell>
          <cell r="AS277">
            <v>2</v>
          </cell>
          <cell r="AT277">
            <v>2</v>
          </cell>
          <cell r="AU277">
            <v>2</v>
          </cell>
          <cell r="AV277">
            <v>1</v>
          </cell>
          <cell r="AW277">
            <v>2</v>
          </cell>
          <cell r="AX277">
            <v>1</v>
          </cell>
          <cell r="AY277">
            <v>1</v>
          </cell>
          <cell r="AZ277">
            <v>1</v>
          </cell>
          <cell r="BA277">
            <v>1</v>
          </cell>
          <cell r="BB277">
            <v>1</v>
          </cell>
          <cell r="BC277">
            <v>2</v>
          </cell>
          <cell r="BD277">
            <v>2</v>
          </cell>
          <cell r="BE277">
            <v>2</v>
          </cell>
          <cell r="BF277">
            <v>0</v>
          </cell>
          <cell r="BG277">
            <v>0</v>
          </cell>
          <cell r="BH277">
            <v>1</v>
          </cell>
          <cell r="BI277">
            <v>1</v>
          </cell>
          <cell r="BJ277">
            <v>1</v>
          </cell>
          <cell r="BK277">
            <v>1</v>
          </cell>
          <cell r="BL277">
            <v>1</v>
          </cell>
          <cell r="BM277">
            <v>1</v>
          </cell>
          <cell r="BN277">
            <v>1</v>
          </cell>
          <cell r="BO277">
            <v>1</v>
          </cell>
          <cell r="BP277">
            <v>0</v>
          </cell>
          <cell r="BQ277">
            <v>2</v>
          </cell>
          <cell r="BR277">
            <v>1</v>
          </cell>
          <cell r="BS277">
            <v>1</v>
          </cell>
          <cell r="BT277">
            <v>0</v>
          </cell>
          <cell r="BU277">
            <v>2</v>
          </cell>
          <cell r="BV277">
            <v>1</v>
          </cell>
          <cell r="BW277">
            <v>2</v>
          </cell>
          <cell r="BX277">
            <v>1</v>
          </cell>
          <cell r="BY277">
            <v>1</v>
          </cell>
          <cell r="BZ277">
            <v>1</v>
          </cell>
          <cell r="CA277">
            <v>1</v>
          </cell>
          <cell r="CB277">
            <v>1</v>
          </cell>
          <cell r="CC277">
            <v>1</v>
          </cell>
          <cell r="CD277">
            <v>1</v>
          </cell>
          <cell r="CE277">
            <v>2</v>
          </cell>
          <cell r="CF277">
            <v>1</v>
          </cell>
          <cell r="CG277">
            <v>2</v>
          </cell>
          <cell r="CH277">
            <v>1</v>
          </cell>
          <cell r="CI277">
            <v>1</v>
          </cell>
          <cell r="CJ277">
            <v>1</v>
          </cell>
          <cell r="CK277">
            <v>1</v>
          </cell>
          <cell r="CL277">
            <v>1</v>
          </cell>
          <cell r="CM277">
            <v>1</v>
          </cell>
          <cell r="CN277">
            <v>1</v>
          </cell>
          <cell r="CO277">
            <v>1</v>
          </cell>
          <cell r="CP277">
            <v>1</v>
          </cell>
          <cell r="CQ277">
            <v>1</v>
          </cell>
          <cell r="CR277">
            <v>1</v>
          </cell>
          <cell r="CS277">
            <v>1</v>
          </cell>
          <cell r="CT277">
            <v>1</v>
          </cell>
          <cell r="CU277">
            <v>1</v>
          </cell>
          <cell r="CV277">
            <v>1</v>
          </cell>
          <cell r="CW277">
            <v>1</v>
          </cell>
          <cell r="CX277">
            <v>1</v>
          </cell>
          <cell r="CY277">
            <v>1</v>
          </cell>
          <cell r="CZ277">
            <v>1</v>
          </cell>
          <cell r="DA277">
            <v>1</v>
          </cell>
          <cell r="DB277">
            <v>2</v>
          </cell>
          <cell r="DC277">
            <v>2</v>
          </cell>
          <cell r="DD277">
            <v>2</v>
          </cell>
          <cell r="DE277">
            <v>1</v>
          </cell>
          <cell r="DF277">
            <v>1</v>
          </cell>
          <cell r="DG277">
            <v>1</v>
          </cell>
          <cell r="DH277">
            <v>1</v>
          </cell>
          <cell r="DI277">
            <v>1</v>
          </cell>
          <cell r="DJ277" t="str">
            <v>CC</v>
          </cell>
          <cell r="DK277" t="str">
            <v>Limited</v>
          </cell>
          <cell r="EA277" t="str">
            <v>Might</v>
          </cell>
          <cell r="EB277" t="str">
            <v>• Any neutral alignment.
• Knowledge (nature) 8 ranks.
• Survival 4 ranks.
• Ability to cast 3rd level divine spells. 
• Including the 3 lowest level spells of the Plant domain (not verified).</v>
          </cell>
          <cell r="EE277">
            <v>3</v>
          </cell>
        </row>
        <row r="278">
          <cell r="A278">
            <v>275</v>
          </cell>
          <cell r="B278" t="str">
            <v>Mythic Exemplar</v>
          </cell>
          <cell r="C278" t="str">
            <v>MyE</v>
          </cell>
          <cell r="D278" t="str">
            <v>MyE</v>
          </cell>
          <cell r="E278">
            <v>0</v>
          </cell>
          <cell r="G278">
            <v>0</v>
          </cell>
          <cell r="K278">
            <v>4</v>
          </cell>
          <cell r="L278">
            <v>8</v>
          </cell>
          <cell r="U278">
            <v>0.75</v>
          </cell>
          <cell r="V278">
            <v>0.34</v>
          </cell>
          <cell r="W278">
            <v>0.34</v>
          </cell>
          <cell r="X278">
            <v>0.34</v>
          </cell>
          <cell r="AH278">
            <v>1</v>
          </cell>
          <cell r="AI278">
            <v>1</v>
          </cell>
          <cell r="AJ278">
            <v>1</v>
          </cell>
          <cell r="AK278">
            <v>1</v>
          </cell>
          <cell r="AL278">
            <v>1</v>
          </cell>
          <cell r="AM278">
            <v>0</v>
          </cell>
          <cell r="AN278">
            <v>1</v>
          </cell>
          <cell r="AO278">
            <v>2</v>
          </cell>
          <cell r="AP278">
            <v>2</v>
          </cell>
          <cell r="AQ278">
            <v>2</v>
          </cell>
          <cell r="AR278">
            <v>2</v>
          </cell>
          <cell r="AS278">
            <v>2</v>
          </cell>
          <cell r="AT278">
            <v>2</v>
          </cell>
          <cell r="AU278">
            <v>2</v>
          </cell>
          <cell r="AV278">
            <v>1</v>
          </cell>
          <cell r="AW278">
            <v>1</v>
          </cell>
          <cell r="AX278">
            <v>1</v>
          </cell>
          <cell r="AY278">
            <v>1</v>
          </cell>
          <cell r="AZ278">
            <v>1</v>
          </cell>
          <cell r="BA278">
            <v>1</v>
          </cell>
          <cell r="BB278">
            <v>1</v>
          </cell>
          <cell r="BC278">
            <v>1</v>
          </cell>
          <cell r="BD278">
            <v>1</v>
          </cell>
          <cell r="BE278">
            <v>1</v>
          </cell>
          <cell r="BF278">
            <v>0</v>
          </cell>
          <cell r="BG278">
            <v>0</v>
          </cell>
          <cell r="BH278">
            <v>1</v>
          </cell>
          <cell r="BI278">
            <v>1</v>
          </cell>
          <cell r="BJ278">
            <v>1</v>
          </cell>
          <cell r="BK278">
            <v>1</v>
          </cell>
          <cell r="BL278">
            <v>1</v>
          </cell>
          <cell r="BM278">
            <v>1</v>
          </cell>
          <cell r="BN278">
            <v>2</v>
          </cell>
          <cell r="BO278">
            <v>1</v>
          </cell>
          <cell r="BP278">
            <v>0</v>
          </cell>
          <cell r="BQ278">
            <v>1</v>
          </cell>
          <cell r="BR278">
            <v>2</v>
          </cell>
          <cell r="BS278">
            <v>1</v>
          </cell>
          <cell r="BT278">
            <v>0</v>
          </cell>
          <cell r="BU278">
            <v>2</v>
          </cell>
          <cell r="BV278">
            <v>1</v>
          </cell>
          <cell r="BW278">
            <v>2</v>
          </cell>
          <cell r="BX278">
            <v>1</v>
          </cell>
          <cell r="BY278">
            <v>1</v>
          </cell>
          <cell r="BZ278">
            <v>1</v>
          </cell>
          <cell r="CA278">
            <v>1</v>
          </cell>
          <cell r="CB278">
            <v>1</v>
          </cell>
          <cell r="CC278">
            <v>1</v>
          </cell>
          <cell r="CD278">
            <v>1</v>
          </cell>
          <cell r="CE278">
            <v>2</v>
          </cell>
          <cell r="CF278">
            <v>1</v>
          </cell>
          <cell r="CG278">
            <v>1</v>
          </cell>
          <cell r="CH278">
            <v>1</v>
          </cell>
          <cell r="CI278">
            <v>1</v>
          </cell>
          <cell r="CJ278">
            <v>1</v>
          </cell>
          <cell r="CK278">
            <v>1</v>
          </cell>
          <cell r="CL278">
            <v>1</v>
          </cell>
          <cell r="CM278">
            <v>1</v>
          </cell>
          <cell r="CN278">
            <v>1</v>
          </cell>
          <cell r="CO278">
            <v>2</v>
          </cell>
          <cell r="CP278">
            <v>2</v>
          </cell>
          <cell r="CQ278">
            <v>2</v>
          </cell>
          <cell r="CR278">
            <v>2</v>
          </cell>
          <cell r="CS278">
            <v>2</v>
          </cell>
          <cell r="CT278">
            <v>2</v>
          </cell>
          <cell r="CU278">
            <v>1</v>
          </cell>
          <cell r="CV278">
            <v>2</v>
          </cell>
          <cell r="CW278">
            <v>1</v>
          </cell>
          <cell r="CX278">
            <v>1</v>
          </cell>
          <cell r="CY278">
            <v>1</v>
          </cell>
          <cell r="CZ278">
            <v>1</v>
          </cell>
          <cell r="DA278">
            <v>1</v>
          </cell>
          <cell r="DB278">
            <v>1</v>
          </cell>
          <cell r="DC278">
            <v>2</v>
          </cell>
          <cell r="DD278">
            <v>1</v>
          </cell>
          <cell r="DE278">
            <v>1</v>
          </cell>
          <cell r="DF278">
            <v>1</v>
          </cell>
          <cell r="DG278">
            <v>1</v>
          </cell>
          <cell r="DH278">
            <v>1</v>
          </cell>
          <cell r="DI278">
            <v>1</v>
          </cell>
          <cell r="DJ278" t="str">
            <v>CC</v>
          </cell>
          <cell r="DK278" t="str">
            <v>Limited</v>
          </cell>
          <cell r="EA278" t="str">
            <v>Might</v>
          </cell>
          <cell r="EB278" t="str">
            <v>• Knowledge (history) 3 ranks.
• One of the following: Diplomacy, Intimidate, Knowledge
(arcana), Knowledge (religion), or Move Silently 7 ranks.
• One of the following: Base Attack bonus +5, ability to cast
3rd level spells, Sneak Attack +2d6, or the ability to grant allies a bonus on
attack rolls, saves, or checks as an extraordinary ability (not verified).
• Must be a member of the Disciples of Legend (not verified).</v>
          </cell>
          <cell r="EE278" t="b">
            <v>0</v>
          </cell>
        </row>
        <row r="279">
          <cell r="A279">
            <v>276</v>
          </cell>
          <cell r="B279" t="str">
            <v>Ordained Champion</v>
          </cell>
          <cell r="C279" t="str">
            <v>OrdC</v>
          </cell>
          <cell r="D279" t="str">
            <v>OrdC</v>
          </cell>
          <cell r="E279">
            <v>0</v>
          </cell>
          <cell r="G279">
            <v>0</v>
          </cell>
          <cell r="K279">
            <v>2</v>
          </cell>
          <cell r="L279">
            <v>8</v>
          </cell>
          <cell r="M279">
            <v>0</v>
          </cell>
          <cell r="U279">
            <v>1</v>
          </cell>
          <cell r="V279">
            <v>0.5</v>
          </cell>
          <cell r="W279">
            <v>0.34</v>
          </cell>
          <cell r="X279">
            <v>0.5</v>
          </cell>
          <cell r="AH279">
            <v>1</v>
          </cell>
          <cell r="AI279">
            <v>1</v>
          </cell>
          <cell r="AJ279">
            <v>1</v>
          </cell>
          <cell r="AK279">
            <v>1</v>
          </cell>
          <cell r="AL279">
            <v>1</v>
          </cell>
          <cell r="AM279">
            <v>0</v>
          </cell>
          <cell r="AN279">
            <v>2</v>
          </cell>
          <cell r="AO279">
            <v>2</v>
          </cell>
          <cell r="AP279">
            <v>2</v>
          </cell>
          <cell r="AQ279">
            <v>2</v>
          </cell>
          <cell r="AR279">
            <v>2</v>
          </cell>
          <cell r="AS279">
            <v>2</v>
          </cell>
          <cell r="AT279">
            <v>2</v>
          </cell>
          <cell r="AU279">
            <v>2</v>
          </cell>
          <cell r="AV279">
            <v>1</v>
          </cell>
          <cell r="AW279">
            <v>1</v>
          </cell>
          <cell r="AX279">
            <v>1</v>
          </cell>
          <cell r="AY279">
            <v>1</v>
          </cell>
          <cell r="AZ279">
            <v>1</v>
          </cell>
          <cell r="BA279">
            <v>1</v>
          </cell>
          <cell r="BB279">
            <v>1</v>
          </cell>
          <cell r="BC279">
            <v>1</v>
          </cell>
          <cell r="BD279">
            <v>2</v>
          </cell>
          <cell r="BE279">
            <v>1</v>
          </cell>
          <cell r="BF279">
            <v>0</v>
          </cell>
          <cell r="BG279">
            <v>0</v>
          </cell>
          <cell r="BH279">
            <v>2</v>
          </cell>
          <cell r="BI279">
            <v>1</v>
          </cell>
          <cell r="BJ279">
            <v>2</v>
          </cell>
          <cell r="BK279">
            <v>1</v>
          </cell>
          <cell r="BL279">
            <v>1</v>
          </cell>
          <cell r="BM279">
            <v>1</v>
          </cell>
          <cell r="BN279">
            <v>1</v>
          </cell>
          <cell r="BO279">
            <v>1</v>
          </cell>
          <cell r="BP279">
            <v>0</v>
          </cell>
          <cell r="BQ279">
            <v>1</v>
          </cell>
          <cell r="BR279">
            <v>2</v>
          </cell>
          <cell r="BS279">
            <v>1</v>
          </cell>
          <cell r="BT279">
            <v>0</v>
          </cell>
          <cell r="BU279">
            <v>2</v>
          </cell>
          <cell r="BV279">
            <v>2</v>
          </cell>
          <cell r="BW279">
            <v>2</v>
          </cell>
          <cell r="BX279">
            <v>1</v>
          </cell>
          <cell r="BY279">
            <v>1</v>
          </cell>
          <cell r="BZ279">
            <v>1</v>
          </cell>
          <cell r="CA279">
            <v>1</v>
          </cell>
          <cell r="CB279">
            <v>1</v>
          </cell>
          <cell r="CC279">
            <v>1</v>
          </cell>
          <cell r="CD279">
            <v>1</v>
          </cell>
          <cell r="CE279">
            <v>1</v>
          </cell>
          <cell r="CF279">
            <v>1</v>
          </cell>
          <cell r="CG279">
            <v>1</v>
          </cell>
          <cell r="CH279">
            <v>1</v>
          </cell>
          <cell r="CI279">
            <v>1</v>
          </cell>
          <cell r="CJ279">
            <v>1</v>
          </cell>
          <cell r="CK279">
            <v>1</v>
          </cell>
          <cell r="CL279">
            <v>1</v>
          </cell>
          <cell r="CM279">
            <v>1</v>
          </cell>
          <cell r="CN279">
            <v>1</v>
          </cell>
          <cell r="CO279">
            <v>2</v>
          </cell>
          <cell r="CP279">
            <v>2</v>
          </cell>
          <cell r="CQ279">
            <v>2</v>
          </cell>
          <cell r="CR279">
            <v>2</v>
          </cell>
          <cell r="CS279">
            <v>2</v>
          </cell>
          <cell r="CT279">
            <v>2</v>
          </cell>
          <cell r="CU279">
            <v>1</v>
          </cell>
          <cell r="CV279">
            <v>2</v>
          </cell>
          <cell r="CW279">
            <v>1</v>
          </cell>
          <cell r="CX279">
            <v>1</v>
          </cell>
          <cell r="CY279">
            <v>1</v>
          </cell>
          <cell r="CZ279">
            <v>1</v>
          </cell>
          <cell r="DA279">
            <v>1</v>
          </cell>
          <cell r="DB279">
            <v>2</v>
          </cell>
          <cell r="DC279">
            <v>1</v>
          </cell>
          <cell r="DD279">
            <v>1</v>
          </cell>
          <cell r="DE279">
            <v>1</v>
          </cell>
          <cell r="DF279">
            <v>1</v>
          </cell>
          <cell r="DG279">
            <v>1</v>
          </cell>
          <cell r="DH279">
            <v>1</v>
          </cell>
          <cell r="DI279">
            <v>1</v>
          </cell>
          <cell r="DJ279" t="str">
            <v>CC</v>
          </cell>
          <cell r="DK279" t="str">
            <v>Limited</v>
          </cell>
          <cell r="EA279" t="str">
            <v>Might</v>
          </cell>
          <cell r="EB279" t="str">
            <v xml:space="preserve">• Knowledge (religion) 7 ranks.
• Able to cast magic weapon as a divine spell (not verified).
• Must Worship Hextor or Heironeous
</v>
          </cell>
          <cell r="EE279" t="str">
            <v/>
          </cell>
        </row>
        <row r="280">
          <cell r="A280">
            <v>277</v>
          </cell>
          <cell r="B280" t="str">
            <v>Paragnostic Apostle</v>
          </cell>
          <cell r="C280" t="str">
            <v>PrgA</v>
          </cell>
          <cell r="D280" t="str">
            <v>PrgA</v>
          </cell>
          <cell r="E280">
            <v>0</v>
          </cell>
          <cell r="G280">
            <v>0</v>
          </cell>
          <cell r="K280">
            <v>4</v>
          </cell>
          <cell r="L280">
            <v>4</v>
          </cell>
          <cell r="U280">
            <v>0.5</v>
          </cell>
          <cell r="V280">
            <v>0.34</v>
          </cell>
          <cell r="W280">
            <v>0.34</v>
          </cell>
          <cell r="X280">
            <v>0.5</v>
          </cell>
          <cell r="AH280">
            <v>1</v>
          </cell>
          <cell r="AI280">
            <v>1</v>
          </cell>
          <cell r="AJ280">
            <v>1</v>
          </cell>
          <cell r="AK280">
            <v>1</v>
          </cell>
          <cell r="AL280">
            <v>1</v>
          </cell>
          <cell r="AM280">
            <v>0</v>
          </cell>
          <cell r="AN280">
            <v>2</v>
          </cell>
          <cell r="AO280">
            <v>2</v>
          </cell>
          <cell r="AP280">
            <v>2</v>
          </cell>
          <cell r="AQ280">
            <v>2</v>
          </cell>
          <cell r="AR280">
            <v>2</v>
          </cell>
          <cell r="AS280">
            <v>2</v>
          </cell>
          <cell r="AT280">
            <v>2</v>
          </cell>
          <cell r="AU280">
            <v>2</v>
          </cell>
          <cell r="AV280">
            <v>2</v>
          </cell>
          <cell r="AW280">
            <v>1</v>
          </cell>
          <cell r="AX280">
            <v>1</v>
          </cell>
          <cell r="AY280">
            <v>1</v>
          </cell>
          <cell r="AZ280">
            <v>1</v>
          </cell>
          <cell r="BA280">
            <v>1</v>
          </cell>
          <cell r="BB280">
            <v>1</v>
          </cell>
          <cell r="BC280">
            <v>1</v>
          </cell>
          <cell r="BD280">
            <v>1</v>
          </cell>
          <cell r="BE280">
            <v>1</v>
          </cell>
          <cell r="BF280">
            <v>0</v>
          </cell>
          <cell r="BG280">
            <v>0</v>
          </cell>
          <cell r="BH280">
            <v>1</v>
          </cell>
          <cell r="BI280">
            <v>1</v>
          </cell>
          <cell r="BJ280">
            <v>2</v>
          </cell>
          <cell r="BK280">
            <v>2</v>
          </cell>
          <cell r="BL280">
            <v>2</v>
          </cell>
          <cell r="BM280">
            <v>2</v>
          </cell>
          <cell r="BN280">
            <v>2</v>
          </cell>
          <cell r="BO280">
            <v>2</v>
          </cell>
          <cell r="BP280">
            <v>0</v>
          </cell>
          <cell r="BQ280">
            <v>2</v>
          </cell>
          <cell r="BR280">
            <v>2</v>
          </cell>
          <cell r="BS280">
            <v>1</v>
          </cell>
          <cell r="BT280">
            <v>0</v>
          </cell>
          <cell r="BU280">
            <v>2</v>
          </cell>
          <cell r="BV280">
            <v>2</v>
          </cell>
          <cell r="BW280">
            <v>2</v>
          </cell>
          <cell r="BX280">
            <v>2</v>
          </cell>
          <cell r="BY280">
            <v>2</v>
          </cell>
          <cell r="BZ280">
            <v>2</v>
          </cell>
          <cell r="CA280">
            <v>2</v>
          </cell>
          <cell r="CB280">
            <v>2</v>
          </cell>
          <cell r="CC280">
            <v>2</v>
          </cell>
          <cell r="CD280">
            <v>2</v>
          </cell>
          <cell r="CE280">
            <v>1</v>
          </cell>
          <cell r="CF280">
            <v>1</v>
          </cell>
          <cell r="CG280">
            <v>1</v>
          </cell>
          <cell r="CH280">
            <v>1</v>
          </cell>
          <cell r="CI280">
            <v>1</v>
          </cell>
          <cell r="CJ280">
            <v>1</v>
          </cell>
          <cell r="CK280">
            <v>1</v>
          </cell>
          <cell r="CL280">
            <v>1</v>
          </cell>
          <cell r="CM280">
            <v>1</v>
          </cell>
          <cell r="CN280">
            <v>1</v>
          </cell>
          <cell r="CO280">
            <v>2</v>
          </cell>
          <cell r="CP280">
            <v>2</v>
          </cell>
          <cell r="CQ280">
            <v>2</v>
          </cell>
          <cell r="CR280">
            <v>2</v>
          </cell>
          <cell r="CS280">
            <v>2</v>
          </cell>
          <cell r="CT280">
            <v>2</v>
          </cell>
          <cell r="CU280">
            <v>1</v>
          </cell>
          <cell r="CV280">
            <v>1</v>
          </cell>
          <cell r="CW280">
            <v>2</v>
          </cell>
          <cell r="CX280">
            <v>1</v>
          </cell>
          <cell r="CY280">
            <v>1</v>
          </cell>
          <cell r="CZ280">
            <v>1</v>
          </cell>
          <cell r="DA280">
            <v>2</v>
          </cell>
          <cell r="DB280">
            <v>2</v>
          </cell>
          <cell r="DC280">
            <v>2</v>
          </cell>
          <cell r="DD280">
            <v>1</v>
          </cell>
          <cell r="DE280">
            <v>1</v>
          </cell>
          <cell r="DF280">
            <v>1</v>
          </cell>
          <cell r="DG280">
            <v>1</v>
          </cell>
          <cell r="DH280">
            <v>1</v>
          </cell>
          <cell r="DI280">
            <v>1</v>
          </cell>
          <cell r="DJ280" t="str">
            <v>CC</v>
          </cell>
          <cell r="DK280" t="str">
            <v>Limited</v>
          </cell>
          <cell r="EA280" t="str">
            <v>Might</v>
          </cell>
          <cell r="EB280" t="str">
            <v>• Knowledge (arcana) 5 ranks.
• Knowledge (religion) 5 ranks.
• Any other Knowledge skill 5 ranks (not verified)
• Ability to cast 3rd level spells or use spell-like abilities of 
  the equivelent level (not verified).</v>
          </cell>
        </row>
        <row r="281">
          <cell r="A281">
            <v>278</v>
          </cell>
          <cell r="B281" t="str">
            <v>Paragnostic Initiate</v>
          </cell>
          <cell r="C281" t="str">
            <v>PrgI</v>
          </cell>
          <cell r="D281" t="str">
            <v>PrgI</v>
          </cell>
          <cell r="E281">
            <v>0</v>
          </cell>
          <cell r="K281">
            <v>6</v>
          </cell>
          <cell r="L281">
            <v>8</v>
          </cell>
          <cell r="U281">
            <v>1</v>
          </cell>
          <cell r="V281">
            <v>0.5</v>
          </cell>
          <cell r="W281">
            <v>0.5</v>
          </cell>
          <cell r="X281">
            <v>0.34</v>
          </cell>
          <cell r="AH281">
            <v>1</v>
          </cell>
          <cell r="AI281">
            <v>1</v>
          </cell>
          <cell r="AJ281">
            <v>2</v>
          </cell>
          <cell r="AK281">
            <v>1</v>
          </cell>
          <cell r="AL281">
            <v>2</v>
          </cell>
          <cell r="AM281">
            <v>0</v>
          </cell>
          <cell r="AN281">
            <v>1</v>
          </cell>
          <cell r="AO281">
            <v>2</v>
          </cell>
          <cell r="AP281">
            <v>2</v>
          </cell>
          <cell r="AQ281">
            <v>2</v>
          </cell>
          <cell r="AR281">
            <v>2</v>
          </cell>
          <cell r="AS281">
            <v>2</v>
          </cell>
          <cell r="AT281">
            <v>2</v>
          </cell>
          <cell r="AU281">
            <v>2</v>
          </cell>
          <cell r="AV281">
            <v>2</v>
          </cell>
          <cell r="AW281">
            <v>1</v>
          </cell>
          <cell r="AX281">
            <v>1</v>
          </cell>
          <cell r="AY281">
            <v>1</v>
          </cell>
          <cell r="AZ281">
            <v>1</v>
          </cell>
          <cell r="BA281">
            <v>1</v>
          </cell>
          <cell r="BB281">
            <v>1</v>
          </cell>
          <cell r="BC281">
            <v>1</v>
          </cell>
          <cell r="BD281">
            <v>1</v>
          </cell>
          <cell r="BE281">
            <v>1</v>
          </cell>
          <cell r="BF281">
            <v>0</v>
          </cell>
          <cell r="BG281">
            <v>0</v>
          </cell>
          <cell r="BH281">
            <v>1</v>
          </cell>
          <cell r="BI281">
            <v>2</v>
          </cell>
          <cell r="BJ281">
            <v>2</v>
          </cell>
          <cell r="BK281">
            <v>2</v>
          </cell>
          <cell r="BL281">
            <v>2</v>
          </cell>
          <cell r="BM281">
            <v>2</v>
          </cell>
          <cell r="BN281">
            <v>2</v>
          </cell>
          <cell r="BO281">
            <v>2</v>
          </cell>
          <cell r="BP281">
            <v>0</v>
          </cell>
          <cell r="BQ281">
            <v>2</v>
          </cell>
          <cell r="BR281">
            <v>2</v>
          </cell>
          <cell r="BS281">
            <v>1</v>
          </cell>
          <cell r="BT281">
            <v>0</v>
          </cell>
          <cell r="BU281">
            <v>2</v>
          </cell>
          <cell r="BV281">
            <v>2</v>
          </cell>
          <cell r="BW281">
            <v>2</v>
          </cell>
          <cell r="BX281">
            <v>2</v>
          </cell>
          <cell r="BY281">
            <v>2</v>
          </cell>
          <cell r="BZ281">
            <v>2</v>
          </cell>
          <cell r="CA281">
            <v>2</v>
          </cell>
          <cell r="CB281">
            <v>2</v>
          </cell>
          <cell r="CC281">
            <v>2</v>
          </cell>
          <cell r="CD281">
            <v>2</v>
          </cell>
          <cell r="CE281">
            <v>2</v>
          </cell>
          <cell r="CF281">
            <v>1</v>
          </cell>
          <cell r="CG281">
            <v>1</v>
          </cell>
          <cell r="CH281">
            <v>1</v>
          </cell>
          <cell r="CI281">
            <v>1</v>
          </cell>
          <cell r="CJ281">
            <v>1</v>
          </cell>
          <cell r="CK281">
            <v>1</v>
          </cell>
          <cell r="CL281">
            <v>1</v>
          </cell>
          <cell r="CM281">
            <v>1</v>
          </cell>
          <cell r="CN281">
            <v>1</v>
          </cell>
          <cell r="CO281">
            <v>2</v>
          </cell>
          <cell r="CP281">
            <v>2</v>
          </cell>
          <cell r="CQ281">
            <v>2</v>
          </cell>
          <cell r="CR281">
            <v>2</v>
          </cell>
          <cell r="CS281">
            <v>2</v>
          </cell>
          <cell r="CT281">
            <v>2</v>
          </cell>
          <cell r="CU281">
            <v>1</v>
          </cell>
          <cell r="CV281">
            <v>1</v>
          </cell>
          <cell r="CW281">
            <v>1</v>
          </cell>
          <cell r="CX281">
            <v>1</v>
          </cell>
          <cell r="CY281">
            <v>1</v>
          </cell>
          <cell r="CZ281">
            <v>1</v>
          </cell>
          <cell r="DA281">
            <v>2</v>
          </cell>
          <cell r="DB281">
            <v>1</v>
          </cell>
          <cell r="DC281">
            <v>2</v>
          </cell>
          <cell r="DD281">
            <v>1</v>
          </cell>
          <cell r="DE281">
            <v>1</v>
          </cell>
          <cell r="DF281">
            <v>2</v>
          </cell>
          <cell r="DG281">
            <v>1</v>
          </cell>
          <cell r="DH281">
            <v>1</v>
          </cell>
          <cell r="DI281">
            <v>1</v>
          </cell>
          <cell r="DJ281" t="str">
            <v>CC</v>
          </cell>
          <cell r="DK281" t="str">
            <v>Limited</v>
          </cell>
          <cell r="EA281" t="str">
            <v>Might</v>
          </cell>
          <cell r="EB281" t="str">
            <v xml:space="preserve">• Knowledge (arcana) 2 ranks.
• Knowledge (religion) 2 ranks.
• Any other Knowledge skill 2 ranks (not verified).
• Base Attack Bonus +4 or Tumble 7 ranks
• Must be a member of the Paragnostic Assembly (not verified)
</v>
          </cell>
        </row>
        <row r="282">
          <cell r="A282">
            <v>279</v>
          </cell>
          <cell r="B282" t="str">
            <v>Sanctified One</v>
          </cell>
          <cell r="C282" t="str">
            <v>SaO</v>
          </cell>
          <cell r="D282" t="str">
            <v>SaO</v>
          </cell>
          <cell r="E282">
            <v>0</v>
          </cell>
          <cell r="G282">
            <v>0</v>
          </cell>
          <cell r="K282">
            <v>2</v>
          </cell>
          <cell r="L282">
            <v>8</v>
          </cell>
          <cell r="U282">
            <v>0.75</v>
          </cell>
          <cell r="V282">
            <v>0.5</v>
          </cell>
          <cell r="W282">
            <v>0.5</v>
          </cell>
          <cell r="X282">
            <v>0.5</v>
          </cell>
          <cell r="AH282">
            <v>1</v>
          </cell>
          <cell r="AI282">
            <v>1</v>
          </cell>
          <cell r="AJ282">
            <v>1</v>
          </cell>
          <cell r="AK282">
            <v>1</v>
          </cell>
          <cell r="AL282">
            <v>1</v>
          </cell>
          <cell r="AM282">
            <v>0</v>
          </cell>
          <cell r="AN282">
            <v>2</v>
          </cell>
          <cell r="AO282">
            <v>1</v>
          </cell>
          <cell r="AP282">
            <v>1</v>
          </cell>
          <cell r="AQ282">
            <v>1</v>
          </cell>
          <cell r="AR282">
            <v>1</v>
          </cell>
          <cell r="AS282">
            <v>1</v>
          </cell>
          <cell r="AT282">
            <v>1</v>
          </cell>
          <cell r="AU282">
            <v>1</v>
          </cell>
          <cell r="AV282">
            <v>1</v>
          </cell>
          <cell r="AW282">
            <v>2</v>
          </cell>
          <cell r="AX282">
            <v>1</v>
          </cell>
          <cell r="AY282">
            <v>1</v>
          </cell>
          <cell r="AZ282">
            <v>1</v>
          </cell>
          <cell r="BA282">
            <v>1</v>
          </cell>
          <cell r="BB282">
            <v>1</v>
          </cell>
          <cell r="BC282">
            <v>1</v>
          </cell>
          <cell r="BD282">
            <v>1</v>
          </cell>
          <cell r="BE282">
            <v>1</v>
          </cell>
          <cell r="BF282">
            <v>0</v>
          </cell>
          <cell r="BG282">
            <v>0</v>
          </cell>
          <cell r="BH282">
            <v>2</v>
          </cell>
          <cell r="BI282">
            <v>1</v>
          </cell>
          <cell r="BJ282">
            <v>1</v>
          </cell>
          <cell r="BK282">
            <v>1</v>
          </cell>
          <cell r="BL282">
            <v>1</v>
          </cell>
          <cell r="BM282">
            <v>1</v>
          </cell>
          <cell r="BN282">
            <v>1</v>
          </cell>
          <cell r="BO282">
            <v>1</v>
          </cell>
          <cell r="BP282">
            <v>0</v>
          </cell>
          <cell r="BQ282">
            <v>1</v>
          </cell>
          <cell r="BR282">
            <v>1</v>
          </cell>
          <cell r="BS282">
            <v>1</v>
          </cell>
          <cell r="BT282">
            <v>0</v>
          </cell>
          <cell r="BU282">
            <v>2</v>
          </cell>
          <cell r="BV282">
            <v>1</v>
          </cell>
          <cell r="BW282">
            <v>2</v>
          </cell>
          <cell r="BX282">
            <v>1</v>
          </cell>
          <cell r="BY282">
            <v>1</v>
          </cell>
          <cell r="BZ282">
            <v>1</v>
          </cell>
          <cell r="CA282">
            <v>1</v>
          </cell>
          <cell r="CB282">
            <v>1</v>
          </cell>
          <cell r="CC282">
            <v>1</v>
          </cell>
          <cell r="CD282">
            <v>1</v>
          </cell>
          <cell r="CE282">
            <v>1</v>
          </cell>
          <cell r="CF282">
            <v>1</v>
          </cell>
          <cell r="CG282">
            <v>1</v>
          </cell>
          <cell r="CH282">
            <v>1</v>
          </cell>
          <cell r="CI282">
            <v>2</v>
          </cell>
          <cell r="CJ282">
            <v>2</v>
          </cell>
          <cell r="CK282">
            <v>2</v>
          </cell>
          <cell r="CL282">
            <v>2</v>
          </cell>
          <cell r="CM282">
            <v>2</v>
          </cell>
          <cell r="CN282">
            <v>2</v>
          </cell>
          <cell r="CO282">
            <v>1</v>
          </cell>
          <cell r="CP282">
            <v>1</v>
          </cell>
          <cell r="CQ282">
            <v>1</v>
          </cell>
          <cell r="CR282">
            <v>1</v>
          </cell>
          <cell r="CS282">
            <v>1</v>
          </cell>
          <cell r="CT282">
            <v>1</v>
          </cell>
          <cell r="CU282">
            <v>1</v>
          </cell>
          <cell r="CV282">
            <v>1</v>
          </cell>
          <cell r="CW282">
            <v>1</v>
          </cell>
          <cell r="CX282">
            <v>2</v>
          </cell>
          <cell r="CY282">
            <v>1</v>
          </cell>
          <cell r="CZ282">
            <v>1</v>
          </cell>
          <cell r="DA282">
            <v>1</v>
          </cell>
          <cell r="DB282">
            <v>1</v>
          </cell>
          <cell r="DC282">
            <v>1</v>
          </cell>
          <cell r="DD282">
            <v>1</v>
          </cell>
          <cell r="DE282">
            <v>1</v>
          </cell>
          <cell r="DF282">
            <v>1</v>
          </cell>
          <cell r="DG282">
            <v>1</v>
          </cell>
          <cell r="DH282">
            <v>1</v>
          </cell>
          <cell r="DI282">
            <v>1</v>
          </cell>
          <cell r="DJ282" t="str">
            <v>CC</v>
          </cell>
          <cell r="DK282" t="str">
            <v>Limited</v>
          </cell>
          <cell r="EA282" t="str">
            <v>Might</v>
          </cell>
          <cell r="EB282" t="str">
            <v>• Base Attack Bonus +5.
• Alignment must match chosen deity.
• Knowledge (religion) 6 ranks.
• Must complete a sanctification ritual performed by a priest or 
  other authority of the chosen deity’s church. (not verified).</v>
          </cell>
          <cell r="ED282" t="str">
            <v>Class</v>
          </cell>
          <cell r="EE282" t="str">
            <v>Level</v>
          </cell>
          <cell r="EF282" t="str">
            <v>Alignment</v>
          </cell>
          <cell r="EG282" t="str">
            <v>Combo</v>
          </cell>
          <cell r="EH282" t="str">
            <v>HasClLvl</v>
          </cell>
          <cell r="EI282" t="str">
            <v>ClassLvl</v>
          </cell>
          <cell r="EJ282" t="str">
            <v>AtClassLvl</v>
          </cell>
          <cell r="EK282" t="str">
            <v>AtGClassLvl</v>
          </cell>
          <cell r="EL282" t="str">
            <v>AtVClassLvl</v>
          </cell>
          <cell r="EM282" t="str">
            <v>AtCharLvl</v>
          </cell>
          <cell r="EN282" t="str">
            <v>1st char</v>
          </cell>
          <cell r="EO282" t="str">
            <v>LawChaos</v>
          </cell>
          <cell r="EP282" t="str">
            <v>GoodEvil</v>
          </cell>
          <cell r="EQ282" t="str">
            <v>LCatLvl</v>
          </cell>
          <cell r="ER282" t="str">
            <v>GEatLvl</v>
          </cell>
        </row>
        <row r="283">
          <cell r="A283">
            <v>280</v>
          </cell>
          <cell r="B283" t="str">
            <v>Shadowspy</v>
          </cell>
          <cell r="C283" t="str">
            <v>ShaS</v>
          </cell>
          <cell r="D283" t="str">
            <v>ShaS</v>
          </cell>
          <cell r="E283">
            <v>0</v>
          </cell>
          <cell r="G283">
            <v>0</v>
          </cell>
          <cell r="K283">
            <v>6</v>
          </cell>
          <cell r="L283">
            <v>6</v>
          </cell>
          <cell r="U283">
            <v>0.75</v>
          </cell>
          <cell r="V283">
            <v>0.34</v>
          </cell>
          <cell r="W283">
            <v>0.5</v>
          </cell>
          <cell r="X283">
            <v>0.5</v>
          </cell>
          <cell r="AH283">
            <v>1</v>
          </cell>
          <cell r="AI283">
            <v>1</v>
          </cell>
          <cell r="AJ283">
            <v>2</v>
          </cell>
          <cell r="AK283">
            <v>2</v>
          </cell>
          <cell r="AL283">
            <v>2</v>
          </cell>
          <cell r="AM283">
            <v>0</v>
          </cell>
          <cell r="AN283">
            <v>2</v>
          </cell>
          <cell r="AO283">
            <v>1</v>
          </cell>
          <cell r="AP283">
            <v>1</v>
          </cell>
          <cell r="AQ283">
            <v>1</v>
          </cell>
          <cell r="AR283">
            <v>1</v>
          </cell>
          <cell r="AS283">
            <v>1</v>
          </cell>
          <cell r="AT283">
            <v>1</v>
          </cell>
          <cell r="AU283">
            <v>1</v>
          </cell>
          <cell r="AV283">
            <v>2</v>
          </cell>
          <cell r="AW283">
            <v>1</v>
          </cell>
          <cell r="AX283">
            <v>1</v>
          </cell>
          <cell r="AY283">
            <v>2</v>
          </cell>
          <cell r="AZ283">
            <v>2</v>
          </cell>
          <cell r="BA283">
            <v>2</v>
          </cell>
          <cell r="BB283">
            <v>2</v>
          </cell>
          <cell r="BC283">
            <v>1</v>
          </cell>
          <cell r="BD283">
            <v>1</v>
          </cell>
          <cell r="BE283">
            <v>2</v>
          </cell>
          <cell r="BF283">
            <v>0</v>
          </cell>
          <cell r="BG283">
            <v>0</v>
          </cell>
          <cell r="BH283">
            <v>1</v>
          </cell>
          <cell r="BI283">
            <v>2</v>
          </cell>
          <cell r="BJ283">
            <v>1</v>
          </cell>
          <cell r="BK283">
            <v>1</v>
          </cell>
          <cell r="BL283">
            <v>1</v>
          </cell>
          <cell r="BM283">
            <v>1</v>
          </cell>
          <cell r="BN283">
            <v>1</v>
          </cell>
          <cell r="BO283">
            <v>2</v>
          </cell>
          <cell r="BP283">
            <v>0</v>
          </cell>
          <cell r="BQ283">
            <v>1</v>
          </cell>
          <cell r="BR283">
            <v>1</v>
          </cell>
          <cell r="BS283">
            <v>1</v>
          </cell>
          <cell r="BT283">
            <v>0</v>
          </cell>
          <cell r="BU283">
            <v>2</v>
          </cell>
          <cell r="BV283">
            <v>1</v>
          </cell>
          <cell r="BW283">
            <v>2</v>
          </cell>
          <cell r="BX283">
            <v>1</v>
          </cell>
          <cell r="BY283">
            <v>1</v>
          </cell>
          <cell r="BZ283">
            <v>1</v>
          </cell>
          <cell r="CA283">
            <v>1</v>
          </cell>
          <cell r="CB283">
            <v>1</v>
          </cell>
          <cell r="CC283">
            <v>1</v>
          </cell>
          <cell r="CD283">
            <v>1</v>
          </cell>
          <cell r="CE283">
            <v>2</v>
          </cell>
          <cell r="CF283">
            <v>1</v>
          </cell>
          <cell r="CG283">
            <v>2</v>
          </cell>
          <cell r="CH283">
            <v>2</v>
          </cell>
          <cell r="CI283">
            <v>1</v>
          </cell>
          <cell r="CJ283">
            <v>1</v>
          </cell>
          <cell r="CK283">
            <v>1</v>
          </cell>
          <cell r="CL283">
            <v>1</v>
          </cell>
          <cell r="CM283">
            <v>1</v>
          </cell>
          <cell r="CN283">
            <v>1</v>
          </cell>
          <cell r="CO283">
            <v>1</v>
          </cell>
          <cell r="CP283">
            <v>1</v>
          </cell>
          <cell r="CQ283">
            <v>1</v>
          </cell>
          <cell r="CR283">
            <v>1</v>
          </cell>
          <cell r="CS283">
            <v>1</v>
          </cell>
          <cell r="CT283">
            <v>1</v>
          </cell>
          <cell r="CU283">
            <v>1</v>
          </cell>
          <cell r="CV283">
            <v>1</v>
          </cell>
          <cell r="CW283">
            <v>2</v>
          </cell>
          <cell r="CX283">
            <v>2</v>
          </cell>
          <cell r="CY283">
            <v>1</v>
          </cell>
          <cell r="CZ283">
            <v>1</v>
          </cell>
          <cell r="DA283">
            <v>2</v>
          </cell>
          <cell r="DB283">
            <v>1</v>
          </cell>
          <cell r="DC283">
            <v>2</v>
          </cell>
          <cell r="DD283">
            <v>1</v>
          </cell>
          <cell r="DE283">
            <v>1</v>
          </cell>
          <cell r="DF283">
            <v>2</v>
          </cell>
          <cell r="DG283">
            <v>1</v>
          </cell>
          <cell r="DH283">
            <v>1</v>
          </cell>
          <cell r="DI283">
            <v>1</v>
          </cell>
          <cell r="DJ283" t="str">
            <v>CC</v>
          </cell>
          <cell r="DK283" t="str">
            <v>Limited</v>
          </cell>
          <cell r="EA283" t="str">
            <v>Do</v>
          </cell>
          <cell r="EB283" t="str">
            <v xml:space="preserve">• Gather Information 6 ranks.
• Hide 6 ranks.
• Move Silently 6 ranks.
• Good Devotion, Healing Devotion, Strength Devotion
  or Sun Devotion feat.
• Ability to cast 2nd level divine spells.
• Must be a cleric or paladin of Pelor.
</v>
          </cell>
          <cell r="ED283" t="str">
            <v>DAsh</v>
          </cell>
          <cell r="EE283">
            <v>1</v>
          </cell>
          <cell r="EF283" t="str">
            <v>Deity Alignment</v>
          </cell>
          <cell r="EG283" t="e">
            <v>#N/A</v>
          </cell>
          <cell r="EH283" t="b">
            <v>0</v>
          </cell>
          <cell r="EI283" t="str">
            <v/>
          </cell>
          <cell r="EJ283">
            <v>99</v>
          </cell>
          <cell r="EK283">
            <v>99</v>
          </cell>
          <cell r="EL283">
            <v>99</v>
          </cell>
          <cell r="EM283">
            <v>99</v>
          </cell>
          <cell r="EN283" t="str">
            <v/>
          </cell>
          <cell r="EO283" t="str">
            <v/>
          </cell>
          <cell r="EP283" t="str">
            <v/>
          </cell>
          <cell r="EQ283">
            <v>-1</v>
          </cell>
          <cell r="ER283">
            <v>-1</v>
          </cell>
        </row>
        <row r="284">
          <cell r="A284">
            <v>281</v>
          </cell>
          <cell r="B284" t="str">
            <v>Shadowstriker</v>
          </cell>
          <cell r="C284" t="str">
            <v>ShtS</v>
          </cell>
          <cell r="D284" t="str">
            <v>ShtS</v>
          </cell>
          <cell r="E284">
            <v>0</v>
          </cell>
          <cell r="K284">
            <v>2</v>
          </cell>
          <cell r="L284">
            <v>10</v>
          </cell>
          <cell r="U284">
            <v>1</v>
          </cell>
          <cell r="V284">
            <v>0.5</v>
          </cell>
          <cell r="W284">
            <v>0.34</v>
          </cell>
          <cell r="X284">
            <v>0.5</v>
          </cell>
          <cell r="AH284">
            <v>1</v>
          </cell>
          <cell r="AI284">
            <v>1</v>
          </cell>
          <cell r="AJ284">
            <v>1</v>
          </cell>
          <cell r="AK284">
            <v>1</v>
          </cell>
          <cell r="AL284">
            <v>2</v>
          </cell>
          <cell r="AM284">
            <v>0</v>
          </cell>
          <cell r="AN284">
            <v>1</v>
          </cell>
          <cell r="AO284">
            <v>1</v>
          </cell>
          <cell r="AP284">
            <v>1</v>
          </cell>
          <cell r="AQ284">
            <v>1</v>
          </cell>
          <cell r="AR284">
            <v>1</v>
          </cell>
          <cell r="AS284">
            <v>1</v>
          </cell>
          <cell r="AT284">
            <v>1</v>
          </cell>
          <cell r="AU284">
            <v>1</v>
          </cell>
          <cell r="AV284">
            <v>1</v>
          </cell>
          <cell r="AW284">
            <v>2</v>
          </cell>
          <cell r="AX284">
            <v>1</v>
          </cell>
          <cell r="AY284">
            <v>1</v>
          </cell>
          <cell r="AZ284">
            <v>1</v>
          </cell>
          <cell r="BA284">
            <v>1</v>
          </cell>
          <cell r="BB284">
            <v>1</v>
          </cell>
          <cell r="BC284">
            <v>2</v>
          </cell>
          <cell r="BD284">
            <v>2</v>
          </cell>
          <cell r="BE284">
            <v>1</v>
          </cell>
          <cell r="BF284">
            <v>0</v>
          </cell>
          <cell r="BG284">
            <v>0</v>
          </cell>
          <cell r="BH284">
            <v>2</v>
          </cell>
          <cell r="BI284">
            <v>2</v>
          </cell>
          <cell r="BJ284">
            <v>1</v>
          </cell>
          <cell r="BK284">
            <v>1</v>
          </cell>
          <cell r="BL284">
            <v>1</v>
          </cell>
          <cell r="BM284">
            <v>1</v>
          </cell>
          <cell r="BN284">
            <v>1</v>
          </cell>
          <cell r="BO284">
            <v>1</v>
          </cell>
          <cell r="BP284">
            <v>0</v>
          </cell>
          <cell r="BQ284">
            <v>1</v>
          </cell>
          <cell r="BR284">
            <v>1</v>
          </cell>
          <cell r="BS284">
            <v>1</v>
          </cell>
          <cell r="BT284">
            <v>0</v>
          </cell>
          <cell r="BU284">
            <v>2</v>
          </cell>
          <cell r="BV284">
            <v>1</v>
          </cell>
          <cell r="BW284">
            <v>2</v>
          </cell>
          <cell r="BX284">
            <v>1</v>
          </cell>
          <cell r="BY284">
            <v>1</v>
          </cell>
          <cell r="BZ284">
            <v>1</v>
          </cell>
          <cell r="CA284">
            <v>1</v>
          </cell>
          <cell r="CB284">
            <v>1</v>
          </cell>
          <cell r="CC284">
            <v>1</v>
          </cell>
          <cell r="CD284">
            <v>1</v>
          </cell>
          <cell r="CE284">
            <v>1</v>
          </cell>
          <cell r="CF284">
            <v>1</v>
          </cell>
          <cell r="CG284">
            <v>1</v>
          </cell>
          <cell r="CH284">
            <v>1</v>
          </cell>
          <cell r="CI284">
            <v>1</v>
          </cell>
          <cell r="CJ284">
            <v>1</v>
          </cell>
          <cell r="CK284">
            <v>1</v>
          </cell>
          <cell r="CL284">
            <v>1</v>
          </cell>
          <cell r="CM284">
            <v>1</v>
          </cell>
          <cell r="CN284">
            <v>1</v>
          </cell>
          <cell r="CO284">
            <v>1</v>
          </cell>
          <cell r="CP284">
            <v>1</v>
          </cell>
          <cell r="CQ284">
            <v>1</v>
          </cell>
          <cell r="CR284">
            <v>1</v>
          </cell>
          <cell r="CS284">
            <v>1</v>
          </cell>
          <cell r="CT284">
            <v>1</v>
          </cell>
          <cell r="CU284">
            <v>1</v>
          </cell>
          <cell r="CV284">
            <v>2</v>
          </cell>
          <cell r="CW284">
            <v>2</v>
          </cell>
          <cell r="CX284">
            <v>2</v>
          </cell>
          <cell r="CY284">
            <v>1</v>
          </cell>
          <cell r="CZ284">
            <v>1</v>
          </cell>
          <cell r="DA284">
            <v>1</v>
          </cell>
          <cell r="DB284">
            <v>1</v>
          </cell>
          <cell r="DC284">
            <v>2</v>
          </cell>
          <cell r="DD284">
            <v>1</v>
          </cell>
          <cell r="DE284">
            <v>1</v>
          </cell>
          <cell r="DF284">
            <v>1</v>
          </cell>
          <cell r="DG284">
            <v>1</v>
          </cell>
          <cell r="DH284">
            <v>1</v>
          </cell>
          <cell r="DI284">
            <v>1</v>
          </cell>
          <cell r="DJ284" t="str">
            <v>CC</v>
          </cell>
          <cell r="DK284" t="str">
            <v>Limited</v>
          </cell>
          <cell r="EA284" t="str">
            <v>Do</v>
          </cell>
          <cell r="EB284" t="str">
            <v xml:space="preserve">• Base Attack Bonus +5.
• Knowledge (religion) 2 ranks.
• Good Devotion, Healing Devotion, Law Devotion,
  Strength Devotion, Sun Devotion, or War Devotion feat. 
</v>
          </cell>
          <cell r="ED284" t="str">
            <v>DvA</v>
          </cell>
          <cell r="EE284">
            <v>8</v>
          </cell>
          <cell r="EF284" t="str">
            <v>Any</v>
          </cell>
          <cell r="EG284" t="e">
            <v>#N/A</v>
          </cell>
          <cell r="EH284" t="b">
            <v>0</v>
          </cell>
          <cell r="EI284" t="str">
            <v/>
          </cell>
          <cell r="EJ284">
            <v>99</v>
          </cell>
          <cell r="EK284">
            <v>99</v>
          </cell>
          <cell r="EL284">
            <v>99</v>
          </cell>
          <cell r="EM284">
            <v>99</v>
          </cell>
          <cell r="EN284" t="str">
            <v/>
          </cell>
          <cell r="EO284" t="str">
            <v/>
          </cell>
          <cell r="EP284" t="str">
            <v/>
          </cell>
          <cell r="EQ284">
            <v>-1</v>
          </cell>
          <cell r="ER284">
            <v>-1</v>
          </cell>
        </row>
        <row r="285">
          <cell r="A285">
            <v>282</v>
          </cell>
          <cell r="B285" t="str">
            <v>Squire of Legend</v>
          </cell>
          <cell r="C285" t="str">
            <v>SoL</v>
          </cell>
          <cell r="D285" t="str">
            <v>SoL</v>
          </cell>
          <cell r="E285">
            <v>0</v>
          </cell>
          <cell r="G285">
            <v>0</v>
          </cell>
          <cell r="K285">
            <v>6</v>
          </cell>
          <cell r="L285">
            <v>8</v>
          </cell>
          <cell r="U285">
            <v>0.75</v>
          </cell>
          <cell r="V285">
            <v>0.34</v>
          </cell>
          <cell r="W285">
            <v>0.34</v>
          </cell>
          <cell r="X285">
            <v>0.34</v>
          </cell>
          <cell r="AH285">
            <v>2</v>
          </cell>
          <cell r="AI285">
            <v>1</v>
          </cell>
          <cell r="AJ285">
            <v>1</v>
          </cell>
          <cell r="AK285">
            <v>2</v>
          </cell>
          <cell r="AL285">
            <v>2</v>
          </cell>
          <cell r="AM285">
            <v>0</v>
          </cell>
          <cell r="AN285">
            <v>2</v>
          </cell>
          <cell r="AO285">
            <v>2</v>
          </cell>
          <cell r="AP285">
            <v>2</v>
          </cell>
          <cell r="AQ285">
            <v>2</v>
          </cell>
          <cell r="AR285">
            <v>2</v>
          </cell>
          <cell r="AS285">
            <v>2</v>
          </cell>
          <cell r="AT285">
            <v>2</v>
          </cell>
          <cell r="AU285">
            <v>2</v>
          </cell>
          <cell r="AV285">
            <v>1</v>
          </cell>
          <cell r="AW285">
            <v>2</v>
          </cell>
          <cell r="AX285">
            <v>1</v>
          </cell>
          <cell r="AY285">
            <v>1</v>
          </cell>
          <cell r="AZ285">
            <v>2</v>
          </cell>
          <cell r="BA285">
            <v>1</v>
          </cell>
          <cell r="BB285">
            <v>2</v>
          </cell>
          <cell r="BC285">
            <v>2</v>
          </cell>
          <cell r="BD285">
            <v>2</v>
          </cell>
          <cell r="BE285">
            <v>1</v>
          </cell>
          <cell r="BF285">
            <v>0</v>
          </cell>
          <cell r="BG285">
            <v>0</v>
          </cell>
          <cell r="BH285">
            <v>1</v>
          </cell>
          <cell r="BI285">
            <v>2</v>
          </cell>
          <cell r="BJ285">
            <v>2</v>
          </cell>
          <cell r="BK285">
            <v>1</v>
          </cell>
          <cell r="BL285">
            <v>1</v>
          </cell>
          <cell r="BM285">
            <v>1</v>
          </cell>
          <cell r="BN285">
            <v>1</v>
          </cell>
          <cell r="BO285">
            <v>1</v>
          </cell>
          <cell r="BP285">
            <v>0</v>
          </cell>
          <cell r="BQ285">
            <v>1</v>
          </cell>
          <cell r="BR285">
            <v>2</v>
          </cell>
          <cell r="BS285">
            <v>1</v>
          </cell>
          <cell r="BT285">
            <v>0</v>
          </cell>
          <cell r="BU285">
            <v>2</v>
          </cell>
          <cell r="BV285">
            <v>1</v>
          </cell>
          <cell r="BW285">
            <v>2</v>
          </cell>
          <cell r="BX285">
            <v>1</v>
          </cell>
          <cell r="BY285">
            <v>1</v>
          </cell>
          <cell r="BZ285">
            <v>1</v>
          </cell>
          <cell r="CA285">
            <v>1</v>
          </cell>
          <cell r="CB285">
            <v>1</v>
          </cell>
          <cell r="CC285">
            <v>1</v>
          </cell>
          <cell r="CD285">
            <v>1</v>
          </cell>
          <cell r="CE285">
            <v>2</v>
          </cell>
          <cell r="CF285">
            <v>1</v>
          </cell>
          <cell r="CG285">
            <v>1</v>
          </cell>
          <cell r="CH285">
            <v>1</v>
          </cell>
          <cell r="CI285">
            <v>2</v>
          </cell>
          <cell r="CJ285">
            <v>2</v>
          </cell>
          <cell r="CK285">
            <v>2</v>
          </cell>
          <cell r="CL285">
            <v>2</v>
          </cell>
          <cell r="CM285">
            <v>2</v>
          </cell>
          <cell r="CN285">
            <v>2</v>
          </cell>
          <cell r="CO285">
            <v>1</v>
          </cell>
          <cell r="CP285">
            <v>1</v>
          </cell>
          <cell r="CQ285">
            <v>1</v>
          </cell>
          <cell r="CR285">
            <v>1</v>
          </cell>
          <cell r="CS285">
            <v>1</v>
          </cell>
          <cell r="CT285">
            <v>1</v>
          </cell>
          <cell r="CU285">
            <v>1</v>
          </cell>
          <cell r="CV285">
            <v>2</v>
          </cell>
          <cell r="CW285">
            <v>2</v>
          </cell>
          <cell r="CX285">
            <v>2</v>
          </cell>
          <cell r="CY285">
            <v>1</v>
          </cell>
          <cell r="CZ285">
            <v>1</v>
          </cell>
          <cell r="DA285">
            <v>1</v>
          </cell>
          <cell r="DB285">
            <v>1</v>
          </cell>
          <cell r="DC285">
            <v>2</v>
          </cell>
          <cell r="DD285">
            <v>1</v>
          </cell>
          <cell r="DE285">
            <v>2</v>
          </cell>
          <cell r="DF285">
            <v>1</v>
          </cell>
          <cell r="DG285">
            <v>1</v>
          </cell>
          <cell r="DH285">
            <v>1</v>
          </cell>
          <cell r="DI285">
            <v>1</v>
          </cell>
          <cell r="DJ285" t="str">
            <v>CC</v>
          </cell>
          <cell r="DK285" t="str">
            <v>Limited</v>
          </cell>
          <cell r="EA285" t="str">
            <v>Might</v>
          </cell>
          <cell r="EB285" t="str">
            <v>• Knowledge (history) 3 ranks
and any one of the following: Diplomacy, Intimidate, 
Knowledge (arcana), Knowledge (religion), or Move Silently 7 ranks.
• Must be a member of the Disciples of Legend (not verified).</v>
          </cell>
        </row>
        <row r="286">
          <cell r="A286">
            <v>283</v>
          </cell>
          <cell r="B286" t="str">
            <v>– Prestige Classes Races of Stone –</v>
          </cell>
          <cell r="E286">
            <v>0</v>
          </cell>
          <cell r="F286">
            <v>1</v>
          </cell>
        </row>
        <row r="287">
          <cell r="A287">
            <v>284</v>
          </cell>
          <cell r="B287" t="str">
            <v>Battlesmith</v>
          </cell>
          <cell r="C287" t="str">
            <v>Bts</v>
          </cell>
          <cell r="D287" t="str">
            <v>Bts</v>
          </cell>
          <cell r="E287">
            <v>0</v>
          </cell>
          <cell r="K287">
            <v>2</v>
          </cell>
          <cell r="L287">
            <v>10</v>
          </cell>
          <cell r="U287">
            <v>1</v>
          </cell>
          <cell r="V287">
            <v>0.5</v>
          </cell>
          <cell r="W287">
            <v>0.34</v>
          </cell>
          <cell r="X287">
            <v>0.34</v>
          </cell>
          <cell r="AH287">
            <v>2</v>
          </cell>
          <cell r="AI287">
            <v>1</v>
          </cell>
          <cell r="AJ287">
            <v>1</v>
          </cell>
          <cell r="AK287">
            <v>1</v>
          </cell>
          <cell r="AL287">
            <v>1</v>
          </cell>
          <cell r="AM287">
            <v>0</v>
          </cell>
          <cell r="AN287">
            <v>2</v>
          </cell>
          <cell r="AO287">
            <v>2</v>
          </cell>
          <cell r="AP287">
            <v>2</v>
          </cell>
          <cell r="AQ287">
            <v>2</v>
          </cell>
          <cell r="AR287">
            <v>2</v>
          </cell>
          <cell r="AS287">
            <v>2</v>
          </cell>
          <cell r="AT287">
            <v>2</v>
          </cell>
          <cell r="AU287">
            <v>2</v>
          </cell>
          <cell r="AV287">
            <v>1</v>
          </cell>
          <cell r="AW287">
            <v>1</v>
          </cell>
          <cell r="AX287">
            <v>1</v>
          </cell>
          <cell r="AY287">
            <v>1</v>
          </cell>
          <cell r="AZ287">
            <v>1</v>
          </cell>
          <cell r="BA287">
            <v>1</v>
          </cell>
          <cell r="BB287">
            <v>1</v>
          </cell>
          <cell r="BC287">
            <v>1</v>
          </cell>
          <cell r="BD287">
            <v>1</v>
          </cell>
          <cell r="BE287">
            <v>1</v>
          </cell>
          <cell r="BF287">
            <v>0</v>
          </cell>
          <cell r="BG287">
            <v>0</v>
          </cell>
          <cell r="BH287">
            <v>2</v>
          </cell>
          <cell r="BI287">
            <v>1</v>
          </cell>
          <cell r="BJ287">
            <v>1</v>
          </cell>
          <cell r="BK287">
            <v>1</v>
          </cell>
          <cell r="BL287">
            <v>1</v>
          </cell>
          <cell r="BM287">
            <v>1</v>
          </cell>
          <cell r="BN287">
            <v>1</v>
          </cell>
          <cell r="BO287">
            <v>1</v>
          </cell>
          <cell r="BP287">
            <v>0</v>
          </cell>
          <cell r="BQ287">
            <v>1</v>
          </cell>
          <cell r="BR287">
            <v>1</v>
          </cell>
          <cell r="BS287">
            <v>1</v>
          </cell>
          <cell r="BT287">
            <v>0</v>
          </cell>
          <cell r="BU287">
            <v>2</v>
          </cell>
          <cell r="BV287">
            <v>1</v>
          </cell>
          <cell r="BW287">
            <v>1</v>
          </cell>
          <cell r="BX287">
            <v>1</v>
          </cell>
          <cell r="BY287">
            <v>1</v>
          </cell>
          <cell r="BZ287">
            <v>1</v>
          </cell>
          <cell r="CA287">
            <v>1</v>
          </cell>
          <cell r="CB287">
            <v>1</v>
          </cell>
          <cell r="CC287">
            <v>1</v>
          </cell>
          <cell r="CD287">
            <v>1</v>
          </cell>
          <cell r="CE287">
            <v>1</v>
          </cell>
          <cell r="CF287">
            <v>1</v>
          </cell>
          <cell r="CG287">
            <v>1</v>
          </cell>
          <cell r="CH287">
            <v>1</v>
          </cell>
          <cell r="CI287">
            <v>1</v>
          </cell>
          <cell r="CJ287">
            <v>1</v>
          </cell>
          <cell r="CK287">
            <v>1</v>
          </cell>
          <cell r="CL287">
            <v>1</v>
          </cell>
          <cell r="CM287">
            <v>1</v>
          </cell>
          <cell r="CN287">
            <v>1</v>
          </cell>
          <cell r="CO287">
            <v>1</v>
          </cell>
          <cell r="CP287">
            <v>1</v>
          </cell>
          <cell r="CQ287">
            <v>1</v>
          </cell>
          <cell r="CR287">
            <v>1</v>
          </cell>
          <cell r="CS287">
            <v>1</v>
          </cell>
          <cell r="CT287">
            <v>1</v>
          </cell>
          <cell r="CU287">
            <v>1</v>
          </cell>
          <cell r="CV287">
            <v>1</v>
          </cell>
          <cell r="CW287">
            <v>1</v>
          </cell>
          <cell r="CX287">
            <v>1</v>
          </cell>
          <cell r="CY287">
            <v>1</v>
          </cell>
          <cell r="CZ287">
            <v>1</v>
          </cell>
          <cell r="DA287">
            <v>1</v>
          </cell>
          <cell r="DB287">
            <v>1</v>
          </cell>
          <cell r="DC287">
            <v>1</v>
          </cell>
          <cell r="DD287">
            <v>1</v>
          </cell>
          <cell r="DE287">
            <v>1</v>
          </cell>
          <cell r="DF287">
            <v>1</v>
          </cell>
          <cell r="DG287">
            <v>1</v>
          </cell>
          <cell r="DH287">
            <v>1</v>
          </cell>
          <cell r="DI287">
            <v>1</v>
          </cell>
          <cell r="DJ287" t="str">
            <v>RoS</v>
          </cell>
          <cell r="DK287" t="str">
            <v>Open</v>
          </cell>
          <cell r="EA287" t="str">
            <v>Might</v>
          </cell>
          <cell r="EB287" t="str">
            <v>• Race: Dwarf.
• BAB +5
• Craft (armorsmithing) or Craft (weaponsmithing) 10 Ranks
• Endurance feat.
• Armor Proficiency (heavy) feat.
• Weapon Focus (Warhammer).
• Must have created a dwarvencraft weapon and used it in battle (not
   checked).</v>
          </cell>
        </row>
        <row r="288">
          <cell r="A288">
            <v>285</v>
          </cell>
          <cell r="B288" t="str">
            <v>Blade Bravo</v>
          </cell>
          <cell r="C288" t="str">
            <v>BBo</v>
          </cell>
          <cell r="D288" t="str">
            <v>BBo</v>
          </cell>
          <cell r="E288">
            <v>0</v>
          </cell>
          <cell r="K288">
            <v>4</v>
          </cell>
          <cell r="L288">
            <v>8</v>
          </cell>
          <cell r="U288">
            <v>1</v>
          </cell>
          <cell r="V288">
            <v>0.34</v>
          </cell>
          <cell r="W288">
            <v>0.5</v>
          </cell>
          <cell r="X288">
            <v>0.34</v>
          </cell>
          <cell r="AH288">
            <v>1</v>
          </cell>
          <cell r="AI288">
            <v>1</v>
          </cell>
          <cell r="AJ288">
            <v>2</v>
          </cell>
          <cell r="AK288">
            <v>2</v>
          </cell>
          <cell r="AL288">
            <v>2</v>
          </cell>
          <cell r="AM288">
            <v>0</v>
          </cell>
          <cell r="AN288">
            <v>2</v>
          </cell>
          <cell r="AO288">
            <v>1</v>
          </cell>
          <cell r="AP288">
            <v>1</v>
          </cell>
          <cell r="AQ288">
            <v>1</v>
          </cell>
          <cell r="AR288">
            <v>1</v>
          </cell>
          <cell r="AS288">
            <v>1</v>
          </cell>
          <cell r="AT288">
            <v>1</v>
          </cell>
          <cell r="AU288">
            <v>1</v>
          </cell>
          <cell r="AV288">
            <v>1</v>
          </cell>
          <cell r="AW288">
            <v>1</v>
          </cell>
          <cell r="AX288">
            <v>1</v>
          </cell>
          <cell r="AY288">
            <v>1</v>
          </cell>
          <cell r="AZ288">
            <v>2</v>
          </cell>
          <cell r="BA288">
            <v>1</v>
          </cell>
          <cell r="BB288">
            <v>1</v>
          </cell>
          <cell r="BC288">
            <v>1</v>
          </cell>
          <cell r="BD288">
            <v>1</v>
          </cell>
          <cell r="BE288">
            <v>1</v>
          </cell>
          <cell r="BF288">
            <v>0</v>
          </cell>
          <cell r="BG288">
            <v>0</v>
          </cell>
          <cell r="BH288">
            <v>2</v>
          </cell>
          <cell r="BI288">
            <v>2</v>
          </cell>
          <cell r="BJ288">
            <v>1</v>
          </cell>
          <cell r="BK288">
            <v>1</v>
          </cell>
          <cell r="BL288">
            <v>1</v>
          </cell>
          <cell r="BM288">
            <v>1</v>
          </cell>
          <cell r="BN288">
            <v>1</v>
          </cell>
          <cell r="BO288">
            <v>1</v>
          </cell>
          <cell r="BP288">
            <v>0</v>
          </cell>
          <cell r="BQ288">
            <v>1</v>
          </cell>
          <cell r="BR288">
            <v>1</v>
          </cell>
          <cell r="BS288">
            <v>1</v>
          </cell>
          <cell r="BT288">
            <v>0</v>
          </cell>
          <cell r="BU288">
            <v>1</v>
          </cell>
          <cell r="BV288">
            <v>1</v>
          </cell>
          <cell r="BW288">
            <v>1</v>
          </cell>
          <cell r="BX288">
            <v>1</v>
          </cell>
          <cell r="BY288">
            <v>1</v>
          </cell>
          <cell r="BZ288">
            <v>1</v>
          </cell>
          <cell r="CA288">
            <v>1</v>
          </cell>
          <cell r="CB288">
            <v>1</v>
          </cell>
          <cell r="CC288">
            <v>1</v>
          </cell>
          <cell r="CD288">
            <v>1</v>
          </cell>
          <cell r="CE288">
            <v>1</v>
          </cell>
          <cell r="CF288">
            <v>1</v>
          </cell>
          <cell r="CG288">
            <v>1</v>
          </cell>
          <cell r="CH288">
            <v>1</v>
          </cell>
          <cell r="CI288">
            <v>2</v>
          </cell>
          <cell r="CJ288">
            <v>2</v>
          </cell>
          <cell r="CK288">
            <v>2</v>
          </cell>
          <cell r="CL288">
            <v>2</v>
          </cell>
          <cell r="CM288">
            <v>2</v>
          </cell>
          <cell r="CN288">
            <v>2</v>
          </cell>
          <cell r="CO288">
            <v>1</v>
          </cell>
          <cell r="CP288">
            <v>1</v>
          </cell>
          <cell r="CQ288">
            <v>1</v>
          </cell>
          <cell r="CR288">
            <v>1</v>
          </cell>
          <cell r="CS288">
            <v>1</v>
          </cell>
          <cell r="CT288">
            <v>1</v>
          </cell>
          <cell r="CU288">
            <v>1</v>
          </cell>
          <cell r="CV288">
            <v>1</v>
          </cell>
          <cell r="CW288">
            <v>1</v>
          </cell>
          <cell r="CX288">
            <v>2</v>
          </cell>
          <cell r="CY288">
            <v>1</v>
          </cell>
          <cell r="CZ288">
            <v>1</v>
          </cell>
          <cell r="DA288">
            <v>1</v>
          </cell>
          <cell r="DB288">
            <v>1</v>
          </cell>
          <cell r="DC288">
            <v>1</v>
          </cell>
          <cell r="DD288">
            <v>1</v>
          </cell>
          <cell r="DE288">
            <v>1</v>
          </cell>
          <cell r="DF288">
            <v>2</v>
          </cell>
          <cell r="DG288">
            <v>1</v>
          </cell>
          <cell r="DH288">
            <v>1</v>
          </cell>
          <cell r="DI288">
            <v>1</v>
          </cell>
          <cell r="DJ288" t="str">
            <v>RoS</v>
          </cell>
          <cell r="DK288" t="str">
            <v>Open</v>
          </cell>
          <cell r="EA288" t="str">
            <v>Do</v>
          </cell>
          <cell r="EB288" t="str">
            <v>• Race: Gnome.
• BAB +5
• Bluff 4 Ranks
• Combat Expertise.
• Weapon Finesse.
• Weapon Focus (Rapier).</v>
          </cell>
        </row>
        <row r="289">
          <cell r="A289">
            <v>286</v>
          </cell>
          <cell r="B289" t="str">
            <v>Cragtop Archer</v>
          </cell>
          <cell r="C289" t="str">
            <v>CrA</v>
          </cell>
          <cell r="D289" t="str">
            <v>CrA</v>
          </cell>
          <cell r="E289">
            <v>0</v>
          </cell>
          <cell r="K289">
            <v>4</v>
          </cell>
          <cell r="L289">
            <v>8</v>
          </cell>
          <cell r="U289">
            <v>1</v>
          </cell>
          <cell r="V289">
            <v>0.5</v>
          </cell>
          <cell r="W289">
            <v>0.34</v>
          </cell>
          <cell r="X289">
            <v>0.34</v>
          </cell>
          <cell r="AH289">
            <v>1</v>
          </cell>
          <cell r="AI289">
            <v>1</v>
          </cell>
          <cell r="AJ289">
            <v>2</v>
          </cell>
          <cell r="AK289">
            <v>1</v>
          </cell>
          <cell r="AL289">
            <v>2</v>
          </cell>
          <cell r="AM289">
            <v>0</v>
          </cell>
          <cell r="AN289">
            <v>1</v>
          </cell>
          <cell r="AO289">
            <v>2</v>
          </cell>
          <cell r="AP289">
            <v>2</v>
          </cell>
          <cell r="AQ289">
            <v>2</v>
          </cell>
          <cell r="AR289">
            <v>2</v>
          </cell>
          <cell r="AS289">
            <v>2</v>
          </cell>
          <cell r="AT289">
            <v>2</v>
          </cell>
          <cell r="AU289">
            <v>2</v>
          </cell>
          <cell r="AV289">
            <v>1</v>
          </cell>
          <cell r="AW289">
            <v>1</v>
          </cell>
          <cell r="AX289">
            <v>1</v>
          </cell>
          <cell r="AY289">
            <v>1</v>
          </cell>
          <cell r="AZ289">
            <v>1</v>
          </cell>
          <cell r="BA289">
            <v>1</v>
          </cell>
          <cell r="BB289">
            <v>1</v>
          </cell>
          <cell r="BC289">
            <v>1</v>
          </cell>
          <cell r="BD289">
            <v>1</v>
          </cell>
          <cell r="BE289">
            <v>2</v>
          </cell>
          <cell r="BF289">
            <v>0</v>
          </cell>
          <cell r="BG289">
            <v>0</v>
          </cell>
          <cell r="BH289">
            <v>1</v>
          </cell>
          <cell r="BI289">
            <v>2</v>
          </cell>
          <cell r="BJ289">
            <v>1</v>
          </cell>
          <cell r="BK289">
            <v>1</v>
          </cell>
          <cell r="BL289">
            <v>1</v>
          </cell>
          <cell r="BM289">
            <v>1</v>
          </cell>
          <cell r="BN289">
            <v>1</v>
          </cell>
          <cell r="BO289">
            <v>1</v>
          </cell>
          <cell r="BP289">
            <v>0</v>
          </cell>
          <cell r="BQ289">
            <v>2</v>
          </cell>
          <cell r="BR289">
            <v>1</v>
          </cell>
          <cell r="BS289">
            <v>1</v>
          </cell>
          <cell r="BT289">
            <v>0</v>
          </cell>
          <cell r="BU289">
            <v>1</v>
          </cell>
          <cell r="BV289">
            <v>1</v>
          </cell>
          <cell r="BW289">
            <v>1</v>
          </cell>
          <cell r="BX289">
            <v>1</v>
          </cell>
          <cell r="BY289">
            <v>1</v>
          </cell>
          <cell r="BZ289">
            <v>1</v>
          </cell>
          <cell r="CA289">
            <v>1</v>
          </cell>
          <cell r="CB289">
            <v>1</v>
          </cell>
          <cell r="CC289">
            <v>1</v>
          </cell>
          <cell r="CD289">
            <v>1</v>
          </cell>
          <cell r="CE289">
            <v>1</v>
          </cell>
          <cell r="CF289">
            <v>1</v>
          </cell>
          <cell r="CG289">
            <v>1</v>
          </cell>
          <cell r="CH289">
            <v>1</v>
          </cell>
          <cell r="CI289">
            <v>1</v>
          </cell>
          <cell r="CJ289">
            <v>1</v>
          </cell>
          <cell r="CK289">
            <v>1</v>
          </cell>
          <cell r="CL289">
            <v>1</v>
          </cell>
          <cell r="CM289">
            <v>1</v>
          </cell>
          <cell r="CN289">
            <v>1</v>
          </cell>
          <cell r="CO289">
            <v>2</v>
          </cell>
          <cell r="CP289">
            <v>2</v>
          </cell>
          <cell r="CQ289">
            <v>2</v>
          </cell>
          <cell r="CR289">
            <v>2</v>
          </cell>
          <cell r="CS289">
            <v>1</v>
          </cell>
          <cell r="CT289">
            <v>2</v>
          </cell>
          <cell r="CU289">
            <v>1</v>
          </cell>
          <cell r="CV289">
            <v>2</v>
          </cell>
          <cell r="CW289">
            <v>1</v>
          </cell>
          <cell r="CX289">
            <v>1</v>
          </cell>
          <cell r="CY289">
            <v>1</v>
          </cell>
          <cell r="CZ289">
            <v>1</v>
          </cell>
          <cell r="DA289">
            <v>1</v>
          </cell>
          <cell r="DB289">
            <v>1</v>
          </cell>
          <cell r="DC289">
            <v>2</v>
          </cell>
          <cell r="DD289">
            <v>2</v>
          </cell>
          <cell r="DE289">
            <v>2</v>
          </cell>
          <cell r="DF289">
            <v>1</v>
          </cell>
          <cell r="DG289">
            <v>1</v>
          </cell>
          <cell r="DH289">
            <v>1</v>
          </cell>
          <cell r="DI289">
            <v>1</v>
          </cell>
          <cell r="DJ289" t="str">
            <v>RoS</v>
          </cell>
          <cell r="DK289" t="str">
            <v>Open</v>
          </cell>
          <cell r="EA289" t="str">
            <v>Do</v>
          </cell>
          <cell r="EB289" t="str">
            <v>• BAB +6.
• Climb 10 Ranks.
• Spot 5 Ranks.
• Survival 5 Ranks.
• Far Shot.
• Mountain Warrior.</v>
          </cell>
        </row>
        <row r="290">
          <cell r="A290">
            <v>287</v>
          </cell>
          <cell r="B290" t="str">
            <v>Dawncaller</v>
          </cell>
          <cell r="C290" t="str">
            <v>DnC</v>
          </cell>
          <cell r="D290" t="str">
            <v>DnC</v>
          </cell>
          <cell r="E290">
            <v>0</v>
          </cell>
          <cell r="K290">
            <v>6</v>
          </cell>
          <cell r="L290">
            <v>8</v>
          </cell>
          <cell r="U290">
            <v>1</v>
          </cell>
          <cell r="V290">
            <v>0.34</v>
          </cell>
          <cell r="W290">
            <v>0.5</v>
          </cell>
          <cell r="X290">
            <v>0.34</v>
          </cell>
          <cell r="AH290">
            <v>1</v>
          </cell>
          <cell r="AI290">
            <v>1</v>
          </cell>
          <cell r="AJ290">
            <v>2</v>
          </cell>
          <cell r="AK290">
            <v>1</v>
          </cell>
          <cell r="AL290">
            <v>2</v>
          </cell>
          <cell r="AM290">
            <v>0</v>
          </cell>
          <cell r="AN290">
            <v>1</v>
          </cell>
          <cell r="AO290">
            <v>2</v>
          </cell>
          <cell r="AP290">
            <v>2</v>
          </cell>
          <cell r="AQ290">
            <v>2</v>
          </cell>
          <cell r="AR290">
            <v>2</v>
          </cell>
          <cell r="AS290">
            <v>2</v>
          </cell>
          <cell r="AT290">
            <v>2</v>
          </cell>
          <cell r="AU290">
            <v>2</v>
          </cell>
          <cell r="AV290">
            <v>1</v>
          </cell>
          <cell r="AW290">
            <v>1</v>
          </cell>
          <cell r="AX290">
            <v>1</v>
          </cell>
          <cell r="AY290">
            <v>1</v>
          </cell>
          <cell r="AZ290">
            <v>1</v>
          </cell>
          <cell r="BA290">
            <v>1</v>
          </cell>
          <cell r="BB290">
            <v>1</v>
          </cell>
          <cell r="BC290">
            <v>1</v>
          </cell>
          <cell r="BD290">
            <v>1</v>
          </cell>
          <cell r="BE290">
            <v>2</v>
          </cell>
          <cell r="BF290">
            <v>0</v>
          </cell>
          <cell r="BG290">
            <v>0</v>
          </cell>
          <cell r="BH290">
            <v>1</v>
          </cell>
          <cell r="BI290">
            <v>2</v>
          </cell>
          <cell r="BJ290">
            <v>1</v>
          </cell>
          <cell r="BK290">
            <v>1</v>
          </cell>
          <cell r="BL290">
            <v>1</v>
          </cell>
          <cell r="BM290">
            <v>1</v>
          </cell>
          <cell r="BN290">
            <v>1</v>
          </cell>
          <cell r="BO290">
            <v>1</v>
          </cell>
          <cell r="BP290">
            <v>0</v>
          </cell>
          <cell r="BQ290">
            <v>1</v>
          </cell>
          <cell r="BR290">
            <v>1</v>
          </cell>
          <cell r="BS290">
            <v>1</v>
          </cell>
          <cell r="BT290">
            <v>0</v>
          </cell>
          <cell r="BU290">
            <v>1</v>
          </cell>
          <cell r="BV290">
            <v>1</v>
          </cell>
          <cell r="BW290">
            <v>1</v>
          </cell>
          <cell r="BX290">
            <v>1</v>
          </cell>
          <cell r="BY290">
            <v>1</v>
          </cell>
          <cell r="BZ290">
            <v>1</v>
          </cell>
          <cell r="CA290">
            <v>1</v>
          </cell>
          <cell r="CB290">
            <v>1</v>
          </cell>
          <cell r="CC290">
            <v>1</v>
          </cell>
          <cell r="CD290">
            <v>1</v>
          </cell>
          <cell r="CE290">
            <v>2</v>
          </cell>
          <cell r="CF290">
            <v>1</v>
          </cell>
          <cell r="CG290">
            <v>2</v>
          </cell>
          <cell r="CH290">
            <v>1</v>
          </cell>
          <cell r="CI290">
            <v>2</v>
          </cell>
          <cell r="CJ290">
            <v>2</v>
          </cell>
          <cell r="CK290">
            <v>2</v>
          </cell>
          <cell r="CL290">
            <v>2</v>
          </cell>
          <cell r="CM290">
            <v>2</v>
          </cell>
          <cell r="CN290">
            <v>2</v>
          </cell>
          <cell r="CO290">
            <v>1</v>
          </cell>
          <cell r="CP290">
            <v>1</v>
          </cell>
          <cell r="CQ290">
            <v>1</v>
          </cell>
          <cell r="CR290">
            <v>1</v>
          </cell>
          <cell r="CS290">
            <v>1</v>
          </cell>
          <cell r="CT290">
            <v>1</v>
          </cell>
          <cell r="CU290">
            <v>1</v>
          </cell>
          <cell r="CV290">
            <v>1</v>
          </cell>
          <cell r="CW290">
            <v>1</v>
          </cell>
          <cell r="CX290">
            <v>2</v>
          </cell>
          <cell r="CY290">
            <v>1</v>
          </cell>
          <cell r="CZ290">
            <v>1</v>
          </cell>
          <cell r="DA290">
            <v>1</v>
          </cell>
          <cell r="DB290">
            <v>1</v>
          </cell>
          <cell r="DC290">
            <v>2</v>
          </cell>
          <cell r="DD290">
            <v>2</v>
          </cell>
          <cell r="DE290">
            <v>1</v>
          </cell>
          <cell r="DF290">
            <v>1</v>
          </cell>
          <cell r="DG290">
            <v>1</v>
          </cell>
          <cell r="DH290">
            <v>1</v>
          </cell>
          <cell r="DI290">
            <v>1</v>
          </cell>
          <cell r="DJ290" t="str">
            <v>RoS</v>
          </cell>
          <cell r="DK290" t="str">
            <v>NPC Only</v>
          </cell>
          <cell r="EA290" t="str">
            <v>Do</v>
          </cell>
          <cell r="EB290" t="str">
            <v>• Race: Goliath.
• Perform (sing) 8 Ranks.
• Spot 4 Ranks.
• Listen 4 Ranks.
• Bardic Music.</v>
          </cell>
        </row>
        <row r="291">
          <cell r="A291">
            <v>288</v>
          </cell>
          <cell r="B291" t="str">
            <v>Deepwarden</v>
          </cell>
          <cell r="C291" t="str">
            <v>Dwn</v>
          </cell>
          <cell r="D291" t="str">
            <v>Dwn</v>
          </cell>
          <cell r="E291">
            <v>0</v>
          </cell>
          <cell r="K291">
            <v>6</v>
          </cell>
          <cell r="L291">
            <v>12</v>
          </cell>
          <cell r="N291" t="b">
            <v>0</v>
          </cell>
          <cell r="O291" t="b">
            <v>0</v>
          </cell>
          <cell r="P291" t="b">
            <v>0</v>
          </cell>
          <cell r="Q291" t="b">
            <v>0</v>
          </cell>
          <cell r="S291" t="b">
            <v>0</v>
          </cell>
          <cell r="T291" t="b">
            <v>0</v>
          </cell>
          <cell r="U291">
            <v>1</v>
          </cell>
          <cell r="V291">
            <v>0.5</v>
          </cell>
          <cell r="W291">
            <v>0.34</v>
          </cell>
          <cell r="X291">
            <v>0.5</v>
          </cell>
          <cell r="AH291">
            <v>1</v>
          </cell>
          <cell r="AI291">
            <v>1</v>
          </cell>
          <cell r="AJ291">
            <v>2</v>
          </cell>
          <cell r="AK291">
            <v>1</v>
          </cell>
          <cell r="AL291">
            <v>2</v>
          </cell>
          <cell r="AM291">
            <v>0</v>
          </cell>
          <cell r="AN291">
            <v>2</v>
          </cell>
          <cell r="AO291">
            <v>2</v>
          </cell>
          <cell r="AP291">
            <v>2</v>
          </cell>
          <cell r="AQ291">
            <v>2</v>
          </cell>
          <cell r="AR291">
            <v>2</v>
          </cell>
          <cell r="AS291">
            <v>2</v>
          </cell>
          <cell r="AT291">
            <v>2</v>
          </cell>
          <cell r="AU291">
            <v>2</v>
          </cell>
          <cell r="AV291">
            <v>2</v>
          </cell>
          <cell r="AW291">
            <v>1</v>
          </cell>
          <cell r="AX291">
            <v>1</v>
          </cell>
          <cell r="AY291">
            <v>1</v>
          </cell>
          <cell r="AZ291">
            <v>2</v>
          </cell>
          <cell r="BA291">
            <v>1</v>
          </cell>
          <cell r="BB291">
            <v>1</v>
          </cell>
          <cell r="BC291">
            <v>2</v>
          </cell>
          <cell r="BD291">
            <v>2</v>
          </cell>
          <cell r="BE291">
            <v>2</v>
          </cell>
          <cell r="BF291">
            <v>0</v>
          </cell>
          <cell r="BG291">
            <v>0</v>
          </cell>
          <cell r="BH291">
            <v>1</v>
          </cell>
          <cell r="BI291">
            <v>2</v>
          </cell>
          <cell r="BJ291">
            <v>1</v>
          </cell>
          <cell r="BK291">
            <v>1</v>
          </cell>
          <cell r="BL291">
            <v>2</v>
          </cell>
          <cell r="BM291">
            <v>2</v>
          </cell>
          <cell r="BN291">
            <v>1</v>
          </cell>
          <cell r="BO291">
            <v>1</v>
          </cell>
          <cell r="BP291">
            <v>0</v>
          </cell>
          <cell r="BQ291">
            <v>1</v>
          </cell>
          <cell r="BR291">
            <v>1</v>
          </cell>
          <cell r="BS291">
            <v>1</v>
          </cell>
          <cell r="BT291">
            <v>0</v>
          </cell>
          <cell r="BU291">
            <v>1</v>
          </cell>
          <cell r="BV291">
            <v>1</v>
          </cell>
          <cell r="BW291">
            <v>1</v>
          </cell>
          <cell r="BX291">
            <v>1</v>
          </cell>
          <cell r="BY291">
            <v>1</v>
          </cell>
          <cell r="BZ291">
            <v>1</v>
          </cell>
          <cell r="CA291">
            <v>1</v>
          </cell>
          <cell r="CB291">
            <v>1</v>
          </cell>
          <cell r="CC291">
            <v>1</v>
          </cell>
          <cell r="CD291">
            <v>1</v>
          </cell>
          <cell r="CE291">
            <v>2</v>
          </cell>
          <cell r="CF291">
            <v>1</v>
          </cell>
          <cell r="CG291">
            <v>2</v>
          </cell>
          <cell r="CH291">
            <v>1</v>
          </cell>
          <cell r="CI291">
            <v>1</v>
          </cell>
          <cell r="CJ291">
            <v>1</v>
          </cell>
          <cell r="CK291">
            <v>1</v>
          </cell>
          <cell r="CL291">
            <v>1</v>
          </cell>
          <cell r="CM291">
            <v>1</v>
          </cell>
          <cell r="CN291">
            <v>1</v>
          </cell>
          <cell r="CO291">
            <v>1</v>
          </cell>
          <cell r="CP291">
            <v>1</v>
          </cell>
          <cell r="CQ291">
            <v>1</v>
          </cell>
          <cell r="CR291">
            <v>1</v>
          </cell>
          <cell r="CS291">
            <v>1</v>
          </cell>
          <cell r="CT291">
            <v>1</v>
          </cell>
          <cell r="CU291">
            <v>1</v>
          </cell>
          <cell r="CV291">
            <v>1</v>
          </cell>
          <cell r="CW291">
            <v>2</v>
          </cell>
          <cell r="CX291">
            <v>1</v>
          </cell>
          <cell r="CY291">
            <v>1</v>
          </cell>
          <cell r="CZ291">
            <v>1</v>
          </cell>
          <cell r="DA291">
            <v>2</v>
          </cell>
          <cell r="DB291">
            <v>1</v>
          </cell>
          <cell r="DC291">
            <v>2</v>
          </cell>
          <cell r="DD291">
            <v>2</v>
          </cell>
          <cell r="DE291">
            <v>2</v>
          </cell>
          <cell r="DF291">
            <v>1</v>
          </cell>
          <cell r="DG291">
            <v>1</v>
          </cell>
          <cell r="DH291">
            <v>1</v>
          </cell>
          <cell r="DI291">
            <v>2</v>
          </cell>
          <cell r="DJ291" t="str">
            <v>RoS</v>
          </cell>
          <cell r="DK291" t="str">
            <v>Open</v>
          </cell>
          <cell r="EA291" t="str">
            <v>Do</v>
          </cell>
          <cell r="EB291" t="str">
            <v>• Race: Dwarf.
• BAB +5
• Climb 5 Ranks.
• Heal 5 Ranks.
• Jump 5 Ranks.
• Knowledge (dungeoneering) 5 Ranks.
• Survival 5 Ranks.
• Endurance feat.</v>
          </cell>
        </row>
        <row r="292">
          <cell r="A292">
            <v>289</v>
          </cell>
          <cell r="B292" t="str">
            <v>Divine Prankster</v>
          </cell>
          <cell r="C292" t="str">
            <v>DvP</v>
          </cell>
          <cell r="D292" t="str">
            <v>DvP</v>
          </cell>
          <cell r="E292">
            <v>0</v>
          </cell>
          <cell r="G292">
            <v>0</v>
          </cell>
          <cell r="K292">
            <v>6</v>
          </cell>
          <cell r="L292">
            <v>6</v>
          </cell>
          <cell r="U292">
            <v>0.5</v>
          </cell>
          <cell r="V292">
            <v>0.34</v>
          </cell>
          <cell r="W292">
            <v>0.5</v>
          </cell>
          <cell r="X292">
            <v>0.5</v>
          </cell>
          <cell r="AH292">
            <v>1</v>
          </cell>
          <cell r="AI292">
            <v>1</v>
          </cell>
          <cell r="AJ292">
            <v>1</v>
          </cell>
          <cell r="AK292">
            <v>2</v>
          </cell>
          <cell r="AL292">
            <v>1</v>
          </cell>
          <cell r="AM292">
            <v>0</v>
          </cell>
          <cell r="AN292">
            <v>2</v>
          </cell>
          <cell r="AO292">
            <v>1</v>
          </cell>
          <cell r="AP292">
            <v>1</v>
          </cell>
          <cell r="AQ292">
            <v>1</v>
          </cell>
          <cell r="AR292">
            <v>1</v>
          </cell>
          <cell r="AS292">
            <v>1</v>
          </cell>
          <cell r="AT292">
            <v>1</v>
          </cell>
          <cell r="AU292">
            <v>1</v>
          </cell>
          <cell r="AV292">
            <v>1</v>
          </cell>
          <cell r="AW292">
            <v>2</v>
          </cell>
          <cell r="AX292">
            <v>1</v>
          </cell>
          <cell r="AY292">
            <v>1</v>
          </cell>
          <cell r="AZ292">
            <v>2</v>
          </cell>
          <cell r="BA292">
            <v>2</v>
          </cell>
          <cell r="BB292">
            <v>2</v>
          </cell>
          <cell r="BC292">
            <v>1</v>
          </cell>
          <cell r="BD292">
            <v>2</v>
          </cell>
          <cell r="BE292">
            <v>2</v>
          </cell>
          <cell r="BF292">
            <v>0</v>
          </cell>
          <cell r="BG292">
            <v>0</v>
          </cell>
          <cell r="BH292">
            <v>1</v>
          </cell>
          <cell r="BI292">
            <v>1</v>
          </cell>
          <cell r="BJ292">
            <v>1</v>
          </cell>
          <cell r="BK292">
            <v>1</v>
          </cell>
          <cell r="BL292">
            <v>1</v>
          </cell>
          <cell r="BM292">
            <v>1</v>
          </cell>
          <cell r="BN292">
            <v>1</v>
          </cell>
          <cell r="BO292">
            <v>1</v>
          </cell>
          <cell r="BP292">
            <v>0</v>
          </cell>
          <cell r="BQ292">
            <v>1</v>
          </cell>
          <cell r="BR292">
            <v>1</v>
          </cell>
          <cell r="BS292">
            <v>1</v>
          </cell>
          <cell r="BT292">
            <v>0</v>
          </cell>
          <cell r="BU292">
            <v>2</v>
          </cell>
          <cell r="BV292">
            <v>1</v>
          </cell>
          <cell r="BW292">
            <v>1</v>
          </cell>
          <cell r="BX292">
            <v>1</v>
          </cell>
          <cell r="BY292">
            <v>1</v>
          </cell>
          <cell r="BZ292">
            <v>1</v>
          </cell>
          <cell r="CA292">
            <v>1</v>
          </cell>
          <cell r="CB292">
            <v>1</v>
          </cell>
          <cell r="CC292">
            <v>1</v>
          </cell>
          <cell r="CD292">
            <v>1</v>
          </cell>
          <cell r="CE292">
            <v>2</v>
          </cell>
          <cell r="CF292">
            <v>1</v>
          </cell>
          <cell r="CG292">
            <v>1</v>
          </cell>
          <cell r="CH292">
            <v>1</v>
          </cell>
          <cell r="CI292">
            <v>2</v>
          </cell>
          <cell r="CJ292">
            <v>2</v>
          </cell>
          <cell r="CK292">
            <v>2</v>
          </cell>
          <cell r="CL292">
            <v>2</v>
          </cell>
          <cell r="CM292">
            <v>2</v>
          </cell>
          <cell r="CN292">
            <v>2</v>
          </cell>
          <cell r="CO292">
            <v>1</v>
          </cell>
          <cell r="CP292">
            <v>1</v>
          </cell>
          <cell r="CQ292">
            <v>1</v>
          </cell>
          <cell r="CR292">
            <v>1</v>
          </cell>
          <cell r="CS292">
            <v>1</v>
          </cell>
          <cell r="CT292">
            <v>1</v>
          </cell>
          <cell r="CU292">
            <v>1</v>
          </cell>
          <cell r="CV292">
            <v>1</v>
          </cell>
          <cell r="CW292">
            <v>2</v>
          </cell>
          <cell r="CX292">
            <v>2</v>
          </cell>
          <cell r="CY292">
            <v>1</v>
          </cell>
          <cell r="CZ292">
            <v>2</v>
          </cell>
          <cell r="DA292">
            <v>1</v>
          </cell>
          <cell r="DB292">
            <v>1</v>
          </cell>
          <cell r="DC292">
            <v>2</v>
          </cell>
          <cell r="DD292">
            <v>1</v>
          </cell>
          <cell r="DE292">
            <v>1</v>
          </cell>
          <cell r="DF292">
            <v>1</v>
          </cell>
          <cell r="DG292">
            <v>1</v>
          </cell>
          <cell r="DH292">
            <v>1</v>
          </cell>
          <cell r="DI292">
            <v>1</v>
          </cell>
          <cell r="DJ292" t="str">
            <v>RoS</v>
          </cell>
          <cell r="DK292" t="str">
            <v>Open</v>
          </cell>
          <cell r="EA292" t="str">
            <v>Do</v>
          </cell>
          <cell r="EB292" t="str">
            <v>• Race: Gnome
• Bluff 8 ranks
• Perform (comedy) 8 ranks
• Sleight of Hand 8 ranks
• Able to cast 2nd-level divine spells
• Worshipper of Garl Glittergold</v>
          </cell>
        </row>
        <row r="293">
          <cell r="A293">
            <v>290</v>
          </cell>
          <cell r="B293" t="str">
            <v>Earth Dreamer</v>
          </cell>
          <cell r="C293" t="str">
            <v>ErD</v>
          </cell>
          <cell r="D293" t="str">
            <v>ErD</v>
          </cell>
          <cell r="E293">
            <v>0</v>
          </cell>
          <cell r="G293">
            <v>0</v>
          </cell>
          <cell r="K293">
            <v>2</v>
          </cell>
          <cell r="L293">
            <v>4</v>
          </cell>
          <cell r="U293">
            <v>0.5</v>
          </cell>
          <cell r="V293">
            <v>0.5</v>
          </cell>
          <cell r="W293">
            <v>0.34</v>
          </cell>
          <cell r="X293">
            <v>0.5</v>
          </cell>
          <cell r="AH293">
            <v>1</v>
          </cell>
          <cell r="AI293">
            <v>1</v>
          </cell>
          <cell r="AJ293">
            <v>1</v>
          </cell>
          <cell r="AK293">
            <v>1</v>
          </cell>
          <cell r="AL293">
            <v>1</v>
          </cell>
          <cell r="AM293">
            <v>0</v>
          </cell>
          <cell r="AN293">
            <v>2</v>
          </cell>
          <cell r="AO293">
            <v>2</v>
          </cell>
          <cell r="AP293">
            <v>2</v>
          </cell>
          <cell r="AQ293">
            <v>2</v>
          </cell>
          <cell r="AR293">
            <v>2</v>
          </cell>
          <cell r="AS293">
            <v>2</v>
          </cell>
          <cell r="AT293">
            <v>2</v>
          </cell>
          <cell r="AU293">
            <v>2</v>
          </cell>
          <cell r="AV293">
            <v>1</v>
          </cell>
          <cell r="AW293">
            <v>1</v>
          </cell>
          <cell r="AX293">
            <v>1</v>
          </cell>
          <cell r="AY293">
            <v>1</v>
          </cell>
          <cell r="AZ293">
            <v>1</v>
          </cell>
          <cell r="BA293">
            <v>1</v>
          </cell>
          <cell r="BB293">
            <v>1</v>
          </cell>
          <cell r="BC293">
            <v>1</v>
          </cell>
          <cell r="BD293">
            <v>2</v>
          </cell>
          <cell r="BE293">
            <v>1</v>
          </cell>
          <cell r="BF293">
            <v>0</v>
          </cell>
          <cell r="BG293">
            <v>0</v>
          </cell>
          <cell r="BH293">
            <v>1</v>
          </cell>
          <cell r="BI293">
            <v>1</v>
          </cell>
          <cell r="BJ293">
            <v>1</v>
          </cell>
          <cell r="BK293">
            <v>1</v>
          </cell>
          <cell r="BL293">
            <v>2</v>
          </cell>
          <cell r="BM293">
            <v>1</v>
          </cell>
          <cell r="BN293">
            <v>1</v>
          </cell>
          <cell r="BO293">
            <v>1</v>
          </cell>
          <cell r="BP293">
            <v>0</v>
          </cell>
          <cell r="BQ293">
            <v>2</v>
          </cell>
          <cell r="BR293">
            <v>1</v>
          </cell>
          <cell r="BS293">
            <v>1</v>
          </cell>
          <cell r="BT293">
            <v>0</v>
          </cell>
          <cell r="BU293">
            <v>1</v>
          </cell>
          <cell r="BV293">
            <v>1</v>
          </cell>
          <cell r="BW293">
            <v>1</v>
          </cell>
          <cell r="BX293">
            <v>1</v>
          </cell>
          <cell r="BY293">
            <v>1</v>
          </cell>
          <cell r="BZ293">
            <v>1</v>
          </cell>
          <cell r="CA293">
            <v>1</v>
          </cell>
          <cell r="CB293">
            <v>1</v>
          </cell>
          <cell r="CC293">
            <v>1</v>
          </cell>
          <cell r="CD293">
            <v>1</v>
          </cell>
          <cell r="CE293">
            <v>2</v>
          </cell>
          <cell r="CF293">
            <v>1</v>
          </cell>
          <cell r="CG293">
            <v>1</v>
          </cell>
          <cell r="CH293">
            <v>1</v>
          </cell>
          <cell r="CI293">
            <v>1</v>
          </cell>
          <cell r="CJ293">
            <v>1</v>
          </cell>
          <cell r="CK293">
            <v>1</v>
          </cell>
          <cell r="CL293">
            <v>1</v>
          </cell>
          <cell r="CM293">
            <v>1</v>
          </cell>
          <cell r="CN293">
            <v>1</v>
          </cell>
          <cell r="CO293">
            <v>1</v>
          </cell>
          <cell r="CP293">
            <v>1</v>
          </cell>
          <cell r="CQ293">
            <v>1</v>
          </cell>
          <cell r="CR293">
            <v>1</v>
          </cell>
          <cell r="CS293">
            <v>1</v>
          </cell>
          <cell r="CT293">
            <v>1</v>
          </cell>
          <cell r="CU293">
            <v>1</v>
          </cell>
          <cell r="CV293">
            <v>1</v>
          </cell>
          <cell r="CW293">
            <v>1</v>
          </cell>
          <cell r="CX293">
            <v>1</v>
          </cell>
          <cell r="CY293">
            <v>1</v>
          </cell>
          <cell r="CZ293">
            <v>1</v>
          </cell>
          <cell r="DA293">
            <v>1</v>
          </cell>
          <cell r="DB293">
            <v>2</v>
          </cell>
          <cell r="DC293">
            <v>1</v>
          </cell>
          <cell r="DD293">
            <v>1</v>
          </cell>
          <cell r="DE293">
            <v>1</v>
          </cell>
          <cell r="DF293">
            <v>1</v>
          </cell>
          <cell r="DG293">
            <v>1</v>
          </cell>
          <cell r="DH293">
            <v>1</v>
          </cell>
          <cell r="DI293">
            <v>1</v>
          </cell>
          <cell r="DJ293" t="str">
            <v>RoS</v>
          </cell>
          <cell r="DK293" t="str">
            <v>Open</v>
          </cell>
          <cell r="EA293" t="str">
            <v>Do</v>
          </cell>
          <cell r="EB293" t="str">
            <v>• Knowledge(nature) 5 ranks
• Spellcraft 10 ranks
• Earth Sense feat
• Able to cast 1st-level spells</v>
          </cell>
        </row>
        <row r="294">
          <cell r="A294">
            <v>291</v>
          </cell>
          <cell r="B294" t="str">
            <v>Goliath Liberator</v>
          </cell>
          <cell r="C294" t="str">
            <v>GlL</v>
          </cell>
          <cell r="D294" t="str">
            <v>GlL</v>
          </cell>
          <cell r="E294">
            <v>0</v>
          </cell>
          <cell r="K294">
            <v>4</v>
          </cell>
          <cell r="L294">
            <v>10</v>
          </cell>
          <cell r="N294" t="b">
            <v>0</v>
          </cell>
          <cell r="O294" t="b">
            <v>0</v>
          </cell>
          <cell r="T294" t="b">
            <v>0</v>
          </cell>
          <cell r="U294">
            <v>1</v>
          </cell>
          <cell r="V294">
            <v>0.5</v>
          </cell>
          <cell r="W294">
            <v>0.34</v>
          </cell>
          <cell r="X294">
            <v>0.34</v>
          </cell>
          <cell r="AH294">
            <v>1</v>
          </cell>
          <cell r="AI294">
            <v>1</v>
          </cell>
          <cell r="AJ294">
            <v>1</v>
          </cell>
          <cell r="AK294">
            <v>1</v>
          </cell>
          <cell r="AL294">
            <v>2</v>
          </cell>
          <cell r="AM294">
            <v>0</v>
          </cell>
          <cell r="AN294">
            <v>1</v>
          </cell>
          <cell r="AO294">
            <v>2</v>
          </cell>
          <cell r="AP294">
            <v>2</v>
          </cell>
          <cell r="AQ294">
            <v>2</v>
          </cell>
          <cell r="AR294">
            <v>2</v>
          </cell>
          <cell r="AS294">
            <v>2</v>
          </cell>
          <cell r="AT294">
            <v>2</v>
          </cell>
          <cell r="AU294">
            <v>1</v>
          </cell>
          <cell r="AV294">
            <v>1</v>
          </cell>
          <cell r="AW294">
            <v>1</v>
          </cell>
          <cell r="AX294">
            <v>1</v>
          </cell>
          <cell r="AY294">
            <v>1</v>
          </cell>
          <cell r="AZ294">
            <v>1</v>
          </cell>
          <cell r="BA294">
            <v>1</v>
          </cell>
          <cell r="BB294">
            <v>1</v>
          </cell>
          <cell r="BC294">
            <v>1</v>
          </cell>
          <cell r="BD294">
            <v>2</v>
          </cell>
          <cell r="BE294">
            <v>2</v>
          </cell>
          <cell r="BF294">
            <v>0</v>
          </cell>
          <cell r="BG294">
            <v>0</v>
          </cell>
          <cell r="BH294">
            <v>1</v>
          </cell>
          <cell r="BI294">
            <v>2</v>
          </cell>
          <cell r="BJ294">
            <v>1</v>
          </cell>
          <cell r="BK294">
            <v>1</v>
          </cell>
          <cell r="BL294">
            <v>1</v>
          </cell>
          <cell r="BM294">
            <v>1</v>
          </cell>
          <cell r="BN294">
            <v>1</v>
          </cell>
          <cell r="BO294">
            <v>1</v>
          </cell>
          <cell r="BP294">
            <v>0</v>
          </cell>
          <cell r="BQ294">
            <v>1</v>
          </cell>
          <cell r="BR294">
            <v>1</v>
          </cell>
          <cell r="BS294">
            <v>1</v>
          </cell>
          <cell r="BT294">
            <v>0</v>
          </cell>
          <cell r="BU294">
            <v>1</v>
          </cell>
          <cell r="BV294">
            <v>1</v>
          </cell>
          <cell r="BW294">
            <v>1</v>
          </cell>
          <cell r="BX294">
            <v>1</v>
          </cell>
          <cell r="BY294">
            <v>1</v>
          </cell>
          <cell r="BZ294">
            <v>1</v>
          </cell>
          <cell r="CA294">
            <v>1</v>
          </cell>
          <cell r="CB294">
            <v>1</v>
          </cell>
          <cell r="CC294">
            <v>1</v>
          </cell>
          <cell r="CD294">
            <v>1</v>
          </cell>
          <cell r="CE294">
            <v>2</v>
          </cell>
          <cell r="CF294">
            <v>1</v>
          </cell>
          <cell r="CG294">
            <v>2</v>
          </cell>
          <cell r="CH294">
            <v>1</v>
          </cell>
          <cell r="CI294">
            <v>1</v>
          </cell>
          <cell r="CJ294">
            <v>1</v>
          </cell>
          <cell r="CK294">
            <v>1</v>
          </cell>
          <cell r="CL294">
            <v>1</v>
          </cell>
          <cell r="CM294">
            <v>1</v>
          </cell>
          <cell r="CN294">
            <v>1</v>
          </cell>
          <cell r="CO294">
            <v>1</v>
          </cell>
          <cell r="CP294">
            <v>1</v>
          </cell>
          <cell r="CQ294">
            <v>1</v>
          </cell>
          <cell r="CR294">
            <v>1</v>
          </cell>
          <cell r="CS294">
            <v>1</v>
          </cell>
          <cell r="CT294">
            <v>1</v>
          </cell>
          <cell r="CU294">
            <v>1</v>
          </cell>
          <cell r="CV294">
            <v>1</v>
          </cell>
          <cell r="CW294">
            <v>2</v>
          </cell>
          <cell r="CX294">
            <v>1</v>
          </cell>
          <cell r="CY294">
            <v>1</v>
          </cell>
          <cell r="CZ294">
            <v>1</v>
          </cell>
          <cell r="DA294">
            <v>1</v>
          </cell>
          <cell r="DB294">
            <v>1</v>
          </cell>
          <cell r="DC294">
            <v>2</v>
          </cell>
          <cell r="DD294">
            <v>2</v>
          </cell>
          <cell r="DE294">
            <v>1</v>
          </cell>
          <cell r="DF294">
            <v>1</v>
          </cell>
          <cell r="DG294">
            <v>1</v>
          </cell>
          <cell r="DH294">
            <v>1</v>
          </cell>
          <cell r="DI294">
            <v>2</v>
          </cell>
          <cell r="DJ294" t="str">
            <v>RoS</v>
          </cell>
          <cell r="DK294" t="str">
            <v>NPC Only</v>
          </cell>
          <cell r="EA294" t="str">
            <v>Might</v>
          </cell>
          <cell r="EB294" t="str">
            <v>• Race: Goliath
• BAB +7
• Hide 5 ranks
• Move Silently 5 ranks
• Track feat
• Imprisoned by giants or rescued others who were (not verified)</v>
          </cell>
        </row>
        <row r="295">
          <cell r="A295">
            <v>292</v>
          </cell>
          <cell r="B295" t="str">
            <v>Iron Mind</v>
          </cell>
          <cell r="C295" t="str">
            <v>InM</v>
          </cell>
          <cell r="D295" t="str">
            <v>InM</v>
          </cell>
          <cell r="E295">
            <v>0</v>
          </cell>
          <cell r="I295">
            <v>0</v>
          </cell>
          <cell r="K295">
            <v>2</v>
          </cell>
          <cell r="L295">
            <v>10</v>
          </cell>
          <cell r="U295">
            <v>0.75</v>
          </cell>
          <cell r="V295">
            <v>0.34</v>
          </cell>
          <cell r="W295">
            <v>0.34</v>
          </cell>
          <cell r="X295">
            <v>0.5</v>
          </cell>
          <cell r="AH295">
            <v>1</v>
          </cell>
          <cell r="AI295">
            <v>1</v>
          </cell>
          <cell r="AJ295">
            <v>1</v>
          </cell>
          <cell r="AK295">
            <v>1</v>
          </cell>
          <cell r="AL295">
            <v>2</v>
          </cell>
          <cell r="AM295">
            <v>0</v>
          </cell>
          <cell r="AN295">
            <v>2</v>
          </cell>
          <cell r="AO295">
            <v>2</v>
          </cell>
          <cell r="AP295">
            <v>2</v>
          </cell>
          <cell r="AQ295">
            <v>2</v>
          </cell>
          <cell r="AR295">
            <v>2</v>
          </cell>
          <cell r="AS295">
            <v>2</v>
          </cell>
          <cell r="AT295">
            <v>2</v>
          </cell>
          <cell r="AU295">
            <v>2</v>
          </cell>
          <cell r="AV295">
            <v>1</v>
          </cell>
          <cell r="AW295">
            <v>1</v>
          </cell>
          <cell r="AX295">
            <v>1</v>
          </cell>
          <cell r="AY295">
            <v>1</v>
          </cell>
          <cell r="AZ295">
            <v>1</v>
          </cell>
          <cell r="BA295">
            <v>1</v>
          </cell>
          <cell r="BB295">
            <v>1</v>
          </cell>
          <cell r="BC295">
            <v>1</v>
          </cell>
          <cell r="BD295">
            <v>1</v>
          </cell>
          <cell r="BE295">
            <v>1</v>
          </cell>
          <cell r="BF295">
            <v>0</v>
          </cell>
          <cell r="BG295">
            <v>0</v>
          </cell>
          <cell r="BH295">
            <v>1</v>
          </cell>
          <cell r="BI295">
            <v>2</v>
          </cell>
          <cell r="BJ295">
            <v>1</v>
          </cell>
          <cell r="BK295">
            <v>1</v>
          </cell>
          <cell r="BL295">
            <v>1</v>
          </cell>
          <cell r="BM295">
            <v>1</v>
          </cell>
          <cell r="BN295">
            <v>1</v>
          </cell>
          <cell r="BP295">
            <v>0</v>
          </cell>
          <cell r="BQ295">
            <v>1</v>
          </cell>
          <cell r="BR295">
            <v>1</v>
          </cell>
          <cell r="BS295">
            <v>1</v>
          </cell>
          <cell r="BT295">
            <v>0</v>
          </cell>
          <cell r="BU295">
            <v>1</v>
          </cell>
          <cell r="BV295">
            <v>1</v>
          </cell>
          <cell r="BW295">
            <v>1</v>
          </cell>
          <cell r="BX295">
            <v>1</v>
          </cell>
          <cell r="BY295">
            <v>1</v>
          </cell>
          <cell r="BZ295">
            <v>1</v>
          </cell>
          <cell r="CA295">
            <v>1</v>
          </cell>
          <cell r="CB295">
            <v>1</v>
          </cell>
          <cell r="CC295">
            <v>1</v>
          </cell>
          <cell r="CD295">
            <v>1</v>
          </cell>
          <cell r="CE295">
            <v>1</v>
          </cell>
          <cell r="CF295">
            <v>1</v>
          </cell>
          <cell r="CG295">
            <v>1</v>
          </cell>
          <cell r="CH295">
            <v>1</v>
          </cell>
          <cell r="CI295">
            <v>1</v>
          </cell>
          <cell r="CJ295">
            <v>1</v>
          </cell>
          <cell r="CK295">
            <v>1</v>
          </cell>
          <cell r="CL295">
            <v>1</v>
          </cell>
          <cell r="CM295">
            <v>1</v>
          </cell>
          <cell r="CN295">
            <v>1</v>
          </cell>
          <cell r="CO295">
            <v>2</v>
          </cell>
          <cell r="CP295">
            <v>2</v>
          </cell>
          <cell r="CQ295">
            <v>2</v>
          </cell>
          <cell r="CR295">
            <v>2</v>
          </cell>
          <cell r="CS295">
            <v>2</v>
          </cell>
          <cell r="CT295">
            <v>2</v>
          </cell>
          <cell r="CU295">
            <v>1</v>
          </cell>
          <cell r="CV295">
            <v>1</v>
          </cell>
          <cell r="CW295">
            <v>1</v>
          </cell>
          <cell r="CX295">
            <v>2</v>
          </cell>
          <cell r="CY295">
            <v>1</v>
          </cell>
          <cell r="CZ295">
            <v>1</v>
          </cell>
          <cell r="DA295">
            <v>1</v>
          </cell>
          <cell r="DB295">
            <v>1</v>
          </cell>
          <cell r="DC295">
            <v>1</v>
          </cell>
          <cell r="DD295">
            <v>1</v>
          </cell>
          <cell r="DE295">
            <v>2</v>
          </cell>
          <cell r="DF295">
            <v>1</v>
          </cell>
          <cell r="DG295">
            <v>1</v>
          </cell>
          <cell r="DH295">
            <v>1</v>
          </cell>
          <cell r="DI295">
            <v>1</v>
          </cell>
          <cell r="DJ295" t="str">
            <v>RoS</v>
          </cell>
          <cell r="DK295" t="str">
            <v>Closed</v>
          </cell>
          <cell r="EA295" t="str">
            <v>Do</v>
          </cell>
          <cell r="EB295" t="str">
            <v>• BAB +3
• Concentration 8 ranks
• Armor Proficiency(heavy)
• Invest Armor feat
• Iron Will feat
• Able to manifest one 1st-level psionic power.</v>
          </cell>
          <cell r="EE295">
            <v>3</v>
          </cell>
        </row>
        <row r="296">
          <cell r="A296">
            <v>293</v>
          </cell>
          <cell r="B296" t="str">
            <v>Peregrine Runner</v>
          </cell>
          <cell r="C296" t="str">
            <v>PrR</v>
          </cell>
          <cell r="D296" t="str">
            <v>PrR</v>
          </cell>
          <cell r="E296">
            <v>0</v>
          </cell>
          <cell r="K296">
            <v>6</v>
          </cell>
          <cell r="L296">
            <v>8</v>
          </cell>
          <cell r="U296">
            <v>0.75</v>
          </cell>
          <cell r="V296">
            <v>0.5</v>
          </cell>
          <cell r="W296">
            <v>0.5</v>
          </cell>
          <cell r="X296">
            <v>0.34</v>
          </cell>
          <cell r="AH296">
            <v>1</v>
          </cell>
          <cell r="AI296">
            <v>1</v>
          </cell>
          <cell r="AJ296">
            <v>2</v>
          </cell>
          <cell r="AK296">
            <v>2</v>
          </cell>
          <cell r="AL296">
            <v>2</v>
          </cell>
          <cell r="AM296">
            <v>0</v>
          </cell>
          <cell r="AN296">
            <v>1</v>
          </cell>
          <cell r="AO296">
            <v>2</v>
          </cell>
          <cell r="AP296">
            <v>2</v>
          </cell>
          <cell r="AQ296">
            <v>2</v>
          </cell>
          <cell r="AR296">
            <v>2</v>
          </cell>
          <cell r="AS296">
            <v>2</v>
          </cell>
          <cell r="AT296">
            <v>2</v>
          </cell>
          <cell r="AU296">
            <v>2</v>
          </cell>
          <cell r="AV296">
            <v>1</v>
          </cell>
          <cell r="AW296">
            <v>2</v>
          </cell>
          <cell r="AX296">
            <v>1</v>
          </cell>
          <cell r="AY296">
            <v>1</v>
          </cell>
          <cell r="AZ296">
            <v>1</v>
          </cell>
          <cell r="BA296">
            <v>1</v>
          </cell>
          <cell r="BB296">
            <v>2</v>
          </cell>
          <cell r="BC296">
            <v>1</v>
          </cell>
          <cell r="BD296">
            <v>1</v>
          </cell>
          <cell r="BE296">
            <v>2</v>
          </cell>
          <cell r="BF296">
            <v>0</v>
          </cell>
          <cell r="BG296">
            <v>0</v>
          </cell>
          <cell r="BH296">
            <v>1</v>
          </cell>
          <cell r="BI296">
            <v>2</v>
          </cell>
          <cell r="BJ296">
            <v>1</v>
          </cell>
          <cell r="BK296">
            <v>1</v>
          </cell>
          <cell r="BL296">
            <v>1</v>
          </cell>
          <cell r="BM296">
            <v>1</v>
          </cell>
          <cell r="BN296">
            <v>1</v>
          </cell>
          <cell r="BO296">
            <v>1</v>
          </cell>
          <cell r="BP296">
            <v>0</v>
          </cell>
          <cell r="BQ296">
            <v>2</v>
          </cell>
          <cell r="BR296">
            <v>1</v>
          </cell>
          <cell r="BS296">
            <v>1</v>
          </cell>
          <cell r="BT296">
            <v>0</v>
          </cell>
          <cell r="BU296">
            <v>1</v>
          </cell>
          <cell r="BV296">
            <v>1</v>
          </cell>
          <cell r="BW296">
            <v>1</v>
          </cell>
          <cell r="BX296">
            <v>1</v>
          </cell>
          <cell r="BY296">
            <v>1</v>
          </cell>
          <cell r="BZ296">
            <v>1</v>
          </cell>
          <cell r="CA296">
            <v>1</v>
          </cell>
          <cell r="CB296">
            <v>1</v>
          </cell>
          <cell r="CC296">
            <v>1</v>
          </cell>
          <cell r="CD296">
            <v>1</v>
          </cell>
          <cell r="CE296">
            <v>2</v>
          </cell>
          <cell r="CF296">
            <v>1</v>
          </cell>
          <cell r="CG296">
            <v>2</v>
          </cell>
          <cell r="CH296">
            <v>1</v>
          </cell>
          <cell r="CI296">
            <v>1</v>
          </cell>
          <cell r="CJ296">
            <v>1</v>
          </cell>
          <cell r="CK296">
            <v>1</v>
          </cell>
          <cell r="CL296">
            <v>1</v>
          </cell>
          <cell r="CM296">
            <v>1</v>
          </cell>
          <cell r="CN296">
            <v>1</v>
          </cell>
          <cell r="CO296">
            <v>2</v>
          </cell>
          <cell r="CP296">
            <v>2</v>
          </cell>
          <cell r="CQ296">
            <v>2</v>
          </cell>
          <cell r="CR296">
            <v>2</v>
          </cell>
          <cell r="CS296">
            <v>2</v>
          </cell>
          <cell r="CT296">
            <v>2</v>
          </cell>
          <cell r="CU296">
            <v>1</v>
          </cell>
          <cell r="CV296">
            <v>1</v>
          </cell>
          <cell r="CW296">
            <v>2</v>
          </cell>
          <cell r="CX296">
            <v>2</v>
          </cell>
          <cell r="CY296">
            <v>1</v>
          </cell>
          <cell r="CZ296">
            <v>1</v>
          </cell>
          <cell r="DA296">
            <v>2</v>
          </cell>
          <cell r="DB296">
            <v>1</v>
          </cell>
          <cell r="DC296">
            <v>2</v>
          </cell>
          <cell r="DD296">
            <v>1</v>
          </cell>
          <cell r="DE296">
            <v>2</v>
          </cell>
          <cell r="DF296">
            <v>2</v>
          </cell>
          <cell r="DG296">
            <v>1</v>
          </cell>
          <cell r="DH296">
            <v>1</v>
          </cell>
          <cell r="DI296">
            <v>2</v>
          </cell>
          <cell r="DJ296" t="str">
            <v>RoS</v>
          </cell>
          <cell r="DK296" t="str">
            <v>NPC Only</v>
          </cell>
          <cell r="EA296" t="str">
            <v>Do</v>
          </cell>
          <cell r="EB296" t="str">
            <v>• Race: Goliath
• BAB +4
• Climb 9 ranks
• Diplomacy 4 ranks
• Handle Animal 4 ranks
• Jump 9 ranks
• Endurance feat
• Run feat</v>
          </cell>
        </row>
        <row r="297">
          <cell r="A297">
            <v>294</v>
          </cell>
          <cell r="B297" t="str">
            <v>Runesmith</v>
          </cell>
          <cell r="C297" t="str">
            <v>RuS</v>
          </cell>
          <cell r="D297" t="str">
            <v>RuS</v>
          </cell>
          <cell r="E297">
            <v>0</v>
          </cell>
          <cell r="G297">
            <v>0</v>
          </cell>
          <cell r="K297">
            <v>2</v>
          </cell>
          <cell r="L297">
            <v>6</v>
          </cell>
          <cell r="U297">
            <v>0.5</v>
          </cell>
          <cell r="V297">
            <v>0.5</v>
          </cell>
          <cell r="W297">
            <v>0.34</v>
          </cell>
          <cell r="X297">
            <v>0.5</v>
          </cell>
          <cell r="AH297">
            <v>2</v>
          </cell>
          <cell r="AI297">
            <v>1</v>
          </cell>
          <cell r="AJ297">
            <v>1</v>
          </cell>
          <cell r="AK297">
            <v>1</v>
          </cell>
          <cell r="AL297">
            <v>1</v>
          </cell>
          <cell r="AM297">
            <v>0</v>
          </cell>
          <cell r="AN297">
            <v>2</v>
          </cell>
          <cell r="AO297">
            <v>2</v>
          </cell>
          <cell r="AP297">
            <v>2</v>
          </cell>
          <cell r="AQ297">
            <v>2</v>
          </cell>
          <cell r="AR297">
            <v>2</v>
          </cell>
          <cell r="AS297">
            <v>2</v>
          </cell>
          <cell r="AT297">
            <v>2</v>
          </cell>
          <cell r="AU297">
            <v>2</v>
          </cell>
          <cell r="AV297">
            <v>2</v>
          </cell>
          <cell r="AW297">
            <v>1</v>
          </cell>
          <cell r="AX297">
            <v>1</v>
          </cell>
          <cell r="AY297">
            <v>1</v>
          </cell>
          <cell r="AZ297">
            <v>1</v>
          </cell>
          <cell r="BA297">
            <v>1</v>
          </cell>
          <cell r="BB297">
            <v>1</v>
          </cell>
          <cell r="BC297">
            <v>1</v>
          </cell>
          <cell r="BD297">
            <v>1</v>
          </cell>
          <cell r="BE297">
            <v>1</v>
          </cell>
          <cell r="BF297">
            <v>0</v>
          </cell>
          <cell r="BG297">
            <v>0</v>
          </cell>
          <cell r="BH297">
            <v>1</v>
          </cell>
          <cell r="BI297">
            <v>1</v>
          </cell>
          <cell r="BJ297">
            <v>2</v>
          </cell>
          <cell r="BK297">
            <v>1</v>
          </cell>
          <cell r="BL297">
            <v>1</v>
          </cell>
          <cell r="BM297">
            <v>1</v>
          </cell>
          <cell r="BN297">
            <v>1</v>
          </cell>
          <cell r="BO297">
            <v>1</v>
          </cell>
          <cell r="BP297">
            <v>0</v>
          </cell>
          <cell r="BQ297">
            <v>1</v>
          </cell>
          <cell r="BR297">
            <v>1</v>
          </cell>
          <cell r="BS297">
            <v>1</v>
          </cell>
          <cell r="BT297">
            <v>0</v>
          </cell>
          <cell r="BU297">
            <v>1</v>
          </cell>
          <cell r="BV297">
            <v>1</v>
          </cell>
          <cell r="BW297">
            <v>1</v>
          </cell>
          <cell r="BX297">
            <v>1</v>
          </cell>
          <cell r="BY297">
            <v>1</v>
          </cell>
          <cell r="BZ297">
            <v>1</v>
          </cell>
          <cell r="CA297">
            <v>1</v>
          </cell>
          <cell r="CB297">
            <v>1</v>
          </cell>
          <cell r="CC297">
            <v>1</v>
          </cell>
          <cell r="CD297">
            <v>1</v>
          </cell>
          <cell r="CE297">
            <v>1</v>
          </cell>
          <cell r="CF297">
            <v>1</v>
          </cell>
          <cell r="CG297">
            <v>1</v>
          </cell>
          <cell r="CH297">
            <v>1</v>
          </cell>
          <cell r="CI297">
            <v>1</v>
          </cell>
          <cell r="CJ297">
            <v>1</v>
          </cell>
          <cell r="CK297">
            <v>1</v>
          </cell>
          <cell r="CL297">
            <v>1</v>
          </cell>
          <cell r="CM297">
            <v>1</v>
          </cell>
          <cell r="CN297">
            <v>1</v>
          </cell>
          <cell r="CO297">
            <v>1</v>
          </cell>
          <cell r="CP297">
            <v>1</v>
          </cell>
          <cell r="CQ297">
            <v>1</v>
          </cell>
          <cell r="CR297">
            <v>1</v>
          </cell>
          <cell r="CS297">
            <v>1</v>
          </cell>
          <cell r="CT297">
            <v>1</v>
          </cell>
          <cell r="CU297">
            <v>1</v>
          </cell>
          <cell r="CV297">
            <v>1</v>
          </cell>
          <cell r="CW297">
            <v>1</v>
          </cell>
          <cell r="CX297">
            <v>1</v>
          </cell>
          <cell r="CY297">
            <v>1</v>
          </cell>
          <cell r="CZ297">
            <v>1</v>
          </cell>
          <cell r="DA297">
            <v>1</v>
          </cell>
          <cell r="DB297">
            <v>2</v>
          </cell>
          <cell r="DC297">
            <v>1</v>
          </cell>
          <cell r="DD297">
            <v>1</v>
          </cell>
          <cell r="DE297">
            <v>1</v>
          </cell>
          <cell r="DF297">
            <v>1</v>
          </cell>
          <cell r="DG297">
            <v>1</v>
          </cell>
          <cell r="DH297">
            <v>1</v>
          </cell>
          <cell r="DI297">
            <v>1</v>
          </cell>
          <cell r="DJ297" t="str">
            <v>RoS</v>
          </cell>
          <cell r="DK297" t="str">
            <v>Closed</v>
          </cell>
          <cell r="EA297" t="str">
            <v>Do</v>
          </cell>
          <cell r="EB297" t="str">
            <v>• Race: Dwarf
• Concentration 5 ranks
• Craft(stoneworking) 8 ranks
• Heavy Armor Proficeincy
• Scribe Scroll feat
• Able to cast 1st-level arcane spells</v>
          </cell>
          <cell r="EF297" t="str">
            <v/>
          </cell>
          <cell r="EG297">
            <v>-1</v>
          </cell>
        </row>
        <row r="298">
          <cell r="A298">
            <v>295</v>
          </cell>
          <cell r="B298" t="str">
            <v>Shadowcraft Mage</v>
          </cell>
          <cell r="C298" t="str">
            <v>ScM</v>
          </cell>
          <cell r="D298" t="str">
            <v>ScM</v>
          </cell>
          <cell r="E298">
            <v>0</v>
          </cell>
          <cell r="G298">
            <v>0</v>
          </cell>
          <cell r="K298">
            <v>4</v>
          </cell>
          <cell r="L298">
            <v>4</v>
          </cell>
          <cell r="U298">
            <v>0.5</v>
          </cell>
          <cell r="V298">
            <v>0.34</v>
          </cell>
          <cell r="W298">
            <v>0.34</v>
          </cell>
          <cell r="X298">
            <v>0.5</v>
          </cell>
          <cell r="AH298">
            <v>1</v>
          </cell>
          <cell r="AI298">
            <v>1</v>
          </cell>
          <cell r="AJ298">
            <v>1</v>
          </cell>
          <cell r="AK298">
            <v>2</v>
          </cell>
          <cell r="AL298">
            <v>1</v>
          </cell>
          <cell r="AM298">
            <v>0</v>
          </cell>
          <cell r="AN298">
            <v>2</v>
          </cell>
          <cell r="AO298">
            <v>1</v>
          </cell>
          <cell r="AP298">
            <v>1</v>
          </cell>
          <cell r="AQ298">
            <v>1</v>
          </cell>
          <cell r="AR298">
            <v>1</v>
          </cell>
          <cell r="AS298">
            <v>1</v>
          </cell>
          <cell r="AT298">
            <v>1</v>
          </cell>
          <cell r="AU298">
            <v>1</v>
          </cell>
          <cell r="AV298">
            <v>1</v>
          </cell>
          <cell r="AW298">
            <v>1</v>
          </cell>
          <cell r="AX298">
            <v>1</v>
          </cell>
          <cell r="AY298">
            <v>2</v>
          </cell>
          <cell r="AZ298">
            <v>1</v>
          </cell>
          <cell r="BA298">
            <v>1</v>
          </cell>
          <cell r="BB298">
            <v>1</v>
          </cell>
          <cell r="BC298">
            <v>1</v>
          </cell>
          <cell r="BD298">
            <v>1</v>
          </cell>
          <cell r="BE298">
            <v>2</v>
          </cell>
          <cell r="BF298">
            <v>0</v>
          </cell>
          <cell r="BG298">
            <v>0</v>
          </cell>
          <cell r="BH298">
            <v>1</v>
          </cell>
          <cell r="BI298">
            <v>1</v>
          </cell>
          <cell r="BJ298">
            <v>2</v>
          </cell>
          <cell r="BK298">
            <v>1</v>
          </cell>
          <cell r="BL298">
            <v>1</v>
          </cell>
          <cell r="BM298">
            <v>1</v>
          </cell>
          <cell r="BN298">
            <v>1</v>
          </cell>
          <cell r="BO298">
            <v>1</v>
          </cell>
          <cell r="BP298">
            <v>0</v>
          </cell>
          <cell r="BQ298">
            <v>1</v>
          </cell>
          <cell r="BR298">
            <v>1</v>
          </cell>
          <cell r="BS298">
            <v>1</v>
          </cell>
          <cell r="BT298">
            <v>0</v>
          </cell>
          <cell r="BU298">
            <v>1</v>
          </cell>
          <cell r="BV298">
            <v>1</v>
          </cell>
          <cell r="BW298">
            <v>1</v>
          </cell>
          <cell r="BX298">
            <v>1</v>
          </cell>
          <cell r="BY298">
            <v>1</v>
          </cell>
          <cell r="BZ298">
            <v>1</v>
          </cell>
          <cell r="CA298">
            <v>1</v>
          </cell>
          <cell r="CB298">
            <v>1</v>
          </cell>
          <cell r="CC298">
            <v>1</v>
          </cell>
          <cell r="CD298">
            <v>1</v>
          </cell>
          <cell r="CE298">
            <v>1</v>
          </cell>
          <cell r="CF298">
            <v>1</v>
          </cell>
          <cell r="CG298">
            <v>2</v>
          </cell>
          <cell r="CH298">
            <v>1</v>
          </cell>
          <cell r="CI298">
            <v>2</v>
          </cell>
          <cell r="CJ298">
            <v>2</v>
          </cell>
          <cell r="CK298">
            <v>2</v>
          </cell>
          <cell r="CL298">
            <v>2</v>
          </cell>
          <cell r="CM298">
            <v>2</v>
          </cell>
          <cell r="CN298">
            <v>2</v>
          </cell>
          <cell r="CO298">
            <v>1</v>
          </cell>
          <cell r="CP298">
            <v>1</v>
          </cell>
          <cell r="CQ298">
            <v>1</v>
          </cell>
          <cell r="CR298">
            <v>1</v>
          </cell>
          <cell r="CS298">
            <v>1</v>
          </cell>
          <cell r="CT298">
            <v>1</v>
          </cell>
          <cell r="CU298">
            <v>1</v>
          </cell>
          <cell r="CV298">
            <v>1</v>
          </cell>
          <cell r="CW298">
            <v>2</v>
          </cell>
          <cell r="CX298">
            <v>1</v>
          </cell>
          <cell r="CY298">
            <v>1</v>
          </cell>
          <cell r="CZ298">
            <v>1</v>
          </cell>
          <cell r="DA298">
            <v>1</v>
          </cell>
          <cell r="DB298">
            <v>2</v>
          </cell>
          <cell r="DC298">
            <v>2</v>
          </cell>
          <cell r="DD298">
            <v>1</v>
          </cell>
          <cell r="DE298">
            <v>1</v>
          </cell>
          <cell r="DF298">
            <v>1</v>
          </cell>
          <cell r="DG298">
            <v>1</v>
          </cell>
          <cell r="DH298">
            <v>1</v>
          </cell>
          <cell r="DI298">
            <v>1</v>
          </cell>
          <cell r="DJ298" t="str">
            <v>RoS</v>
          </cell>
          <cell r="DK298" t="str">
            <v>Open</v>
          </cell>
          <cell r="EA298" t="str">
            <v>Might</v>
          </cell>
          <cell r="EB298" t="str">
            <v>• Race: Gnome
• Bluff 4 ranks
• Hide 4 ranks
• Spell Focus(illusion) feat
• Able to cast at least three illusion spells, including at least one
   shadow spell of 4th level or higher (not verified)</v>
          </cell>
          <cell r="EF298" t="str">
            <v/>
          </cell>
          <cell r="EG298">
            <v>-1</v>
          </cell>
        </row>
        <row r="299">
          <cell r="A299">
            <v>296</v>
          </cell>
          <cell r="B299" t="str">
            <v>Stoneblessed</v>
          </cell>
          <cell r="C299" t="str">
            <v>Stb</v>
          </cell>
          <cell r="D299" t="str">
            <v>Stb</v>
          </cell>
          <cell r="E299">
            <v>0</v>
          </cell>
          <cell r="K299">
            <v>2</v>
          </cell>
          <cell r="L299">
            <v>8</v>
          </cell>
          <cell r="U299">
            <v>0.75</v>
          </cell>
          <cell r="V299">
            <v>0.5</v>
          </cell>
          <cell r="W299">
            <v>0.34</v>
          </cell>
          <cell r="X299">
            <v>0.34</v>
          </cell>
          <cell r="AH299">
            <v>1</v>
          </cell>
          <cell r="AI299">
            <v>1</v>
          </cell>
          <cell r="AJ299">
            <v>1</v>
          </cell>
          <cell r="AK299">
            <v>1</v>
          </cell>
          <cell r="AL299">
            <v>2</v>
          </cell>
          <cell r="AM299">
            <v>0</v>
          </cell>
          <cell r="AN299">
            <v>1</v>
          </cell>
          <cell r="AO299">
            <v>2</v>
          </cell>
          <cell r="AP299">
            <v>2</v>
          </cell>
          <cell r="AQ299">
            <v>2</v>
          </cell>
          <cell r="AR299">
            <v>2</v>
          </cell>
          <cell r="AS299">
            <v>2</v>
          </cell>
          <cell r="AT299">
            <v>2</v>
          </cell>
          <cell r="AU299">
            <v>2</v>
          </cell>
          <cell r="AV299">
            <v>1</v>
          </cell>
          <cell r="AW299">
            <v>1</v>
          </cell>
          <cell r="AX299">
            <v>1</v>
          </cell>
          <cell r="AY299">
            <v>1</v>
          </cell>
          <cell r="AZ299">
            <v>1</v>
          </cell>
          <cell r="BA299">
            <v>1</v>
          </cell>
          <cell r="BB299">
            <v>1</v>
          </cell>
          <cell r="BC299">
            <v>1</v>
          </cell>
          <cell r="BD299">
            <v>1</v>
          </cell>
          <cell r="BE299">
            <v>1</v>
          </cell>
          <cell r="BF299">
            <v>0</v>
          </cell>
          <cell r="BG299">
            <v>0</v>
          </cell>
          <cell r="BH299">
            <v>1</v>
          </cell>
          <cell r="BI299">
            <v>2</v>
          </cell>
          <cell r="BJ299">
            <v>1</v>
          </cell>
          <cell r="BK299">
            <v>1</v>
          </cell>
          <cell r="BL299">
            <v>1</v>
          </cell>
          <cell r="BM299">
            <v>1</v>
          </cell>
          <cell r="BN299">
            <v>1</v>
          </cell>
          <cell r="BO299">
            <v>1</v>
          </cell>
          <cell r="BP299">
            <v>0</v>
          </cell>
          <cell r="BQ299">
            <v>1</v>
          </cell>
          <cell r="BR299">
            <v>1</v>
          </cell>
          <cell r="BS299">
            <v>1</v>
          </cell>
          <cell r="BT299">
            <v>0</v>
          </cell>
          <cell r="BU299">
            <v>1</v>
          </cell>
          <cell r="BV299">
            <v>1</v>
          </cell>
          <cell r="BW299">
            <v>1</v>
          </cell>
          <cell r="BX299">
            <v>1</v>
          </cell>
          <cell r="BY299">
            <v>1</v>
          </cell>
          <cell r="BZ299">
            <v>1</v>
          </cell>
          <cell r="CA299">
            <v>1</v>
          </cell>
          <cell r="CB299">
            <v>1</v>
          </cell>
          <cell r="CC299">
            <v>1</v>
          </cell>
          <cell r="CD299">
            <v>1</v>
          </cell>
          <cell r="CE299">
            <v>1</v>
          </cell>
          <cell r="CF299">
            <v>1</v>
          </cell>
          <cell r="CG299">
            <v>1</v>
          </cell>
          <cell r="CH299">
            <v>1</v>
          </cell>
          <cell r="CI299">
            <v>1</v>
          </cell>
          <cell r="CJ299">
            <v>1</v>
          </cell>
          <cell r="CK299">
            <v>1</v>
          </cell>
          <cell r="CL299">
            <v>1</v>
          </cell>
          <cell r="CM299">
            <v>1</v>
          </cell>
          <cell r="CN299">
            <v>1</v>
          </cell>
          <cell r="CO299">
            <v>2</v>
          </cell>
          <cell r="CP299">
            <v>2</v>
          </cell>
          <cell r="CQ299">
            <v>2</v>
          </cell>
          <cell r="CR299">
            <v>2</v>
          </cell>
          <cell r="CS299">
            <v>2</v>
          </cell>
          <cell r="CT299">
            <v>2</v>
          </cell>
          <cell r="CU299">
            <v>1</v>
          </cell>
          <cell r="CV299">
            <v>1</v>
          </cell>
          <cell r="CW299">
            <v>1</v>
          </cell>
          <cell r="CX299">
            <v>1</v>
          </cell>
          <cell r="CY299">
            <v>1</v>
          </cell>
          <cell r="CZ299">
            <v>1</v>
          </cell>
          <cell r="DA299">
            <v>1</v>
          </cell>
          <cell r="DB299">
            <v>1</v>
          </cell>
          <cell r="DC299">
            <v>1</v>
          </cell>
          <cell r="DD299">
            <v>1</v>
          </cell>
          <cell r="DE299">
            <v>1</v>
          </cell>
          <cell r="DF299">
            <v>1</v>
          </cell>
          <cell r="DG299">
            <v>1</v>
          </cell>
          <cell r="DH299">
            <v>1</v>
          </cell>
          <cell r="DI299">
            <v>1</v>
          </cell>
          <cell r="DJ299" t="str">
            <v>RoS</v>
          </cell>
          <cell r="DK299" t="str">
            <v>Limited</v>
          </cell>
          <cell r="EA299" t="str">
            <v>Might</v>
          </cell>
          <cell r="EB299" t="str">
            <v>• Appraise 2 ranks
• Able to speak language of chosen race and Terran (not verified).
• Must be invited by a member of the race (not verified).</v>
          </cell>
        </row>
        <row r="300">
          <cell r="A300">
            <v>297</v>
          </cell>
          <cell r="B300" t="str">
            <v>Stonedeath Assassin</v>
          </cell>
          <cell r="C300" t="str">
            <v>SdA</v>
          </cell>
          <cell r="D300" t="str">
            <v>SdA</v>
          </cell>
          <cell r="E300">
            <v>0</v>
          </cell>
          <cell r="K300">
            <v>6</v>
          </cell>
          <cell r="L300">
            <v>6</v>
          </cell>
          <cell r="U300">
            <v>0.75</v>
          </cell>
          <cell r="V300">
            <v>0.34</v>
          </cell>
          <cell r="W300">
            <v>0.5</v>
          </cell>
          <cell r="X300">
            <v>0.34</v>
          </cell>
          <cell r="AH300">
            <v>1</v>
          </cell>
          <cell r="AI300">
            <v>1</v>
          </cell>
          <cell r="AJ300">
            <v>2</v>
          </cell>
          <cell r="AK300">
            <v>1</v>
          </cell>
          <cell r="AL300">
            <v>2</v>
          </cell>
          <cell r="AM300">
            <v>0</v>
          </cell>
          <cell r="AN300">
            <v>1</v>
          </cell>
          <cell r="AO300">
            <v>1</v>
          </cell>
          <cell r="AP300">
            <v>1</v>
          </cell>
          <cell r="AQ300">
            <v>1</v>
          </cell>
          <cell r="AR300">
            <v>1</v>
          </cell>
          <cell r="AS300">
            <v>1</v>
          </cell>
          <cell r="AT300">
            <v>1</v>
          </cell>
          <cell r="AU300">
            <v>1</v>
          </cell>
          <cell r="AV300">
            <v>2</v>
          </cell>
          <cell r="AW300">
            <v>1</v>
          </cell>
          <cell r="AX300">
            <v>2</v>
          </cell>
          <cell r="AY300">
            <v>1</v>
          </cell>
          <cell r="AZ300">
            <v>2</v>
          </cell>
          <cell r="BA300">
            <v>1</v>
          </cell>
          <cell r="BB300">
            <v>1</v>
          </cell>
          <cell r="BC300">
            <v>1</v>
          </cell>
          <cell r="BD300">
            <v>1</v>
          </cell>
          <cell r="BE300">
            <v>2</v>
          </cell>
          <cell r="BF300">
            <v>0</v>
          </cell>
          <cell r="BG300">
            <v>0</v>
          </cell>
          <cell r="BH300">
            <v>2</v>
          </cell>
          <cell r="BI300">
            <v>2</v>
          </cell>
          <cell r="BJ300">
            <v>1</v>
          </cell>
          <cell r="BK300">
            <v>1</v>
          </cell>
          <cell r="BL300">
            <v>1</v>
          </cell>
          <cell r="BM300">
            <v>1</v>
          </cell>
          <cell r="BN300">
            <v>1</v>
          </cell>
          <cell r="BO300">
            <v>1</v>
          </cell>
          <cell r="BP300">
            <v>0</v>
          </cell>
          <cell r="BQ300">
            <v>1</v>
          </cell>
          <cell r="BR300">
            <v>1</v>
          </cell>
          <cell r="BS300">
            <v>1</v>
          </cell>
          <cell r="BT300">
            <v>0</v>
          </cell>
          <cell r="BU300">
            <v>1</v>
          </cell>
          <cell r="BV300">
            <v>1</v>
          </cell>
          <cell r="BW300">
            <v>1</v>
          </cell>
          <cell r="BX300">
            <v>1</v>
          </cell>
          <cell r="BY300">
            <v>1</v>
          </cell>
          <cell r="BZ300">
            <v>1</v>
          </cell>
          <cell r="CA300">
            <v>1</v>
          </cell>
          <cell r="CB300">
            <v>1</v>
          </cell>
          <cell r="CC300">
            <v>1</v>
          </cell>
          <cell r="CD300">
            <v>1</v>
          </cell>
          <cell r="CE300">
            <v>2</v>
          </cell>
          <cell r="CF300">
            <v>1</v>
          </cell>
          <cell r="CG300">
            <v>2</v>
          </cell>
          <cell r="CH300">
            <v>2</v>
          </cell>
          <cell r="CI300">
            <v>1</v>
          </cell>
          <cell r="CJ300">
            <v>1</v>
          </cell>
          <cell r="CK300">
            <v>1</v>
          </cell>
          <cell r="CL300">
            <v>1</v>
          </cell>
          <cell r="CM300">
            <v>1</v>
          </cell>
          <cell r="CN300">
            <v>1</v>
          </cell>
          <cell r="CO300">
            <v>1</v>
          </cell>
          <cell r="CP300">
            <v>1</v>
          </cell>
          <cell r="CQ300">
            <v>1</v>
          </cell>
          <cell r="CR300">
            <v>1</v>
          </cell>
          <cell r="CS300">
            <v>1</v>
          </cell>
          <cell r="CT300">
            <v>1</v>
          </cell>
          <cell r="CU300">
            <v>1</v>
          </cell>
          <cell r="CV300">
            <v>1</v>
          </cell>
          <cell r="CW300">
            <v>2</v>
          </cell>
          <cell r="CX300">
            <v>1</v>
          </cell>
          <cell r="CY300">
            <v>1</v>
          </cell>
          <cell r="CZ300">
            <v>1</v>
          </cell>
          <cell r="DA300">
            <v>1</v>
          </cell>
          <cell r="DB300">
            <v>1</v>
          </cell>
          <cell r="DC300">
            <v>2</v>
          </cell>
          <cell r="DD300">
            <v>2</v>
          </cell>
          <cell r="DE300">
            <v>2</v>
          </cell>
          <cell r="DF300">
            <v>1</v>
          </cell>
          <cell r="DG300">
            <v>1</v>
          </cell>
          <cell r="DH300">
            <v>1</v>
          </cell>
          <cell r="DI300">
            <v>2</v>
          </cell>
          <cell r="DJ300" t="str">
            <v>RoS</v>
          </cell>
          <cell r="DK300" t="str">
            <v>NPC Only</v>
          </cell>
          <cell r="EA300" t="str">
            <v>Do</v>
          </cell>
          <cell r="EB300" t="str">
            <v>• Goblinoid subtype
• BAB +3
• Hide 8 ranks
• Move Silently 8 ranks</v>
          </cell>
        </row>
        <row r="301">
          <cell r="A301">
            <v>298</v>
          </cell>
          <cell r="B301" t="str">
            <v>Stonespeaker Guardian</v>
          </cell>
          <cell r="C301" t="str">
            <v>SsG</v>
          </cell>
          <cell r="D301" t="str">
            <v>SsG</v>
          </cell>
          <cell r="E301">
            <v>0</v>
          </cell>
          <cell r="G301">
            <v>0</v>
          </cell>
          <cell r="K301">
            <v>4</v>
          </cell>
          <cell r="L301">
            <v>8</v>
          </cell>
          <cell r="U301">
            <v>0.75</v>
          </cell>
          <cell r="V301">
            <v>0.5</v>
          </cell>
          <cell r="W301">
            <v>0.34</v>
          </cell>
          <cell r="X301">
            <v>0.5</v>
          </cell>
          <cell r="AH301">
            <v>2</v>
          </cell>
          <cell r="AI301">
            <v>1</v>
          </cell>
          <cell r="AJ301">
            <v>1</v>
          </cell>
          <cell r="AK301">
            <v>1</v>
          </cell>
          <cell r="AL301">
            <v>2</v>
          </cell>
          <cell r="AM301">
            <v>0</v>
          </cell>
          <cell r="AN301">
            <v>1</v>
          </cell>
          <cell r="AO301">
            <v>2</v>
          </cell>
          <cell r="AP301">
            <v>2</v>
          </cell>
          <cell r="AQ301">
            <v>2</v>
          </cell>
          <cell r="AR301">
            <v>2</v>
          </cell>
          <cell r="AS301">
            <v>2</v>
          </cell>
          <cell r="AT301">
            <v>2</v>
          </cell>
          <cell r="AU301">
            <v>2</v>
          </cell>
          <cell r="AV301">
            <v>1</v>
          </cell>
          <cell r="AW301">
            <v>1</v>
          </cell>
          <cell r="AX301">
            <v>1</v>
          </cell>
          <cell r="AY301">
            <v>1</v>
          </cell>
          <cell r="AZ301">
            <v>1</v>
          </cell>
          <cell r="BA301">
            <v>1</v>
          </cell>
          <cell r="BB301">
            <v>1</v>
          </cell>
          <cell r="BC301">
            <v>1</v>
          </cell>
          <cell r="BD301">
            <v>1</v>
          </cell>
          <cell r="BE301">
            <v>1</v>
          </cell>
          <cell r="BF301">
            <v>0</v>
          </cell>
          <cell r="BG301">
            <v>0</v>
          </cell>
          <cell r="BH301">
            <v>2</v>
          </cell>
          <cell r="BI301">
            <v>1</v>
          </cell>
          <cell r="BJ301">
            <v>1</v>
          </cell>
          <cell r="BK301">
            <v>1</v>
          </cell>
          <cell r="BL301">
            <v>1</v>
          </cell>
          <cell r="BM301">
            <v>1</v>
          </cell>
          <cell r="BN301">
            <v>1</v>
          </cell>
          <cell r="BO301">
            <v>1</v>
          </cell>
          <cell r="BP301">
            <v>0</v>
          </cell>
          <cell r="BQ301">
            <v>2</v>
          </cell>
          <cell r="BR301">
            <v>1</v>
          </cell>
          <cell r="BS301">
            <v>1</v>
          </cell>
          <cell r="BT301">
            <v>0</v>
          </cell>
          <cell r="BU301">
            <v>2</v>
          </cell>
          <cell r="BV301">
            <v>1</v>
          </cell>
          <cell r="BW301">
            <v>1</v>
          </cell>
          <cell r="BX301">
            <v>1</v>
          </cell>
          <cell r="BY301">
            <v>1</v>
          </cell>
          <cell r="BZ301">
            <v>1</v>
          </cell>
          <cell r="CA301">
            <v>1</v>
          </cell>
          <cell r="CB301">
            <v>1</v>
          </cell>
          <cell r="CC301">
            <v>1</v>
          </cell>
          <cell r="CD301">
            <v>1</v>
          </cell>
          <cell r="CE301">
            <v>2</v>
          </cell>
          <cell r="CF301">
            <v>1</v>
          </cell>
          <cell r="CG301">
            <v>1</v>
          </cell>
          <cell r="CH301">
            <v>1</v>
          </cell>
          <cell r="CI301">
            <v>1</v>
          </cell>
          <cell r="CJ301">
            <v>1</v>
          </cell>
          <cell r="CK301">
            <v>1</v>
          </cell>
          <cell r="CL301">
            <v>1</v>
          </cell>
          <cell r="CM301">
            <v>1</v>
          </cell>
          <cell r="CN301">
            <v>1</v>
          </cell>
          <cell r="CO301">
            <v>1</v>
          </cell>
          <cell r="CP301">
            <v>1</v>
          </cell>
          <cell r="CQ301">
            <v>1</v>
          </cell>
          <cell r="CR301">
            <v>1</v>
          </cell>
          <cell r="CS301">
            <v>1</v>
          </cell>
          <cell r="CT301">
            <v>1</v>
          </cell>
          <cell r="CU301">
            <v>1</v>
          </cell>
          <cell r="CV301">
            <v>1</v>
          </cell>
          <cell r="CW301">
            <v>2</v>
          </cell>
          <cell r="CX301">
            <v>1</v>
          </cell>
          <cell r="CY301">
            <v>1</v>
          </cell>
          <cell r="CZ301">
            <v>1</v>
          </cell>
          <cell r="DA301">
            <v>1</v>
          </cell>
          <cell r="DB301">
            <v>1</v>
          </cell>
          <cell r="DC301">
            <v>2</v>
          </cell>
          <cell r="DD301">
            <v>2</v>
          </cell>
          <cell r="DE301">
            <v>1</v>
          </cell>
          <cell r="DF301">
            <v>1</v>
          </cell>
          <cell r="DG301">
            <v>1</v>
          </cell>
          <cell r="DH301">
            <v>1</v>
          </cell>
          <cell r="DI301">
            <v>1</v>
          </cell>
          <cell r="DJ301" t="str">
            <v>RoS</v>
          </cell>
          <cell r="DK301" t="str">
            <v>NPC Only</v>
          </cell>
          <cell r="EA301" t="str">
            <v>Do</v>
          </cell>
          <cell r="EB301" t="str">
            <v>• Race: Feral gargun or Goliath
• Knowledge(nature) 6 ranks
• Survival 8 ranks
• Endurance feat
• Stone Form feat
• Wild shape ability</v>
          </cell>
          <cell r="ED301" t="str">
            <v>Class</v>
          </cell>
          <cell r="EE301" t="str">
            <v>Lvl</v>
          </cell>
          <cell r="EF301" t="str">
            <v>Type</v>
          </cell>
          <cell r="EG301" t="str">
            <v>Value</v>
          </cell>
          <cell r="EH301" t="str">
            <v>HasClLvl</v>
          </cell>
          <cell r="EI301" t="str">
            <v>ClassLvl</v>
          </cell>
          <cell r="EJ301" t="str">
            <v>AtClassLvl</v>
          </cell>
          <cell r="EK301" t="str">
            <v>AtGClassLvl</v>
          </cell>
          <cell r="EL301" t="str">
            <v>AtVClassLvl</v>
          </cell>
          <cell r="EM301" t="str">
            <v>AtCharLvl</v>
          </cell>
          <cell r="EN301" t="str">
            <v>DR</v>
          </cell>
        </row>
        <row r="302">
          <cell r="A302">
            <v>299</v>
          </cell>
          <cell r="B302" t="str">
            <v>– Prestige Classes Races of Destiny –</v>
          </cell>
          <cell r="E302">
            <v>0</v>
          </cell>
          <cell r="F302">
            <v>1</v>
          </cell>
          <cell r="ED302" t="str">
            <v>DwD</v>
          </cell>
          <cell r="EE302">
            <v>6</v>
          </cell>
          <cell r="EF302" t="str">
            <v>-</v>
          </cell>
          <cell r="EG302">
            <v>3</v>
          </cell>
          <cell r="EH302" t="b">
            <v>0</v>
          </cell>
          <cell r="EI302" t="str">
            <v/>
          </cell>
          <cell r="EJ302">
            <v>99</v>
          </cell>
          <cell r="EK302">
            <v>99</v>
          </cell>
          <cell r="EL302">
            <v>99</v>
          </cell>
          <cell r="EM302">
            <v>99</v>
          </cell>
          <cell r="EN302" t="str">
            <v/>
          </cell>
        </row>
        <row r="303">
          <cell r="A303">
            <v>300</v>
          </cell>
          <cell r="B303" t="str">
            <v>Chameleon</v>
          </cell>
          <cell r="C303" t="str">
            <v>Cml</v>
          </cell>
          <cell r="D303" t="str">
            <v>Cml</v>
          </cell>
          <cell r="E303">
            <v>0</v>
          </cell>
          <cell r="K303">
            <v>4</v>
          </cell>
          <cell r="L303">
            <v>8</v>
          </cell>
          <cell r="N303" t="b">
            <v>0</v>
          </cell>
          <cell r="O303" t="b">
            <v>0</v>
          </cell>
          <cell r="P303" t="b">
            <v>0</v>
          </cell>
          <cell r="Q303" t="b">
            <v>0</v>
          </cell>
          <cell r="S303" t="b">
            <v>0</v>
          </cell>
          <cell r="T303" t="b">
            <v>0</v>
          </cell>
          <cell r="U303">
            <v>0.75</v>
          </cell>
          <cell r="V303">
            <v>0.34</v>
          </cell>
          <cell r="W303">
            <v>0.34</v>
          </cell>
          <cell r="X303">
            <v>0.34</v>
          </cell>
          <cell r="AH303">
            <v>1</v>
          </cell>
          <cell r="AI303">
            <v>1</v>
          </cell>
          <cell r="AJ303">
            <v>1</v>
          </cell>
          <cell r="AK303">
            <v>2</v>
          </cell>
          <cell r="AL303">
            <v>1</v>
          </cell>
          <cell r="AM303">
            <v>0</v>
          </cell>
          <cell r="AN303">
            <v>2</v>
          </cell>
          <cell r="AO303">
            <v>2</v>
          </cell>
          <cell r="AP303">
            <v>2</v>
          </cell>
          <cell r="AQ303">
            <v>2</v>
          </cell>
          <cell r="AR303">
            <v>2</v>
          </cell>
          <cell r="AS303">
            <v>2</v>
          </cell>
          <cell r="AT303">
            <v>2</v>
          </cell>
          <cell r="AU303">
            <v>2</v>
          </cell>
          <cell r="AV303">
            <v>1</v>
          </cell>
          <cell r="AW303">
            <v>1</v>
          </cell>
          <cell r="AX303">
            <v>1</v>
          </cell>
          <cell r="AY303">
            <v>2</v>
          </cell>
          <cell r="AZ303">
            <v>1</v>
          </cell>
          <cell r="BA303">
            <v>1</v>
          </cell>
          <cell r="BB303">
            <v>1</v>
          </cell>
          <cell r="BC303">
            <v>1</v>
          </cell>
          <cell r="BD303">
            <v>1</v>
          </cell>
          <cell r="BE303">
            <v>1</v>
          </cell>
          <cell r="BF303">
            <v>0</v>
          </cell>
          <cell r="BG303">
            <v>0</v>
          </cell>
          <cell r="BH303">
            <v>1</v>
          </cell>
          <cell r="BI303">
            <v>1</v>
          </cell>
          <cell r="BJ303">
            <v>1</v>
          </cell>
          <cell r="BK303">
            <v>1</v>
          </cell>
          <cell r="BL303">
            <v>1</v>
          </cell>
          <cell r="BM303">
            <v>1</v>
          </cell>
          <cell r="BN303">
            <v>1</v>
          </cell>
          <cell r="BO303">
            <v>1</v>
          </cell>
          <cell r="BP303">
            <v>0</v>
          </cell>
          <cell r="BQ303">
            <v>1</v>
          </cell>
          <cell r="BR303">
            <v>1</v>
          </cell>
          <cell r="BS303">
            <v>1</v>
          </cell>
          <cell r="BT303">
            <v>0</v>
          </cell>
          <cell r="BU303">
            <v>1</v>
          </cell>
          <cell r="BV303">
            <v>1</v>
          </cell>
          <cell r="BW303">
            <v>1</v>
          </cell>
          <cell r="BX303">
            <v>1</v>
          </cell>
          <cell r="BY303">
            <v>1</v>
          </cell>
          <cell r="BZ303">
            <v>1</v>
          </cell>
          <cell r="CA303">
            <v>1</v>
          </cell>
          <cell r="CB303">
            <v>1</v>
          </cell>
          <cell r="CC303">
            <v>1</v>
          </cell>
          <cell r="CD303">
            <v>1</v>
          </cell>
          <cell r="CE303">
            <v>1</v>
          </cell>
          <cell r="CF303">
            <v>1</v>
          </cell>
          <cell r="CG303">
            <v>1</v>
          </cell>
          <cell r="CH303">
            <v>1</v>
          </cell>
          <cell r="CI303">
            <v>1</v>
          </cell>
          <cell r="CJ303">
            <v>1</v>
          </cell>
          <cell r="CK303">
            <v>1</v>
          </cell>
          <cell r="CL303">
            <v>1</v>
          </cell>
          <cell r="CM303">
            <v>1</v>
          </cell>
          <cell r="CN303">
            <v>1</v>
          </cell>
          <cell r="CO303">
            <v>2</v>
          </cell>
          <cell r="CP303">
            <v>2</v>
          </cell>
          <cell r="CQ303">
            <v>2</v>
          </cell>
          <cell r="CR303">
            <v>2</v>
          </cell>
          <cell r="CS303">
            <v>2</v>
          </cell>
          <cell r="CT303">
            <v>2</v>
          </cell>
          <cell r="CU303">
            <v>1</v>
          </cell>
          <cell r="CV303">
            <v>1</v>
          </cell>
          <cell r="CW303">
            <v>1</v>
          </cell>
          <cell r="CX303">
            <v>2</v>
          </cell>
          <cell r="CY303">
            <v>1</v>
          </cell>
          <cell r="CZ303">
            <v>1</v>
          </cell>
          <cell r="DA303">
            <v>1</v>
          </cell>
          <cell r="DB303">
            <v>1</v>
          </cell>
          <cell r="DC303">
            <v>1</v>
          </cell>
          <cell r="DD303">
            <v>1</v>
          </cell>
          <cell r="DE303">
            <v>2</v>
          </cell>
          <cell r="DF303">
            <v>1</v>
          </cell>
          <cell r="DG303">
            <v>2</v>
          </cell>
          <cell r="DH303">
            <v>1</v>
          </cell>
          <cell r="DI303">
            <v>1</v>
          </cell>
          <cell r="DJ303" t="str">
            <v>RoD</v>
          </cell>
          <cell r="DK303" t="str">
            <v>Limited</v>
          </cell>
          <cell r="EA303" t="str">
            <v>Do</v>
          </cell>
          <cell r="EB303" t="str">
            <v>• 8 ranks in Bluff.
• 8 ranks in Disguise.
• 4 ranks in Sense Motive.
• 4 ranks in Spellcraft.
• Able Learner feat.</v>
          </cell>
          <cell r="ED303" t="str">
            <v>Bbn</v>
          </cell>
          <cell r="EE303">
            <v>7</v>
          </cell>
          <cell r="EF303" t="str">
            <v>-</v>
          </cell>
          <cell r="EG303">
            <v>0</v>
          </cell>
          <cell r="EH303" t="b">
            <v>0</v>
          </cell>
          <cell r="EI303" t="str">
            <v/>
          </cell>
          <cell r="EJ303">
            <v>99</v>
          </cell>
          <cell r="EK303">
            <v>99</v>
          </cell>
          <cell r="EL303">
            <v>99</v>
          </cell>
          <cell r="EM303">
            <v>99</v>
          </cell>
          <cell r="EN303" t="str">
            <v/>
          </cell>
        </row>
        <row r="304">
          <cell r="A304">
            <v>301</v>
          </cell>
          <cell r="B304" t="str">
            <v>Loredelver</v>
          </cell>
          <cell r="C304" t="str">
            <v>Ldl</v>
          </cell>
          <cell r="D304" t="str">
            <v>Ldl</v>
          </cell>
          <cell r="E304">
            <v>0</v>
          </cell>
          <cell r="G304">
            <v>0</v>
          </cell>
          <cell r="K304">
            <v>6</v>
          </cell>
          <cell r="L304">
            <v>6</v>
          </cell>
          <cell r="U304">
            <v>0.5</v>
          </cell>
          <cell r="V304">
            <v>0.34</v>
          </cell>
          <cell r="W304">
            <v>0.5</v>
          </cell>
          <cell r="X304">
            <v>0.5</v>
          </cell>
          <cell r="AH304">
            <v>1</v>
          </cell>
          <cell r="AI304">
            <v>1</v>
          </cell>
          <cell r="AJ304">
            <v>2</v>
          </cell>
          <cell r="AK304">
            <v>1</v>
          </cell>
          <cell r="AL304">
            <v>2</v>
          </cell>
          <cell r="AM304">
            <v>0</v>
          </cell>
          <cell r="AN304">
            <v>2</v>
          </cell>
          <cell r="AO304">
            <v>1</v>
          </cell>
          <cell r="AP304">
            <v>1</v>
          </cell>
          <cell r="AQ304">
            <v>1</v>
          </cell>
          <cell r="AR304">
            <v>1</v>
          </cell>
          <cell r="AS304">
            <v>1</v>
          </cell>
          <cell r="AT304">
            <v>1</v>
          </cell>
          <cell r="AU304">
            <v>1</v>
          </cell>
          <cell r="AV304">
            <v>2</v>
          </cell>
          <cell r="AW304">
            <v>1</v>
          </cell>
          <cell r="AX304">
            <v>2</v>
          </cell>
          <cell r="AY304">
            <v>1</v>
          </cell>
          <cell r="AZ304">
            <v>1</v>
          </cell>
          <cell r="BA304">
            <v>1</v>
          </cell>
          <cell r="BB304">
            <v>1</v>
          </cell>
          <cell r="BC304">
            <v>1</v>
          </cell>
          <cell r="BD304">
            <v>1</v>
          </cell>
          <cell r="BE304">
            <v>1</v>
          </cell>
          <cell r="BF304">
            <v>0</v>
          </cell>
          <cell r="BG304">
            <v>0</v>
          </cell>
          <cell r="BH304">
            <v>1</v>
          </cell>
          <cell r="BI304">
            <v>2</v>
          </cell>
          <cell r="BJ304">
            <v>2</v>
          </cell>
          <cell r="BK304">
            <v>2</v>
          </cell>
          <cell r="BL304">
            <v>2</v>
          </cell>
          <cell r="BM304">
            <v>1</v>
          </cell>
          <cell r="BN304">
            <v>2</v>
          </cell>
          <cell r="BO304">
            <v>1</v>
          </cell>
          <cell r="BP304">
            <v>0</v>
          </cell>
          <cell r="BQ304">
            <v>1</v>
          </cell>
          <cell r="BR304">
            <v>1</v>
          </cell>
          <cell r="BS304">
            <v>1</v>
          </cell>
          <cell r="BT304">
            <v>0</v>
          </cell>
          <cell r="BU304">
            <v>1</v>
          </cell>
          <cell r="BV304">
            <v>1</v>
          </cell>
          <cell r="BW304">
            <v>1</v>
          </cell>
          <cell r="BX304">
            <v>1</v>
          </cell>
          <cell r="BY304">
            <v>1</v>
          </cell>
          <cell r="BZ304">
            <v>1</v>
          </cell>
          <cell r="CA304">
            <v>1</v>
          </cell>
          <cell r="CB304">
            <v>1</v>
          </cell>
          <cell r="CC304">
            <v>1</v>
          </cell>
          <cell r="CD304">
            <v>1</v>
          </cell>
          <cell r="CE304">
            <v>1</v>
          </cell>
          <cell r="CF304">
            <v>1</v>
          </cell>
          <cell r="CG304">
            <v>1</v>
          </cell>
          <cell r="CH304">
            <v>2</v>
          </cell>
          <cell r="CI304">
            <v>1</v>
          </cell>
          <cell r="CJ304">
            <v>1</v>
          </cell>
          <cell r="CK304">
            <v>1</v>
          </cell>
          <cell r="CL304">
            <v>1</v>
          </cell>
          <cell r="CM304">
            <v>1</v>
          </cell>
          <cell r="CN304">
            <v>1</v>
          </cell>
          <cell r="CO304">
            <v>2</v>
          </cell>
          <cell r="CP304">
            <v>2</v>
          </cell>
          <cell r="CQ304">
            <v>2</v>
          </cell>
          <cell r="CR304">
            <v>2</v>
          </cell>
          <cell r="CS304">
            <v>2</v>
          </cell>
          <cell r="CT304">
            <v>2</v>
          </cell>
          <cell r="CU304">
            <v>1</v>
          </cell>
          <cell r="CV304">
            <v>1</v>
          </cell>
          <cell r="CW304">
            <v>2</v>
          </cell>
          <cell r="CX304">
            <v>1</v>
          </cell>
          <cell r="CY304">
            <v>1</v>
          </cell>
          <cell r="CZ304">
            <v>1</v>
          </cell>
          <cell r="DA304">
            <v>2</v>
          </cell>
          <cell r="DB304">
            <v>2</v>
          </cell>
          <cell r="DC304">
            <v>1</v>
          </cell>
          <cell r="DD304">
            <v>1</v>
          </cell>
          <cell r="DE304">
            <v>1</v>
          </cell>
          <cell r="DF304">
            <v>1</v>
          </cell>
          <cell r="DG304">
            <v>1</v>
          </cell>
          <cell r="DH304">
            <v>1</v>
          </cell>
          <cell r="DI304">
            <v>1</v>
          </cell>
          <cell r="DJ304" t="str">
            <v>RoD</v>
          </cell>
          <cell r="DK304" t="str">
            <v>NPC Only</v>
          </cell>
          <cell r="EA304" t="str">
            <v>Do</v>
          </cell>
          <cell r="EB304" t="str">
            <v>• 10 ranks in Decipher Script.
• 5 ranks in Disable Device.
• 10 ranks in Knowledge (arcana).
• 5 ranks in Knowledge (dungeoneering).
• Able to cast at least one 3rd level arcane divination spell.
• Illumian race.
• Trapfinding class feature.</v>
          </cell>
          <cell r="ED304" t="str">
            <v>Bbn</v>
          </cell>
          <cell r="EE304">
            <v>7</v>
          </cell>
          <cell r="EF304" t="str">
            <v>adamantine</v>
          </cell>
          <cell r="EG304">
            <v>0</v>
          </cell>
          <cell r="EH304" t="b">
            <v>0</v>
          </cell>
          <cell r="EI304" t="str">
            <v/>
          </cell>
          <cell r="EJ304">
            <v>99</v>
          </cell>
          <cell r="EK304">
            <v>99</v>
          </cell>
          <cell r="EL304">
            <v>99</v>
          </cell>
          <cell r="EM304">
            <v>99</v>
          </cell>
          <cell r="EN304" t="str">
            <v/>
          </cell>
        </row>
        <row r="305">
          <cell r="A305">
            <v>302</v>
          </cell>
          <cell r="B305" t="str">
            <v>Menacing Brute</v>
          </cell>
          <cell r="C305" t="str">
            <v>MBr</v>
          </cell>
          <cell r="D305" t="str">
            <v>MBr</v>
          </cell>
          <cell r="E305">
            <v>0</v>
          </cell>
          <cell r="K305">
            <v>4</v>
          </cell>
          <cell r="L305">
            <v>10</v>
          </cell>
          <cell r="U305">
            <v>1</v>
          </cell>
          <cell r="V305">
            <v>0.5</v>
          </cell>
          <cell r="W305">
            <v>0.34</v>
          </cell>
          <cell r="X305">
            <v>0.34</v>
          </cell>
          <cell r="AH305">
            <v>1</v>
          </cell>
          <cell r="AI305">
            <v>1</v>
          </cell>
          <cell r="AJ305">
            <v>1</v>
          </cell>
          <cell r="AK305">
            <v>1</v>
          </cell>
          <cell r="AL305">
            <v>2</v>
          </cell>
          <cell r="AM305">
            <v>0</v>
          </cell>
          <cell r="AN305">
            <v>1</v>
          </cell>
          <cell r="AO305">
            <v>1</v>
          </cell>
          <cell r="AP305">
            <v>1</v>
          </cell>
          <cell r="AQ305">
            <v>1</v>
          </cell>
          <cell r="AR305">
            <v>1</v>
          </cell>
          <cell r="AS305">
            <v>1</v>
          </cell>
          <cell r="AT305">
            <v>1</v>
          </cell>
          <cell r="AU305">
            <v>1</v>
          </cell>
          <cell r="AV305">
            <v>1</v>
          </cell>
          <cell r="AW305">
            <v>1</v>
          </cell>
          <cell r="AX305">
            <v>1</v>
          </cell>
          <cell r="AY305">
            <v>1</v>
          </cell>
          <cell r="AZ305">
            <v>1</v>
          </cell>
          <cell r="BA305">
            <v>1</v>
          </cell>
          <cell r="BB305">
            <v>2</v>
          </cell>
          <cell r="BC305">
            <v>1</v>
          </cell>
          <cell r="BD305">
            <v>1</v>
          </cell>
          <cell r="BE305">
            <v>1</v>
          </cell>
          <cell r="BF305">
            <v>0</v>
          </cell>
          <cell r="BG305">
            <v>0</v>
          </cell>
          <cell r="BH305">
            <v>2</v>
          </cell>
          <cell r="BI305">
            <v>2</v>
          </cell>
          <cell r="BJ305">
            <v>1</v>
          </cell>
          <cell r="BK305">
            <v>1</v>
          </cell>
          <cell r="BL305">
            <v>1</v>
          </cell>
          <cell r="BM305">
            <v>1</v>
          </cell>
          <cell r="BN305">
            <v>1</v>
          </cell>
          <cell r="BO305">
            <v>2</v>
          </cell>
          <cell r="BP305">
            <v>0</v>
          </cell>
          <cell r="BQ305">
            <v>1</v>
          </cell>
          <cell r="BR305">
            <v>1</v>
          </cell>
          <cell r="BS305">
            <v>1</v>
          </cell>
          <cell r="BT305">
            <v>0</v>
          </cell>
          <cell r="BU305">
            <v>1</v>
          </cell>
          <cell r="BV305">
            <v>1</v>
          </cell>
          <cell r="BW305">
            <v>1</v>
          </cell>
          <cell r="BX305">
            <v>1</v>
          </cell>
          <cell r="BY305">
            <v>1</v>
          </cell>
          <cell r="BZ305">
            <v>1</v>
          </cell>
          <cell r="CA305">
            <v>1</v>
          </cell>
          <cell r="CB305">
            <v>1</v>
          </cell>
          <cell r="CC305">
            <v>1</v>
          </cell>
          <cell r="CD305">
            <v>1</v>
          </cell>
          <cell r="CE305">
            <v>2</v>
          </cell>
          <cell r="CF305">
            <v>1</v>
          </cell>
          <cell r="CG305">
            <v>1</v>
          </cell>
          <cell r="CH305">
            <v>1</v>
          </cell>
          <cell r="CI305">
            <v>1</v>
          </cell>
          <cell r="CJ305">
            <v>1</v>
          </cell>
          <cell r="CK305">
            <v>1</v>
          </cell>
          <cell r="CL305">
            <v>1</v>
          </cell>
          <cell r="CM305">
            <v>1</v>
          </cell>
          <cell r="CN305">
            <v>1</v>
          </cell>
          <cell r="CO305">
            <v>1</v>
          </cell>
          <cell r="CP305">
            <v>1</v>
          </cell>
          <cell r="CQ305">
            <v>1</v>
          </cell>
          <cell r="CR305">
            <v>1</v>
          </cell>
          <cell r="CS305">
            <v>1</v>
          </cell>
          <cell r="CT305">
            <v>1</v>
          </cell>
          <cell r="CU305">
            <v>1</v>
          </cell>
          <cell r="CV305">
            <v>1</v>
          </cell>
          <cell r="CW305">
            <v>2</v>
          </cell>
          <cell r="CX305">
            <v>2</v>
          </cell>
          <cell r="CY305">
            <v>1</v>
          </cell>
          <cell r="CZ305">
            <v>1</v>
          </cell>
          <cell r="DA305">
            <v>1</v>
          </cell>
          <cell r="DB305">
            <v>1</v>
          </cell>
          <cell r="DC305">
            <v>2</v>
          </cell>
          <cell r="DD305">
            <v>1</v>
          </cell>
          <cell r="DE305">
            <v>1</v>
          </cell>
          <cell r="DF305">
            <v>1</v>
          </cell>
          <cell r="DG305">
            <v>1</v>
          </cell>
          <cell r="DH305">
            <v>1</v>
          </cell>
          <cell r="DI305">
            <v>1</v>
          </cell>
          <cell r="DJ305" t="str">
            <v>RoD</v>
          </cell>
          <cell r="DK305" t="str">
            <v>Open</v>
          </cell>
          <cell r="EA305" t="str">
            <v>Do</v>
          </cell>
          <cell r="EB305" t="str">
            <v>• Half-Orc.
• Any nongood.
• BAB +5.
• 5 ranks in Intimidate.
• 2 ranks in Knowledge (local).
• 2 ranks in Search.
• Iron Will feat.</v>
          </cell>
          <cell r="ED305" t="str">
            <v>CoG</v>
          </cell>
          <cell r="EE305">
            <v>3</v>
          </cell>
          <cell r="EF305" t="str">
            <v>-</v>
          </cell>
          <cell r="EG305">
            <v>0</v>
          </cell>
          <cell r="EH305" t="b">
            <v>0</v>
          </cell>
          <cell r="EI305" t="str">
            <v/>
          </cell>
          <cell r="EJ305">
            <v>99</v>
          </cell>
          <cell r="EK305">
            <v>99</v>
          </cell>
          <cell r="EL305">
            <v>99</v>
          </cell>
          <cell r="EM305">
            <v>99</v>
          </cell>
          <cell r="EN305" t="str">
            <v/>
          </cell>
        </row>
        <row r="306">
          <cell r="A306">
            <v>303</v>
          </cell>
          <cell r="B306" t="str">
            <v>Outcast Champion</v>
          </cell>
          <cell r="C306" t="str">
            <v>OCh</v>
          </cell>
          <cell r="D306" t="str">
            <v>OCh</v>
          </cell>
          <cell r="E306">
            <v>0</v>
          </cell>
          <cell r="K306">
            <v>4</v>
          </cell>
          <cell r="L306">
            <v>10</v>
          </cell>
          <cell r="U306">
            <v>1</v>
          </cell>
          <cell r="V306">
            <v>0.5</v>
          </cell>
          <cell r="W306">
            <v>0.34</v>
          </cell>
          <cell r="X306">
            <v>0.34</v>
          </cell>
          <cell r="AH306">
            <v>1</v>
          </cell>
          <cell r="AI306">
            <v>1</v>
          </cell>
          <cell r="AJ306">
            <v>1</v>
          </cell>
          <cell r="AK306">
            <v>1</v>
          </cell>
          <cell r="AL306">
            <v>2</v>
          </cell>
          <cell r="AM306">
            <v>0</v>
          </cell>
          <cell r="AN306">
            <v>1</v>
          </cell>
          <cell r="AO306">
            <v>2</v>
          </cell>
          <cell r="AP306">
            <v>2</v>
          </cell>
          <cell r="AQ306">
            <v>2</v>
          </cell>
          <cell r="AR306">
            <v>2</v>
          </cell>
          <cell r="AS306">
            <v>2</v>
          </cell>
          <cell r="AT306">
            <v>2</v>
          </cell>
          <cell r="AU306">
            <v>2</v>
          </cell>
          <cell r="AV306">
            <v>1</v>
          </cell>
          <cell r="AW306">
            <v>2</v>
          </cell>
          <cell r="AX306">
            <v>1</v>
          </cell>
          <cell r="AY306">
            <v>2</v>
          </cell>
          <cell r="AZ306">
            <v>1</v>
          </cell>
          <cell r="BA306">
            <v>1</v>
          </cell>
          <cell r="BB306">
            <v>1</v>
          </cell>
          <cell r="BC306">
            <v>1</v>
          </cell>
          <cell r="BD306">
            <v>1</v>
          </cell>
          <cell r="BE306">
            <v>2</v>
          </cell>
          <cell r="BF306">
            <v>0</v>
          </cell>
          <cell r="BG306">
            <v>0</v>
          </cell>
          <cell r="BH306">
            <v>2</v>
          </cell>
          <cell r="BI306">
            <v>2</v>
          </cell>
          <cell r="BJ306">
            <v>1</v>
          </cell>
          <cell r="BK306">
            <v>1</v>
          </cell>
          <cell r="BL306">
            <v>1</v>
          </cell>
          <cell r="BM306">
            <v>1</v>
          </cell>
          <cell r="BN306">
            <v>1</v>
          </cell>
          <cell r="BO306">
            <v>2</v>
          </cell>
          <cell r="BP306">
            <v>0</v>
          </cell>
          <cell r="BQ306">
            <v>1</v>
          </cell>
          <cell r="BR306">
            <v>1</v>
          </cell>
          <cell r="BS306">
            <v>1</v>
          </cell>
          <cell r="BT306">
            <v>0</v>
          </cell>
          <cell r="BU306">
            <v>1</v>
          </cell>
          <cell r="BV306">
            <v>1</v>
          </cell>
          <cell r="BW306">
            <v>1</v>
          </cell>
          <cell r="BX306">
            <v>2</v>
          </cell>
          <cell r="BY306">
            <v>2</v>
          </cell>
          <cell r="BZ306">
            <v>2</v>
          </cell>
          <cell r="CA306">
            <v>2</v>
          </cell>
          <cell r="CB306">
            <v>2</v>
          </cell>
          <cell r="CC306">
            <v>2</v>
          </cell>
          <cell r="CD306">
            <v>2</v>
          </cell>
          <cell r="CE306">
            <v>1</v>
          </cell>
          <cell r="CF306">
            <v>1</v>
          </cell>
          <cell r="CG306">
            <v>2</v>
          </cell>
          <cell r="CH306">
            <v>1</v>
          </cell>
          <cell r="CI306">
            <v>1</v>
          </cell>
          <cell r="CJ306">
            <v>1</v>
          </cell>
          <cell r="CK306">
            <v>1</v>
          </cell>
          <cell r="CL306">
            <v>1</v>
          </cell>
          <cell r="CM306">
            <v>1</v>
          </cell>
          <cell r="CN306">
            <v>1</v>
          </cell>
          <cell r="CO306">
            <v>1</v>
          </cell>
          <cell r="CP306">
            <v>1</v>
          </cell>
          <cell r="CQ306">
            <v>1</v>
          </cell>
          <cell r="CR306">
            <v>1</v>
          </cell>
          <cell r="CS306">
            <v>1</v>
          </cell>
          <cell r="CT306">
            <v>1</v>
          </cell>
          <cell r="CU306">
            <v>1</v>
          </cell>
          <cell r="CV306">
            <v>1</v>
          </cell>
          <cell r="CW306">
            <v>1</v>
          </cell>
          <cell r="CX306">
            <v>1</v>
          </cell>
          <cell r="CY306">
            <v>1</v>
          </cell>
          <cell r="CZ306">
            <v>1</v>
          </cell>
          <cell r="DA306">
            <v>1</v>
          </cell>
          <cell r="DB306">
            <v>1</v>
          </cell>
          <cell r="DC306">
            <v>1</v>
          </cell>
          <cell r="DD306">
            <v>2</v>
          </cell>
          <cell r="DE306">
            <v>1</v>
          </cell>
          <cell r="DF306">
            <v>1</v>
          </cell>
          <cell r="DG306">
            <v>1</v>
          </cell>
          <cell r="DH306">
            <v>1</v>
          </cell>
          <cell r="DI306">
            <v>1</v>
          </cell>
          <cell r="DJ306" t="str">
            <v>RoD</v>
          </cell>
          <cell r="DK306" t="str">
            <v>Open</v>
          </cell>
          <cell r="EA306" t="str">
            <v>Do</v>
          </cell>
          <cell r="EB306" t="str">
            <v>• Half-Elf, Half-Orc or Half-Ogre.
• 8 ranks in Diplomacy or Intimidate.</v>
          </cell>
          <cell r="ED306" t="str">
            <v>DgS</v>
          </cell>
          <cell r="EE306">
            <v>3</v>
          </cell>
          <cell r="EF306" t="str">
            <v>-</v>
          </cell>
          <cell r="EG306">
            <v>0</v>
          </cell>
          <cell r="EH306" t="b">
            <v>0</v>
          </cell>
          <cell r="EI306" t="str">
            <v/>
          </cell>
          <cell r="EJ306">
            <v>99</v>
          </cell>
          <cell r="EK306">
            <v>99</v>
          </cell>
          <cell r="EL306">
            <v>99</v>
          </cell>
          <cell r="EM306">
            <v>99</v>
          </cell>
          <cell r="EN306" t="str">
            <v/>
          </cell>
        </row>
        <row r="307">
          <cell r="A307">
            <v>304</v>
          </cell>
          <cell r="B307" t="str">
            <v>Scar Enforcer</v>
          </cell>
          <cell r="C307" t="str">
            <v>ScE</v>
          </cell>
          <cell r="D307" t="str">
            <v>ScE</v>
          </cell>
          <cell r="E307">
            <v>0</v>
          </cell>
          <cell r="G307">
            <v>0</v>
          </cell>
          <cell r="K307">
            <v>6</v>
          </cell>
          <cell r="L307">
            <v>8</v>
          </cell>
          <cell r="U307">
            <v>0.75</v>
          </cell>
          <cell r="V307">
            <v>0.34</v>
          </cell>
          <cell r="W307">
            <v>0.34</v>
          </cell>
          <cell r="X307">
            <v>0.5</v>
          </cell>
          <cell r="AH307">
            <v>1</v>
          </cell>
          <cell r="AI307">
            <v>1</v>
          </cell>
          <cell r="AJ307">
            <v>2</v>
          </cell>
          <cell r="AK307">
            <v>2</v>
          </cell>
          <cell r="AL307">
            <v>2</v>
          </cell>
          <cell r="AM307">
            <v>0</v>
          </cell>
          <cell r="AN307">
            <v>2</v>
          </cell>
          <cell r="AO307">
            <v>2</v>
          </cell>
          <cell r="AP307">
            <v>2</v>
          </cell>
          <cell r="AQ307">
            <v>2</v>
          </cell>
          <cell r="AR307">
            <v>2</v>
          </cell>
          <cell r="AS307">
            <v>2</v>
          </cell>
          <cell r="AT307">
            <v>2</v>
          </cell>
          <cell r="AU307">
            <v>2</v>
          </cell>
          <cell r="AV307">
            <v>1</v>
          </cell>
          <cell r="AW307">
            <v>2</v>
          </cell>
          <cell r="AX307">
            <v>2</v>
          </cell>
          <cell r="AY307">
            <v>2</v>
          </cell>
          <cell r="AZ307">
            <v>1</v>
          </cell>
          <cell r="BA307">
            <v>1</v>
          </cell>
          <cell r="BB307">
            <v>2</v>
          </cell>
          <cell r="BC307">
            <v>1</v>
          </cell>
          <cell r="BD307">
            <v>1</v>
          </cell>
          <cell r="BE307">
            <v>2</v>
          </cell>
          <cell r="BF307">
            <v>0</v>
          </cell>
          <cell r="BG307">
            <v>0</v>
          </cell>
          <cell r="BH307">
            <v>1</v>
          </cell>
          <cell r="BI307">
            <v>1</v>
          </cell>
          <cell r="BJ307">
            <v>1</v>
          </cell>
          <cell r="BK307">
            <v>1</v>
          </cell>
          <cell r="BL307">
            <v>1</v>
          </cell>
          <cell r="BM307">
            <v>1</v>
          </cell>
          <cell r="BN307">
            <v>1</v>
          </cell>
          <cell r="BO307">
            <v>2</v>
          </cell>
          <cell r="BP307">
            <v>0</v>
          </cell>
          <cell r="BQ307">
            <v>1</v>
          </cell>
          <cell r="BR307">
            <v>1</v>
          </cell>
          <cell r="BS307">
            <v>1</v>
          </cell>
          <cell r="BT307">
            <v>0</v>
          </cell>
          <cell r="BU307">
            <v>1</v>
          </cell>
          <cell r="BV307">
            <v>1</v>
          </cell>
          <cell r="BW307">
            <v>1</v>
          </cell>
          <cell r="BX307">
            <v>1</v>
          </cell>
          <cell r="BY307">
            <v>1</v>
          </cell>
          <cell r="BZ307">
            <v>1</v>
          </cell>
          <cell r="CA307">
            <v>1</v>
          </cell>
          <cell r="CB307">
            <v>1</v>
          </cell>
          <cell r="CC307">
            <v>1</v>
          </cell>
          <cell r="CD307">
            <v>1</v>
          </cell>
          <cell r="CE307">
            <v>2</v>
          </cell>
          <cell r="CF307">
            <v>1</v>
          </cell>
          <cell r="CG307">
            <v>2</v>
          </cell>
          <cell r="CH307">
            <v>2</v>
          </cell>
          <cell r="CI307">
            <v>1</v>
          </cell>
          <cell r="CJ307">
            <v>1</v>
          </cell>
          <cell r="CK307">
            <v>1</v>
          </cell>
          <cell r="CL307">
            <v>1</v>
          </cell>
          <cell r="CM307">
            <v>1</v>
          </cell>
          <cell r="CN307">
            <v>1</v>
          </cell>
          <cell r="CO307">
            <v>2</v>
          </cell>
          <cell r="CP307">
            <v>2</v>
          </cell>
          <cell r="CQ307">
            <v>2</v>
          </cell>
          <cell r="CR307">
            <v>2</v>
          </cell>
          <cell r="CS307">
            <v>2</v>
          </cell>
          <cell r="CT307">
            <v>2</v>
          </cell>
          <cell r="CU307">
            <v>1</v>
          </cell>
          <cell r="CV307">
            <v>1</v>
          </cell>
          <cell r="CW307">
            <v>2</v>
          </cell>
          <cell r="CX307">
            <v>2</v>
          </cell>
          <cell r="CY307">
            <v>1</v>
          </cell>
          <cell r="CZ307">
            <v>1</v>
          </cell>
          <cell r="DA307">
            <v>1</v>
          </cell>
          <cell r="DB307">
            <v>1</v>
          </cell>
          <cell r="DC307">
            <v>2</v>
          </cell>
          <cell r="DD307">
            <v>1</v>
          </cell>
          <cell r="DE307">
            <v>1</v>
          </cell>
          <cell r="DF307">
            <v>2</v>
          </cell>
          <cell r="DG307">
            <v>1</v>
          </cell>
          <cell r="DH307">
            <v>1</v>
          </cell>
          <cell r="DI307">
            <v>1</v>
          </cell>
          <cell r="DJ307" t="str">
            <v>RoD</v>
          </cell>
          <cell r="DK307" t="str">
            <v>NPC Only</v>
          </cell>
          <cell r="EA307" t="str">
            <v>Do</v>
          </cell>
          <cell r="EB307" t="str">
            <v>• Half-Elf.
• Any nongood.
• BAB +3.
• 8 ranks in Bluff.
• 4 ranks in Hide.
• 4 ranks in Move Silently.</v>
          </cell>
          <cell r="ED307" t="str">
            <v>Tem</v>
          </cell>
          <cell r="EE307">
            <v>3</v>
          </cell>
          <cell r="EF307" t="str">
            <v>-</v>
          </cell>
          <cell r="EG307">
            <v>0</v>
          </cell>
          <cell r="EH307" t="b">
            <v>0</v>
          </cell>
          <cell r="EI307" t="str">
            <v/>
          </cell>
          <cell r="EJ307">
            <v>99</v>
          </cell>
          <cell r="EK307">
            <v>99</v>
          </cell>
          <cell r="EL307">
            <v>99</v>
          </cell>
          <cell r="EM307">
            <v>99</v>
          </cell>
          <cell r="EN307" t="str">
            <v/>
          </cell>
        </row>
        <row r="308">
          <cell r="A308">
            <v>305</v>
          </cell>
          <cell r="B308" t="str">
            <v>Shadow Sentinel</v>
          </cell>
          <cell r="C308" t="str">
            <v>ShS</v>
          </cell>
          <cell r="D308" t="str">
            <v>ShS</v>
          </cell>
          <cell r="E308">
            <v>0</v>
          </cell>
          <cell r="K308">
            <v>2</v>
          </cell>
          <cell r="L308">
            <v>10</v>
          </cell>
          <cell r="U308">
            <v>1</v>
          </cell>
          <cell r="V308">
            <v>0.5</v>
          </cell>
          <cell r="W308">
            <v>0.5</v>
          </cell>
          <cell r="X308">
            <v>0.34</v>
          </cell>
          <cell r="AH308">
            <v>1</v>
          </cell>
          <cell r="AI308">
            <v>1</v>
          </cell>
          <cell r="AJ308">
            <v>1</v>
          </cell>
          <cell r="AK308">
            <v>1</v>
          </cell>
          <cell r="AL308">
            <v>2</v>
          </cell>
          <cell r="AM308">
            <v>0</v>
          </cell>
          <cell r="AN308">
            <v>1</v>
          </cell>
          <cell r="AO308">
            <v>2</v>
          </cell>
          <cell r="AP308">
            <v>2</v>
          </cell>
          <cell r="AQ308">
            <v>2</v>
          </cell>
          <cell r="AR308">
            <v>2</v>
          </cell>
          <cell r="AS308">
            <v>2</v>
          </cell>
          <cell r="AT308">
            <v>2</v>
          </cell>
          <cell r="AU308">
            <v>2</v>
          </cell>
          <cell r="AV308">
            <v>1</v>
          </cell>
          <cell r="AW308">
            <v>1</v>
          </cell>
          <cell r="AX308">
            <v>1</v>
          </cell>
          <cell r="AY308">
            <v>1</v>
          </cell>
          <cell r="AZ308">
            <v>1</v>
          </cell>
          <cell r="BA308">
            <v>1</v>
          </cell>
          <cell r="BB308">
            <v>1</v>
          </cell>
          <cell r="BC308">
            <v>1</v>
          </cell>
          <cell r="BD308">
            <v>1</v>
          </cell>
          <cell r="BE308">
            <v>1</v>
          </cell>
          <cell r="BF308">
            <v>0</v>
          </cell>
          <cell r="BG308">
            <v>0</v>
          </cell>
          <cell r="BH308">
            <v>2</v>
          </cell>
          <cell r="BI308">
            <v>2</v>
          </cell>
          <cell r="BJ308">
            <v>1</v>
          </cell>
          <cell r="BK308">
            <v>1</v>
          </cell>
          <cell r="BL308">
            <v>1</v>
          </cell>
          <cell r="BM308">
            <v>1</v>
          </cell>
          <cell r="BN308">
            <v>1</v>
          </cell>
          <cell r="BO308">
            <v>1</v>
          </cell>
          <cell r="BP308">
            <v>0</v>
          </cell>
          <cell r="BQ308">
            <v>1</v>
          </cell>
          <cell r="BR308">
            <v>1</v>
          </cell>
          <cell r="BS308">
            <v>1</v>
          </cell>
          <cell r="BT308">
            <v>0</v>
          </cell>
          <cell r="BU308">
            <v>1</v>
          </cell>
          <cell r="BV308">
            <v>1</v>
          </cell>
          <cell r="BW308">
            <v>1</v>
          </cell>
          <cell r="BX308">
            <v>1</v>
          </cell>
          <cell r="BY308">
            <v>1</v>
          </cell>
          <cell r="BZ308">
            <v>1</v>
          </cell>
          <cell r="CA308">
            <v>1</v>
          </cell>
          <cell r="CB308">
            <v>1</v>
          </cell>
          <cell r="CC308">
            <v>1</v>
          </cell>
          <cell r="CD308">
            <v>1</v>
          </cell>
          <cell r="CE308">
            <v>2</v>
          </cell>
          <cell r="CF308">
            <v>1</v>
          </cell>
          <cell r="CG308">
            <v>1</v>
          </cell>
          <cell r="CH308">
            <v>1</v>
          </cell>
          <cell r="CI308">
            <v>1</v>
          </cell>
          <cell r="CJ308">
            <v>1</v>
          </cell>
          <cell r="CK308">
            <v>1</v>
          </cell>
          <cell r="CL308">
            <v>1</v>
          </cell>
          <cell r="CM308">
            <v>1</v>
          </cell>
          <cell r="CN308">
            <v>1</v>
          </cell>
          <cell r="CO308">
            <v>1</v>
          </cell>
          <cell r="CP308">
            <v>1</v>
          </cell>
          <cell r="CQ308">
            <v>1</v>
          </cell>
          <cell r="CR308">
            <v>1</v>
          </cell>
          <cell r="CS308">
            <v>1</v>
          </cell>
          <cell r="CT308">
            <v>1</v>
          </cell>
          <cell r="CU308">
            <v>1</v>
          </cell>
          <cell r="CV308">
            <v>2</v>
          </cell>
          <cell r="CW308">
            <v>1</v>
          </cell>
          <cell r="CX308">
            <v>1</v>
          </cell>
          <cell r="CY308">
            <v>1</v>
          </cell>
          <cell r="CZ308">
            <v>1</v>
          </cell>
          <cell r="DA308">
            <v>1</v>
          </cell>
          <cell r="DB308">
            <v>1</v>
          </cell>
          <cell r="DC308">
            <v>2</v>
          </cell>
          <cell r="DD308">
            <v>1</v>
          </cell>
          <cell r="DE308">
            <v>2</v>
          </cell>
          <cell r="DF308">
            <v>1</v>
          </cell>
          <cell r="DG308">
            <v>1</v>
          </cell>
          <cell r="DH308">
            <v>1</v>
          </cell>
          <cell r="DI308">
            <v>1</v>
          </cell>
          <cell r="DJ308" t="str">
            <v>RoD</v>
          </cell>
          <cell r="DK308" t="str">
            <v>NPC Only</v>
          </cell>
          <cell r="EA308" t="str">
            <v>Might</v>
          </cell>
          <cell r="EB308" t="str">
            <v>• Illumian race.
• BAB +5.
• Weapon Focus (any slashing) (not verified).
• Pass combat exam from sentinel leaders (not verified).</v>
          </cell>
          <cell r="ED308" t="str">
            <v>GHE</v>
          </cell>
          <cell r="EE308">
            <v>1</v>
          </cell>
          <cell r="EF308" t="str">
            <v>-</v>
          </cell>
          <cell r="EG308">
            <v>0</v>
          </cell>
          <cell r="EH308" t="b">
            <v>0</v>
          </cell>
          <cell r="EI308" t="str">
            <v/>
          </cell>
          <cell r="EJ308">
            <v>99</v>
          </cell>
          <cell r="EK308">
            <v>99</v>
          </cell>
          <cell r="EL308">
            <v>99</v>
          </cell>
          <cell r="EM308">
            <v>99</v>
          </cell>
          <cell r="EN308" t="str">
            <v/>
          </cell>
        </row>
        <row r="309">
          <cell r="A309">
            <v>306</v>
          </cell>
          <cell r="B309" t="str">
            <v>Urban Soul</v>
          </cell>
          <cell r="C309" t="str">
            <v>UrS</v>
          </cell>
          <cell r="D309" t="str">
            <v>UrS</v>
          </cell>
          <cell r="E309">
            <v>0</v>
          </cell>
          <cell r="K309">
            <v>6</v>
          </cell>
          <cell r="L309">
            <v>8</v>
          </cell>
          <cell r="U309">
            <v>0.75</v>
          </cell>
          <cell r="V309">
            <v>0.5</v>
          </cell>
          <cell r="W309">
            <v>0.5</v>
          </cell>
          <cell r="X309">
            <v>0.34</v>
          </cell>
          <cell r="AH309">
            <v>1</v>
          </cell>
          <cell r="AI309">
            <v>1</v>
          </cell>
          <cell r="AJ309">
            <v>2</v>
          </cell>
          <cell r="AK309">
            <v>1</v>
          </cell>
          <cell r="AL309">
            <v>2</v>
          </cell>
          <cell r="AM309">
            <v>0</v>
          </cell>
          <cell r="AN309">
            <v>1</v>
          </cell>
          <cell r="AO309">
            <v>1</v>
          </cell>
          <cell r="AP309">
            <v>1</v>
          </cell>
          <cell r="AQ309">
            <v>1</v>
          </cell>
          <cell r="AR309">
            <v>1</v>
          </cell>
          <cell r="AS309">
            <v>1</v>
          </cell>
          <cell r="AT309">
            <v>1</v>
          </cell>
          <cell r="AU309">
            <v>1</v>
          </cell>
          <cell r="AV309">
            <v>1</v>
          </cell>
          <cell r="AW309">
            <v>1</v>
          </cell>
          <cell r="AX309">
            <v>1</v>
          </cell>
          <cell r="AY309">
            <v>1</v>
          </cell>
          <cell r="AZ309">
            <v>2</v>
          </cell>
          <cell r="BA309">
            <v>1</v>
          </cell>
          <cell r="BB309">
            <v>2</v>
          </cell>
          <cell r="BC309">
            <v>1</v>
          </cell>
          <cell r="BD309">
            <v>1</v>
          </cell>
          <cell r="BE309">
            <v>2</v>
          </cell>
          <cell r="BF309">
            <v>0</v>
          </cell>
          <cell r="BG309">
            <v>0</v>
          </cell>
          <cell r="BH309">
            <v>2</v>
          </cell>
          <cell r="BI309">
            <v>2</v>
          </cell>
          <cell r="BJ309">
            <v>1</v>
          </cell>
          <cell r="BK309">
            <v>2</v>
          </cell>
          <cell r="BL309">
            <v>1</v>
          </cell>
          <cell r="BM309">
            <v>1</v>
          </cell>
          <cell r="BN309">
            <v>1</v>
          </cell>
          <cell r="BO309">
            <v>2</v>
          </cell>
          <cell r="BP309">
            <v>0</v>
          </cell>
          <cell r="BQ309">
            <v>1</v>
          </cell>
          <cell r="BR309">
            <v>1</v>
          </cell>
          <cell r="BS309">
            <v>1</v>
          </cell>
          <cell r="BT309">
            <v>0</v>
          </cell>
          <cell r="BU309">
            <v>1</v>
          </cell>
          <cell r="BV309">
            <v>1</v>
          </cell>
          <cell r="BW309">
            <v>1</v>
          </cell>
          <cell r="BX309">
            <v>1</v>
          </cell>
          <cell r="BY309">
            <v>1</v>
          </cell>
          <cell r="BZ309">
            <v>1</v>
          </cell>
          <cell r="CA309">
            <v>1</v>
          </cell>
          <cell r="CB309">
            <v>1</v>
          </cell>
          <cell r="CC309">
            <v>1</v>
          </cell>
          <cell r="CD309">
            <v>1</v>
          </cell>
          <cell r="CE309">
            <v>2</v>
          </cell>
          <cell r="CF309">
            <v>1</v>
          </cell>
          <cell r="CG309">
            <v>2</v>
          </cell>
          <cell r="CH309">
            <v>1</v>
          </cell>
          <cell r="CI309">
            <v>1</v>
          </cell>
          <cell r="CJ309">
            <v>1</v>
          </cell>
          <cell r="CK309">
            <v>1</v>
          </cell>
          <cell r="CL309">
            <v>1</v>
          </cell>
          <cell r="CM309">
            <v>1</v>
          </cell>
          <cell r="CN309">
            <v>1</v>
          </cell>
          <cell r="CO309">
            <v>1</v>
          </cell>
          <cell r="CP309">
            <v>1</v>
          </cell>
          <cell r="CQ309">
            <v>1</v>
          </cell>
          <cell r="CR309">
            <v>1</v>
          </cell>
          <cell r="CS309">
            <v>1</v>
          </cell>
          <cell r="CT309">
            <v>1</v>
          </cell>
          <cell r="CU309">
            <v>1</v>
          </cell>
          <cell r="CV309">
            <v>1</v>
          </cell>
          <cell r="CW309">
            <v>2</v>
          </cell>
          <cell r="CX309">
            <v>1</v>
          </cell>
          <cell r="CY309">
            <v>1</v>
          </cell>
          <cell r="CZ309">
            <v>1</v>
          </cell>
          <cell r="DA309">
            <v>2</v>
          </cell>
          <cell r="DB309">
            <v>1</v>
          </cell>
          <cell r="DC309">
            <v>2</v>
          </cell>
          <cell r="DD309">
            <v>1</v>
          </cell>
          <cell r="DE309">
            <v>1</v>
          </cell>
          <cell r="DF309">
            <v>2</v>
          </cell>
          <cell r="DG309">
            <v>1</v>
          </cell>
          <cell r="DH309">
            <v>1</v>
          </cell>
          <cell r="DI309">
            <v>1</v>
          </cell>
          <cell r="DJ309" t="str">
            <v>RoD</v>
          </cell>
          <cell r="DK309" t="str">
            <v>Closed</v>
          </cell>
          <cell r="EA309" t="str">
            <v>Might</v>
          </cell>
          <cell r="EB309" t="str">
            <v>• 10 ranks in Knowledge (local).
• 5 ranks in Knowledge (architecture and engineering).
• 5 ranks in Gather Information.
• Blessing from the temple of Urbanus (not verified).</v>
          </cell>
          <cell r="ED309" t="str">
            <v>HoM</v>
          </cell>
          <cell r="EE309">
            <v>3</v>
          </cell>
          <cell r="EF309" t="str">
            <v>-</v>
          </cell>
          <cell r="EG309">
            <v>0</v>
          </cell>
          <cell r="EH309" t="b">
            <v>0</v>
          </cell>
          <cell r="EI309" t="str">
            <v/>
          </cell>
          <cell r="EJ309">
            <v>99</v>
          </cell>
          <cell r="EK309">
            <v>99</v>
          </cell>
          <cell r="EL309">
            <v>99</v>
          </cell>
          <cell r="EM309">
            <v>99</v>
          </cell>
          <cell r="EN309" t="str">
            <v/>
          </cell>
        </row>
        <row r="310">
          <cell r="A310">
            <v>307</v>
          </cell>
          <cell r="B310" t="str">
            <v>– Prestige Classes Races of the Wild –</v>
          </cell>
          <cell r="E310">
            <v>0</v>
          </cell>
          <cell r="F310">
            <v>1</v>
          </cell>
          <cell r="ED310" t="str">
            <v>AnK</v>
          </cell>
          <cell r="EE310">
            <v>99</v>
          </cell>
          <cell r="EF310" t="str">
            <v>-</v>
          </cell>
          <cell r="EG310">
            <v>3</v>
          </cell>
          <cell r="EH310" t="b">
            <v>0</v>
          </cell>
          <cell r="EI310" t="str">
            <v/>
          </cell>
          <cell r="EJ310">
            <v>99</v>
          </cell>
          <cell r="EK310">
            <v>99</v>
          </cell>
          <cell r="EL310">
            <v>99</v>
          </cell>
          <cell r="EM310">
            <v>99</v>
          </cell>
          <cell r="EN310" t="str">
            <v/>
          </cell>
        </row>
        <row r="311">
          <cell r="A311">
            <v>308</v>
          </cell>
          <cell r="B311" t="str">
            <v>Arcane Hierophant</v>
          </cell>
          <cell r="C311" t="str">
            <v>ArH</v>
          </cell>
          <cell r="D311" t="str">
            <v>ArH</v>
          </cell>
          <cell r="E311">
            <v>0</v>
          </cell>
          <cell r="G311">
            <v>0</v>
          </cell>
          <cell r="H311">
            <v>0</v>
          </cell>
          <cell r="K311">
            <v>4</v>
          </cell>
          <cell r="L311">
            <v>6</v>
          </cell>
          <cell r="U311">
            <v>0.75</v>
          </cell>
          <cell r="V311">
            <v>0.34</v>
          </cell>
          <cell r="W311">
            <v>0.34</v>
          </cell>
          <cell r="X311">
            <v>0.5</v>
          </cell>
          <cell r="AH311">
            <v>1</v>
          </cell>
          <cell r="AI311">
            <v>1</v>
          </cell>
          <cell r="AJ311">
            <v>1</v>
          </cell>
          <cell r="AK311">
            <v>1</v>
          </cell>
          <cell r="AL311">
            <v>1</v>
          </cell>
          <cell r="AM311">
            <v>0</v>
          </cell>
          <cell r="AN311">
            <v>2</v>
          </cell>
          <cell r="AO311">
            <v>2</v>
          </cell>
          <cell r="AP311">
            <v>2</v>
          </cell>
          <cell r="AQ311">
            <v>2</v>
          </cell>
          <cell r="AR311">
            <v>2</v>
          </cell>
          <cell r="AS311">
            <v>2</v>
          </cell>
          <cell r="AT311">
            <v>2</v>
          </cell>
          <cell r="AU311">
            <v>2</v>
          </cell>
          <cell r="AV311">
            <v>1</v>
          </cell>
          <cell r="AW311">
            <v>2</v>
          </cell>
          <cell r="AX311">
            <v>1</v>
          </cell>
          <cell r="AY311">
            <v>1</v>
          </cell>
          <cell r="AZ311">
            <v>1</v>
          </cell>
          <cell r="BA311">
            <v>1</v>
          </cell>
          <cell r="BB311">
            <v>1</v>
          </cell>
          <cell r="BC311">
            <v>2</v>
          </cell>
          <cell r="BD311">
            <v>1</v>
          </cell>
          <cell r="BE311">
            <v>1</v>
          </cell>
          <cell r="BF311">
            <v>0</v>
          </cell>
          <cell r="BG311">
            <v>0</v>
          </cell>
          <cell r="BH311">
            <v>1</v>
          </cell>
          <cell r="BI311">
            <v>1</v>
          </cell>
          <cell r="BJ311">
            <v>2</v>
          </cell>
          <cell r="BK311">
            <v>1</v>
          </cell>
          <cell r="BL311">
            <v>1</v>
          </cell>
          <cell r="BM311">
            <v>1</v>
          </cell>
          <cell r="BN311">
            <v>1</v>
          </cell>
          <cell r="BO311">
            <v>1</v>
          </cell>
          <cell r="BP311">
            <v>0</v>
          </cell>
          <cell r="BQ311">
            <v>2</v>
          </cell>
          <cell r="BR311">
            <v>1</v>
          </cell>
          <cell r="BS311">
            <v>1</v>
          </cell>
          <cell r="BT311">
            <v>0</v>
          </cell>
          <cell r="BU311">
            <v>1</v>
          </cell>
          <cell r="BV311">
            <v>1</v>
          </cell>
          <cell r="BW311">
            <v>1</v>
          </cell>
          <cell r="BX311">
            <v>1</v>
          </cell>
          <cell r="BY311">
            <v>1</v>
          </cell>
          <cell r="BZ311">
            <v>1</v>
          </cell>
          <cell r="CA311">
            <v>1</v>
          </cell>
          <cell r="CB311">
            <v>1</v>
          </cell>
          <cell r="CC311">
            <v>1</v>
          </cell>
          <cell r="CD311">
            <v>1</v>
          </cell>
          <cell r="CE311">
            <v>2</v>
          </cell>
          <cell r="CF311">
            <v>1</v>
          </cell>
          <cell r="CG311">
            <v>1</v>
          </cell>
          <cell r="CH311">
            <v>1</v>
          </cell>
          <cell r="CI311">
            <v>1</v>
          </cell>
          <cell r="CJ311">
            <v>1</v>
          </cell>
          <cell r="CK311">
            <v>1</v>
          </cell>
          <cell r="CL311">
            <v>1</v>
          </cell>
          <cell r="CM311">
            <v>1</v>
          </cell>
          <cell r="CN311">
            <v>1</v>
          </cell>
          <cell r="CO311">
            <v>2</v>
          </cell>
          <cell r="CP311">
            <v>2</v>
          </cell>
          <cell r="CQ311">
            <v>2</v>
          </cell>
          <cell r="CR311">
            <v>2</v>
          </cell>
          <cell r="CS311">
            <v>2</v>
          </cell>
          <cell r="CT311">
            <v>2</v>
          </cell>
          <cell r="CU311">
            <v>1</v>
          </cell>
          <cell r="CV311">
            <v>2</v>
          </cell>
          <cell r="CW311">
            <v>1</v>
          </cell>
          <cell r="CX311">
            <v>1</v>
          </cell>
          <cell r="CY311">
            <v>1</v>
          </cell>
          <cell r="CZ311">
            <v>1</v>
          </cell>
          <cell r="DA311">
            <v>1</v>
          </cell>
          <cell r="DB311">
            <v>2</v>
          </cell>
          <cell r="DC311">
            <v>2</v>
          </cell>
          <cell r="DD311">
            <v>2</v>
          </cell>
          <cell r="DE311">
            <v>2</v>
          </cell>
          <cell r="DF311">
            <v>1</v>
          </cell>
          <cell r="DG311">
            <v>1</v>
          </cell>
          <cell r="DH311">
            <v>1</v>
          </cell>
          <cell r="DI311">
            <v>1</v>
          </cell>
          <cell r="DJ311" t="str">
            <v>RotW</v>
          </cell>
          <cell r="DK311" t="str">
            <v>Open</v>
          </cell>
          <cell r="EA311" t="str">
            <v>Do</v>
          </cell>
          <cell r="EB311" t="str">
            <v>• Alignment nonlawful
• BAB +4
• Knowledge(arcana) 8 ranks
• Knowledge(nature) 8 ranks
• Ability to cast 2nd level arcane spells
• Ability to cast 2nd level divine spells
• Trackless step class feature</v>
          </cell>
          <cell r="ED311" t="str">
            <v>WMd</v>
          </cell>
          <cell r="EE311">
            <v>3</v>
          </cell>
          <cell r="EF311" t="str">
            <v>-</v>
          </cell>
          <cell r="EG311">
            <v>0</v>
          </cell>
          <cell r="EH311" t="b">
            <v>0</v>
          </cell>
          <cell r="EI311" t="str">
            <v/>
          </cell>
          <cell r="EJ311">
            <v>99</v>
          </cell>
          <cell r="EK311">
            <v>99</v>
          </cell>
          <cell r="EL311">
            <v>99</v>
          </cell>
          <cell r="EM311">
            <v>99</v>
          </cell>
          <cell r="EN311" t="str">
            <v/>
          </cell>
        </row>
        <row r="312">
          <cell r="A312">
            <v>309</v>
          </cell>
          <cell r="B312" t="str">
            <v>Champion of Corellon Larethian</v>
          </cell>
          <cell r="C312" t="str">
            <v>ChC</v>
          </cell>
          <cell r="D312" t="str">
            <v>ChC</v>
          </cell>
          <cell r="E312">
            <v>0</v>
          </cell>
          <cell r="K312">
            <v>2</v>
          </cell>
          <cell r="L312">
            <v>10</v>
          </cell>
          <cell r="U312">
            <v>1</v>
          </cell>
          <cell r="V312">
            <v>0.5</v>
          </cell>
          <cell r="W312">
            <v>0.34</v>
          </cell>
          <cell r="X312">
            <v>0.5</v>
          </cell>
          <cell r="AH312">
            <v>1</v>
          </cell>
          <cell r="AI312">
            <v>1</v>
          </cell>
          <cell r="AJ312">
            <v>1</v>
          </cell>
          <cell r="AK312">
            <v>1</v>
          </cell>
          <cell r="AL312">
            <v>1</v>
          </cell>
          <cell r="AM312">
            <v>0</v>
          </cell>
          <cell r="AN312">
            <v>2</v>
          </cell>
          <cell r="AO312">
            <v>2</v>
          </cell>
          <cell r="AP312">
            <v>2</v>
          </cell>
          <cell r="AQ312">
            <v>2</v>
          </cell>
          <cell r="AR312">
            <v>2</v>
          </cell>
          <cell r="AS312">
            <v>2</v>
          </cell>
          <cell r="AT312">
            <v>2</v>
          </cell>
          <cell r="AU312">
            <v>2</v>
          </cell>
          <cell r="AV312">
            <v>1</v>
          </cell>
          <cell r="AW312">
            <v>2</v>
          </cell>
          <cell r="AX312">
            <v>1</v>
          </cell>
          <cell r="AY312">
            <v>1</v>
          </cell>
          <cell r="AZ312">
            <v>1</v>
          </cell>
          <cell r="BA312">
            <v>1</v>
          </cell>
          <cell r="BB312">
            <v>1</v>
          </cell>
          <cell r="BC312">
            <v>2</v>
          </cell>
          <cell r="BD312">
            <v>2</v>
          </cell>
          <cell r="BE312">
            <v>1</v>
          </cell>
          <cell r="BF312">
            <v>0</v>
          </cell>
          <cell r="BG312">
            <v>0</v>
          </cell>
          <cell r="BH312">
            <v>2</v>
          </cell>
          <cell r="BI312">
            <v>1</v>
          </cell>
          <cell r="BJ312">
            <v>2</v>
          </cell>
          <cell r="BK312">
            <v>2</v>
          </cell>
          <cell r="BL312">
            <v>2</v>
          </cell>
          <cell r="BM312">
            <v>2</v>
          </cell>
          <cell r="BN312">
            <v>2</v>
          </cell>
          <cell r="BO312">
            <v>2</v>
          </cell>
          <cell r="BP312">
            <v>0</v>
          </cell>
          <cell r="BQ312">
            <v>2</v>
          </cell>
          <cell r="BR312">
            <v>2</v>
          </cell>
          <cell r="BS312">
            <v>2</v>
          </cell>
          <cell r="BT312">
            <v>0</v>
          </cell>
          <cell r="BU312">
            <v>2</v>
          </cell>
          <cell r="BV312">
            <v>2</v>
          </cell>
          <cell r="BW312">
            <v>2</v>
          </cell>
          <cell r="BX312">
            <v>2</v>
          </cell>
          <cell r="BY312">
            <v>2</v>
          </cell>
          <cell r="BZ312">
            <v>2</v>
          </cell>
          <cell r="CA312">
            <v>2</v>
          </cell>
          <cell r="CB312">
            <v>2</v>
          </cell>
          <cell r="CC312">
            <v>2</v>
          </cell>
          <cell r="CD312">
            <v>2</v>
          </cell>
          <cell r="CE312">
            <v>1</v>
          </cell>
          <cell r="CF312">
            <v>1</v>
          </cell>
          <cell r="CG312">
            <v>1</v>
          </cell>
          <cell r="CH312">
            <v>1</v>
          </cell>
          <cell r="CI312">
            <v>1</v>
          </cell>
          <cell r="CJ312">
            <v>1</v>
          </cell>
          <cell r="CK312">
            <v>1</v>
          </cell>
          <cell r="CL312">
            <v>1</v>
          </cell>
          <cell r="CM312">
            <v>1</v>
          </cell>
          <cell r="CN312">
            <v>1</v>
          </cell>
          <cell r="CO312">
            <v>2</v>
          </cell>
          <cell r="CP312">
            <v>2</v>
          </cell>
          <cell r="CQ312">
            <v>2</v>
          </cell>
          <cell r="CR312">
            <v>2</v>
          </cell>
          <cell r="CS312">
            <v>2</v>
          </cell>
          <cell r="CT312">
            <v>2</v>
          </cell>
          <cell r="CU312">
            <v>1</v>
          </cell>
          <cell r="CV312">
            <v>2</v>
          </cell>
          <cell r="CW312">
            <v>1</v>
          </cell>
          <cell r="CX312">
            <v>2</v>
          </cell>
          <cell r="CY312">
            <v>1</v>
          </cell>
          <cell r="CZ312">
            <v>1</v>
          </cell>
          <cell r="DA312">
            <v>1</v>
          </cell>
          <cell r="DB312">
            <v>2</v>
          </cell>
          <cell r="DC312">
            <v>1</v>
          </cell>
          <cell r="DD312">
            <v>1</v>
          </cell>
          <cell r="DE312">
            <v>1</v>
          </cell>
          <cell r="DF312">
            <v>1</v>
          </cell>
          <cell r="DG312">
            <v>1</v>
          </cell>
          <cell r="DH312">
            <v>1</v>
          </cell>
          <cell r="DI312">
            <v>1</v>
          </cell>
          <cell r="DJ312" t="str">
            <v>RotW</v>
          </cell>
          <cell r="DK312" t="str">
            <v>Open</v>
          </cell>
          <cell r="EA312" t="str">
            <v>Do</v>
          </cell>
          <cell r="EB312" t="str">
            <v>• Worship Corellon Larethian
• Weapon Focus (Longsword) or Exotic Weapon Proficiency (elven
   thinblade or elven courtblade)
• Elf or Half-Elf
• BAB +7
• Diplomacy 4 ranks
• Knowledge (religion) 2 ranks
• Proficient with all martial weapons
• Proficient with heavy armor
• Combat Expertise feat
• Dodge feat
• Mounted Combat feat</v>
          </cell>
          <cell r="ED312" t="str">
            <v>GSA</v>
          </cell>
          <cell r="EE312">
            <v>1</v>
          </cell>
          <cell r="EF312" t="str">
            <v>adamantine</v>
          </cell>
          <cell r="EG312">
            <v>0</v>
          </cell>
          <cell r="EH312" t="b">
            <v>0</v>
          </cell>
          <cell r="EI312" t="str">
            <v/>
          </cell>
          <cell r="EJ312">
            <v>99</v>
          </cell>
          <cell r="EK312">
            <v>99</v>
          </cell>
          <cell r="EL312">
            <v>99</v>
          </cell>
          <cell r="EM312">
            <v>99</v>
          </cell>
          <cell r="EN312" t="str">
            <v/>
          </cell>
        </row>
        <row r="313">
          <cell r="A313">
            <v>310</v>
          </cell>
          <cell r="B313" t="str">
            <v>Luckstealer</v>
          </cell>
          <cell r="C313" t="str">
            <v>LkS</v>
          </cell>
          <cell r="D313" t="str">
            <v>LkS</v>
          </cell>
          <cell r="E313">
            <v>0</v>
          </cell>
          <cell r="G313">
            <v>0</v>
          </cell>
          <cell r="K313">
            <v>4</v>
          </cell>
          <cell r="L313">
            <v>4</v>
          </cell>
          <cell r="U313">
            <v>0.5</v>
          </cell>
          <cell r="V313">
            <v>0.34</v>
          </cell>
          <cell r="W313">
            <v>0.34</v>
          </cell>
          <cell r="X313">
            <v>0.5</v>
          </cell>
          <cell r="AH313">
            <v>2</v>
          </cell>
          <cell r="AI313">
            <v>1</v>
          </cell>
          <cell r="AJ313">
            <v>1</v>
          </cell>
          <cell r="AK313">
            <v>2</v>
          </cell>
          <cell r="AL313">
            <v>1</v>
          </cell>
          <cell r="AM313">
            <v>0</v>
          </cell>
          <cell r="AN313">
            <v>2</v>
          </cell>
          <cell r="AO313">
            <v>2</v>
          </cell>
          <cell r="AP313">
            <v>2</v>
          </cell>
          <cell r="AQ313">
            <v>2</v>
          </cell>
          <cell r="AR313">
            <v>2</v>
          </cell>
          <cell r="AS313">
            <v>2</v>
          </cell>
          <cell r="AT313">
            <v>2</v>
          </cell>
          <cell r="AU313">
            <v>2</v>
          </cell>
          <cell r="AV313">
            <v>1</v>
          </cell>
          <cell r="AW313">
            <v>1</v>
          </cell>
          <cell r="AX313">
            <v>1</v>
          </cell>
          <cell r="AY313">
            <v>1</v>
          </cell>
          <cell r="AZ313">
            <v>1</v>
          </cell>
          <cell r="BA313">
            <v>1</v>
          </cell>
          <cell r="BB313">
            <v>1</v>
          </cell>
          <cell r="BC313">
            <v>1</v>
          </cell>
          <cell r="BD313">
            <v>1</v>
          </cell>
          <cell r="BE313">
            <v>1</v>
          </cell>
          <cell r="BF313">
            <v>0</v>
          </cell>
          <cell r="BG313">
            <v>0</v>
          </cell>
          <cell r="BH313">
            <v>1</v>
          </cell>
          <cell r="BI313">
            <v>1</v>
          </cell>
          <cell r="BJ313">
            <v>1</v>
          </cell>
          <cell r="BK313">
            <v>1</v>
          </cell>
          <cell r="BL313">
            <v>1</v>
          </cell>
          <cell r="BM313">
            <v>1</v>
          </cell>
          <cell r="BN313">
            <v>1</v>
          </cell>
          <cell r="BO313">
            <v>2</v>
          </cell>
          <cell r="BP313">
            <v>0</v>
          </cell>
          <cell r="BQ313">
            <v>1</v>
          </cell>
          <cell r="BR313">
            <v>1</v>
          </cell>
          <cell r="BS313">
            <v>1</v>
          </cell>
          <cell r="BT313">
            <v>0</v>
          </cell>
          <cell r="BU313">
            <v>1</v>
          </cell>
          <cell r="BV313">
            <v>1</v>
          </cell>
          <cell r="BW313">
            <v>1</v>
          </cell>
          <cell r="BX313">
            <v>1</v>
          </cell>
          <cell r="BY313">
            <v>1</v>
          </cell>
          <cell r="BZ313">
            <v>1</v>
          </cell>
          <cell r="CA313">
            <v>1</v>
          </cell>
          <cell r="CB313">
            <v>1</v>
          </cell>
          <cell r="CC313">
            <v>1</v>
          </cell>
          <cell r="CD313">
            <v>1</v>
          </cell>
          <cell r="CE313">
            <v>1</v>
          </cell>
          <cell r="CF313">
            <v>1</v>
          </cell>
          <cell r="CG313">
            <v>1</v>
          </cell>
          <cell r="CH313">
            <v>1</v>
          </cell>
          <cell r="CI313">
            <v>1</v>
          </cell>
          <cell r="CJ313">
            <v>1</v>
          </cell>
          <cell r="CK313">
            <v>1</v>
          </cell>
          <cell r="CL313">
            <v>1</v>
          </cell>
          <cell r="CM313">
            <v>1</v>
          </cell>
          <cell r="CN313">
            <v>1</v>
          </cell>
          <cell r="CO313">
            <v>2</v>
          </cell>
          <cell r="CP313">
            <v>2</v>
          </cell>
          <cell r="CQ313">
            <v>2</v>
          </cell>
          <cell r="CR313">
            <v>2</v>
          </cell>
          <cell r="CS313">
            <v>2</v>
          </cell>
          <cell r="CT313">
            <v>2</v>
          </cell>
          <cell r="CU313">
            <v>1</v>
          </cell>
          <cell r="CV313">
            <v>1</v>
          </cell>
          <cell r="CW313">
            <v>1</v>
          </cell>
          <cell r="CX313">
            <v>2</v>
          </cell>
          <cell r="CY313">
            <v>1</v>
          </cell>
          <cell r="CZ313">
            <v>2</v>
          </cell>
          <cell r="DA313">
            <v>1</v>
          </cell>
          <cell r="DB313">
            <v>2</v>
          </cell>
          <cell r="DC313">
            <v>1</v>
          </cell>
          <cell r="DD313">
            <v>1</v>
          </cell>
          <cell r="DE313">
            <v>1</v>
          </cell>
          <cell r="DF313">
            <v>1</v>
          </cell>
          <cell r="DG313">
            <v>1</v>
          </cell>
          <cell r="DH313">
            <v>1</v>
          </cell>
          <cell r="DI313">
            <v>1</v>
          </cell>
          <cell r="DJ313" t="str">
            <v>RotW</v>
          </cell>
          <cell r="DK313" t="str">
            <v>Closed</v>
          </cell>
          <cell r="EA313" t="str">
            <v>Do</v>
          </cell>
          <cell r="EB313" t="str">
            <v xml:space="preserve">• Halfling
• Profession (gambler) 9 ranks
• Dallah Thaun's Luck feat
• Ability to cast 3rd level divine or arcane spells
</v>
          </cell>
          <cell r="ED313" t="str">
            <v>Blo</v>
          </cell>
          <cell r="EE313">
            <v>7</v>
          </cell>
          <cell r="EF313" t="str">
            <v>bludgeoning</v>
          </cell>
          <cell r="EG313">
            <v>1</v>
          </cell>
          <cell r="EH313" t="b">
            <v>0</v>
          </cell>
          <cell r="EI313" t="str">
            <v/>
          </cell>
          <cell r="EJ313">
            <v>99</v>
          </cell>
          <cell r="EK313">
            <v>99</v>
          </cell>
          <cell r="EL313">
            <v>99</v>
          </cell>
          <cell r="EM313">
            <v>99</v>
          </cell>
          <cell r="EN313" t="str">
            <v/>
          </cell>
        </row>
        <row r="314">
          <cell r="A314">
            <v>311</v>
          </cell>
          <cell r="B314" t="str">
            <v>Ruathar</v>
          </cell>
          <cell r="C314" t="str">
            <v>Rua</v>
          </cell>
          <cell r="D314" t="str">
            <v>Rua</v>
          </cell>
          <cell r="E314">
            <v>0</v>
          </cell>
          <cell r="G314">
            <v>0</v>
          </cell>
          <cell r="K314">
            <v>4</v>
          </cell>
          <cell r="L314">
            <v>6</v>
          </cell>
          <cell r="U314">
            <v>0.75</v>
          </cell>
          <cell r="V314">
            <v>0.34</v>
          </cell>
          <cell r="W314">
            <v>0.5</v>
          </cell>
          <cell r="X314">
            <v>0.5</v>
          </cell>
          <cell r="AH314">
            <v>1</v>
          </cell>
          <cell r="AI314">
            <v>1</v>
          </cell>
          <cell r="AJ314">
            <v>1</v>
          </cell>
          <cell r="AK314">
            <v>1</v>
          </cell>
          <cell r="AL314">
            <v>1</v>
          </cell>
          <cell r="AM314">
            <v>0</v>
          </cell>
          <cell r="AN314">
            <v>2</v>
          </cell>
          <cell r="AO314">
            <v>2</v>
          </cell>
          <cell r="AP314">
            <v>2</v>
          </cell>
          <cell r="AQ314">
            <v>2</v>
          </cell>
          <cell r="AR314">
            <v>2</v>
          </cell>
          <cell r="AS314">
            <v>2</v>
          </cell>
          <cell r="AT314">
            <v>2</v>
          </cell>
          <cell r="AU314">
            <v>2</v>
          </cell>
          <cell r="AV314">
            <v>1</v>
          </cell>
          <cell r="AW314">
            <v>2</v>
          </cell>
          <cell r="AX314">
            <v>1</v>
          </cell>
          <cell r="AY314">
            <v>1</v>
          </cell>
          <cell r="AZ314">
            <v>1</v>
          </cell>
          <cell r="BA314">
            <v>1</v>
          </cell>
          <cell r="BB314">
            <v>1</v>
          </cell>
          <cell r="BC314">
            <v>2</v>
          </cell>
          <cell r="BD314">
            <v>1</v>
          </cell>
          <cell r="BE314">
            <v>2</v>
          </cell>
          <cell r="BF314">
            <v>0</v>
          </cell>
          <cell r="BG314">
            <v>0</v>
          </cell>
          <cell r="BH314">
            <v>1</v>
          </cell>
          <cell r="BI314">
            <v>1</v>
          </cell>
          <cell r="BJ314">
            <v>2</v>
          </cell>
          <cell r="BK314">
            <v>2</v>
          </cell>
          <cell r="BL314">
            <v>2</v>
          </cell>
          <cell r="BM314">
            <v>2</v>
          </cell>
          <cell r="BN314">
            <v>2</v>
          </cell>
          <cell r="BO314">
            <v>2</v>
          </cell>
          <cell r="BP314">
            <v>0</v>
          </cell>
          <cell r="BQ314">
            <v>2</v>
          </cell>
          <cell r="BR314">
            <v>2</v>
          </cell>
          <cell r="BS314">
            <v>2</v>
          </cell>
          <cell r="BT314">
            <v>0</v>
          </cell>
          <cell r="BU314">
            <v>2</v>
          </cell>
          <cell r="BV314">
            <v>2</v>
          </cell>
          <cell r="BW314">
            <v>2</v>
          </cell>
          <cell r="BX314">
            <v>2</v>
          </cell>
          <cell r="BY314">
            <v>2</v>
          </cell>
          <cell r="BZ314">
            <v>2</v>
          </cell>
          <cell r="CA314">
            <v>2</v>
          </cell>
          <cell r="CB314">
            <v>2</v>
          </cell>
          <cell r="CC314">
            <v>2</v>
          </cell>
          <cell r="CD314">
            <v>2</v>
          </cell>
          <cell r="CE314">
            <v>2</v>
          </cell>
          <cell r="CF314">
            <v>1</v>
          </cell>
          <cell r="CG314">
            <v>2</v>
          </cell>
          <cell r="CH314">
            <v>1</v>
          </cell>
          <cell r="CI314">
            <v>1</v>
          </cell>
          <cell r="CJ314">
            <v>1</v>
          </cell>
          <cell r="CK314">
            <v>1</v>
          </cell>
          <cell r="CL314">
            <v>1</v>
          </cell>
          <cell r="CM314">
            <v>1</v>
          </cell>
          <cell r="CN314">
            <v>1</v>
          </cell>
          <cell r="CO314">
            <v>2</v>
          </cell>
          <cell r="CP314">
            <v>2</v>
          </cell>
          <cell r="CQ314">
            <v>2</v>
          </cell>
          <cell r="CR314">
            <v>2</v>
          </cell>
          <cell r="CS314">
            <v>2</v>
          </cell>
          <cell r="CT314">
            <v>2</v>
          </cell>
          <cell r="CU314">
            <v>1</v>
          </cell>
          <cell r="CV314">
            <v>1</v>
          </cell>
          <cell r="CW314">
            <v>2</v>
          </cell>
          <cell r="CX314">
            <v>2</v>
          </cell>
          <cell r="CY314">
            <v>1</v>
          </cell>
          <cell r="CZ314">
            <v>1</v>
          </cell>
          <cell r="DA314">
            <v>1</v>
          </cell>
          <cell r="DB314">
            <v>2</v>
          </cell>
          <cell r="DC314">
            <v>2</v>
          </cell>
          <cell r="DD314">
            <v>2</v>
          </cell>
          <cell r="DE314">
            <v>1</v>
          </cell>
          <cell r="DF314">
            <v>1</v>
          </cell>
          <cell r="DG314">
            <v>1</v>
          </cell>
          <cell r="DH314">
            <v>1</v>
          </cell>
          <cell r="DI314">
            <v>1</v>
          </cell>
          <cell r="DJ314" t="str">
            <v>RotW</v>
          </cell>
          <cell r="DK314" t="str">
            <v>Limited</v>
          </cell>
          <cell r="EA314" t="str">
            <v>Do</v>
          </cell>
          <cell r="EB314" t="str">
            <v>• BAB +6 OR
  Any skill 9 ranks OR
  Ability to cast 3rd-level spells</v>
          </cell>
          <cell r="ED314" t="str">
            <v>Swa</v>
          </cell>
          <cell r="EE314">
            <v>10</v>
          </cell>
          <cell r="EF314" t="str">
            <v>cold iron</v>
          </cell>
          <cell r="EG314">
            <v>10</v>
          </cell>
          <cell r="EH314" t="b">
            <v>0</v>
          </cell>
          <cell r="EI314" t="str">
            <v/>
          </cell>
          <cell r="EJ314">
            <v>99</v>
          </cell>
          <cell r="EK314">
            <v>99</v>
          </cell>
          <cell r="EL314">
            <v>99</v>
          </cell>
          <cell r="EM314">
            <v>99</v>
          </cell>
          <cell r="EN314" t="str">
            <v/>
          </cell>
        </row>
        <row r="315">
          <cell r="A315">
            <v>312</v>
          </cell>
          <cell r="B315" t="str">
            <v>Skypledged</v>
          </cell>
          <cell r="C315" t="str">
            <v>SkP</v>
          </cell>
          <cell r="D315" t="str">
            <v>SkP</v>
          </cell>
          <cell r="E315">
            <v>0</v>
          </cell>
          <cell r="G315">
            <v>0</v>
          </cell>
          <cell r="K315">
            <v>4</v>
          </cell>
          <cell r="L315">
            <v>6</v>
          </cell>
          <cell r="U315">
            <v>0.75</v>
          </cell>
          <cell r="V315">
            <v>0.34</v>
          </cell>
          <cell r="W315">
            <v>0.5</v>
          </cell>
          <cell r="X315">
            <v>0.5</v>
          </cell>
          <cell r="AH315">
            <v>1</v>
          </cell>
          <cell r="AI315">
            <v>1</v>
          </cell>
          <cell r="AJ315">
            <v>1</v>
          </cell>
          <cell r="AK315">
            <v>1</v>
          </cell>
          <cell r="AL315">
            <v>1</v>
          </cell>
          <cell r="AM315">
            <v>0</v>
          </cell>
          <cell r="AN315">
            <v>2</v>
          </cell>
          <cell r="AO315">
            <v>2</v>
          </cell>
          <cell r="AP315">
            <v>2</v>
          </cell>
          <cell r="AQ315">
            <v>2</v>
          </cell>
          <cell r="AR315">
            <v>2</v>
          </cell>
          <cell r="AS315">
            <v>2</v>
          </cell>
          <cell r="AT315">
            <v>2</v>
          </cell>
          <cell r="AU315">
            <v>2</v>
          </cell>
          <cell r="AV315">
            <v>1</v>
          </cell>
          <cell r="AW315">
            <v>1</v>
          </cell>
          <cell r="AX315">
            <v>1</v>
          </cell>
          <cell r="AY315">
            <v>1</v>
          </cell>
          <cell r="AZ315">
            <v>1</v>
          </cell>
          <cell r="BA315">
            <v>1</v>
          </cell>
          <cell r="BB315">
            <v>1</v>
          </cell>
          <cell r="BC315">
            <v>2</v>
          </cell>
          <cell r="BD315">
            <v>2</v>
          </cell>
          <cell r="BE315">
            <v>1</v>
          </cell>
          <cell r="BF315">
            <v>0</v>
          </cell>
          <cell r="BG315">
            <v>0</v>
          </cell>
          <cell r="BH315">
            <v>2</v>
          </cell>
          <cell r="BI315">
            <v>1</v>
          </cell>
          <cell r="BJ315">
            <v>1</v>
          </cell>
          <cell r="BK315">
            <v>1</v>
          </cell>
          <cell r="BL315">
            <v>1</v>
          </cell>
          <cell r="BM315">
            <v>1</v>
          </cell>
          <cell r="BN315">
            <v>1</v>
          </cell>
          <cell r="BO315">
            <v>1</v>
          </cell>
          <cell r="BP315">
            <v>0</v>
          </cell>
          <cell r="BQ315">
            <v>2</v>
          </cell>
          <cell r="BR315">
            <v>1</v>
          </cell>
          <cell r="BS315">
            <v>1</v>
          </cell>
          <cell r="BT315">
            <v>0</v>
          </cell>
          <cell r="BU315">
            <v>1</v>
          </cell>
          <cell r="BV315">
            <v>2</v>
          </cell>
          <cell r="BW315">
            <v>1</v>
          </cell>
          <cell r="BX315">
            <v>1</v>
          </cell>
          <cell r="BY315">
            <v>1</v>
          </cell>
          <cell r="BZ315">
            <v>1</v>
          </cell>
          <cell r="CA315">
            <v>1</v>
          </cell>
          <cell r="CB315">
            <v>1</v>
          </cell>
          <cell r="CC315">
            <v>1</v>
          </cell>
          <cell r="CD315">
            <v>1</v>
          </cell>
          <cell r="CE315">
            <v>2</v>
          </cell>
          <cell r="CF315">
            <v>1</v>
          </cell>
          <cell r="CG315">
            <v>1</v>
          </cell>
          <cell r="CH315">
            <v>1</v>
          </cell>
          <cell r="CI315">
            <v>1</v>
          </cell>
          <cell r="CJ315">
            <v>1</v>
          </cell>
          <cell r="CK315">
            <v>1</v>
          </cell>
          <cell r="CL315">
            <v>1</v>
          </cell>
          <cell r="CM315">
            <v>1</v>
          </cell>
          <cell r="CN315">
            <v>1</v>
          </cell>
          <cell r="CO315">
            <v>2</v>
          </cell>
          <cell r="CP315">
            <v>2</v>
          </cell>
          <cell r="CQ315">
            <v>2</v>
          </cell>
          <cell r="CR315">
            <v>2</v>
          </cell>
          <cell r="CS315">
            <v>2</v>
          </cell>
          <cell r="CT315">
            <v>2</v>
          </cell>
          <cell r="CU315">
            <v>1</v>
          </cell>
          <cell r="CV315">
            <v>1</v>
          </cell>
          <cell r="CW315">
            <v>1</v>
          </cell>
          <cell r="CX315">
            <v>1</v>
          </cell>
          <cell r="CY315">
            <v>1</v>
          </cell>
          <cell r="CZ315">
            <v>1</v>
          </cell>
          <cell r="DA315">
            <v>1</v>
          </cell>
          <cell r="DB315">
            <v>2</v>
          </cell>
          <cell r="DC315">
            <v>2</v>
          </cell>
          <cell r="DD315">
            <v>2</v>
          </cell>
          <cell r="DE315">
            <v>1</v>
          </cell>
          <cell r="DF315">
            <v>1</v>
          </cell>
          <cell r="DG315">
            <v>1</v>
          </cell>
          <cell r="DH315">
            <v>1</v>
          </cell>
          <cell r="DI315">
            <v>1</v>
          </cell>
          <cell r="DJ315" t="str">
            <v>RotW</v>
          </cell>
          <cell r="DK315" t="str">
            <v>NPC Only</v>
          </cell>
          <cell r="EA315" t="str">
            <v>Might</v>
          </cell>
          <cell r="EB315" t="str">
            <v>• Ability to cast summon monster IV OR
  summon nature's ally IV (not verified)
• Raptoran
• Flight extrodinary ability</v>
          </cell>
          <cell r="ED315" t="str">
            <v>FvS</v>
          </cell>
          <cell r="EE315">
            <v>20</v>
          </cell>
          <cell r="EF315" t="str">
            <v>silver</v>
          </cell>
          <cell r="EG315">
            <v>10</v>
          </cell>
          <cell r="EH315" t="b">
            <v>0</v>
          </cell>
          <cell r="EI315" t="str">
            <v/>
          </cell>
          <cell r="EJ315">
            <v>99</v>
          </cell>
          <cell r="EK315">
            <v>99</v>
          </cell>
          <cell r="EL315">
            <v>99</v>
          </cell>
          <cell r="EM315">
            <v>99</v>
          </cell>
          <cell r="EN315" t="str">
            <v/>
          </cell>
        </row>
        <row r="316">
          <cell r="A316">
            <v>313</v>
          </cell>
          <cell r="B316" t="str">
            <v>Stormtalon</v>
          </cell>
          <cell r="C316" t="str">
            <v>StT</v>
          </cell>
          <cell r="D316" t="str">
            <v>StT</v>
          </cell>
          <cell r="E316">
            <v>0</v>
          </cell>
          <cell r="K316">
            <v>2</v>
          </cell>
          <cell r="L316">
            <v>10</v>
          </cell>
          <cell r="U316">
            <v>1</v>
          </cell>
          <cell r="V316">
            <v>0.5</v>
          </cell>
          <cell r="W316">
            <v>0.34</v>
          </cell>
          <cell r="X316">
            <v>0.34</v>
          </cell>
          <cell r="AH316">
            <v>1</v>
          </cell>
          <cell r="AI316">
            <v>1</v>
          </cell>
          <cell r="AJ316">
            <v>2</v>
          </cell>
          <cell r="AK316">
            <v>1</v>
          </cell>
          <cell r="AL316">
            <v>2</v>
          </cell>
          <cell r="AM316">
            <v>0</v>
          </cell>
          <cell r="AN316">
            <v>1</v>
          </cell>
          <cell r="AO316">
            <v>2</v>
          </cell>
          <cell r="AP316">
            <v>2</v>
          </cell>
          <cell r="AQ316">
            <v>2</v>
          </cell>
          <cell r="AR316">
            <v>2</v>
          </cell>
          <cell r="AS316">
            <v>2</v>
          </cell>
          <cell r="AT316">
            <v>2</v>
          </cell>
          <cell r="AU316">
            <v>2</v>
          </cell>
          <cell r="AV316">
            <v>1</v>
          </cell>
          <cell r="AW316">
            <v>1</v>
          </cell>
          <cell r="AX316">
            <v>1</v>
          </cell>
          <cell r="AY316">
            <v>1</v>
          </cell>
          <cell r="AZ316">
            <v>1</v>
          </cell>
          <cell r="BA316">
            <v>1</v>
          </cell>
          <cell r="BB316">
            <v>1</v>
          </cell>
          <cell r="BC316">
            <v>1</v>
          </cell>
          <cell r="BD316">
            <v>1</v>
          </cell>
          <cell r="BE316">
            <v>1</v>
          </cell>
          <cell r="BF316">
            <v>0</v>
          </cell>
          <cell r="BG316">
            <v>0</v>
          </cell>
          <cell r="BH316">
            <v>2</v>
          </cell>
          <cell r="BI316">
            <v>2</v>
          </cell>
          <cell r="BJ316">
            <v>1</v>
          </cell>
          <cell r="BK316">
            <v>1</v>
          </cell>
          <cell r="BL316">
            <v>1</v>
          </cell>
          <cell r="BM316">
            <v>1</v>
          </cell>
          <cell r="BN316">
            <v>1</v>
          </cell>
          <cell r="BO316">
            <v>1</v>
          </cell>
          <cell r="BP316">
            <v>0</v>
          </cell>
          <cell r="BQ316">
            <v>1</v>
          </cell>
          <cell r="BR316">
            <v>1</v>
          </cell>
          <cell r="BS316">
            <v>1</v>
          </cell>
          <cell r="BT316">
            <v>0</v>
          </cell>
          <cell r="BU316">
            <v>1</v>
          </cell>
          <cell r="BV316">
            <v>1</v>
          </cell>
          <cell r="BW316">
            <v>1</v>
          </cell>
          <cell r="BX316">
            <v>1</v>
          </cell>
          <cell r="BY316">
            <v>1</v>
          </cell>
          <cell r="BZ316">
            <v>1</v>
          </cell>
          <cell r="CA316">
            <v>1</v>
          </cell>
          <cell r="CB316">
            <v>1</v>
          </cell>
          <cell r="CC316">
            <v>1</v>
          </cell>
          <cell r="CD316">
            <v>1</v>
          </cell>
          <cell r="CE316">
            <v>1</v>
          </cell>
          <cell r="CF316">
            <v>1</v>
          </cell>
          <cell r="CG316">
            <v>1</v>
          </cell>
          <cell r="CH316">
            <v>1</v>
          </cell>
          <cell r="CI316">
            <v>1</v>
          </cell>
          <cell r="CJ316">
            <v>1</v>
          </cell>
          <cell r="CK316">
            <v>1</v>
          </cell>
          <cell r="CL316">
            <v>1</v>
          </cell>
          <cell r="CM316">
            <v>1</v>
          </cell>
          <cell r="CN316">
            <v>1</v>
          </cell>
          <cell r="CO316">
            <v>1</v>
          </cell>
          <cell r="CP316">
            <v>1</v>
          </cell>
          <cell r="CQ316">
            <v>1</v>
          </cell>
          <cell r="CR316">
            <v>1</v>
          </cell>
          <cell r="CS316">
            <v>1</v>
          </cell>
          <cell r="CT316">
            <v>1</v>
          </cell>
          <cell r="CU316">
            <v>1</v>
          </cell>
          <cell r="CV316">
            <v>1</v>
          </cell>
          <cell r="CW316">
            <v>1</v>
          </cell>
          <cell r="CX316">
            <v>1</v>
          </cell>
          <cell r="CY316">
            <v>1</v>
          </cell>
          <cell r="CZ316">
            <v>1</v>
          </cell>
          <cell r="DA316">
            <v>1</v>
          </cell>
          <cell r="DB316">
            <v>1</v>
          </cell>
          <cell r="DC316">
            <v>2</v>
          </cell>
          <cell r="DD316">
            <v>1</v>
          </cell>
          <cell r="DE316">
            <v>1</v>
          </cell>
          <cell r="DF316">
            <v>2</v>
          </cell>
          <cell r="DG316">
            <v>1</v>
          </cell>
          <cell r="DH316">
            <v>1</v>
          </cell>
          <cell r="DI316">
            <v>1</v>
          </cell>
          <cell r="DJ316" t="str">
            <v>RotW</v>
          </cell>
          <cell r="DK316" t="str">
            <v>NPC Only</v>
          </cell>
          <cell r="EA316" t="str">
            <v>Do</v>
          </cell>
          <cell r="EB316" t="str">
            <v>• Raptoran
• BAB +5
• Flight extraordinary ability</v>
          </cell>
          <cell r="ED316" t="str">
            <v>Wrl</v>
          </cell>
          <cell r="EE316">
            <v>1</v>
          </cell>
          <cell r="EF316" t="str">
            <v>cold iron</v>
          </cell>
          <cell r="EG316">
            <v>0</v>
          </cell>
          <cell r="EH316" t="b">
            <v>0</v>
          </cell>
          <cell r="EI316" t="str">
            <v/>
          </cell>
          <cell r="EJ316">
            <v>99</v>
          </cell>
          <cell r="EK316">
            <v>99</v>
          </cell>
          <cell r="EL316">
            <v>99</v>
          </cell>
          <cell r="EM316">
            <v>99</v>
          </cell>
          <cell r="EN316" t="str">
            <v/>
          </cell>
        </row>
        <row r="317">
          <cell r="A317">
            <v>314</v>
          </cell>
          <cell r="B317" t="str">
            <v>Whisperknife</v>
          </cell>
          <cell r="C317" t="str">
            <v>WsK</v>
          </cell>
          <cell r="D317" t="str">
            <v>WsK</v>
          </cell>
          <cell r="E317">
            <v>0</v>
          </cell>
          <cell r="K317">
            <v>6</v>
          </cell>
          <cell r="L317">
            <v>8</v>
          </cell>
          <cell r="U317">
            <v>1</v>
          </cell>
          <cell r="V317">
            <v>0.34</v>
          </cell>
          <cell r="W317">
            <v>0.5</v>
          </cell>
          <cell r="X317">
            <v>0.34</v>
          </cell>
          <cell r="AH317">
            <v>1</v>
          </cell>
          <cell r="AI317">
            <v>1</v>
          </cell>
          <cell r="AJ317">
            <v>2</v>
          </cell>
          <cell r="AK317">
            <v>2</v>
          </cell>
          <cell r="AL317">
            <v>2</v>
          </cell>
          <cell r="AM317">
            <v>0</v>
          </cell>
          <cell r="AN317">
            <v>1</v>
          </cell>
          <cell r="AO317">
            <v>1</v>
          </cell>
          <cell r="AP317">
            <v>1</v>
          </cell>
          <cell r="AQ317">
            <v>1</v>
          </cell>
          <cell r="AR317">
            <v>1</v>
          </cell>
          <cell r="AS317">
            <v>1</v>
          </cell>
          <cell r="AT317">
            <v>1</v>
          </cell>
          <cell r="AU317">
            <v>1</v>
          </cell>
          <cell r="AV317">
            <v>1</v>
          </cell>
          <cell r="AW317">
            <v>1</v>
          </cell>
          <cell r="AX317">
            <v>2</v>
          </cell>
          <cell r="AY317">
            <v>1</v>
          </cell>
          <cell r="AZ317">
            <v>1</v>
          </cell>
          <cell r="BA317">
            <v>1</v>
          </cell>
          <cell r="BB317">
            <v>1</v>
          </cell>
          <cell r="BC317">
            <v>2</v>
          </cell>
          <cell r="BD317">
            <v>1</v>
          </cell>
          <cell r="BE317">
            <v>2</v>
          </cell>
          <cell r="BF317">
            <v>0</v>
          </cell>
          <cell r="BG317">
            <v>0</v>
          </cell>
          <cell r="BH317">
            <v>2</v>
          </cell>
          <cell r="BI317">
            <v>2</v>
          </cell>
          <cell r="BJ317">
            <v>1</v>
          </cell>
          <cell r="BK317">
            <v>1</v>
          </cell>
          <cell r="BL317">
            <v>1</v>
          </cell>
          <cell r="BM317">
            <v>1</v>
          </cell>
          <cell r="BN317">
            <v>1</v>
          </cell>
          <cell r="BO317">
            <v>2</v>
          </cell>
          <cell r="BP317">
            <v>0</v>
          </cell>
          <cell r="BQ317">
            <v>1</v>
          </cell>
          <cell r="BR317">
            <v>1</v>
          </cell>
          <cell r="BS317">
            <v>1</v>
          </cell>
          <cell r="BT317">
            <v>0</v>
          </cell>
          <cell r="BU317">
            <v>1</v>
          </cell>
          <cell r="BV317">
            <v>1</v>
          </cell>
          <cell r="BW317">
            <v>1</v>
          </cell>
          <cell r="BX317">
            <v>1</v>
          </cell>
          <cell r="BY317">
            <v>1</v>
          </cell>
          <cell r="BZ317">
            <v>1</v>
          </cell>
          <cell r="CA317">
            <v>1</v>
          </cell>
          <cell r="CB317">
            <v>1</v>
          </cell>
          <cell r="CC317">
            <v>1</v>
          </cell>
          <cell r="CD317">
            <v>1</v>
          </cell>
          <cell r="CE317">
            <v>2</v>
          </cell>
          <cell r="CF317">
            <v>1</v>
          </cell>
          <cell r="CG317">
            <v>2</v>
          </cell>
          <cell r="CH317">
            <v>2</v>
          </cell>
          <cell r="CI317">
            <v>1</v>
          </cell>
          <cell r="CJ317">
            <v>1</v>
          </cell>
          <cell r="CK317">
            <v>1</v>
          </cell>
          <cell r="CL317">
            <v>1</v>
          </cell>
          <cell r="CM317">
            <v>1</v>
          </cell>
          <cell r="CN317">
            <v>1</v>
          </cell>
          <cell r="CO317">
            <v>1</v>
          </cell>
          <cell r="CP317">
            <v>1</v>
          </cell>
          <cell r="CQ317">
            <v>1</v>
          </cell>
          <cell r="CR317">
            <v>1</v>
          </cell>
          <cell r="CS317">
            <v>1</v>
          </cell>
          <cell r="CT317">
            <v>1</v>
          </cell>
          <cell r="CU317">
            <v>1</v>
          </cell>
          <cell r="CV317">
            <v>1</v>
          </cell>
          <cell r="CW317">
            <v>2</v>
          </cell>
          <cell r="CX317">
            <v>2</v>
          </cell>
          <cell r="CY317">
            <v>1</v>
          </cell>
          <cell r="CZ317">
            <v>2</v>
          </cell>
          <cell r="DA317">
            <v>1</v>
          </cell>
          <cell r="DB317">
            <v>1</v>
          </cell>
          <cell r="DC317">
            <v>2</v>
          </cell>
          <cell r="DD317">
            <v>1</v>
          </cell>
          <cell r="DE317">
            <v>2</v>
          </cell>
          <cell r="DF317">
            <v>2</v>
          </cell>
          <cell r="DG317">
            <v>1</v>
          </cell>
          <cell r="DH317">
            <v>1</v>
          </cell>
          <cell r="DI317">
            <v>1</v>
          </cell>
          <cell r="DJ317" t="str">
            <v>RotW</v>
          </cell>
          <cell r="DK317" t="str">
            <v>Open</v>
          </cell>
          <cell r="EA317" t="str">
            <v>Do</v>
          </cell>
          <cell r="EB317" t="str">
            <v>• Halfling
• BAB +4
• Balance 3 ranks
• Climb 3 ranks
• Hide 6 ranks
• Jump 3 ranks
• Move Silently 6 ranks
• Tumble 3 ranks
• Point-Blank Shot feat
• Quick Draw feat
• Two-Weapon Fighting feat
• Weapon Finesse feat
• Sneak Attack +1d6</v>
          </cell>
          <cell r="ED317" t="str">
            <v>WlR</v>
          </cell>
          <cell r="EE317">
            <v>9</v>
          </cell>
          <cell r="EF317" t="str">
            <v>cold iron</v>
          </cell>
          <cell r="EG317">
            <v>2</v>
          </cell>
          <cell r="EH317" t="b">
            <v>0</v>
          </cell>
          <cell r="EI317" t="str">
            <v/>
          </cell>
          <cell r="EJ317">
            <v>99</v>
          </cell>
          <cell r="EK317">
            <v>99</v>
          </cell>
          <cell r="EL317">
            <v>99</v>
          </cell>
          <cell r="EM317">
            <v>99</v>
          </cell>
          <cell r="EN317" t="str">
            <v/>
          </cell>
        </row>
        <row r="318">
          <cell r="A318">
            <v>315</v>
          </cell>
          <cell r="B318" t="str">
            <v>Wildrunner</v>
          </cell>
          <cell r="C318" t="str">
            <v>WlR</v>
          </cell>
          <cell r="D318" t="str">
            <v>WlR</v>
          </cell>
          <cell r="E318">
            <v>0</v>
          </cell>
          <cell r="K318">
            <v>4</v>
          </cell>
          <cell r="L318">
            <v>10</v>
          </cell>
          <cell r="U318">
            <v>1</v>
          </cell>
          <cell r="V318">
            <v>0.5</v>
          </cell>
          <cell r="W318">
            <v>0.5</v>
          </cell>
          <cell r="X318">
            <v>0.34</v>
          </cell>
          <cell r="AH318">
            <v>1</v>
          </cell>
          <cell r="AI318">
            <v>1</v>
          </cell>
          <cell r="AJ318">
            <v>2</v>
          </cell>
          <cell r="AK318">
            <v>1</v>
          </cell>
          <cell r="AL318">
            <v>2</v>
          </cell>
          <cell r="AM318">
            <v>0</v>
          </cell>
          <cell r="AN318">
            <v>1</v>
          </cell>
          <cell r="AO318">
            <v>1</v>
          </cell>
          <cell r="AP318">
            <v>1</v>
          </cell>
          <cell r="AQ318">
            <v>1</v>
          </cell>
          <cell r="AR318">
            <v>1</v>
          </cell>
          <cell r="AS318">
            <v>1</v>
          </cell>
          <cell r="AT318">
            <v>1</v>
          </cell>
          <cell r="AU318">
            <v>1</v>
          </cell>
          <cell r="AV318">
            <v>1</v>
          </cell>
          <cell r="AW318">
            <v>1</v>
          </cell>
          <cell r="AX318">
            <v>1</v>
          </cell>
          <cell r="AY318">
            <v>1</v>
          </cell>
          <cell r="AZ318">
            <v>1</v>
          </cell>
          <cell r="BA318">
            <v>1</v>
          </cell>
          <cell r="BB318">
            <v>1</v>
          </cell>
          <cell r="BC318">
            <v>2</v>
          </cell>
          <cell r="BD318">
            <v>1</v>
          </cell>
          <cell r="BE318">
            <v>2</v>
          </cell>
          <cell r="BF318">
            <v>0</v>
          </cell>
          <cell r="BG318">
            <v>0</v>
          </cell>
          <cell r="BH318">
            <v>2</v>
          </cell>
          <cell r="BI318">
            <v>2</v>
          </cell>
          <cell r="BJ318">
            <v>1</v>
          </cell>
          <cell r="BK318">
            <v>1</v>
          </cell>
          <cell r="BL318">
            <v>1</v>
          </cell>
          <cell r="BM318">
            <v>1</v>
          </cell>
          <cell r="BN318">
            <v>1</v>
          </cell>
          <cell r="BO318">
            <v>1</v>
          </cell>
          <cell r="BP318">
            <v>0</v>
          </cell>
          <cell r="BQ318">
            <v>2</v>
          </cell>
          <cell r="BR318">
            <v>1</v>
          </cell>
          <cell r="BS318">
            <v>1</v>
          </cell>
          <cell r="BT318">
            <v>0</v>
          </cell>
          <cell r="BU318">
            <v>1</v>
          </cell>
          <cell r="BV318">
            <v>1</v>
          </cell>
          <cell r="BW318">
            <v>1</v>
          </cell>
          <cell r="BX318">
            <v>1</v>
          </cell>
          <cell r="BY318">
            <v>1</v>
          </cell>
          <cell r="BZ318">
            <v>1</v>
          </cell>
          <cell r="CA318">
            <v>1</v>
          </cell>
          <cell r="CB318">
            <v>1</v>
          </cell>
          <cell r="CC318">
            <v>1</v>
          </cell>
          <cell r="CD318">
            <v>1</v>
          </cell>
          <cell r="CE318">
            <v>2</v>
          </cell>
          <cell r="CF318">
            <v>1</v>
          </cell>
          <cell r="CG318">
            <v>2</v>
          </cell>
          <cell r="CH318">
            <v>1</v>
          </cell>
          <cell r="CI318">
            <v>1</v>
          </cell>
          <cell r="CJ318">
            <v>1</v>
          </cell>
          <cell r="CK318">
            <v>1</v>
          </cell>
          <cell r="CL318">
            <v>1</v>
          </cell>
          <cell r="CM318">
            <v>1</v>
          </cell>
          <cell r="CN318">
            <v>1</v>
          </cell>
          <cell r="CO318">
            <v>1</v>
          </cell>
          <cell r="CP318">
            <v>1</v>
          </cell>
          <cell r="CQ318">
            <v>1</v>
          </cell>
          <cell r="CR318">
            <v>1</v>
          </cell>
          <cell r="CS318">
            <v>1</v>
          </cell>
          <cell r="CT318">
            <v>1</v>
          </cell>
          <cell r="CU318">
            <v>1</v>
          </cell>
          <cell r="CV318">
            <v>1</v>
          </cell>
          <cell r="CW318">
            <v>1</v>
          </cell>
          <cell r="CX318">
            <v>1</v>
          </cell>
          <cell r="CY318">
            <v>1</v>
          </cell>
          <cell r="CZ318">
            <v>1</v>
          </cell>
          <cell r="DA318">
            <v>1</v>
          </cell>
          <cell r="DB318">
            <v>1</v>
          </cell>
          <cell r="DC318">
            <v>2</v>
          </cell>
          <cell r="DD318">
            <v>2</v>
          </cell>
          <cell r="DE318">
            <v>2</v>
          </cell>
          <cell r="DF318">
            <v>1</v>
          </cell>
          <cell r="DG318">
            <v>1</v>
          </cell>
          <cell r="DH318">
            <v>1</v>
          </cell>
          <cell r="DI318">
            <v>1</v>
          </cell>
          <cell r="DJ318" t="str">
            <v>RotW</v>
          </cell>
          <cell r="DK318" t="str">
            <v>Open</v>
          </cell>
          <cell r="EA318" t="str">
            <v>Do</v>
          </cell>
          <cell r="EB318" t="str">
            <v>• Elf or Half-Elf
• Hide 5 ranks
• Knowledge (nature) 5 ranks
• Move Silently 5 ranks
• Survival 8 ranks
• Endurance feat</v>
          </cell>
          <cell r="ED318" t="str">
            <v>RmW</v>
          </cell>
          <cell r="EE318">
            <v>10</v>
          </cell>
          <cell r="EF318" t="str">
            <v>cold iron</v>
          </cell>
          <cell r="EG318">
            <v>5</v>
          </cell>
          <cell r="EH318" t="b">
            <v>0</v>
          </cell>
          <cell r="EI318" t="str">
            <v/>
          </cell>
          <cell r="EJ318">
            <v>99</v>
          </cell>
          <cell r="EK318">
            <v>99</v>
          </cell>
          <cell r="EL318">
            <v>99</v>
          </cell>
          <cell r="EM318">
            <v>99</v>
          </cell>
          <cell r="EN318" t="str">
            <v/>
          </cell>
        </row>
        <row r="319">
          <cell r="A319">
            <v>316</v>
          </cell>
          <cell r="B319" t="str">
            <v>– Prestige Classes Races of the Dragon –</v>
          </cell>
          <cell r="E319">
            <v>0</v>
          </cell>
          <cell r="F319">
            <v>1</v>
          </cell>
          <cell r="ED319" t="str">
            <v>ElR</v>
          </cell>
          <cell r="EE319">
            <v>5</v>
          </cell>
          <cell r="EF319" t="str">
            <v>cold iron</v>
          </cell>
          <cell r="EG319">
            <v>0</v>
          </cell>
          <cell r="EH319" t="b">
            <v>0</v>
          </cell>
          <cell r="EI319" t="str">
            <v/>
          </cell>
          <cell r="EJ319">
            <v>99</v>
          </cell>
          <cell r="EK319">
            <v>99</v>
          </cell>
          <cell r="EL319">
            <v>99</v>
          </cell>
          <cell r="EM319">
            <v>99</v>
          </cell>
          <cell r="EN319" t="str">
            <v/>
          </cell>
        </row>
        <row r="320">
          <cell r="A320">
            <v>317</v>
          </cell>
          <cell r="B320" t="str">
            <v>Disciple of the Eye</v>
          </cell>
          <cell r="C320" t="str">
            <v>DoE</v>
          </cell>
          <cell r="D320" t="str">
            <v>DoE</v>
          </cell>
          <cell r="E320">
            <v>0</v>
          </cell>
          <cell r="K320">
            <v>4</v>
          </cell>
          <cell r="L320">
            <v>8</v>
          </cell>
          <cell r="U320">
            <v>0.75</v>
          </cell>
          <cell r="V320">
            <v>0.5</v>
          </cell>
          <cell r="W320">
            <v>0.5</v>
          </cell>
          <cell r="X320">
            <v>0.5</v>
          </cell>
          <cell r="AH320">
            <v>1</v>
          </cell>
          <cell r="AI320">
            <v>1</v>
          </cell>
          <cell r="AJ320">
            <v>1</v>
          </cell>
          <cell r="AK320">
            <v>1</v>
          </cell>
          <cell r="AL320">
            <v>2</v>
          </cell>
          <cell r="AM320">
            <v>0</v>
          </cell>
          <cell r="AN320">
            <v>2</v>
          </cell>
          <cell r="AO320">
            <v>2</v>
          </cell>
          <cell r="AP320">
            <v>2</v>
          </cell>
          <cell r="AQ320">
            <v>2</v>
          </cell>
          <cell r="AR320">
            <v>2</v>
          </cell>
          <cell r="AS320">
            <v>2</v>
          </cell>
          <cell r="AT320">
            <v>2</v>
          </cell>
          <cell r="AU320">
            <v>2</v>
          </cell>
          <cell r="AV320">
            <v>1</v>
          </cell>
          <cell r="AW320">
            <v>2</v>
          </cell>
          <cell r="AX320">
            <v>1</v>
          </cell>
          <cell r="AY320">
            <v>1</v>
          </cell>
          <cell r="AZ320">
            <v>1</v>
          </cell>
          <cell r="BA320">
            <v>1</v>
          </cell>
          <cell r="BB320">
            <v>2</v>
          </cell>
          <cell r="BC320">
            <v>1</v>
          </cell>
          <cell r="BD320">
            <v>1</v>
          </cell>
          <cell r="BE320">
            <v>2</v>
          </cell>
          <cell r="BF320">
            <v>0</v>
          </cell>
          <cell r="BG320">
            <v>0</v>
          </cell>
          <cell r="BH320">
            <v>2</v>
          </cell>
          <cell r="BI320">
            <v>2</v>
          </cell>
          <cell r="BJ320">
            <v>2</v>
          </cell>
          <cell r="BK320">
            <v>1</v>
          </cell>
          <cell r="BL320">
            <v>1</v>
          </cell>
          <cell r="BM320">
            <v>2</v>
          </cell>
          <cell r="BN320">
            <v>1</v>
          </cell>
          <cell r="BO320">
            <v>1</v>
          </cell>
          <cell r="BP320">
            <v>0</v>
          </cell>
          <cell r="BQ320">
            <v>1</v>
          </cell>
          <cell r="BR320">
            <v>1</v>
          </cell>
          <cell r="BS320">
            <v>1</v>
          </cell>
          <cell r="BT320">
            <v>0</v>
          </cell>
          <cell r="BU320">
            <v>1</v>
          </cell>
          <cell r="BV320">
            <v>1</v>
          </cell>
          <cell r="BW320">
            <v>1</v>
          </cell>
          <cell r="BX320">
            <v>1</v>
          </cell>
          <cell r="BY320">
            <v>1</v>
          </cell>
          <cell r="BZ320">
            <v>1</v>
          </cell>
          <cell r="CA320">
            <v>1</v>
          </cell>
          <cell r="CB320">
            <v>1</v>
          </cell>
          <cell r="CC320">
            <v>1</v>
          </cell>
          <cell r="CD320">
            <v>1</v>
          </cell>
          <cell r="CE320">
            <v>2</v>
          </cell>
          <cell r="CF320">
            <v>1</v>
          </cell>
          <cell r="CG320">
            <v>2</v>
          </cell>
          <cell r="CH320">
            <v>1</v>
          </cell>
          <cell r="CI320">
            <v>1</v>
          </cell>
          <cell r="CJ320">
            <v>1</v>
          </cell>
          <cell r="CK320">
            <v>1</v>
          </cell>
          <cell r="CL320">
            <v>1</v>
          </cell>
          <cell r="CM320">
            <v>1</v>
          </cell>
          <cell r="CN320">
            <v>1</v>
          </cell>
          <cell r="CO320">
            <v>2</v>
          </cell>
          <cell r="CP320">
            <v>2</v>
          </cell>
          <cell r="CQ320">
            <v>2</v>
          </cell>
          <cell r="CR320">
            <v>2</v>
          </cell>
          <cell r="CS320">
            <v>2</v>
          </cell>
          <cell r="CT320">
            <v>2</v>
          </cell>
          <cell r="CU320">
            <v>1</v>
          </cell>
          <cell r="CV320">
            <v>1</v>
          </cell>
          <cell r="CW320">
            <v>1</v>
          </cell>
          <cell r="CX320">
            <v>2</v>
          </cell>
          <cell r="CY320">
            <v>1</v>
          </cell>
          <cell r="CZ320">
            <v>1</v>
          </cell>
          <cell r="DA320">
            <v>1</v>
          </cell>
          <cell r="DB320">
            <v>1</v>
          </cell>
          <cell r="DC320">
            <v>2</v>
          </cell>
          <cell r="DD320">
            <v>2</v>
          </cell>
          <cell r="DE320">
            <v>2</v>
          </cell>
          <cell r="DF320">
            <v>2</v>
          </cell>
          <cell r="DG320">
            <v>1</v>
          </cell>
          <cell r="DH320">
            <v>1</v>
          </cell>
          <cell r="DI320">
            <v>1</v>
          </cell>
          <cell r="DJ320" t="str">
            <v>RotD</v>
          </cell>
          <cell r="DK320" t="str">
            <v>Limited</v>
          </cell>
          <cell r="EA320" t="str">
            <v>Do</v>
          </cell>
          <cell r="EB320" t="str">
            <v>• Subtype: Dragonblood.
• 8 ranks in Concentration.
• 8 ranks in Spot.
• Improved Unarmed Strike feat.</v>
          </cell>
          <cell r="ED320" t="str">
            <v>ElT</v>
          </cell>
          <cell r="EE320">
            <v>1</v>
          </cell>
          <cell r="EF320" t="str">
            <v>cold iron</v>
          </cell>
          <cell r="EG320">
            <v>0</v>
          </cell>
          <cell r="EH320" t="b">
            <v>0</v>
          </cell>
          <cell r="EI320" t="str">
            <v/>
          </cell>
          <cell r="EJ320">
            <v>99</v>
          </cell>
          <cell r="EK320">
            <v>99</v>
          </cell>
          <cell r="EL320">
            <v>99</v>
          </cell>
          <cell r="EM320">
            <v>99</v>
          </cell>
          <cell r="EN320" t="str">
            <v/>
          </cell>
        </row>
        <row r="321">
          <cell r="A321">
            <v>318</v>
          </cell>
          <cell r="B321" t="str">
            <v>Dracolexi</v>
          </cell>
          <cell r="C321" t="str">
            <v>Dcx</v>
          </cell>
          <cell r="D321" t="str">
            <v>Dcx</v>
          </cell>
          <cell r="E321">
            <v>0</v>
          </cell>
          <cell r="G321">
            <v>0</v>
          </cell>
          <cell r="K321">
            <v>4</v>
          </cell>
          <cell r="L321">
            <v>6</v>
          </cell>
          <cell r="U321">
            <v>0.5</v>
          </cell>
          <cell r="V321">
            <v>0.34</v>
          </cell>
          <cell r="W321">
            <v>0.34</v>
          </cell>
          <cell r="X321">
            <v>0.5</v>
          </cell>
          <cell r="AH321">
            <v>1</v>
          </cell>
          <cell r="AI321">
            <v>1</v>
          </cell>
          <cell r="AJ321">
            <v>1</v>
          </cell>
          <cell r="AK321">
            <v>1</v>
          </cell>
          <cell r="AL321">
            <v>2</v>
          </cell>
          <cell r="AM321">
            <v>0</v>
          </cell>
          <cell r="AN321">
            <v>2</v>
          </cell>
          <cell r="AO321">
            <v>2</v>
          </cell>
          <cell r="AP321">
            <v>2</v>
          </cell>
          <cell r="AQ321">
            <v>2</v>
          </cell>
          <cell r="AR321">
            <v>2</v>
          </cell>
          <cell r="AS321">
            <v>2</v>
          </cell>
          <cell r="AT321">
            <v>2</v>
          </cell>
          <cell r="AU321">
            <v>2</v>
          </cell>
          <cell r="AV321">
            <v>2</v>
          </cell>
          <cell r="AW321">
            <v>1</v>
          </cell>
          <cell r="AX321">
            <v>1</v>
          </cell>
          <cell r="AY321">
            <v>1</v>
          </cell>
          <cell r="AZ321">
            <v>1</v>
          </cell>
          <cell r="BA321">
            <v>1</v>
          </cell>
          <cell r="BB321">
            <v>2</v>
          </cell>
          <cell r="BC321">
            <v>1</v>
          </cell>
          <cell r="BD321">
            <v>1</v>
          </cell>
          <cell r="BE321">
            <v>1</v>
          </cell>
          <cell r="BF321">
            <v>0</v>
          </cell>
          <cell r="BG321">
            <v>0</v>
          </cell>
          <cell r="BH321">
            <v>1</v>
          </cell>
          <cell r="BI321">
            <v>2</v>
          </cell>
          <cell r="BJ321">
            <v>2</v>
          </cell>
          <cell r="BK321">
            <v>2</v>
          </cell>
          <cell r="BL321">
            <v>2</v>
          </cell>
          <cell r="BM321">
            <v>2</v>
          </cell>
          <cell r="BN321">
            <v>2</v>
          </cell>
          <cell r="BO321">
            <v>2</v>
          </cell>
          <cell r="BP321">
            <v>0</v>
          </cell>
          <cell r="BQ321">
            <v>2</v>
          </cell>
          <cell r="BR321">
            <v>2</v>
          </cell>
          <cell r="BS321">
            <v>2</v>
          </cell>
          <cell r="BT321">
            <v>0</v>
          </cell>
          <cell r="BU321">
            <v>2</v>
          </cell>
          <cell r="BV321">
            <v>2</v>
          </cell>
          <cell r="BW321">
            <v>2</v>
          </cell>
          <cell r="BX321">
            <v>2</v>
          </cell>
          <cell r="BY321">
            <v>2</v>
          </cell>
          <cell r="BZ321">
            <v>2</v>
          </cell>
          <cell r="CA321">
            <v>2</v>
          </cell>
          <cell r="CB321">
            <v>2</v>
          </cell>
          <cell r="CC321">
            <v>2</v>
          </cell>
          <cell r="CD321">
            <v>2</v>
          </cell>
          <cell r="CE321">
            <v>1</v>
          </cell>
          <cell r="CF321">
            <v>1</v>
          </cell>
          <cell r="CG321">
            <v>1</v>
          </cell>
          <cell r="CH321">
            <v>1</v>
          </cell>
          <cell r="CI321">
            <v>1</v>
          </cell>
          <cell r="CJ321">
            <v>1</v>
          </cell>
          <cell r="CK321">
            <v>1</v>
          </cell>
          <cell r="CL321">
            <v>1</v>
          </cell>
          <cell r="CM321">
            <v>1</v>
          </cell>
          <cell r="CN321">
            <v>1</v>
          </cell>
          <cell r="CO321">
            <v>2</v>
          </cell>
          <cell r="CP321">
            <v>2</v>
          </cell>
          <cell r="CQ321">
            <v>2</v>
          </cell>
          <cell r="CR321">
            <v>2</v>
          </cell>
          <cell r="CS321">
            <v>2</v>
          </cell>
          <cell r="CT321">
            <v>2</v>
          </cell>
          <cell r="CU321">
            <v>1</v>
          </cell>
          <cell r="CV321">
            <v>1</v>
          </cell>
          <cell r="CW321">
            <v>2</v>
          </cell>
          <cell r="CX321">
            <v>2</v>
          </cell>
          <cell r="CY321">
            <v>1</v>
          </cell>
          <cell r="CZ321">
            <v>1</v>
          </cell>
          <cell r="DA321">
            <v>2</v>
          </cell>
          <cell r="DB321">
            <v>2</v>
          </cell>
          <cell r="DC321">
            <v>1</v>
          </cell>
          <cell r="DD321">
            <v>1</v>
          </cell>
          <cell r="DE321">
            <v>2</v>
          </cell>
          <cell r="DF321">
            <v>1</v>
          </cell>
          <cell r="DG321">
            <v>2</v>
          </cell>
          <cell r="DH321">
            <v>1</v>
          </cell>
          <cell r="DI321">
            <v>1</v>
          </cell>
          <cell r="DJ321" t="str">
            <v>RotD</v>
          </cell>
          <cell r="DK321" t="str">
            <v>Limited</v>
          </cell>
          <cell r="EA321" t="str">
            <v>Might</v>
          </cell>
          <cell r="EB321" t="str">
            <v>• Eschew Materials or Still Spell feat.
• 8 ranks in Knowledge (arcana).
• 4 ranks in Perform (oratory).
• 4 ranks in Spellcraft.
• Must be able to spontaneously cast 2nd-level arcane spells.
• Must know at least one language-dependent spell (not verified).
• Must speak Draconic.
• Must speak two of the following: Auran, Dwarven, Elven, Ignan.</v>
          </cell>
          <cell r="ED321" t="str">
            <v>AoS</v>
          </cell>
          <cell r="EE321">
            <v>10</v>
          </cell>
          <cell r="EF321" t="str">
            <v>good</v>
          </cell>
          <cell r="EG321">
            <v>10</v>
          </cell>
          <cell r="EH321" t="b">
            <v>0</v>
          </cell>
          <cell r="EI321" t="str">
            <v/>
          </cell>
          <cell r="EJ321">
            <v>99</v>
          </cell>
          <cell r="EK321">
            <v>99</v>
          </cell>
          <cell r="EL321">
            <v>99</v>
          </cell>
          <cell r="EM321">
            <v>99</v>
          </cell>
          <cell r="EN321" t="str">
            <v/>
          </cell>
        </row>
        <row r="322">
          <cell r="A322">
            <v>319</v>
          </cell>
          <cell r="B322" t="str">
            <v>Dragon Devotee</v>
          </cell>
          <cell r="C322" t="str">
            <v>DDv</v>
          </cell>
          <cell r="D322" t="str">
            <v>DDv</v>
          </cell>
          <cell r="E322">
            <v>0</v>
          </cell>
          <cell r="K322">
            <v>4</v>
          </cell>
          <cell r="L322">
            <v>6</v>
          </cell>
          <cell r="U322">
            <v>0.75</v>
          </cell>
          <cell r="V322">
            <v>0.5</v>
          </cell>
          <cell r="W322">
            <v>0.34</v>
          </cell>
          <cell r="X322">
            <v>0.34</v>
          </cell>
          <cell r="AH322">
            <v>1</v>
          </cell>
          <cell r="AI322">
            <v>1</v>
          </cell>
          <cell r="AJ322">
            <v>1</v>
          </cell>
          <cell r="AK322">
            <v>1</v>
          </cell>
          <cell r="AL322">
            <v>2</v>
          </cell>
          <cell r="AM322">
            <v>0</v>
          </cell>
          <cell r="AN322">
            <v>2</v>
          </cell>
          <cell r="AO322">
            <v>1</v>
          </cell>
          <cell r="AP322">
            <v>1</v>
          </cell>
          <cell r="AQ322">
            <v>1</v>
          </cell>
          <cell r="AR322">
            <v>1</v>
          </cell>
          <cell r="AS322">
            <v>1</v>
          </cell>
          <cell r="AT322">
            <v>1</v>
          </cell>
          <cell r="AU322">
            <v>1</v>
          </cell>
          <cell r="AV322">
            <v>1</v>
          </cell>
          <cell r="AW322">
            <v>1</v>
          </cell>
          <cell r="AX322">
            <v>1</v>
          </cell>
          <cell r="AY322">
            <v>1</v>
          </cell>
          <cell r="AZ322">
            <v>1</v>
          </cell>
          <cell r="BA322">
            <v>1</v>
          </cell>
          <cell r="BB322">
            <v>1</v>
          </cell>
          <cell r="BC322">
            <v>1</v>
          </cell>
          <cell r="BD322">
            <v>1</v>
          </cell>
          <cell r="BE322">
            <v>1</v>
          </cell>
          <cell r="BF322">
            <v>0</v>
          </cell>
          <cell r="BG322">
            <v>0</v>
          </cell>
          <cell r="BH322">
            <v>2</v>
          </cell>
          <cell r="BI322">
            <v>2</v>
          </cell>
          <cell r="BJ322">
            <v>2</v>
          </cell>
          <cell r="BK322">
            <v>1</v>
          </cell>
          <cell r="BL322">
            <v>1</v>
          </cell>
          <cell r="BM322">
            <v>1</v>
          </cell>
          <cell r="BN322">
            <v>1</v>
          </cell>
          <cell r="BO322">
            <v>1</v>
          </cell>
          <cell r="BP322">
            <v>0</v>
          </cell>
          <cell r="BQ322">
            <v>1</v>
          </cell>
          <cell r="BR322">
            <v>1</v>
          </cell>
          <cell r="BS322">
            <v>1</v>
          </cell>
          <cell r="BT322">
            <v>0</v>
          </cell>
          <cell r="BU322">
            <v>1</v>
          </cell>
          <cell r="BV322">
            <v>1</v>
          </cell>
          <cell r="BW322">
            <v>1</v>
          </cell>
          <cell r="BX322">
            <v>1</v>
          </cell>
          <cell r="BY322">
            <v>1</v>
          </cell>
          <cell r="BZ322">
            <v>1</v>
          </cell>
          <cell r="CA322">
            <v>1</v>
          </cell>
          <cell r="CB322">
            <v>1</v>
          </cell>
          <cell r="CC322">
            <v>1</v>
          </cell>
          <cell r="CD322">
            <v>1</v>
          </cell>
          <cell r="CE322">
            <v>2</v>
          </cell>
          <cell r="CF322">
            <v>1</v>
          </cell>
          <cell r="CG322">
            <v>1</v>
          </cell>
          <cell r="CH322">
            <v>1</v>
          </cell>
          <cell r="CI322">
            <v>1</v>
          </cell>
          <cell r="CJ322">
            <v>1</v>
          </cell>
          <cell r="CK322">
            <v>1</v>
          </cell>
          <cell r="CL322">
            <v>1</v>
          </cell>
          <cell r="CM322">
            <v>1</v>
          </cell>
          <cell r="CN322">
            <v>1</v>
          </cell>
          <cell r="CO322">
            <v>1</v>
          </cell>
          <cell r="CP322">
            <v>1</v>
          </cell>
          <cell r="CQ322">
            <v>1</v>
          </cell>
          <cell r="CR322">
            <v>1</v>
          </cell>
          <cell r="CS322">
            <v>1</v>
          </cell>
          <cell r="CT322">
            <v>1</v>
          </cell>
          <cell r="CU322">
            <v>1</v>
          </cell>
          <cell r="CV322">
            <v>1</v>
          </cell>
          <cell r="CW322">
            <v>1</v>
          </cell>
          <cell r="CX322">
            <v>2</v>
          </cell>
          <cell r="CY322">
            <v>1</v>
          </cell>
          <cell r="CZ322">
            <v>1</v>
          </cell>
          <cell r="DA322">
            <v>1</v>
          </cell>
          <cell r="DB322">
            <v>2</v>
          </cell>
          <cell r="DC322">
            <v>2</v>
          </cell>
          <cell r="DD322">
            <v>1</v>
          </cell>
          <cell r="DE322">
            <v>1</v>
          </cell>
          <cell r="DF322">
            <v>1</v>
          </cell>
          <cell r="DG322">
            <v>1</v>
          </cell>
          <cell r="DH322">
            <v>1</v>
          </cell>
          <cell r="DI322">
            <v>1</v>
          </cell>
          <cell r="DJ322" t="str">
            <v>RotD</v>
          </cell>
          <cell r="DK322" t="str">
            <v>Limited</v>
          </cell>
          <cell r="EA322" t="str">
            <v>Do</v>
          </cell>
          <cell r="EB322" t="str">
            <v>• Base Attack Bonus of +5 or greater.
• 1 rank in Knowledge (arcana).
• Must speak Draconic.</v>
          </cell>
          <cell r="ED322" t="str">
            <v>DfA</v>
          </cell>
          <cell r="EE322">
            <v>6</v>
          </cell>
          <cell r="EF322" t="str">
            <v>magic</v>
          </cell>
          <cell r="EG322">
            <v>0</v>
          </cell>
          <cell r="EH322" t="b">
            <v>0</v>
          </cell>
          <cell r="EI322" t="str">
            <v/>
          </cell>
          <cell r="EJ322">
            <v>99</v>
          </cell>
          <cell r="EK322">
            <v>99</v>
          </cell>
          <cell r="EL322">
            <v>99</v>
          </cell>
          <cell r="EM322">
            <v>99</v>
          </cell>
          <cell r="EN322" t="str">
            <v/>
          </cell>
        </row>
        <row r="323">
          <cell r="A323">
            <v>320</v>
          </cell>
          <cell r="B323" t="str">
            <v>Dragonheart Mage</v>
          </cell>
          <cell r="C323" t="str">
            <v>DhM</v>
          </cell>
          <cell r="D323" t="str">
            <v>DhM</v>
          </cell>
          <cell r="E323">
            <v>0</v>
          </cell>
          <cell r="G323">
            <v>0</v>
          </cell>
          <cell r="K323">
            <v>2</v>
          </cell>
          <cell r="L323">
            <v>6</v>
          </cell>
          <cell r="U323">
            <v>0.5</v>
          </cell>
          <cell r="V323">
            <v>0.5</v>
          </cell>
          <cell r="W323">
            <v>0.34</v>
          </cell>
          <cell r="X323">
            <v>0.5</v>
          </cell>
          <cell r="AH323">
            <v>1</v>
          </cell>
          <cell r="AI323">
            <v>1</v>
          </cell>
          <cell r="AJ323">
            <v>1</v>
          </cell>
          <cell r="AK323">
            <v>2</v>
          </cell>
          <cell r="AL323">
            <v>1</v>
          </cell>
          <cell r="AM323">
            <v>0</v>
          </cell>
          <cell r="AN323">
            <v>2</v>
          </cell>
          <cell r="AO323">
            <v>1</v>
          </cell>
          <cell r="AP323">
            <v>1</v>
          </cell>
          <cell r="AQ323">
            <v>1</v>
          </cell>
          <cell r="AR323">
            <v>1</v>
          </cell>
          <cell r="AS323">
            <v>1</v>
          </cell>
          <cell r="AT323">
            <v>1</v>
          </cell>
          <cell r="AU323">
            <v>1</v>
          </cell>
          <cell r="AV323">
            <v>1</v>
          </cell>
          <cell r="AW323">
            <v>1</v>
          </cell>
          <cell r="AX323">
            <v>1</v>
          </cell>
          <cell r="AY323">
            <v>1</v>
          </cell>
          <cell r="AZ323">
            <v>1</v>
          </cell>
          <cell r="BA323">
            <v>1</v>
          </cell>
          <cell r="BB323">
            <v>2</v>
          </cell>
          <cell r="BC323">
            <v>1</v>
          </cell>
          <cell r="BD323">
            <v>1</v>
          </cell>
          <cell r="BE323">
            <v>1</v>
          </cell>
          <cell r="BF323">
            <v>0</v>
          </cell>
          <cell r="BG323">
            <v>0</v>
          </cell>
          <cell r="BH323">
            <v>1</v>
          </cell>
          <cell r="BI323">
            <v>1</v>
          </cell>
          <cell r="BJ323">
            <v>2</v>
          </cell>
          <cell r="BK323">
            <v>2</v>
          </cell>
          <cell r="BL323">
            <v>2</v>
          </cell>
          <cell r="BM323">
            <v>2</v>
          </cell>
          <cell r="BN323">
            <v>2</v>
          </cell>
          <cell r="BO323">
            <v>2</v>
          </cell>
          <cell r="BP323">
            <v>0</v>
          </cell>
          <cell r="BQ323">
            <v>2</v>
          </cell>
          <cell r="BR323">
            <v>2</v>
          </cell>
          <cell r="BS323">
            <v>2</v>
          </cell>
          <cell r="BT323">
            <v>0</v>
          </cell>
          <cell r="BU323">
            <v>2</v>
          </cell>
          <cell r="BV323">
            <v>2</v>
          </cell>
          <cell r="BW323">
            <v>2</v>
          </cell>
          <cell r="BX323">
            <v>2</v>
          </cell>
          <cell r="BY323">
            <v>2</v>
          </cell>
          <cell r="BZ323">
            <v>2</v>
          </cell>
          <cell r="CA323">
            <v>2</v>
          </cell>
          <cell r="CB323">
            <v>2</v>
          </cell>
          <cell r="CC323">
            <v>2</v>
          </cell>
          <cell r="CD323">
            <v>2</v>
          </cell>
          <cell r="CE323">
            <v>2</v>
          </cell>
          <cell r="CF323">
            <v>1</v>
          </cell>
          <cell r="CG323">
            <v>1</v>
          </cell>
          <cell r="CH323">
            <v>1</v>
          </cell>
          <cell r="CI323">
            <v>1</v>
          </cell>
          <cell r="CJ323">
            <v>1</v>
          </cell>
          <cell r="CK323">
            <v>1</v>
          </cell>
          <cell r="CL323">
            <v>1</v>
          </cell>
          <cell r="CM323">
            <v>1</v>
          </cell>
          <cell r="CN323">
            <v>1</v>
          </cell>
          <cell r="CO323">
            <v>1</v>
          </cell>
          <cell r="CP323">
            <v>1</v>
          </cell>
          <cell r="CQ323">
            <v>1</v>
          </cell>
          <cell r="CR323">
            <v>1</v>
          </cell>
          <cell r="CS323">
            <v>1</v>
          </cell>
          <cell r="CT323">
            <v>1</v>
          </cell>
          <cell r="CU323">
            <v>1</v>
          </cell>
          <cell r="CV323">
            <v>1</v>
          </cell>
          <cell r="CW323">
            <v>2</v>
          </cell>
          <cell r="CX323">
            <v>1</v>
          </cell>
          <cell r="CY323">
            <v>1</v>
          </cell>
          <cell r="CZ323">
            <v>1</v>
          </cell>
          <cell r="DA323">
            <v>2</v>
          </cell>
          <cell r="DB323">
            <v>2</v>
          </cell>
          <cell r="DC323">
            <v>2</v>
          </cell>
          <cell r="DD323">
            <v>1</v>
          </cell>
          <cell r="DE323">
            <v>1</v>
          </cell>
          <cell r="DF323">
            <v>1</v>
          </cell>
          <cell r="DG323">
            <v>1</v>
          </cell>
          <cell r="DH323">
            <v>1</v>
          </cell>
          <cell r="DI323">
            <v>1</v>
          </cell>
          <cell r="DJ323" t="str">
            <v>RotD</v>
          </cell>
          <cell r="DK323" t="str">
            <v>Limited</v>
          </cell>
          <cell r="EA323" t="str">
            <v>Do</v>
          </cell>
          <cell r="EB323" t="str">
            <v>• Ability to spontaneously cast arcane spells.
• 8 ranks in Knowledge (arcana).
• Draconic Heritage feat.
• Must speak Draconic.</v>
          </cell>
          <cell r="ED323" t="str">
            <v>WoD</v>
          </cell>
          <cell r="EE323">
            <v>5</v>
          </cell>
          <cell r="EF323" t="str">
            <v>magic</v>
          </cell>
          <cell r="EG323">
            <v>5</v>
          </cell>
          <cell r="EH323" t="b">
            <v>0</v>
          </cell>
          <cell r="EI323" t="str">
            <v/>
          </cell>
          <cell r="EJ323">
            <v>99</v>
          </cell>
          <cell r="EK323">
            <v>99</v>
          </cell>
          <cell r="EL323">
            <v>99</v>
          </cell>
          <cell r="EM323">
            <v>99</v>
          </cell>
          <cell r="EN323" t="str">
            <v/>
          </cell>
        </row>
        <row r="324">
          <cell r="A324">
            <v>321</v>
          </cell>
          <cell r="B324" t="str">
            <v>Singer of Concordance</v>
          </cell>
          <cell r="C324" t="str">
            <v>SoC</v>
          </cell>
          <cell r="D324" t="str">
            <v>Soc</v>
          </cell>
          <cell r="E324">
            <v>0</v>
          </cell>
          <cell r="G324">
            <v>0</v>
          </cell>
          <cell r="K324">
            <v>4</v>
          </cell>
          <cell r="L324">
            <v>6</v>
          </cell>
          <cell r="U324">
            <v>0.5</v>
          </cell>
          <cell r="V324">
            <v>0.34</v>
          </cell>
          <cell r="W324">
            <v>0.5</v>
          </cell>
          <cell r="X324">
            <v>0.5</v>
          </cell>
          <cell r="AH324">
            <v>1</v>
          </cell>
          <cell r="AI324">
            <v>1</v>
          </cell>
          <cell r="AJ324">
            <v>1</v>
          </cell>
          <cell r="AK324">
            <v>1</v>
          </cell>
          <cell r="AL324">
            <v>1</v>
          </cell>
          <cell r="AM324">
            <v>0</v>
          </cell>
          <cell r="AN324">
            <v>2</v>
          </cell>
          <cell r="AO324">
            <v>1</v>
          </cell>
          <cell r="AP324">
            <v>1</v>
          </cell>
          <cell r="AQ324">
            <v>1</v>
          </cell>
          <cell r="AR324">
            <v>1</v>
          </cell>
          <cell r="AS324">
            <v>1</v>
          </cell>
          <cell r="AT324">
            <v>1</v>
          </cell>
          <cell r="AU324">
            <v>1</v>
          </cell>
          <cell r="AV324">
            <v>1</v>
          </cell>
          <cell r="AW324">
            <v>2</v>
          </cell>
          <cell r="AX324">
            <v>1</v>
          </cell>
          <cell r="AY324">
            <v>1</v>
          </cell>
          <cell r="AZ324">
            <v>1</v>
          </cell>
          <cell r="BA324">
            <v>1</v>
          </cell>
          <cell r="BB324">
            <v>1</v>
          </cell>
          <cell r="BC324">
            <v>1</v>
          </cell>
          <cell r="BD324">
            <v>2</v>
          </cell>
          <cell r="BE324">
            <v>1</v>
          </cell>
          <cell r="BF324">
            <v>0</v>
          </cell>
          <cell r="BG324">
            <v>0</v>
          </cell>
          <cell r="BH324">
            <v>1</v>
          </cell>
          <cell r="BI324">
            <v>1</v>
          </cell>
          <cell r="BJ324">
            <v>2</v>
          </cell>
          <cell r="BK324">
            <v>1</v>
          </cell>
          <cell r="BL324">
            <v>1</v>
          </cell>
          <cell r="BM324">
            <v>1</v>
          </cell>
          <cell r="BN324">
            <v>1</v>
          </cell>
          <cell r="BO324">
            <v>1</v>
          </cell>
          <cell r="BP324">
            <v>0</v>
          </cell>
          <cell r="BQ324">
            <v>1</v>
          </cell>
          <cell r="BR324">
            <v>1</v>
          </cell>
          <cell r="BS324">
            <v>1</v>
          </cell>
          <cell r="BT324">
            <v>0</v>
          </cell>
          <cell r="BU324">
            <v>2</v>
          </cell>
          <cell r="BV324">
            <v>2</v>
          </cell>
          <cell r="BW324">
            <v>1</v>
          </cell>
          <cell r="BX324">
            <v>1</v>
          </cell>
          <cell r="BY324">
            <v>1</v>
          </cell>
          <cell r="BZ324">
            <v>1</v>
          </cell>
          <cell r="CA324">
            <v>1</v>
          </cell>
          <cell r="CB324">
            <v>1</v>
          </cell>
          <cell r="CC324">
            <v>1</v>
          </cell>
          <cell r="CD324">
            <v>1</v>
          </cell>
          <cell r="CE324">
            <v>1</v>
          </cell>
          <cell r="CF324">
            <v>1</v>
          </cell>
          <cell r="CG324">
            <v>1</v>
          </cell>
          <cell r="CH324">
            <v>1</v>
          </cell>
          <cell r="CI324">
            <v>1</v>
          </cell>
          <cell r="CJ324">
            <v>1</v>
          </cell>
          <cell r="CK324">
            <v>1</v>
          </cell>
          <cell r="CL324">
            <v>1</v>
          </cell>
          <cell r="CM324">
            <v>1</v>
          </cell>
          <cell r="CN324">
            <v>1</v>
          </cell>
          <cell r="CO324">
            <v>2</v>
          </cell>
          <cell r="CP324">
            <v>2</v>
          </cell>
          <cell r="CQ324">
            <v>2</v>
          </cell>
          <cell r="CR324">
            <v>2</v>
          </cell>
          <cell r="CS324">
            <v>2</v>
          </cell>
          <cell r="CT324">
            <v>2</v>
          </cell>
          <cell r="CU324">
            <v>1</v>
          </cell>
          <cell r="CV324">
            <v>1</v>
          </cell>
          <cell r="CW324">
            <v>1</v>
          </cell>
          <cell r="CX324">
            <v>2</v>
          </cell>
          <cell r="CY324">
            <v>1</v>
          </cell>
          <cell r="CZ324">
            <v>1</v>
          </cell>
          <cell r="DA324">
            <v>1</v>
          </cell>
          <cell r="DB324">
            <v>2</v>
          </cell>
          <cell r="DC324">
            <v>1</v>
          </cell>
          <cell r="DD324">
            <v>2</v>
          </cell>
          <cell r="DE324">
            <v>1</v>
          </cell>
          <cell r="DF324">
            <v>1</v>
          </cell>
          <cell r="DG324">
            <v>1</v>
          </cell>
          <cell r="DH324">
            <v>1</v>
          </cell>
          <cell r="DI324">
            <v>1</v>
          </cell>
          <cell r="DJ324" t="str">
            <v>RotD</v>
          </cell>
          <cell r="DK324" t="str">
            <v>Limited</v>
          </cell>
          <cell r="EA324" t="str">
            <v>Do</v>
          </cell>
          <cell r="EB324" t="str">
            <v>• Subtype: Dragonblood.
• Must be able to cast 3rd-level divine spells.
• 8 ranks in Knowledge (religion).
• Deity: Io.</v>
          </cell>
          <cell r="ED324" t="str">
            <v>GtC</v>
          </cell>
          <cell r="EE324">
            <v>7</v>
          </cell>
          <cell r="EF324" t="str">
            <v>magic</v>
          </cell>
          <cell r="EG324">
            <v>5</v>
          </cell>
          <cell r="EH324" t="b">
            <v>0</v>
          </cell>
          <cell r="EI324" t="str">
            <v/>
          </cell>
          <cell r="EJ324">
            <v>99</v>
          </cell>
          <cell r="EK324">
            <v>99</v>
          </cell>
          <cell r="EL324">
            <v>99</v>
          </cell>
          <cell r="EM324">
            <v>99</v>
          </cell>
          <cell r="EN324" t="str">
            <v/>
          </cell>
        </row>
        <row r="325">
          <cell r="A325">
            <v>322</v>
          </cell>
          <cell r="B325" t="str">
            <v>– Prestige Classes Frostburn –</v>
          </cell>
          <cell r="E325">
            <v>0</v>
          </cell>
          <cell r="F325">
            <v>1</v>
          </cell>
          <cell r="ED325" t="str">
            <v>PlC</v>
          </cell>
          <cell r="EE325">
            <v>9</v>
          </cell>
          <cell r="EF325" t="str">
            <v>magic</v>
          </cell>
          <cell r="EG325">
            <v>5</v>
          </cell>
          <cell r="EH325" t="b">
            <v>0</v>
          </cell>
          <cell r="EI325" t="str">
            <v/>
          </cell>
          <cell r="EJ325">
            <v>99</v>
          </cell>
          <cell r="EK325">
            <v>99</v>
          </cell>
          <cell r="EL325">
            <v>99</v>
          </cell>
          <cell r="EM325">
            <v>99</v>
          </cell>
          <cell r="EN325" t="str">
            <v/>
          </cell>
        </row>
        <row r="326">
          <cell r="A326">
            <v>323</v>
          </cell>
          <cell r="B326" t="str">
            <v>Cloud Anchorite</v>
          </cell>
          <cell r="C326" t="str">
            <v>ClA</v>
          </cell>
          <cell r="D326" t="str">
            <v>ClA</v>
          </cell>
          <cell r="E326">
            <v>0</v>
          </cell>
          <cell r="K326">
            <v>4</v>
          </cell>
          <cell r="L326">
            <v>8</v>
          </cell>
          <cell r="U326">
            <v>0.75</v>
          </cell>
          <cell r="V326">
            <v>0.5</v>
          </cell>
          <cell r="W326">
            <v>0.5</v>
          </cell>
          <cell r="X326">
            <v>0.34</v>
          </cell>
          <cell r="AH326">
            <v>1</v>
          </cell>
          <cell r="AI326">
            <v>1</v>
          </cell>
          <cell r="AJ326">
            <v>2</v>
          </cell>
          <cell r="AK326">
            <v>1</v>
          </cell>
          <cell r="AL326">
            <v>2</v>
          </cell>
          <cell r="AM326">
            <v>0</v>
          </cell>
          <cell r="AN326">
            <v>2</v>
          </cell>
          <cell r="AO326">
            <v>2</v>
          </cell>
          <cell r="AP326">
            <v>2</v>
          </cell>
          <cell r="AQ326">
            <v>2</v>
          </cell>
          <cell r="AR326">
            <v>2</v>
          </cell>
          <cell r="AS326">
            <v>2</v>
          </cell>
          <cell r="AT326">
            <v>2</v>
          </cell>
          <cell r="AU326">
            <v>2</v>
          </cell>
          <cell r="AV326">
            <v>1</v>
          </cell>
          <cell r="AW326">
            <v>1</v>
          </cell>
          <cell r="AX326">
            <v>1</v>
          </cell>
          <cell r="AY326">
            <v>1</v>
          </cell>
          <cell r="AZ326">
            <v>2</v>
          </cell>
          <cell r="BA326">
            <v>1</v>
          </cell>
          <cell r="BB326">
            <v>1</v>
          </cell>
          <cell r="BC326">
            <v>1</v>
          </cell>
          <cell r="BD326">
            <v>1</v>
          </cell>
          <cell r="BE326">
            <v>1</v>
          </cell>
          <cell r="BF326">
            <v>0</v>
          </cell>
          <cell r="BG326">
            <v>0</v>
          </cell>
          <cell r="BH326">
            <v>1</v>
          </cell>
          <cell r="BI326">
            <v>2</v>
          </cell>
          <cell r="BJ326">
            <v>1</v>
          </cell>
          <cell r="BK326">
            <v>1</v>
          </cell>
          <cell r="BL326">
            <v>1</v>
          </cell>
          <cell r="BM326">
            <v>1</v>
          </cell>
          <cell r="BN326">
            <v>1</v>
          </cell>
          <cell r="BO326">
            <v>1</v>
          </cell>
          <cell r="BP326">
            <v>0</v>
          </cell>
          <cell r="BQ326">
            <v>2</v>
          </cell>
          <cell r="BR326">
            <v>1</v>
          </cell>
          <cell r="BS326">
            <v>1</v>
          </cell>
          <cell r="BT326">
            <v>0</v>
          </cell>
          <cell r="BU326">
            <v>2</v>
          </cell>
          <cell r="BV326">
            <v>1</v>
          </cell>
          <cell r="BW326">
            <v>1</v>
          </cell>
          <cell r="BX326">
            <v>1</v>
          </cell>
          <cell r="BY326">
            <v>1</v>
          </cell>
          <cell r="BZ326">
            <v>1</v>
          </cell>
          <cell r="CA326">
            <v>1</v>
          </cell>
          <cell r="CB326">
            <v>1</v>
          </cell>
          <cell r="CC326">
            <v>1</v>
          </cell>
          <cell r="CD326">
            <v>1</v>
          </cell>
          <cell r="CE326">
            <v>2</v>
          </cell>
          <cell r="CF326">
            <v>1</v>
          </cell>
          <cell r="CG326">
            <v>1</v>
          </cell>
          <cell r="CH326">
            <v>1</v>
          </cell>
          <cell r="CI326">
            <v>1</v>
          </cell>
          <cell r="CJ326">
            <v>1</v>
          </cell>
          <cell r="CK326">
            <v>1</v>
          </cell>
          <cell r="CL326">
            <v>1</v>
          </cell>
          <cell r="CM326">
            <v>1</v>
          </cell>
          <cell r="CN326">
            <v>1</v>
          </cell>
          <cell r="CO326">
            <v>1</v>
          </cell>
          <cell r="CP326">
            <v>1</v>
          </cell>
          <cell r="CQ326">
            <v>1</v>
          </cell>
          <cell r="CR326">
            <v>1</v>
          </cell>
          <cell r="CS326">
            <v>1</v>
          </cell>
          <cell r="CT326">
            <v>1</v>
          </cell>
          <cell r="CU326">
            <v>1</v>
          </cell>
          <cell r="CV326">
            <v>1</v>
          </cell>
          <cell r="CW326">
            <v>1</v>
          </cell>
          <cell r="CX326">
            <v>1</v>
          </cell>
          <cell r="CY326">
            <v>1</v>
          </cell>
          <cell r="CZ326">
            <v>1</v>
          </cell>
          <cell r="DA326">
            <v>1</v>
          </cell>
          <cell r="DB326">
            <v>1</v>
          </cell>
          <cell r="DC326">
            <v>2</v>
          </cell>
          <cell r="DD326">
            <v>2</v>
          </cell>
          <cell r="DE326">
            <v>1</v>
          </cell>
          <cell r="DF326">
            <v>2</v>
          </cell>
          <cell r="DG326">
            <v>1</v>
          </cell>
          <cell r="DH326">
            <v>1</v>
          </cell>
          <cell r="DI326">
            <v>2</v>
          </cell>
          <cell r="DJ326" t="str">
            <v>Frost</v>
          </cell>
          <cell r="DK326" t="str">
            <v>Limited</v>
          </cell>
          <cell r="EA326" t="str">
            <v>Might</v>
          </cell>
          <cell r="EB326" t="str">
            <v>• Base Fortitude Save of +5 or greater.
• 9 ranks in Climb.
• 9 ranks in Jump.
• 9 ranks in Knowledge (Religion).
• 4 ranks in Survival.
• Improved Unarmed Combat feat.
• Mountaineer feat.
• Must live alone above 12,000 ft for a week (not verified).</v>
          </cell>
          <cell r="ED326" t="str">
            <v>Swi</v>
          </cell>
          <cell r="EE326">
            <v>7</v>
          </cell>
          <cell r="EF326" t="str">
            <v>magic</v>
          </cell>
          <cell r="EG326">
            <v>5</v>
          </cell>
          <cell r="EH326" t="b">
            <v>0</v>
          </cell>
          <cell r="EI326" t="str">
            <v/>
          </cell>
          <cell r="EJ326">
            <v>99</v>
          </cell>
          <cell r="EK326">
            <v>99</v>
          </cell>
          <cell r="EL326">
            <v>99</v>
          </cell>
          <cell r="EM326">
            <v>99</v>
          </cell>
          <cell r="EN326" t="str">
            <v/>
          </cell>
        </row>
        <row r="327">
          <cell r="A327">
            <v>324</v>
          </cell>
          <cell r="B327" t="str">
            <v>Cryokineticist</v>
          </cell>
          <cell r="C327" t="str">
            <v>Crk</v>
          </cell>
          <cell r="D327" t="str">
            <v>Crk</v>
          </cell>
          <cell r="E327">
            <v>0</v>
          </cell>
          <cell r="K327">
            <v>2</v>
          </cell>
          <cell r="L327">
            <v>8</v>
          </cell>
          <cell r="U327">
            <v>0.75</v>
          </cell>
          <cell r="V327">
            <v>0.5</v>
          </cell>
          <cell r="W327">
            <v>0.5</v>
          </cell>
          <cell r="X327">
            <v>0.34</v>
          </cell>
          <cell r="AH327">
            <v>1</v>
          </cell>
          <cell r="AI327">
            <v>1</v>
          </cell>
          <cell r="AJ327">
            <v>1</v>
          </cell>
          <cell r="AK327">
            <v>1</v>
          </cell>
          <cell r="AL327">
            <v>2</v>
          </cell>
          <cell r="AM327">
            <v>0</v>
          </cell>
          <cell r="AN327">
            <v>2</v>
          </cell>
          <cell r="AO327">
            <v>2</v>
          </cell>
          <cell r="AP327">
            <v>2</v>
          </cell>
          <cell r="AQ327">
            <v>2</v>
          </cell>
          <cell r="AR327">
            <v>2</v>
          </cell>
          <cell r="AS327">
            <v>2</v>
          </cell>
          <cell r="AT327">
            <v>2</v>
          </cell>
          <cell r="AU327">
            <v>2</v>
          </cell>
          <cell r="AV327">
            <v>1</v>
          </cell>
          <cell r="AW327">
            <v>1</v>
          </cell>
          <cell r="AX327">
            <v>1</v>
          </cell>
          <cell r="AY327">
            <v>1</v>
          </cell>
          <cell r="AZ327">
            <v>1</v>
          </cell>
          <cell r="BA327">
            <v>1</v>
          </cell>
          <cell r="BB327">
            <v>1</v>
          </cell>
          <cell r="BC327">
            <v>1</v>
          </cell>
          <cell r="BD327">
            <v>1</v>
          </cell>
          <cell r="BE327">
            <v>1</v>
          </cell>
          <cell r="BF327">
            <v>0</v>
          </cell>
          <cell r="BG327">
            <v>0</v>
          </cell>
          <cell r="BH327">
            <v>2</v>
          </cell>
          <cell r="BI327">
            <v>2</v>
          </cell>
          <cell r="BJ327">
            <v>2</v>
          </cell>
          <cell r="BK327">
            <v>1</v>
          </cell>
          <cell r="BL327">
            <v>1</v>
          </cell>
          <cell r="BM327">
            <v>1</v>
          </cell>
          <cell r="BN327">
            <v>1</v>
          </cell>
          <cell r="BO327">
            <v>1</v>
          </cell>
          <cell r="BP327">
            <v>0</v>
          </cell>
          <cell r="BQ327">
            <v>1</v>
          </cell>
          <cell r="BR327">
            <v>1</v>
          </cell>
          <cell r="BS327">
            <v>1</v>
          </cell>
          <cell r="BT327">
            <v>0</v>
          </cell>
          <cell r="BU327">
            <v>1</v>
          </cell>
          <cell r="BV327">
            <v>1</v>
          </cell>
          <cell r="BW327">
            <v>1</v>
          </cell>
          <cell r="BX327">
            <v>1</v>
          </cell>
          <cell r="BY327">
            <v>1</v>
          </cell>
          <cell r="BZ327">
            <v>1</v>
          </cell>
          <cell r="CA327">
            <v>1</v>
          </cell>
          <cell r="CB327">
            <v>1</v>
          </cell>
          <cell r="CC327">
            <v>1</v>
          </cell>
          <cell r="CD327">
            <v>1</v>
          </cell>
          <cell r="CE327">
            <v>1</v>
          </cell>
          <cell r="CF327">
            <v>1</v>
          </cell>
          <cell r="CG327">
            <v>1</v>
          </cell>
          <cell r="CH327">
            <v>1</v>
          </cell>
          <cell r="CI327">
            <v>1</v>
          </cell>
          <cell r="CJ327">
            <v>1</v>
          </cell>
          <cell r="CK327">
            <v>1</v>
          </cell>
          <cell r="CL327">
            <v>1</v>
          </cell>
          <cell r="CM327">
            <v>1</v>
          </cell>
          <cell r="CN327">
            <v>1</v>
          </cell>
          <cell r="CO327">
            <v>1</v>
          </cell>
          <cell r="CP327">
            <v>1</v>
          </cell>
          <cell r="CQ327">
            <v>1</v>
          </cell>
          <cell r="CR327">
            <v>1</v>
          </cell>
          <cell r="CS327">
            <v>1</v>
          </cell>
          <cell r="CT327">
            <v>1</v>
          </cell>
          <cell r="CU327">
            <v>1</v>
          </cell>
          <cell r="CV327">
            <v>1</v>
          </cell>
          <cell r="CW327">
            <v>1</v>
          </cell>
          <cell r="CX327">
            <v>1</v>
          </cell>
          <cell r="CY327">
            <v>1</v>
          </cell>
          <cell r="CZ327">
            <v>1</v>
          </cell>
          <cell r="DA327">
            <v>1</v>
          </cell>
          <cell r="DB327">
            <v>2</v>
          </cell>
          <cell r="DC327">
            <v>1</v>
          </cell>
          <cell r="DD327">
            <v>1</v>
          </cell>
          <cell r="DE327">
            <v>1</v>
          </cell>
          <cell r="DF327">
            <v>1</v>
          </cell>
          <cell r="DG327">
            <v>1</v>
          </cell>
          <cell r="DH327">
            <v>1</v>
          </cell>
          <cell r="DI327">
            <v>1</v>
          </cell>
          <cell r="DJ327" t="str">
            <v>Frost</v>
          </cell>
          <cell r="DK327" t="str">
            <v>Closed</v>
          </cell>
          <cell r="EA327" t="str">
            <v>Might</v>
          </cell>
          <cell r="EB327" t="str">
            <v>• 8 ranks in Concentration.
• 1 rank in Craft (Alchemy).
• 2 ranks in Knowledge (Psionics).
• Able to manifest the energy emanation power (not verified).</v>
          </cell>
          <cell r="ED327" t="str">
            <v>Mnk</v>
          </cell>
          <cell r="EE327">
            <v>20</v>
          </cell>
          <cell r="EF327" t="str">
            <v>magic</v>
          </cell>
          <cell r="EG327">
            <v>10</v>
          </cell>
          <cell r="EH327" t="b">
            <v>0</v>
          </cell>
          <cell r="EI327" t="str">
            <v/>
          </cell>
          <cell r="EJ327">
            <v>99</v>
          </cell>
          <cell r="EK327">
            <v>99</v>
          </cell>
          <cell r="EL327">
            <v>99</v>
          </cell>
          <cell r="EM327">
            <v>99</v>
          </cell>
          <cell r="EN327" t="str">
            <v/>
          </cell>
        </row>
        <row r="328">
          <cell r="A328">
            <v>325</v>
          </cell>
          <cell r="B328" t="str">
            <v>Disciple of Thyrm</v>
          </cell>
          <cell r="C328" t="str">
            <v>DoT</v>
          </cell>
          <cell r="D328" t="str">
            <v>DoT</v>
          </cell>
          <cell r="E328">
            <v>0</v>
          </cell>
          <cell r="K328">
            <v>2</v>
          </cell>
          <cell r="L328">
            <v>10</v>
          </cell>
          <cell r="N328" t="b">
            <v>0</v>
          </cell>
          <cell r="O328" t="b">
            <v>0</v>
          </cell>
          <cell r="P328" t="b">
            <v>0</v>
          </cell>
          <cell r="Q328" t="b">
            <v>0</v>
          </cell>
          <cell r="S328" t="b">
            <v>0</v>
          </cell>
          <cell r="T328" t="b">
            <v>0</v>
          </cell>
          <cell r="U328">
            <v>1</v>
          </cell>
          <cell r="V328">
            <v>0.34</v>
          </cell>
          <cell r="W328">
            <v>0.34</v>
          </cell>
          <cell r="X328">
            <v>0.5</v>
          </cell>
          <cell r="AH328">
            <v>1</v>
          </cell>
          <cell r="AI328">
            <v>1</v>
          </cell>
          <cell r="AJ328">
            <v>1</v>
          </cell>
          <cell r="AK328">
            <v>1</v>
          </cell>
          <cell r="AL328">
            <v>1</v>
          </cell>
          <cell r="AM328">
            <v>0</v>
          </cell>
          <cell r="AN328">
            <v>2</v>
          </cell>
          <cell r="AO328">
            <v>2</v>
          </cell>
          <cell r="AP328">
            <v>2</v>
          </cell>
          <cell r="AQ328">
            <v>2</v>
          </cell>
          <cell r="AR328">
            <v>2</v>
          </cell>
          <cell r="AS328">
            <v>2</v>
          </cell>
          <cell r="AT328">
            <v>2</v>
          </cell>
          <cell r="AU328">
            <v>2</v>
          </cell>
          <cell r="AV328">
            <v>1</v>
          </cell>
          <cell r="AW328">
            <v>2</v>
          </cell>
          <cell r="AX328">
            <v>1</v>
          </cell>
          <cell r="AY328">
            <v>1</v>
          </cell>
          <cell r="AZ328">
            <v>1</v>
          </cell>
          <cell r="BA328">
            <v>1</v>
          </cell>
          <cell r="BB328">
            <v>1</v>
          </cell>
          <cell r="BC328">
            <v>1</v>
          </cell>
          <cell r="BD328">
            <v>1</v>
          </cell>
          <cell r="BE328">
            <v>1</v>
          </cell>
          <cell r="BF328">
            <v>0</v>
          </cell>
          <cell r="BG328">
            <v>0</v>
          </cell>
          <cell r="BH328">
            <v>1</v>
          </cell>
          <cell r="BI328">
            <v>1</v>
          </cell>
          <cell r="BJ328">
            <v>1</v>
          </cell>
          <cell r="BK328">
            <v>1</v>
          </cell>
          <cell r="BL328">
            <v>1</v>
          </cell>
          <cell r="BM328">
            <v>1</v>
          </cell>
          <cell r="BN328">
            <v>1</v>
          </cell>
          <cell r="BO328">
            <v>1</v>
          </cell>
          <cell r="BP328">
            <v>0</v>
          </cell>
          <cell r="BQ328">
            <v>1</v>
          </cell>
          <cell r="BR328">
            <v>1</v>
          </cell>
          <cell r="BS328">
            <v>1</v>
          </cell>
          <cell r="BT328">
            <v>0</v>
          </cell>
          <cell r="BU328">
            <v>2</v>
          </cell>
          <cell r="BV328">
            <v>2</v>
          </cell>
          <cell r="BW328">
            <v>1</v>
          </cell>
          <cell r="BX328">
            <v>1</v>
          </cell>
          <cell r="BY328">
            <v>1</v>
          </cell>
          <cell r="BZ328">
            <v>1</v>
          </cell>
          <cell r="CA328">
            <v>1</v>
          </cell>
          <cell r="CB328">
            <v>1</v>
          </cell>
          <cell r="CC328">
            <v>1</v>
          </cell>
          <cell r="CD328">
            <v>1</v>
          </cell>
          <cell r="CE328">
            <v>1</v>
          </cell>
          <cell r="CF328">
            <v>1</v>
          </cell>
          <cell r="CG328">
            <v>1</v>
          </cell>
          <cell r="CH328">
            <v>1</v>
          </cell>
          <cell r="CI328">
            <v>1</v>
          </cell>
          <cell r="CJ328">
            <v>1</v>
          </cell>
          <cell r="CK328">
            <v>1</v>
          </cell>
          <cell r="CL328">
            <v>1</v>
          </cell>
          <cell r="CM328">
            <v>1</v>
          </cell>
          <cell r="CN328">
            <v>1</v>
          </cell>
          <cell r="CO328">
            <v>2</v>
          </cell>
          <cell r="CP328">
            <v>2</v>
          </cell>
          <cell r="CQ328">
            <v>2</v>
          </cell>
          <cell r="CR328">
            <v>2</v>
          </cell>
          <cell r="CS328">
            <v>2</v>
          </cell>
          <cell r="CT328">
            <v>2</v>
          </cell>
          <cell r="CU328">
            <v>1</v>
          </cell>
          <cell r="CV328">
            <v>1</v>
          </cell>
          <cell r="CW328">
            <v>1</v>
          </cell>
          <cell r="CX328">
            <v>2</v>
          </cell>
          <cell r="CY328">
            <v>1</v>
          </cell>
          <cell r="CZ328">
            <v>1</v>
          </cell>
          <cell r="DA328">
            <v>2</v>
          </cell>
          <cell r="DB328">
            <v>2</v>
          </cell>
          <cell r="DC328">
            <v>1</v>
          </cell>
          <cell r="DD328">
            <v>2</v>
          </cell>
          <cell r="DE328">
            <v>1</v>
          </cell>
          <cell r="DF328">
            <v>1</v>
          </cell>
          <cell r="DG328">
            <v>1</v>
          </cell>
          <cell r="DH328">
            <v>1</v>
          </cell>
          <cell r="DI328">
            <v>1</v>
          </cell>
          <cell r="DJ328" t="str">
            <v>Frost</v>
          </cell>
          <cell r="DK328" t="str">
            <v>Closed</v>
          </cell>
          <cell r="EA328" t="str">
            <v>Do</v>
          </cell>
          <cell r="EB328" t="str">
            <v>• Must be of any Non-Good Alignment.
• 4 ranks in Intimidate.
• 8 ranks in Survival.
• Base Attack Bonus +4.
• Weapon Focus (Greataxe) feat.
• Cold Endurance feat or Cold Subtype.</v>
          </cell>
          <cell r="ED328" t="str">
            <v>KoSS</v>
          </cell>
          <cell r="EE328">
            <v>5</v>
          </cell>
          <cell r="EF328" t="str">
            <v>magic</v>
          </cell>
          <cell r="EG328">
            <v>10</v>
          </cell>
          <cell r="EH328" t="b">
            <v>0</v>
          </cell>
          <cell r="EI328" t="str">
            <v/>
          </cell>
          <cell r="EJ328">
            <v>99</v>
          </cell>
          <cell r="EK328">
            <v>99</v>
          </cell>
          <cell r="EL328">
            <v>99</v>
          </cell>
          <cell r="EM328">
            <v>99</v>
          </cell>
          <cell r="EN328" t="str">
            <v/>
          </cell>
        </row>
        <row r="329">
          <cell r="A329">
            <v>326</v>
          </cell>
          <cell r="B329" t="str">
            <v>Frost Mage</v>
          </cell>
          <cell r="C329" t="str">
            <v>FrMg</v>
          </cell>
          <cell r="D329" t="str">
            <v>FrMg</v>
          </cell>
          <cell r="E329">
            <v>0</v>
          </cell>
          <cell r="G329">
            <v>0</v>
          </cell>
          <cell r="K329">
            <v>2</v>
          </cell>
          <cell r="L329">
            <v>4</v>
          </cell>
          <cell r="U329">
            <v>0.5</v>
          </cell>
          <cell r="V329">
            <v>0.34</v>
          </cell>
          <cell r="W329">
            <v>0.34</v>
          </cell>
          <cell r="X329">
            <v>0.5</v>
          </cell>
          <cell r="AH329">
            <v>1</v>
          </cell>
          <cell r="AI329">
            <v>1</v>
          </cell>
          <cell r="AJ329">
            <v>1</v>
          </cell>
          <cell r="AK329">
            <v>1</v>
          </cell>
          <cell r="AL329">
            <v>1</v>
          </cell>
          <cell r="AM329">
            <v>0</v>
          </cell>
          <cell r="AN329">
            <v>2</v>
          </cell>
          <cell r="AO329">
            <v>2</v>
          </cell>
          <cell r="AP329">
            <v>2</v>
          </cell>
          <cell r="AQ329">
            <v>2</v>
          </cell>
          <cell r="AR329">
            <v>2</v>
          </cell>
          <cell r="AS329">
            <v>2</v>
          </cell>
          <cell r="AT329">
            <v>2</v>
          </cell>
          <cell r="AU329">
            <v>2</v>
          </cell>
          <cell r="AV329">
            <v>1</v>
          </cell>
          <cell r="AW329">
            <v>1</v>
          </cell>
          <cell r="AX329">
            <v>1</v>
          </cell>
          <cell r="AY329">
            <v>1</v>
          </cell>
          <cell r="AZ329">
            <v>1</v>
          </cell>
          <cell r="BA329">
            <v>1</v>
          </cell>
          <cell r="BB329">
            <v>1</v>
          </cell>
          <cell r="BC329">
            <v>1</v>
          </cell>
          <cell r="BD329">
            <v>1</v>
          </cell>
          <cell r="BE329">
            <v>1</v>
          </cell>
          <cell r="BF329">
            <v>0</v>
          </cell>
          <cell r="BG329">
            <v>0</v>
          </cell>
          <cell r="BH329">
            <v>1</v>
          </cell>
          <cell r="BI329">
            <v>1</v>
          </cell>
          <cell r="BJ329">
            <v>2</v>
          </cell>
          <cell r="BK329">
            <v>2</v>
          </cell>
          <cell r="BL329">
            <v>2</v>
          </cell>
          <cell r="BM329">
            <v>2</v>
          </cell>
          <cell r="BN329">
            <v>2</v>
          </cell>
          <cell r="BO329">
            <v>2</v>
          </cell>
          <cell r="BP329">
            <v>0</v>
          </cell>
          <cell r="BQ329">
            <v>2</v>
          </cell>
          <cell r="BR329">
            <v>2</v>
          </cell>
          <cell r="BS329">
            <v>2</v>
          </cell>
          <cell r="BT329">
            <v>0</v>
          </cell>
          <cell r="BU329">
            <v>2</v>
          </cell>
          <cell r="BV329">
            <v>2</v>
          </cell>
          <cell r="BW329">
            <v>2</v>
          </cell>
          <cell r="BX329">
            <v>2</v>
          </cell>
          <cell r="BY329">
            <v>2</v>
          </cell>
          <cell r="BZ329">
            <v>2</v>
          </cell>
          <cell r="CA329">
            <v>2</v>
          </cell>
          <cell r="CB329">
            <v>2</v>
          </cell>
          <cell r="CC329">
            <v>2</v>
          </cell>
          <cell r="CD329">
            <v>2</v>
          </cell>
          <cell r="CE329">
            <v>1</v>
          </cell>
          <cell r="CF329">
            <v>1</v>
          </cell>
          <cell r="CG329">
            <v>1</v>
          </cell>
          <cell r="CH329">
            <v>1</v>
          </cell>
          <cell r="CI329">
            <v>1</v>
          </cell>
          <cell r="CJ329">
            <v>1</v>
          </cell>
          <cell r="CK329">
            <v>1</v>
          </cell>
          <cell r="CL329">
            <v>1</v>
          </cell>
          <cell r="CM329">
            <v>1</v>
          </cell>
          <cell r="CN329">
            <v>1</v>
          </cell>
          <cell r="CO329">
            <v>2</v>
          </cell>
          <cell r="CP329">
            <v>2</v>
          </cell>
          <cell r="CQ329">
            <v>2</v>
          </cell>
          <cell r="CR329">
            <v>2</v>
          </cell>
          <cell r="CS329">
            <v>2</v>
          </cell>
          <cell r="CT329">
            <v>2</v>
          </cell>
          <cell r="CU329">
            <v>1</v>
          </cell>
          <cell r="CV329">
            <v>1</v>
          </cell>
          <cell r="CW329">
            <v>2</v>
          </cell>
          <cell r="CX329">
            <v>1</v>
          </cell>
          <cell r="CY329">
            <v>1</v>
          </cell>
          <cell r="CZ329">
            <v>1</v>
          </cell>
          <cell r="DA329">
            <v>1</v>
          </cell>
          <cell r="DB329">
            <v>2</v>
          </cell>
          <cell r="DC329">
            <v>1</v>
          </cell>
          <cell r="DD329">
            <v>1</v>
          </cell>
          <cell r="DE329">
            <v>1</v>
          </cell>
          <cell r="DF329">
            <v>1</v>
          </cell>
          <cell r="DG329">
            <v>1</v>
          </cell>
          <cell r="DH329">
            <v>1</v>
          </cell>
          <cell r="DI329">
            <v>1</v>
          </cell>
          <cell r="DJ329" t="str">
            <v>Frost</v>
          </cell>
          <cell r="DK329" t="str">
            <v>Limited</v>
          </cell>
          <cell r="EA329" t="str">
            <v>Might</v>
          </cell>
          <cell r="EB329" t="str">
            <v>• Frozen Magic feat.
• 8 ranks in Knowledge (Arcana).
• Able to cast 1st-level arcane spells.
• Must spend 24 hrs unproteced in a blizzard (not verified).</v>
          </cell>
          <cell r="ED329" t="str">
            <v>Mnk</v>
          </cell>
          <cell r="EE329">
            <v>7</v>
          </cell>
          <cell r="EF329" t="str">
            <v>-</v>
          </cell>
          <cell r="EG329">
            <v>0</v>
          </cell>
          <cell r="EH329" t="b">
            <v>0</v>
          </cell>
          <cell r="EI329" t="str">
            <v/>
          </cell>
          <cell r="EJ329">
            <v>99</v>
          </cell>
          <cell r="EK329">
            <v>99</v>
          </cell>
          <cell r="EL329">
            <v>99</v>
          </cell>
          <cell r="EM329">
            <v>99</v>
          </cell>
          <cell r="EN329" t="str">
            <v/>
          </cell>
        </row>
        <row r="330">
          <cell r="A330">
            <v>327</v>
          </cell>
          <cell r="B330" t="str">
            <v>Frostrager</v>
          </cell>
          <cell r="C330" t="str">
            <v>FrR</v>
          </cell>
          <cell r="D330" t="str">
            <v>FrR</v>
          </cell>
          <cell r="E330">
            <v>0</v>
          </cell>
          <cell r="K330">
            <v>2</v>
          </cell>
          <cell r="L330">
            <v>12</v>
          </cell>
          <cell r="U330">
            <v>1</v>
          </cell>
          <cell r="V330">
            <v>0.5</v>
          </cell>
          <cell r="W330">
            <v>0.34</v>
          </cell>
          <cell r="X330">
            <v>0.34</v>
          </cell>
          <cell r="AH330">
            <v>1</v>
          </cell>
          <cell r="AI330">
            <v>1</v>
          </cell>
          <cell r="AJ330">
            <v>1</v>
          </cell>
          <cell r="AK330">
            <v>1</v>
          </cell>
          <cell r="AL330">
            <v>2</v>
          </cell>
          <cell r="AM330">
            <v>0</v>
          </cell>
          <cell r="AN330">
            <v>1</v>
          </cell>
          <cell r="AO330">
            <v>1</v>
          </cell>
          <cell r="AP330">
            <v>1</v>
          </cell>
          <cell r="AQ330">
            <v>1</v>
          </cell>
          <cell r="AR330">
            <v>1</v>
          </cell>
          <cell r="AS330">
            <v>1</v>
          </cell>
          <cell r="AT330">
            <v>1</v>
          </cell>
          <cell r="AU330">
            <v>1</v>
          </cell>
          <cell r="AV330">
            <v>1</v>
          </cell>
          <cell r="AW330">
            <v>1</v>
          </cell>
          <cell r="AX330">
            <v>1</v>
          </cell>
          <cell r="AY330">
            <v>1</v>
          </cell>
          <cell r="AZ330">
            <v>1</v>
          </cell>
          <cell r="BA330">
            <v>1</v>
          </cell>
          <cell r="BB330">
            <v>1</v>
          </cell>
          <cell r="BC330">
            <v>1</v>
          </cell>
          <cell r="BD330">
            <v>1</v>
          </cell>
          <cell r="BE330">
            <v>1</v>
          </cell>
          <cell r="BF330">
            <v>0</v>
          </cell>
          <cell r="BG330">
            <v>0</v>
          </cell>
          <cell r="BH330">
            <v>2</v>
          </cell>
          <cell r="BI330">
            <v>2</v>
          </cell>
          <cell r="BJ330">
            <v>1</v>
          </cell>
          <cell r="BK330">
            <v>1</v>
          </cell>
          <cell r="BL330">
            <v>1</v>
          </cell>
          <cell r="BM330">
            <v>1</v>
          </cell>
          <cell r="BN330">
            <v>1</v>
          </cell>
          <cell r="BO330">
            <v>1</v>
          </cell>
          <cell r="BP330">
            <v>0</v>
          </cell>
          <cell r="BQ330">
            <v>1</v>
          </cell>
          <cell r="BR330">
            <v>1</v>
          </cell>
          <cell r="BS330">
            <v>1</v>
          </cell>
          <cell r="BT330">
            <v>0</v>
          </cell>
          <cell r="BU330">
            <v>1</v>
          </cell>
          <cell r="BV330">
            <v>1</v>
          </cell>
          <cell r="BW330">
            <v>1</v>
          </cell>
          <cell r="BX330">
            <v>1</v>
          </cell>
          <cell r="BY330">
            <v>1</v>
          </cell>
          <cell r="BZ330">
            <v>1</v>
          </cell>
          <cell r="CA330">
            <v>1</v>
          </cell>
          <cell r="CB330">
            <v>1</v>
          </cell>
          <cell r="CC330">
            <v>1</v>
          </cell>
          <cell r="CD330">
            <v>1</v>
          </cell>
          <cell r="CE330">
            <v>2</v>
          </cell>
          <cell r="CF330">
            <v>1</v>
          </cell>
          <cell r="CG330">
            <v>1</v>
          </cell>
          <cell r="CH330">
            <v>1</v>
          </cell>
          <cell r="CI330">
            <v>1</v>
          </cell>
          <cell r="CJ330">
            <v>1</v>
          </cell>
          <cell r="CK330">
            <v>1</v>
          </cell>
          <cell r="CL330">
            <v>1</v>
          </cell>
          <cell r="CM330">
            <v>1</v>
          </cell>
          <cell r="CN330">
            <v>1</v>
          </cell>
          <cell r="CO330">
            <v>1</v>
          </cell>
          <cell r="CP330">
            <v>1</v>
          </cell>
          <cell r="CQ330">
            <v>1</v>
          </cell>
          <cell r="CR330">
            <v>1</v>
          </cell>
          <cell r="CS330">
            <v>1</v>
          </cell>
          <cell r="CT330">
            <v>1</v>
          </cell>
          <cell r="CU330">
            <v>1</v>
          </cell>
          <cell r="CV330">
            <v>1</v>
          </cell>
          <cell r="CW330">
            <v>1</v>
          </cell>
          <cell r="CX330">
            <v>1</v>
          </cell>
          <cell r="CY330">
            <v>1</v>
          </cell>
          <cell r="CZ330">
            <v>1</v>
          </cell>
          <cell r="DA330">
            <v>1</v>
          </cell>
          <cell r="DB330">
            <v>1</v>
          </cell>
          <cell r="DC330">
            <v>1</v>
          </cell>
          <cell r="DD330">
            <v>2</v>
          </cell>
          <cell r="DE330">
            <v>2</v>
          </cell>
          <cell r="DF330">
            <v>1</v>
          </cell>
          <cell r="DG330">
            <v>1</v>
          </cell>
          <cell r="DH330">
            <v>1</v>
          </cell>
          <cell r="DI330">
            <v>1</v>
          </cell>
          <cell r="DJ330" t="str">
            <v>Frost</v>
          </cell>
          <cell r="DK330" t="str">
            <v>Limited</v>
          </cell>
          <cell r="EA330" t="str">
            <v>Might</v>
          </cell>
          <cell r="EB330" t="str">
            <v>• Base Attack Bonus: +6.
• 4 ranks in Intimidate.
• 4 ranks in Survival.
• Frozen Berserker feat.
• Improved Unarmed Strike.
• Power Attack feat.
• Rage as a class ability.
• Must have been reduced to fewer than 0 hit points by cold damage
   (not verified).</v>
          </cell>
          <cell r="ED330" t="str">
            <v>Exr</v>
          </cell>
          <cell r="EE330">
            <v>10</v>
          </cell>
          <cell r="EF330" t="str">
            <v>magic</v>
          </cell>
          <cell r="EG330">
            <v>10</v>
          </cell>
          <cell r="EH330" t="b">
            <v>0</v>
          </cell>
          <cell r="EI330" t="str">
            <v/>
          </cell>
          <cell r="EJ330">
            <v>99</v>
          </cell>
          <cell r="EK330">
            <v>99</v>
          </cell>
          <cell r="EL330">
            <v>99</v>
          </cell>
          <cell r="EM330">
            <v>99</v>
          </cell>
          <cell r="EN330" t="str">
            <v/>
          </cell>
        </row>
        <row r="331">
          <cell r="A331">
            <v>328</v>
          </cell>
          <cell r="B331" t="str">
            <v>Knight of the Iron Glacier</v>
          </cell>
          <cell r="C331" t="str">
            <v>KIG</v>
          </cell>
          <cell r="D331" t="str">
            <v>KIG</v>
          </cell>
          <cell r="E331">
            <v>0</v>
          </cell>
          <cell r="K331">
            <v>2</v>
          </cell>
          <cell r="L331">
            <v>10</v>
          </cell>
          <cell r="U331">
            <v>1</v>
          </cell>
          <cell r="V331">
            <v>0.5</v>
          </cell>
          <cell r="W331">
            <v>0.34</v>
          </cell>
          <cell r="X331">
            <v>0.5</v>
          </cell>
          <cell r="AH331">
            <v>1</v>
          </cell>
          <cell r="AI331">
            <v>1</v>
          </cell>
          <cell r="AJ331">
            <v>1</v>
          </cell>
          <cell r="AK331">
            <v>1</v>
          </cell>
          <cell r="AL331">
            <v>1</v>
          </cell>
          <cell r="AM331">
            <v>0</v>
          </cell>
          <cell r="AN331">
            <v>1</v>
          </cell>
          <cell r="AO331">
            <v>2</v>
          </cell>
          <cell r="AP331">
            <v>2</v>
          </cell>
          <cell r="AQ331">
            <v>2</v>
          </cell>
          <cell r="AR331">
            <v>2</v>
          </cell>
          <cell r="AS331">
            <v>2</v>
          </cell>
          <cell r="AT331">
            <v>2</v>
          </cell>
          <cell r="AU331">
            <v>2</v>
          </cell>
          <cell r="AV331">
            <v>1</v>
          </cell>
          <cell r="AW331">
            <v>2</v>
          </cell>
          <cell r="AX331">
            <v>1</v>
          </cell>
          <cell r="AY331">
            <v>1</v>
          </cell>
          <cell r="AZ331">
            <v>1</v>
          </cell>
          <cell r="BA331">
            <v>1</v>
          </cell>
          <cell r="BB331">
            <v>1</v>
          </cell>
          <cell r="BC331">
            <v>2</v>
          </cell>
          <cell r="BD331">
            <v>2</v>
          </cell>
          <cell r="BE331">
            <v>1</v>
          </cell>
          <cell r="BF331">
            <v>0</v>
          </cell>
          <cell r="BG331">
            <v>0</v>
          </cell>
          <cell r="BH331">
            <v>1</v>
          </cell>
          <cell r="BI331">
            <v>1</v>
          </cell>
          <cell r="BJ331">
            <v>1</v>
          </cell>
          <cell r="BK331">
            <v>1</v>
          </cell>
          <cell r="BL331">
            <v>1</v>
          </cell>
          <cell r="BM331">
            <v>2</v>
          </cell>
          <cell r="BN331">
            <v>2</v>
          </cell>
          <cell r="BO331">
            <v>2</v>
          </cell>
          <cell r="BP331">
            <v>0</v>
          </cell>
          <cell r="BQ331">
            <v>1</v>
          </cell>
          <cell r="BR331">
            <v>1</v>
          </cell>
          <cell r="BS331">
            <v>1</v>
          </cell>
          <cell r="BT331">
            <v>0</v>
          </cell>
          <cell r="BU331">
            <v>1</v>
          </cell>
          <cell r="BV331">
            <v>1</v>
          </cell>
          <cell r="BW331">
            <v>1</v>
          </cell>
          <cell r="BX331">
            <v>1</v>
          </cell>
          <cell r="BY331">
            <v>1</v>
          </cell>
          <cell r="BZ331">
            <v>1</v>
          </cell>
          <cell r="CA331">
            <v>1</v>
          </cell>
          <cell r="CB331">
            <v>1</v>
          </cell>
          <cell r="CC331">
            <v>1</v>
          </cell>
          <cell r="CD331">
            <v>1</v>
          </cell>
          <cell r="CE331">
            <v>2</v>
          </cell>
          <cell r="CF331">
            <v>1</v>
          </cell>
          <cell r="CG331">
            <v>1</v>
          </cell>
          <cell r="CH331">
            <v>1</v>
          </cell>
          <cell r="CI331">
            <v>1</v>
          </cell>
          <cell r="CJ331">
            <v>1</v>
          </cell>
          <cell r="CK331">
            <v>1</v>
          </cell>
          <cell r="CL331">
            <v>1</v>
          </cell>
          <cell r="CM331">
            <v>1</v>
          </cell>
          <cell r="CN331">
            <v>1</v>
          </cell>
          <cell r="CO331">
            <v>1</v>
          </cell>
          <cell r="CP331">
            <v>1</v>
          </cell>
          <cell r="CQ331">
            <v>1</v>
          </cell>
          <cell r="CR331">
            <v>1</v>
          </cell>
          <cell r="CS331">
            <v>1</v>
          </cell>
          <cell r="CT331">
            <v>1</v>
          </cell>
          <cell r="CU331">
            <v>1</v>
          </cell>
          <cell r="CV331">
            <v>2</v>
          </cell>
          <cell r="CW331">
            <v>1</v>
          </cell>
          <cell r="CX331">
            <v>2</v>
          </cell>
          <cell r="CY331">
            <v>1</v>
          </cell>
          <cell r="CZ331">
            <v>1</v>
          </cell>
          <cell r="DA331">
            <v>1</v>
          </cell>
          <cell r="DB331">
            <v>1</v>
          </cell>
          <cell r="DC331">
            <v>2</v>
          </cell>
          <cell r="DD331">
            <v>2</v>
          </cell>
          <cell r="DE331">
            <v>1</v>
          </cell>
          <cell r="DF331">
            <v>1</v>
          </cell>
          <cell r="DG331">
            <v>1</v>
          </cell>
          <cell r="DH331">
            <v>1</v>
          </cell>
          <cell r="DI331">
            <v>1</v>
          </cell>
          <cell r="DJ331" t="str">
            <v>Frost</v>
          </cell>
          <cell r="DK331" t="str">
            <v>Closed</v>
          </cell>
          <cell r="EA331" t="str">
            <v>Might</v>
          </cell>
          <cell r="EB331" t="str">
            <v>• 5 ranks in Handle Animal.
• 9 ranks in Ride.
• 2 ranks in Survival.
• Animal Affinity feat.
• Exotic Weapon Proficiency (bastard sword) feat.
• Mounted Combat feat.
• Ride-by Attack feat.
• You must prove to the Order of the Iron Glacier that your intentions are
   Noble and True (not verified).</v>
          </cell>
          <cell r="ED331" t="str">
            <v>Con</v>
          </cell>
          <cell r="EE331">
            <v>10</v>
          </cell>
          <cell r="EF331" t="str">
            <v>magic</v>
          </cell>
          <cell r="EG331">
            <v>10</v>
          </cell>
          <cell r="EH331" t="b">
            <v>0</v>
          </cell>
          <cell r="EI331" t="str">
            <v/>
          </cell>
          <cell r="EJ331">
            <v>99</v>
          </cell>
          <cell r="EK331">
            <v>99</v>
          </cell>
          <cell r="EL331">
            <v>99</v>
          </cell>
          <cell r="EM331">
            <v>99</v>
          </cell>
          <cell r="EN331" t="str">
            <v/>
          </cell>
        </row>
        <row r="332">
          <cell r="A332">
            <v>329</v>
          </cell>
          <cell r="B332" t="str">
            <v>Primeval</v>
          </cell>
          <cell r="C332" t="str">
            <v>Prm</v>
          </cell>
          <cell r="D332" t="str">
            <v>Prm</v>
          </cell>
          <cell r="E332">
            <v>0</v>
          </cell>
          <cell r="K332">
            <v>2</v>
          </cell>
          <cell r="L332">
            <v>10</v>
          </cell>
          <cell r="U332">
            <v>1</v>
          </cell>
          <cell r="V332">
            <v>0.5</v>
          </cell>
          <cell r="W332">
            <v>0.34</v>
          </cell>
          <cell r="X332">
            <v>0.34</v>
          </cell>
          <cell r="AH332">
            <v>1</v>
          </cell>
          <cell r="AI332">
            <v>1</v>
          </cell>
          <cell r="AJ332">
            <v>1</v>
          </cell>
          <cell r="AK332">
            <v>1</v>
          </cell>
          <cell r="AL332">
            <v>2</v>
          </cell>
          <cell r="AM332">
            <v>0</v>
          </cell>
          <cell r="AN332">
            <v>2</v>
          </cell>
          <cell r="AO332">
            <v>1</v>
          </cell>
          <cell r="AP332">
            <v>1</v>
          </cell>
          <cell r="AQ332">
            <v>1</v>
          </cell>
          <cell r="AR332">
            <v>1</v>
          </cell>
          <cell r="AS332">
            <v>1</v>
          </cell>
          <cell r="AT332">
            <v>1</v>
          </cell>
          <cell r="AU332">
            <v>1</v>
          </cell>
          <cell r="AV332">
            <v>1</v>
          </cell>
          <cell r="AW332">
            <v>1</v>
          </cell>
          <cell r="AX332">
            <v>1</v>
          </cell>
          <cell r="AY332">
            <v>1</v>
          </cell>
          <cell r="AZ332">
            <v>1</v>
          </cell>
          <cell r="BA332">
            <v>1</v>
          </cell>
          <cell r="BB332">
            <v>1</v>
          </cell>
          <cell r="BC332">
            <v>2</v>
          </cell>
          <cell r="BD332">
            <v>1</v>
          </cell>
          <cell r="BE332">
            <v>1</v>
          </cell>
          <cell r="BF332">
            <v>0</v>
          </cell>
          <cell r="BG332">
            <v>0</v>
          </cell>
          <cell r="BH332">
            <v>2</v>
          </cell>
          <cell r="BI332">
            <v>2</v>
          </cell>
          <cell r="BJ332">
            <v>1</v>
          </cell>
          <cell r="BK332">
            <v>1</v>
          </cell>
          <cell r="BL332">
            <v>1</v>
          </cell>
          <cell r="BM332">
            <v>1</v>
          </cell>
          <cell r="BN332">
            <v>1</v>
          </cell>
          <cell r="BO332">
            <v>1</v>
          </cell>
          <cell r="BP332">
            <v>0</v>
          </cell>
          <cell r="BQ332">
            <v>2</v>
          </cell>
          <cell r="BR332">
            <v>1</v>
          </cell>
          <cell r="BS332">
            <v>1</v>
          </cell>
          <cell r="BT332">
            <v>0</v>
          </cell>
          <cell r="BU332">
            <v>1</v>
          </cell>
          <cell r="BV332">
            <v>1</v>
          </cell>
          <cell r="BW332">
            <v>1</v>
          </cell>
          <cell r="BX332">
            <v>1</v>
          </cell>
          <cell r="BY332">
            <v>1</v>
          </cell>
          <cell r="BZ332">
            <v>1</v>
          </cell>
          <cell r="CA332">
            <v>1</v>
          </cell>
          <cell r="CB332">
            <v>1</v>
          </cell>
          <cell r="CC332">
            <v>1</v>
          </cell>
          <cell r="CD332">
            <v>1</v>
          </cell>
          <cell r="CE332">
            <v>2</v>
          </cell>
          <cell r="CF332">
            <v>1</v>
          </cell>
          <cell r="CG332">
            <v>1</v>
          </cell>
          <cell r="CH332">
            <v>1</v>
          </cell>
          <cell r="CI332">
            <v>1</v>
          </cell>
          <cell r="CJ332">
            <v>1</v>
          </cell>
          <cell r="CK332">
            <v>1</v>
          </cell>
          <cell r="CL332">
            <v>1</v>
          </cell>
          <cell r="CM332">
            <v>1</v>
          </cell>
          <cell r="CN332">
            <v>1</v>
          </cell>
          <cell r="CO332">
            <v>1</v>
          </cell>
          <cell r="CP332">
            <v>1</v>
          </cell>
          <cell r="CQ332">
            <v>1</v>
          </cell>
          <cell r="CR332">
            <v>1</v>
          </cell>
          <cell r="CS332">
            <v>1</v>
          </cell>
          <cell r="CT332">
            <v>1</v>
          </cell>
          <cell r="CU332">
            <v>1</v>
          </cell>
          <cell r="CV332">
            <v>1</v>
          </cell>
          <cell r="CW332">
            <v>1</v>
          </cell>
          <cell r="CX332">
            <v>1</v>
          </cell>
          <cell r="CY332">
            <v>1</v>
          </cell>
          <cell r="CZ332">
            <v>1</v>
          </cell>
          <cell r="DA332">
            <v>1</v>
          </cell>
          <cell r="DB332">
            <v>1</v>
          </cell>
          <cell r="DC332">
            <v>2</v>
          </cell>
          <cell r="DD332">
            <v>2</v>
          </cell>
          <cell r="DE332">
            <v>2</v>
          </cell>
          <cell r="DF332">
            <v>1</v>
          </cell>
          <cell r="DG332">
            <v>1</v>
          </cell>
          <cell r="DH332">
            <v>1</v>
          </cell>
          <cell r="DI332">
            <v>1</v>
          </cell>
          <cell r="DJ332" t="str">
            <v>Frost</v>
          </cell>
          <cell r="DK332" t="str">
            <v>Closed</v>
          </cell>
          <cell r="EA332" t="str">
            <v>Do</v>
          </cell>
          <cell r="EB332" t="str">
            <v>• Must be of any Non-Lawful Alignment.
• Base Attack Bonus: +8.
• 5 ranks in Handle Animal.
• 5 ranks in Knowledge (Nature).
• 5 ranks in Survival.
• Endurance feat.
• Self-Sufficient feat.
• Toughness feat.</v>
          </cell>
          <cell r="ED332" t="str">
            <v>Ali</v>
          </cell>
          <cell r="EE332">
            <v>10</v>
          </cell>
          <cell r="EF332" t="str">
            <v>magic</v>
          </cell>
          <cell r="EG332">
            <v>10</v>
          </cell>
          <cell r="EH332" t="b">
            <v>0</v>
          </cell>
          <cell r="EI332" t="str">
            <v/>
          </cell>
          <cell r="EJ332">
            <v>99</v>
          </cell>
          <cell r="EK332">
            <v>99</v>
          </cell>
          <cell r="EL332">
            <v>99</v>
          </cell>
          <cell r="EM332">
            <v>99</v>
          </cell>
          <cell r="EN332" t="str">
            <v/>
          </cell>
        </row>
        <row r="333">
          <cell r="A333">
            <v>330</v>
          </cell>
          <cell r="B333" t="str">
            <v>Rimefire Witch</v>
          </cell>
          <cell r="C333" t="str">
            <v>RmW</v>
          </cell>
          <cell r="D333" t="str">
            <v>RmW</v>
          </cell>
          <cell r="E333">
            <v>0</v>
          </cell>
          <cell r="G333">
            <v>0</v>
          </cell>
          <cell r="K333">
            <v>2</v>
          </cell>
          <cell r="L333">
            <v>6</v>
          </cell>
          <cell r="U333">
            <v>0.5</v>
          </cell>
          <cell r="V333">
            <v>0.5</v>
          </cell>
          <cell r="W333">
            <v>0.34</v>
          </cell>
          <cell r="X333">
            <v>0.5</v>
          </cell>
          <cell r="AH333">
            <v>1</v>
          </cell>
          <cell r="AI333">
            <v>1</v>
          </cell>
          <cell r="AJ333">
            <v>1</v>
          </cell>
          <cell r="AK333">
            <v>1</v>
          </cell>
          <cell r="AL333">
            <v>2</v>
          </cell>
          <cell r="AM333">
            <v>0</v>
          </cell>
          <cell r="AN333">
            <v>2</v>
          </cell>
          <cell r="AO333">
            <v>1</v>
          </cell>
          <cell r="AP333">
            <v>1</v>
          </cell>
          <cell r="AQ333">
            <v>1</v>
          </cell>
          <cell r="AR333">
            <v>1</v>
          </cell>
          <cell r="AS333">
            <v>1</v>
          </cell>
          <cell r="AT333">
            <v>1</v>
          </cell>
          <cell r="AU333">
            <v>1</v>
          </cell>
          <cell r="AV333">
            <v>1</v>
          </cell>
          <cell r="AW333">
            <v>2</v>
          </cell>
          <cell r="AX333">
            <v>1</v>
          </cell>
          <cell r="AY333">
            <v>1</v>
          </cell>
          <cell r="AZ333">
            <v>1</v>
          </cell>
          <cell r="BA333">
            <v>1</v>
          </cell>
          <cell r="BB333">
            <v>2</v>
          </cell>
          <cell r="BC333">
            <v>1</v>
          </cell>
          <cell r="BD333">
            <v>2</v>
          </cell>
          <cell r="BE333">
            <v>1</v>
          </cell>
          <cell r="BF333">
            <v>0</v>
          </cell>
          <cell r="BG333">
            <v>0</v>
          </cell>
          <cell r="BH333">
            <v>1</v>
          </cell>
          <cell r="BI333">
            <v>2</v>
          </cell>
          <cell r="BJ333">
            <v>2</v>
          </cell>
          <cell r="BK333">
            <v>1</v>
          </cell>
          <cell r="BL333">
            <v>1</v>
          </cell>
          <cell r="BM333">
            <v>1</v>
          </cell>
          <cell r="BN333">
            <v>2</v>
          </cell>
          <cell r="BO333">
            <v>1</v>
          </cell>
          <cell r="BP333">
            <v>0</v>
          </cell>
          <cell r="BQ333">
            <v>1</v>
          </cell>
          <cell r="BR333">
            <v>1</v>
          </cell>
          <cell r="BS333">
            <v>1</v>
          </cell>
          <cell r="BT333">
            <v>0</v>
          </cell>
          <cell r="BU333">
            <v>2</v>
          </cell>
          <cell r="BV333">
            <v>1</v>
          </cell>
          <cell r="BW333">
            <v>1</v>
          </cell>
          <cell r="BX333">
            <v>1</v>
          </cell>
          <cell r="BY333">
            <v>1</v>
          </cell>
          <cell r="BZ333">
            <v>1</v>
          </cell>
          <cell r="CA333">
            <v>1</v>
          </cell>
          <cell r="CB333">
            <v>1</v>
          </cell>
          <cell r="CC333">
            <v>1</v>
          </cell>
          <cell r="CD333">
            <v>1</v>
          </cell>
          <cell r="CE333">
            <v>1</v>
          </cell>
          <cell r="CF333">
            <v>1</v>
          </cell>
          <cell r="CG333">
            <v>1</v>
          </cell>
          <cell r="CH333">
            <v>1</v>
          </cell>
          <cell r="CI333">
            <v>1</v>
          </cell>
          <cell r="CJ333">
            <v>1</v>
          </cell>
          <cell r="CK333">
            <v>1</v>
          </cell>
          <cell r="CL333">
            <v>1</v>
          </cell>
          <cell r="CM333">
            <v>1</v>
          </cell>
          <cell r="CN333">
            <v>1</v>
          </cell>
          <cell r="CO333">
            <v>1</v>
          </cell>
          <cell r="CP333">
            <v>1</v>
          </cell>
          <cell r="CQ333">
            <v>1</v>
          </cell>
          <cell r="CR333">
            <v>1</v>
          </cell>
          <cell r="CS333">
            <v>1</v>
          </cell>
          <cell r="CT333">
            <v>1</v>
          </cell>
          <cell r="CU333">
            <v>1</v>
          </cell>
          <cell r="CV333">
            <v>1</v>
          </cell>
          <cell r="CW333">
            <v>1</v>
          </cell>
          <cell r="CX333">
            <v>2</v>
          </cell>
          <cell r="CY333">
            <v>1</v>
          </cell>
          <cell r="CZ333">
            <v>1</v>
          </cell>
          <cell r="DA333">
            <v>1</v>
          </cell>
          <cell r="DB333">
            <v>2</v>
          </cell>
          <cell r="DC333">
            <v>1</v>
          </cell>
          <cell r="DD333">
            <v>1</v>
          </cell>
          <cell r="DE333">
            <v>2</v>
          </cell>
          <cell r="DF333">
            <v>1</v>
          </cell>
          <cell r="DG333">
            <v>1</v>
          </cell>
          <cell r="DH333">
            <v>1</v>
          </cell>
          <cell r="DI333">
            <v>1</v>
          </cell>
          <cell r="DJ333" t="str">
            <v>Frost</v>
          </cell>
          <cell r="DK333" t="str">
            <v>Limited</v>
          </cell>
          <cell r="EA333" t="str">
            <v>Might</v>
          </cell>
          <cell r="EB333" t="str">
            <v>• 6 ranks in Concentration.
• 6 ranks in Knowledge (history).
• 9 ranks in Knowledge (religion).
• 9 ranks in Spellcraft.
• Iron Will feat.
• Mark of Hleid feat.
• Able to cast 1st-level divine spells.
• Patron Deity: Hleid.
• You must travel to the Iceberg of your chosen Rimefire Eidolon and
   bond with it (not verified).</v>
          </cell>
          <cell r="ED333" t="str">
            <v>Prm</v>
          </cell>
          <cell r="EE333">
            <v>10</v>
          </cell>
          <cell r="EF333" t="str">
            <v>magic</v>
          </cell>
          <cell r="EG333">
            <v>10</v>
          </cell>
          <cell r="EH333" t="b">
            <v>0</v>
          </cell>
          <cell r="EI333" t="str">
            <v/>
          </cell>
          <cell r="EJ333">
            <v>99</v>
          </cell>
          <cell r="EK333">
            <v>99</v>
          </cell>
          <cell r="EL333">
            <v>99</v>
          </cell>
          <cell r="EM333">
            <v>99</v>
          </cell>
          <cell r="EN333" t="str">
            <v/>
          </cell>
        </row>
        <row r="334">
          <cell r="A334">
            <v>331</v>
          </cell>
          <cell r="B334" t="str">
            <v>Stormsinger</v>
          </cell>
          <cell r="C334" t="str">
            <v>StS</v>
          </cell>
          <cell r="D334" t="str">
            <v>StS</v>
          </cell>
          <cell r="E334">
            <v>0</v>
          </cell>
          <cell r="G334">
            <v>0</v>
          </cell>
          <cell r="K334">
            <v>4</v>
          </cell>
          <cell r="L334">
            <v>6</v>
          </cell>
          <cell r="U334">
            <v>0.5</v>
          </cell>
          <cell r="V334">
            <v>0.34</v>
          </cell>
          <cell r="W334">
            <v>0.5</v>
          </cell>
          <cell r="X334">
            <v>0.5</v>
          </cell>
          <cell r="AH334">
            <v>1</v>
          </cell>
          <cell r="AI334">
            <v>1</v>
          </cell>
          <cell r="AJ334">
            <v>1</v>
          </cell>
          <cell r="AK334">
            <v>1</v>
          </cell>
          <cell r="AL334">
            <v>2</v>
          </cell>
          <cell r="AM334">
            <v>0</v>
          </cell>
          <cell r="AN334">
            <v>2</v>
          </cell>
          <cell r="AO334">
            <v>2</v>
          </cell>
          <cell r="AP334">
            <v>2</v>
          </cell>
          <cell r="AQ334">
            <v>2</v>
          </cell>
          <cell r="AR334">
            <v>2</v>
          </cell>
          <cell r="AS334">
            <v>2</v>
          </cell>
          <cell r="AT334">
            <v>2</v>
          </cell>
          <cell r="AU334">
            <v>2</v>
          </cell>
          <cell r="AV334">
            <v>1</v>
          </cell>
          <cell r="AW334">
            <v>2</v>
          </cell>
          <cell r="AX334">
            <v>1</v>
          </cell>
          <cell r="AY334">
            <v>1</v>
          </cell>
          <cell r="AZ334">
            <v>1</v>
          </cell>
          <cell r="BA334">
            <v>1</v>
          </cell>
          <cell r="BB334">
            <v>1</v>
          </cell>
          <cell r="BC334">
            <v>1</v>
          </cell>
          <cell r="BD334">
            <v>1</v>
          </cell>
          <cell r="BE334">
            <v>1</v>
          </cell>
          <cell r="BF334">
            <v>0</v>
          </cell>
          <cell r="BG334">
            <v>0</v>
          </cell>
          <cell r="BH334">
            <v>1</v>
          </cell>
          <cell r="BI334">
            <v>2</v>
          </cell>
          <cell r="BJ334">
            <v>2</v>
          </cell>
          <cell r="BK334">
            <v>1</v>
          </cell>
          <cell r="BL334">
            <v>1</v>
          </cell>
          <cell r="BM334">
            <v>2</v>
          </cell>
          <cell r="BN334">
            <v>1</v>
          </cell>
          <cell r="BO334">
            <v>1</v>
          </cell>
          <cell r="BP334">
            <v>0</v>
          </cell>
          <cell r="BQ334">
            <v>2</v>
          </cell>
          <cell r="BR334">
            <v>1</v>
          </cell>
          <cell r="BS334">
            <v>1</v>
          </cell>
          <cell r="BT334">
            <v>0</v>
          </cell>
          <cell r="BU334">
            <v>1</v>
          </cell>
          <cell r="BV334">
            <v>1</v>
          </cell>
          <cell r="BW334">
            <v>1</v>
          </cell>
          <cell r="BX334">
            <v>1</v>
          </cell>
          <cell r="BY334">
            <v>1</v>
          </cell>
          <cell r="BZ334">
            <v>1</v>
          </cell>
          <cell r="CA334">
            <v>1</v>
          </cell>
          <cell r="CB334">
            <v>1</v>
          </cell>
          <cell r="CC334">
            <v>1</v>
          </cell>
          <cell r="CD334">
            <v>1</v>
          </cell>
          <cell r="CE334">
            <v>2</v>
          </cell>
          <cell r="CF334">
            <v>1</v>
          </cell>
          <cell r="CG334">
            <v>1</v>
          </cell>
          <cell r="CH334">
            <v>1</v>
          </cell>
          <cell r="CI334">
            <v>2</v>
          </cell>
          <cell r="CJ334">
            <v>2</v>
          </cell>
          <cell r="CK334">
            <v>2</v>
          </cell>
          <cell r="CL334">
            <v>2</v>
          </cell>
          <cell r="CM334">
            <v>2</v>
          </cell>
          <cell r="CN334">
            <v>2</v>
          </cell>
          <cell r="CO334">
            <v>2</v>
          </cell>
          <cell r="CP334">
            <v>2</v>
          </cell>
          <cell r="CQ334">
            <v>2</v>
          </cell>
          <cell r="CR334">
            <v>2</v>
          </cell>
          <cell r="CS334">
            <v>2</v>
          </cell>
          <cell r="CT334">
            <v>2</v>
          </cell>
          <cell r="CU334">
            <v>1</v>
          </cell>
          <cell r="CV334">
            <v>1</v>
          </cell>
          <cell r="CW334">
            <v>1</v>
          </cell>
          <cell r="CX334">
            <v>1</v>
          </cell>
          <cell r="CY334">
            <v>1</v>
          </cell>
          <cell r="CZ334">
            <v>1</v>
          </cell>
          <cell r="DA334">
            <v>1</v>
          </cell>
          <cell r="DB334">
            <v>2</v>
          </cell>
          <cell r="DC334">
            <v>2</v>
          </cell>
          <cell r="DD334">
            <v>2</v>
          </cell>
          <cell r="DE334">
            <v>2</v>
          </cell>
          <cell r="DF334">
            <v>1</v>
          </cell>
          <cell r="DG334">
            <v>1</v>
          </cell>
          <cell r="DH334">
            <v>1</v>
          </cell>
          <cell r="DI334">
            <v>1</v>
          </cell>
          <cell r="DJ334" t="str">
            <v>Frost</v>
          </cell>
          <cell r="DK334" t="str">
            <v>Limited</v>
          </cell>
          <cell r="EA334" t="str">
            <v>Do</v>
          </cell>
          <cell r="EB334" t="str">
            <v>• 8 ranks in Concentration.
• 8 ranks in Knowledge (arcana).
• 4 ranks in Knowledge (geography).
• 4 ranks in Knowledge (nature).
• 8 ranks in Perform (sing).
• 4 ranks in Spellcraft.
• Magical Aptitude feat.
• Storm Magic feat.
• Must have the bardic music class ability.</v>
          </cell>
          <cell r="ED334" t="str">
            <v>FBd</v>
          </cell>
          <cell r="EE334">
            <v>10</v>
          </cell>
          <cell r="EF334" t="str">
            <v>magic</v>
          </cell>
          <cell r="EG334">
            <v>10</v>
          </cell>
          <cell r="EH334" t="b">
            <v>0</v>
          </cell>
          <cell r="EI334" t="str">
            <v/>
          </cell>
          <cell r="EJ334">
            <v>99</v>
          </cell>
          <cell r="EK334">
            <v>99</v>
          </cell>
          <cell r="EL334">
            <v>99</v>
          </cell>
          <cell r="EM334">
            <v>99</v>
          </cell>
          <cell r="EN334" t="str">
            <v/>
          </cell>
        </row>
        <row r="335">
          <cell r="A335">
            <v>332</v>
          </cell>
          <cell r="B335" t="str">
            <v>Winterhaunt of Iborghu</v>
          </cell>
          <cell r="C335" t="str">
            <v>WoI</v>
          </cell>
          <cell r="D335" t="str">
            <v>WoI</v>
          </cell>
          <cell r="E335">
            <v>0</v>
          </cell>
          <cell r="G335">
            <v>0</v>
          </cell>
          <cell r="K335">
            <v>2</v>
          </cell>
          <cell r="L335">
            <v>8</v>
          </cell>
          <cell r="N335" t="b">
            <v>0</v>
          </cell>
          <cell r="S335" t="b">
            <v>0</v>
          </cell>
          <cell r="U335">
            <v>0.5</v>
          </cell>
          <cell r="V335">
            <v>0.5</v>
          </cell>
          <cell r="W335">
            <v>0.34</v>
          </cell>
          <cell r="X335">
            <v>0.5</v>
          </cell>
          <cell r="AH335">
            <v>1</v>
          </cell>
          <cell r="AI335">
            <v>1</v>
          </cell>
          <cell r="AJ335">
            <v>1</v>
          </cell>
          <cell r="AK335">
            <v>1</v>
          </cell>
          <cell r="AL335">
            <v>1</v>
          </cell>
          <cell r="AM335">
            <v>0</v>
          </cell>
          <cell r="AN335">
            <v>2</v>
          </cell>
          <cell r="AO335">
            <v>2</v>
          </cell>
          <cell r="AP335">
            <v>2</v>
          </cell>
          <cell r="AQ335">
            <v>2</v>
          </cell>
          <cell r="AR335">
            <v>2</v>
          </cell>
          <cell r="AS335">
            <v>2</v>
          </cell>
          <cell r="AT335">
            <v>2</v>
          </cell>
          <cell r="AU335">
            <v>2</v>
          </cell>
          <cell r="AV335">
            <v>1</v>
          </cell>
          <cell r="AW335">
            <v>1</v>
          </cell>
          <cell r="AX335">
            <v>1</v>
          </cell>
          <cell r="AY335">
            <v>1</v>
          </cell>
          <cell r="AZ335">
            <v>1</v>
          </cell>
          <cell r="BA335">
            <v>1</v>
          </cell>
          <cell r="BB335">
            <v>1</v>
          </cell>
          <cell r="BC335">
            <v>1</v>
          </cell>
          <cell r="BD335">
            <v>1</v>
          </cell>
          <cell r="BE335">
            <v>1</v>
          </cell>
          <cell r="BF335">
            <v>0</v>
          </cell>
          <cell r="BG335">
            <v>0</v>
          </cell>
          <cell r="BH335">
            <v>1</v>
          </cell>
          <cell r="BI335">
            <v>1</v>
          </cell>
          <cell r="BJ335">
            <v>2</v>
          </cell>
          <cell r="BK335">
            <v>1</v>
          </cell>
          <cell r="BL335">
            <v>1</v>
          </cell>
          <cell r="BM335">
            <v>1</v>
          </cell>
          <cell r="BN335">
            <v>1</v>
          </cell>
          <cell r="BO335">
            <v>1</v>
          </cell>
          <cell r="BP335">
            <v>0</v>
          </cell>
          <cell r="BQ335">
            <v>1</v>
          </cell>
          <cell r="BR335">
            <v>1</v>
          </cell>
          <cell r="BS335">
            <v>1</v>
          </cell>
          <cell r="BT335">
            <v>0</v>
          </cell>
          <cell r="BU335">
            <v>2</v>
          </cell>
          <cell r="BV335">
            <v>1</v>
          </cell>
          <cell r="BW335">
            <v>1</v>
          </cell>
          <cell r="BX335">
            <v>1</v>
          </cell>
          <cell r="BY335">
            <v>1</v>
          </cell>
          <cell r="BZ335">
            <v>1</v>
          </cell>
          <cell r="CA335">
            <v>1</v>
          </cell>
          <cell r="CB335">
            <v>1</v>
          </cell>
          <cell r="CC335">
            <v>1</v>
          </cell>
          <cell r="CD335">
            <v>1</v>
          </cell>
          <cell r="CE335">
            <v>1</v>
          </cell>
          <cell r="CF335">
            <v>1</v>
          </cell>
          <cell r="CG335">
            <v>1</v>
          </cell>
          <cell r="CH335">
            <v>1</v>
          </cell>
          <cell r="CI335">
            <v>1</v>
          </cell>
          <cell r="CJ335">
            <v>1</v>
          </cell>
          <cell r="CK335">
            <v>1</v>
          </cell>
          <cell r="CL335">
            <v>1</v>
          </cell>
          <cell r="CM335">
            <v>1</v>
          </cell>
          <cell r="CN335">
            <v>1</v>
          </cell>
          <cell r="CO335">
            <v>2</v>
          </cell>
          <cell r="CP335">
            <v>2</v>
          </cell>
          <cell r="CQ335">
            <v>2</v>
          </cell>
          <cell r="CR335">
            <v>2</v>
          </cell>
          <cell r="CS335">
            <v>2</v>
          </cell>
          <cell r="CT335">
            <v>2</v>
          </cell>
          <cell r="CU335">
            <v>1</v>
          </cell>
          <cell r="CV335">
            <v>1</v>
          </cell>
          <cell r="CW335">
            <v>1</v>
          </cell>
          <cell r="CX335">
            <v>1</v>
          </cell>
          <cell r="CY335">
            <v>1</v>
          </cell>
          <cell r="CZ335">
            <v>1</v>
          </cell>
          <cell r="DA335">
            <v>1</v>
          </cell>
          <cell r="DB335">
            <v>2</v>
          </cell>
          <cell r="DC335">
            <v>1</v>
          </cell>
          <cell r="DD335">
            <v>1</v>
          </cell>
          <cell r="DE335">
            <v>1</v>
          </cell>
          <cell r="DF335">
            <v>1</v>
          </cell>
          <cell r="DG335">
            <v>1</v>
          </cell>
          <cell r="DH335">
            <v>1</v>
          </cell>
          <cell r="DI335">
            <v>1</v>
          </cell>
          <cell r="DJ335" t="str">
            <v>Frost</v>
          </cell>
          <cell r="DK335" t="str">
            <v>Closed</v>
          </cell>
          <cell r="EA335" t="str">
            <v>Might</v>
          </cell>
          <cell r="EB335" t="str">
            <v>• Must be of Chaotic Neutral, Chaotic Evil, or Neutral Evil Alignment.
• 9 ranks in Concentration.
• 5 ranks in Knowledge (arcana).
• 5 ranks in Knowledge (religion).
• Chosen of Iborighu feat.
• Craft Wonderous Item feat.
• Piercing Cold feat.
• Able to cast 1st-level divine spells.
• Patron Deity: Iborighu.
• You must successfully create an Iceheart (not verified).</v>
          </cell>
          <cell r="ED335" t="str">
            <v>SDC</v>
          </cell>
          <cell r="EE335">
            <v>10</v>
          </cell>
          <cell r="EF335" t="str">
            <v>magic</v>
          </cell>
          <cell r="EG335">
            <v>10</v>
          </cell>
          <cell r="EH335" t="b">
            <v>0</v>
          </cell>
          <cell r="EI335" t="str">
            <v/>
          </cell>
          <cell r="EJ335">
            <v>99</v>
          </cell>
          <cell r="EK335">
            <v>99</v>
          </cell>
          <cell r="EL335">
            <v>99</v>
          </cell>
          <cell r="EM335">
            <v>99</v>
          </cell>
          <cell r="EN335" t="str">
            <v/>
          </cell>
        </row>
        <row r="336">
          <cell r="A336">
            <v>333</v>
          </cell>
          <cell r="B336" t="str">
            <v>– Prestige Classes Sandstorm –</v>
          </cell>
          <cell r="E336">
            <v>0</v>
          </cell>
          <cell r="F336">
            <v>1</v>
          </cell>
          <cell r="ED336" t="str">
            <v>TtM</v>
          </cell>
          <cell r="EE336">
            <v>1</v>
          </cell>
          <cell r="EF336" t="str">
            <v>magic</v>
          </cell>
          <cell r="EG336">
            <v>0</v>
          </cell>
          <cell r="EH336" t="b">
            <v>0</v>
          </cell>
          <cell r="EI336" t="str">
            <v/>
          </cell>
          <cell r="EJ336">
            <v>99</v>
          </cell>
          <cell r="EK336">
            <v>99</v>
          </cell>
          <cell r="EL336">
            <v>99</v>
          </cell>
          <cell r="EM336">
            <v>99</v>
          </cell>
          <cell r="EN336" t="str">
            <v/>
          </cell>
        </row>
        <row r="337">
          <cell r="A337">
            <v>334</v>
          </cell>
          <cell r="B337" t="str">
            <v>Ashworm Dragoon</v>
          </cell>
          <cell r="C337" t="str">
            <v>AwD</v>
          </cell>
          <cell r="D337" t="str">
            <v>AwD</v>
          </cell>
          <cell r="E337">
            <v>0</v>
          </cell>
          <cell r="K337">
            <v>2</v>
          </cell>
          <cell r="L337">
            <v>10</v>
          </cell>
          <cell r="U337">
            <v>1</v>
          </cell>
          <cell r="V337">
            <v>0.5</v>
          </cell>
          <cell r="W337">
            <v>0.34</v>
          </cell>
          <cell r="X337">
            <v>0.34</v>
          </cell>
          <cell r="AH337">
            <v>1</v>
          </cell>
          <cell r="AI337">
            <v>1</v>
          </cell>
          <cell r="AJ337">
            <v>1</v>
          </cell>
          <cell r="AK337">
            <v>1</v>
          </cell>
          <cell r="AL337">
            <v>2</v>
          </cell>
          <cell r="AM337">
            <v>0</v>
          </cell>
          <cell r="AN337">
            <v>1</v>
          </cell>
          <cell r="AO337">
            <v>2</v>
          </cell>
          <cell r="AP337">
            <v>2</v>
          </cell>
          <cell r="AQ337">
            <v>2</v>
          </cell>
          <cell r="AR337">
            <v>2</v>
          </cell>
          <cell r="AS337">
            <v>2</v>
          </cell>
          <cell r="AT337">
            <v>2</v>
          </cell>
          <cell r="AU337">
            <v>2</v>
          </cell>
          <cell r="AV337">
            <v>1</v>
          </cell>
          <cell r="AW337">
            <v>1</v>
          </cell>
          <cell r="AX337">
            <v>1</v>
          </cell>
          <cell r="AY337">
            <v>1</v>
          </cell>
          <cell r="AZ337">
            <v>1</v>
          </cell>
          <cell r="BA337">
            <v>1</v>
          </cell>
          <cell r="BB337">
            <v>1</v>
          </cell>
          <cell r="BC337">
            <v>2</v>
          </cell>
          <cell r="BD337">
            <v>1</v>
          </cell>
          <cell r="BE337">
            <v>1</v>
          </cell>
          <cell r="BF337">
            <v>0</v>
          </cell>
          <cell r="BG337">
            <v>0</v>
          </cell>
          <cell r="BH337">
            <v>2</v>
          </cell>
          <cell r="BI337">
            <v>2</v>
          </cell>
          <cell r="BJ337">
            <v>1</v>
          </cell>
          <cell r="BK337">
            <v>1</v>
          </cell>
          <cell r="BL337">
            <v>1</v>
          </cell>
          <cell r="BM337">
            <v>1</v>
          </cell>
          <cell r="BN337">
            <v>1</v>
          </cell>
          <cell r="BO337">
            <v>1</v>
          </cell>
          <cell r="BP337">
            <v>0</v>
          </cell>
          <cell r="BQ337">
            <v>1</v>
          </cell>
          <cell r="BR337">
            <v>1</v>
          </cell>
          <cell r="BS337">
            <v>1</v>
          </cell>
          <cell r="BT337">
            <v>0</v>
          </cell>
          <cell r="BU337">
            <v>1</v>
          </cell>
          <cell r="BV337">
            <v>1</v>
          </cell>
          <cell r="BW337">
            <v>1</v>
          </cell>
          <cell r="BX337">
            <v>1</v>
          </cell>
          <cell r="BY337">
            <v>1</v>
          </cell>
          <cell r="BZ337">
            <v>1</v>
          </cell>
          <cell r="CA337">
            <v>1</v>
          </cell>
          <cell r="CB337">
            <v>1</v>
          </cell>
          <cell r="CC337">
            <v>1</v>
          </cell>
          <cell r="CD337">
            <v>1</v>
          </cell>
          <cell r="CE337">
            <v>1</v>
          </cell>
          <cell r="CF337">
            <v>1</v>
          </cell>
          <cell r="CG337">
            <v>1</v>
          </cell>
          <cell r="CH337">
            <v>1</v>
          </cell>
          <cell r="CI337">
            <v>1</v>
          </cell>
          <cell r="CJ337">
            <v>1</v>
          </cell>
          <cell r="CK337">
            <v>1</v>
          </cell>
          <cell r="CL337">
            <v>1</v>
          </cell>
          <cell r="CM337">
            <v>1</v>
          </cell>
          <cell r="CN337">
            <v>1</v>
          </cell>
          <cell r="CO337">
            <v>2</v>
          </cell>
          <cell r="CP337">
            <v>2</v>
          </cell>
          <cell r="CQ337">
            <v>2</v>
          </cell>
          <cell r="CR337">
            <v>2</v>
          </cell>
          <cell r="CS337">
            <v>2</v>
          </cell>
          <cell r="CT337">
            <v>2</v>
          </cell>
          <cell r="CU337">
            <v>1</v>
          </cell>
          <cell r="CV337">
            <v>2</v>
          </cell>
          <cell r="CW337">
            <v>1</v>
          </cell>
          <cell r="CX337">
            <v>1</v>
          </cell>
          <cell r="CY337">
            <v>1</v>
          </cell>
          <cell r="CZ337">
            <v>1</v>
          </cell>
          <cell r="DA337">
            <v>1</v>
          </cell>
          <cell r="DB337">
            <v>1</v>
          </cell>
          <cell r="DC337">
            <v>2</v>
          </cell>
          <cell r="DD337">
            <v>1</v>
          </cell>
          <cell r="DE337">
            <v>1</v>
          </cell>
          <cell r="DF337">
            <v>1</v>
          </cell>
          <cell r="DG337">
            <v>1</v>
          </cell>
          <cell r="DH337">
            <v>1</v>
          </cell>
          <cell r="DI337">
            <v>1</v>
          </cell>
          <cell r="DJ337" t="str">
            <v>Sa</v>
          </cell>
          <cell r="DK337" t="str">
            <v>Limited</v>
          </cell>
          <cell r="EA337" t="str">
            <v>Might</v>
          </cell>
          <cell r="EB337" t="str">
            <v>• Base Attack Bonus of +5 or greater.
• 4 ranks in Handle Animal.
• 8 ranks in Ride.
• Mounted Combat Feat.
• Ride-By Attack Feat.
• You must have ridden an ashworm (not verified).</v>
          </cell>
          <cell r="ED337" t="str">
            <v>MnSp</v>
          </cell>
          <cell r="EE337">
            <v>8</v>
          </cell>
          <cell r="EF337" t="str">
            <v>silver</v>
          </cell>
          <cell r="EG337">
            <v>2</v>
          </cell>
          <cell r="EH337" t="b">
            <v>0</v>
          </cell>
          <cell r="EI337" t="str">
            <v/>
          </cell>
          <cell r="EJ337">
            <v>99</v>
          </cell>
          <cell r="EK337">
            <v>99</v>
          </cell>
          <cell r="EL337">
            <v>99</v>
          </cell>
          <cell r="EM337">
            <v>99</v>
          </cell>
          <cell r="EN337" t="str">
            <v/>
          </cell>
        </row>
        <row r="338">
          <cell r="A338">
            <v>335</v>
          </cell>
          <cell r="B338" t="str">
            <v>Lord of Tides</v>
          </cell>
          <cell r="C338" t="str">
            <v>LTI</v>
          </cell>
          <cell r="D338" t="str">
            <v>LTI</v>
          </cell>
          <cell r="E338">
            <v>0</v>
          </cell>
          <cell r="G338">
            <v>0</v>
          </cell>
          <cell r="K338">
            <v>4</v>
          </cell>
          <cell r="L338">
            <v>8</v>
          </cell>
          <cell r="U338">
            <v>0.75</v>
          </cell>
          <cell r="V338">
            <v>0.5</v>
          </cell>
          <cell r="W338">
            <v>0.34</v>
          </cell>
          <cell r="X338">
            <v>0.5</v>
          </cell>
          <cell r="AH338">
            <v>1</v>
          </cell>
          <cell r="AI338">
            <v>1</v>
          </cell>
          <cell r="AJ338">
            <v>1</v>
          </cell>
          <cell r="AK338">
            <v>1</v>
          </cell>
          <cell r="AL338">
            <v>1</v>
          </cell>
          <cell r="AM338">
            <v>0</v>
          </cell>
          <cell r="AN338">
            <v>2</v>
          </cell>
          <cell r="AO338">
            <v>2</v>
          </cell>
          <cell r="AP338">
            <v>2</v>
          </cell>
          <cell r="AQ338">
            <v>2</v>
          </cell>
          <cell r="AR338">
            <v>2</v>
          </cell>
          <cell r="AS338">
            <v>2</v>
          </cell>
          <cell r="AT338">
            <v>2</v>
          </cell>
          <cell r="AU338">
            <v>2</v>
          </cell>
          <cell r="AV338">
            <v>1</v>
          </cell>
          <cell r="AW338">
            <v>1</v>
          </cell>
          <cell r="AX338">
            <v>1</v>
          </cell>
          <cell r="AY338">
            <v>1</v>
          </cell>
          <cell r="AZ338">
            <v>1</v>
          </cell>
          <cell r="BA338">
            <v>1</v>
          </cell>
          <cell r="BB338">
            <v>1</v>
          </cell>
          <cell r="BC338">
            <v>1</v>
          </cell>
          <cell r="BD338">
            <v>1</v>
          </cell>
          <cell r="BE338">
            <v>1</v>
          </cell>
          <cell r="BF338">
            <v>0</v>
          </cell>
          <cell r="BG338">
            <v>0</v>
          </cell>
          <cell r="BH338">
            <v>1</v>
          </cell>
          <cell r="BI338">
            <v>1</v>
          </cell>
          <cell r="BJ338">
            <v>1</v>
          </cell>
          <cell r="BK338">
            <v>1</v>
          </cell>
          <cell r="BL338">
            <v>1</v>
          </cell>
          <cell r="BM338">
            <v>2</v>
          </cell>
          <cell r="BN338">
            <v>1</v>
          </cell>
          <cell r="BO338">
            <v>1</v>
          </cell>
          <cell r="BP338">
            <v>0</v>
          </cell>
          <cell r="BQ338">
            <v>2</v>
          </cell>
          <cell r="BR338">
            <v>1</v>
          </cell>
          <cell r="BS338">
            <v>1</v>
          </cell>
          <cell r="BT338">
            <v>0</v>
          </cell>
          <cell r="BU338">
            <v>1</v>
          </cell>
          <cell r="BV338">
            <v>2</v>
          </cell>
          <cell r="BW338">
            <v>1</v>
          </cell>
          <cell r="BX338">
            <v>1</v>
          </cell>
          <cell r="BY338">
            <v>1</v>
          </cell>
          <cell r="BZ338">
            <v>1</v>
          </cell>
          <cell r="CA338">
            <v>1</v>
          </cell>
          <cell r="CB338">
            <v>1</v>
          </cell>
          <cell r="CC338">
            <v>1</v>
          </cell>
          <cell r="CD338">
            <v>1</v>
          </cell>
          <cell r="CE338">
            <v>2</v>
          </cell>
          <cell r="CF338">
            <v>1</v>
          </cell>
          <cell r="CG338">
            <v>1</v>
          </cell>
          <cell r="CH338">
            <v>1</v>
          </cell>
          <cell r="CI338">
            <v>1</v>
          </cell>
          <cell r="CJ338">
            <v>1</v>
          </cell>
          <cell r="CK338">
            <v>1</v>
          </cell>
          <cell r="CL338">
            <v>1</v>
          </cell>
          <cell r="CM338">
            <v>1</v>
          </cell>
          <cell r="CN338">
            <v>1</v>
          </cell>
          <cell r="CO338">
            <v>2</v>
          </cell>
          <cell r="CP338">
            <v>2</v>
          </cell>
          <cell r="CQ338">
            <v>2</v>
          </cell>
          <cell r="CR338">
            <v>2</v>
          </cell>
          <cell r="CS338">
            <v>2</v>
          </cell>
          <cell r="CT338">
            <v>2</v>
          </cell>
          <cell r="CU338">
            <v>1</v>
          </cell>
          <cell r="CV338">
            <v>1</v>
          </cell>
          <cell r="CW338">
            <v>2</v>
          </cell>
          <cell r="CX338">
            <v>1</v>
          </cell>
          <cell r="CY338">
            <v>1</v>
          </cell>
          <cell r="CZ338">
            <v>1</v>
          </cell>
          <cell r="DA338">
            <v>1</v>
          </cell>
          <cell r="DB338">
            <v>1</v>
          </cell>
          <cell r="DC338">
            <v>1</v>
          </cell>
          <cell r="DD338">
            <v>2</v>
          </cell>
          <cell r="DE338">
            <v>1</v>
          </cell>
          <cell r="DF338">
            <v>1</v>
          </cell>
          <cell r="DG338">
            <v>1</v>
          </cell>
          <cell r="DH338">
            <v>1</v>
          </cell>
          <cell r="DI338">
            <v>1</v>
          </cell>
          <cell r="DJ338" t="str">
            <v>Sa</v>
          </cell>
          <cell r="DK338" t="str">
            <v>Limited</v>
          </cell>
          <cell r="EA338" t="str">
            <v>Might</v>
          </cell>
          <cell r="EB338" t="str">
            <v>• 8 ranks in Survival.
• Scorpion's Resolve Feat.
• Able to cast 2nd-level divine spells.
• You must undergo an initiation and return with a relic (not verified).</v>
          </cell>
          <cell r="ED338" t="str">
            <v>ClM</v>
          </cell>
          <cell r="EE338">
            <v>9</v>
          </cell>
          <cell r="EF338" t="str">
            <v>unholy</v>
          </cell>
          <cell r="EG338">
            <v>10</v>
          </cell>
          <cell r="EH338" t="b">
            <v>0</v>
          </cell>
          <cell r="EI338" t="str">
            <v/>
          </cell>
          <cell r="EJ338">
            <v>99</v>
          </cell>
          <cell r="EK338">
            <v>99</v>
          </cell>
          <cell r="EL338">
            <v>99</v>
          </cell>
          <cell r="EM338">
            <v>99</v>
          </cell>
          <cell r="EN338" t="str">
            <v/>
          </cell>
        </row>
        <row r="339">
          <cell r="A339">
            <v>336</v>
          </cell>
          <cell r="B339" t="str">
            <v>Sand Shaper</v>
          </cell>
          <cell r="C339" t="str">
            <v>SSh</v>
          </cell>
          <cell r="D339" t="str">
            <v>SSh</v>
          </cell>
          <cell r="E339">
            <v>0</v>
          </cell>
          <cell r="G339">
            <v>0</v>
          </cell>
          <cell r="K339">
            <v>4</v>
          </cell>
          <cell r="L339">
            <v>6</v>
          </cell>
          <cell r="U339">
            <v>0.5</v>
          </cell>
          <cell r="V339">
            <v>0.34</v>
          </cell>
          <cell r="W339">
            <v>0.34</v>
          </cell>
          <cell r="X339">
            <v>0.5</v>
          </cell>
          <cell r="AH339">
            <v>1</v>
          </cell>
          <cell r="AI339">
            <v>1</v>
          </cell>
          <cell r="AJ339">
            <v>1</v>
          </cell>
          <cell r="AK339">
            <v>1</v>
          </cell>
          <cell r="AL339">
            <v>2</v>
          </cell>
          <cell r="AM339">
            <v>0</v>
          </cell>
          <cell r="AN339">
            <v>2</v>
          </cell>
          <cell r="AO339">
            <v>2</v>
          </cell>
          <cell r="AP339">
            <v>2</v>
          </cell>
          <cell r="AQ339">
            <v>2</v>
          </cell>
          <cell r="AR339">
            <v>2</v>
          </cell>
          <cell r="AS339">
            <v>2</v>
          </cell>
          <cell r="AT339">
            <v>2</v>
          </cell>
          <cell r="AU339">
            <v>2</v>
          </cell>
          <cell r="AV339">
            <v>1</v>
          </cell>
          <cell r="AW339">
            <v>2</v>
          </cell>
          <cell r="AX339">
            <v>1</v>
          </cell>
          <cell r="AY339">
            <v>1</v>
          </cell>
          <cell r="AZ339">
            <v>1</v>
          </cell>
          <cell r="BA339">
            <v>1</v>
          </cell>
          <cell r="BB339">
            <v>1</v>
          </cell>
          <cell r="BC339">
            <v>2</v>
          </cell>
          <cell r="BD339">
            <v>2</v>
          </cell>
          <cell r="BE339">
            <v>1</v>
          </cell>
          <cell r="BF339">
            <v>0</v>
          </cell>
          <cell r="BG339">
            <v>0</v>
          </cell>
          <cell r="BH339">
            <v>2</v>
          </cell>
          <cell r="BI339">
            <v>2</v>
          </cell>
          <cell r="BJ339">
            <v>1</v>
          </cell>
          <cell r="BK339">
            <v>1</v>
          </cell>
          <cell r="BL339">
            <v>1</v>
          </cell>
          <cell r="BM339">
            <v>1</v>
          </cell>
          <cell r="BN339">
            <v>1</v>
          </cell>
          <cell r="BO339">
            <v>1</v>
          </cell>
          <cell r="BP339">
            <v>0</v>
          </cell>
          <cell r="BQ339">
            <v>2</v>
          </cell>
          <cell r="BR339">
            <v>1</v>
          </cell>
          <cell r="BS339">
            <v>1</v>
          </cell>
          <cell r="BT339">
            <v>0</v>
          </cell>
          <cell r="BU339">
            <v>1</v>
          </cell>
          <cell r="BV339">
            <v>1</v>
          </cell>
          <cell r="BW339">
            <v>1</v>
          </cell>
          <cell r="BX339">
            <v>1</v>
          </cell>
          <cell r="BY339">
            <v>1</v>
          </cell>
          <cell r="BZ339">
            <v>1</v>
          </cell>
          <cell r="CA339">
            <v>1</v>
          </cell>
          <cell r="CB339">
            <v>1</v>
          </cell>
          <cell r="CC339">
            <v>1</v>
          </cell>
          <cell r="CD339">
            <v>1</v>
          </cell>
          <cell r="CE339">
            <v>2</v>
          </cell>
          <cell r="CF339">
            <v>1</v>
          </cell>
          <cell r="CG339">
            <v>1</v>
          </cell>
          <cell r="CH339">
            <v>1</v>
          </cell>
          <cell r="CI339">
            <v>1</v>
          </cell>
          <cell r="CJ339">
            <v>1</v>
          </cell>
          <cell r="CK339">
            <v>1</v>
          </cell>
          <cell r="CL339">
            <v>1</v>
          </cell>
          <cell r="CM339">
            <v>1</v>
          </cell>
          <cell r="CN339">
            <v>1</v>
          </cell>
          <cell r="CO339">
            <v>2</v>
          </cell>
          <cell r="CP339">
            <v>2</v>
          </cell>
          <cell r="CQ339">
            <v>2</v>
          </cell>
          <cell r="CR339">
            <v>2</v>
          </cell>
          <cell r="CS339">
            <v>2</v>
          </cell>
          <cell r="CT339">
            <v>2</v>
          </cell>
          <cell r="CU339">
            <v>1</v>
          </cell>
          <cell r="CV339">
            <v>2</v>
          </cell>
          <cell r="CW339">
            <v>2</v>
          </cell>
          <cell r="CX339">
            <v>2</v>
          </cell>
          <cell r="CY339">
            <v>1</v>
          </cell>
          <cell r="CZ339">
            <v>1</v>
          </cell>
          <cell r="DA339">
            <v>1</v>
          </cell>
          <cell r="DB339">
            <v>2</v>
          </cell>
          <cell r="DC339">
            <v>2</v>
          </cell>
          <cell r="DD339">
            <v>2</v>
          </cell>
          <cell r="DE339">
            <v>1</v>
          </cell>
          <cell r="DF339">
            <v>1</v>
          </cell>
          <cell r="DG339">
            <v>1</v>
          </cell>
          <cell r="DH339">
            <v>1</v>
          </cell>
          <cell r="DI339">
            <v>1</v>
          </cell>
          <cell r="DJ339" t="str">
            <v>Sa</v>
          </cell>
          <cell r="DK339" t="str">
            <v>Closed</v>
          </cell>
          <cell r="EA339" t="str">
            <v>Do</v>
          </cell>
          <cell r="EB339" t="str">
            <v>• Must be of Any Neutral Alignment.
• 4 ranks in Knowledge (nature).
• 4 ranks in Survival.
• Touchstone Feat.
• Arcane Caster Level 5th.</v>
          </cell>
          <cell r="ED339" t="str">
            <v>IPS</v>
          </cell>
          <cell r="EE339">
            <v>10</v>
          </cell>
          <cell r="EF339" t="str">
            <v>unholy</v>
          </cell>
          <cell r="EG339">
            <v>10</v>
          </cell>
          <cell r="EH339" t="b">
            <v>0</v>
          </cell>
          <cell r="EI339" t="str">
            <v/>
          </cell>
          <cell r="EJ339">
            <v>99</v>
          </cell>
          <cell r="EK339">
            <v>99</v>
          </cell>
          <cell r="EL339">
            <v>99</v>
          </cell>
          <cell r="EM339">
            <v>99</v>
          </cell>
          <cell r="EN339" t="str">
            <v/>
          </cell>
        </row>
        <row r="340">
          <cell r="A340">
            <v>337</v>
          </cell>
          <cell r="B340" t="str">
            <v>Scion of Tem-Et-Nu</v>
          </cell>
          <cell r="C340" t="str">
            <v>STN</v>
          </cell>
          <cell r="D340" t="str">
            <v>STN</v>
          </cell>
          <cell r="E340">
            <v>0</v>
          </cell>
          <cell r="G340">
            <v>0</v>
          </cell>
          <cell r="K340">
            <v>2</v>
          </cell>
          <cell r="L340">
            <v>10</v>
          </cell>
          <cell r="U340">
            <v>1</v>
          </cell>
          <cell r="V340">
            <v>0.5</v>
          </cell>
          <cell r="W340">
            <v>0.34</v>
          </cell>
          <cell r="X340">
            <v>0.5</v>
          </cell>
          <cell r="AH340">
            <v>1</v>
          </cell>
          <cell r="AI340">
            <v>1</v>
          </cell>
          <cell r="AJ340">
            <v>1</v>
          </cell>
          <cell r="AK340">
            <v>1</v>
          </cell>
          <cell r="AL340">
            <v>1</v>
          </cell>
          <cell r="AM340">
            <v>0</v>
          </cell>
          <cell r="AN340">
            <v>2</v>
          </cell>
          <cell r="AO340">
            <v>2</v>
          </cell>
          <cell r="AP340">
            <v>2</v>
          </cell>
          <cell r="AQ340">
            <v>2</v>
          </cell>
          <cell r="AR340">
            <v>2</v>
          </cell>
          <cell r="AS340">
            <v>2</v>
          </cell>
          <cell r="AT340">
            <v>2</v>
          </cell>
          <cell r="AU340">
            <v>2</v>
          </cell>
          <cell r="AV340">
            <v>1</v>
          </cell>
          <cell r="AW340">
            <v>2</v>
          </cell>
          <cell r="AX340">
            <v>1</v>
          </cell>
          <cell r="AY340">
            <v>1</v>
          </cell>
          <cell r="AZ340">
            <v>1</v>
          </cell>
          <cell r="BA340">
            <v>1</v>
          </cell>
          <cell r="BB340">
            <v>2</v>
          </cell>
          <cell r="BC340">
            <v>2</v>
          </cell>
          <cell r="BD340">
            <v>2</v>
          </cell>
          <cell r="BE340">
            <v>1</v>
          </cell>
          <cell r="BF340">
            <v>0</v>
          </cell>
          <cell r="BG340">
            <v>0</v>
          </cell>
          <cell r="BH340">
            <v>1</v>
          </cell>
          <cell r="BI340">
            <v>1</v>
          </cell>
          <cell r="BJ340">
            <v>1</v>
          </cell>
          <cell r="BK340">
            <v>1</v>
          </cell>
          <cell r="BL340">
            <v>1</v>
          </cell>
          <cell r="BM340">
            <v>1</v>
          </cell>
          <cell r="BN340">
            <v>1</v>
          </cell>
          <cell r="BO340">
            <v>1</v>
          </cell>
          <cell r="BP340">
            <v>0</v>
          </cell>
          <cell r="BQ340">
            <v>2</v>
          </cell>
          <cell r="BR340">
            <v>1</v>
          </cell>
          <cell r="BS340">
            <v>1</v>
          </cell>
          <cell r="BT340">
            <v>0</v>
          </cell>
          <cell r="BU340">
            <v>2</v>
          </cell>
          <cell r="BV340">
            <v>1</v>
          </cell>
          <cell r="BW340">
            <v>1</v>
          </cell>
          <cell r="BX340">
            <v>1</v>
          </cell>
          <cell r="BY340">
            <v>1</v>
          </cell>
          <cell r="BZ340">
            <v>1</v>
          </cell>
          <cell r="CA340">
            <v>1</v>
          </cell>
          <cell r="CB340">
            <v>1</v>
          </cell>
          <cell r="CC340">
            <v>1</v>
          </cell>
          <cell r="CD340">
            <v>1</v>
          </cell>
          <cell r="CE340">
            <v>1</v>
          </cell>
          <cell r="CF340">
            <v>1</v>
          </cell>
          <cell r="CG340">
            <v>1</v>
          </cell>
          <cell r="CH340">
            <v>1</v>
          </cell>
          <cell r="CI340">
            <v>1</v>
          </cell>
          <cell r="CJ340">
            <v>1</v>
          </cell>
          <cell r="CK340">
            <v>1</v>
          </cell>
          <cell r="CL340">
            <v>1</v>
          </cell>
          <cell r="CM340">
            <v>1</v>
          </cell>
          <cell r="CN340">
            <v>1</v>
          </cell>
          <cell r="CO340">
            <v>2</v>
          </cell>
          <cell r="CP340">
            <v>2</v>
          </cell>
          <cell r="CQ340">
            <v>2</v>
          </cell>
          <cell r="CR340">
            <v>2</v>
          </cell>
          <cell r="CS340">
            <v>2</v>
          </cell>
          <cell r="CT340">
            <v>2</v>
          </cell>
          <cell r="CU340">
            <v>1</v>
          </cell>
          <cell r="CV340">
            <v>2</v>
          </cell>
          <cell r="CW340">
            <v>1</v>
          </cell>
          <cell r="CX340">
            <v>2</v>
          </cell>
          <cell r="CY340">
            <v>1</v>
          </cell>
          <cell r="CZ340">
            <v>1</v>
          </cell>
          <cell r="DA340">
            <v>1</v>
          </cell>
          <cell r="DB340">
            <v>1</v>
          </cell>
          <cell r="DC340">
            <v>1</v>
          </cell>
          <cell r="DD340">
            <v>2</v>
          </cell>
          <cell r="DE340">
            <v>2</v>
          </cell>
          <cell r="DF340">
            <v>1</v>
          </cell>
          <cell r="DG340">
            <v>1</v>
          </cell>
          <cell r="DH340">
            <v>1</v>
          </cell>
          <cell r="DI340">
            <v>1</v>
          </cell>
          <cell r="DJ340" t="str">
            <v>Sa</v>
          </cell>
          <cell r="DK340" t="str">
            <v>Closed</v>
          </cell>
          <cell r="EA340" t="str">
            <v>Might</v>
          </cell>
          <cell r="EB340" t="str">
            <v>• Base Attack Bonus of +5 or greater.
• 8 ranks in Diplomacy.
• 4 ranks in Swim.
• You must be blessed by Tem-Et-Nu in a ritual held in one of her
   temples (no checked).</v>
          </cell>
          <cell r="ED340" t="str">
            <v>ToS</v>
          </cell>
          <cell r="EE340">
            <v>10</v>
          </cell>
          <cell r="EF340" t="str">
            <v>unholy</v>
          </cell>
          <cell r="EG340">
            <v>10</v>
          </cell>
          <cell r="EH340" t="b">
            <v>0</v>
          </cell>
          <cell r="EI340" t="str">
            <v/>
          </cell>
          <cell r="EJ340">
            <v>99</v>
          </cell>
          <cell r="EK340">
            <v>99</v>
          </cell>
          <cell r="EL340">
            <v>99</v>
          </cell>
          <cell r="EM340">
            <v>99</v>
          </cell>
          <cell r="EN340" t="str">
            <v/>
          </cell>
        </row>
        <row r="341">
          <cell r="A341">
            <v>338</v>
          </cell>
          <cell r="B341" t="str">
            <v>Scorpion Heritor</v>
          </cell>
          <cell r="C341" t="str">
            <v>ScH</v>
          </cell>
          <cell r="D341" t="str">
            <v>ScH</v>
          </cell>
          <cell r="E341">
            <v>0</v>
          </cell>
          <cell r="K341">
            <v>8</v>
          </cell>
          <cell r="L341">
            <v>6</v>
          </cell>
          <cell r="U341">
            <v>0.75</v>
          </cell>
          <cell r="V341">
            <v>0.5</v>
          </cell>
          <cell r="W341">
            <v>0.34</v>
          </cell>
          <cell r="X341">
            <v>0.34</v>
          </cell>
          <cell r="AH341">
            <v>2</v>
          </cell>
          <cell r="AI341">
            <v>1</v>
          </cell>
          <cell r="AJ341">
            <v>2</v>
          </cell>
          <cell r="AK341">
            <v>2</v>
          </cell>
          <cell r="AL341">
            <v>2</v>
          </cell>
          <cell r="AM341">
            <v>0</v>
          </cell>
          <cell r="AN341">
            <v>1</v>
          </cell>
          <cell r="AO341">
            <v>2</v>
          </cell>
          <cell r="AP341">
            <v>2</v>
          </cell>
          <cell r="AQ341">
            <v>2</v>
          </cell>
          <cell r="AR341">
            <v>2</v>
          </cell>
          <cell r="AS341">
            <v>2</v>
          </cell>
          <cell r="AT341">
            <v>2</v>
          </cell>
          <cell r="AU341">
            <v>2</v>
          </cell>
          <cell r="AV341">
            <v>2</v>
          </cell>
          <cell r="AW341">
            <v>2</v>
          </cell>
          <cell r="AX341">
            <v>2</v>
          </cell>
          <cell r="AY341">
            <v>2</v>
          </cell>
          <cell r="AZ341">
            <v>2</v>
          </cell>
          <cell r="BA341">
            <v>2</v>
          </cell>
          <cell r="BB341">
            <v>2</v>
          </cell>
          <cell r="BC341">
            <v>1</v>
          </cell>
          <cell r="BD341">
            <v>1</v>
          </cell>
          <cell r="BE341">
            <v>2</v>
          </cell>
          <cell r="BF341">
            <v>0</v>
          </cell>
          <cell r="BG341">
            <v>0</v>
          </cell>
          <cell r="BH341">
            <v>2</v>
          </cell>
          <cell r="BI341">
            <v>2</v>
          </cell>
          <cell r="BJ341">
            <v>1</v>
          </cell>
          <cell r="BK341">
            <v>1</v>
          </cell>
          <cell r="BL341">
            <v>1</v>
          </cell>
          <cell r="BM341">
            <v>1</v>
          </cell>
          <cell r="BN341">
            <v>1</v>
          </cell>
          <cell r="BO341">
            <v>2</v>
          </cell>
          <cell r="BP341">
            <v>0</v>
          </cell>
          <cell r="BQ341">
            <v>2</v>
          </cell>
          <cell r="BR341">
            <v>1</v>
          </cell>
          <cell r="BS341">
            <v>1</v>
          </cell>
          <cell r="BT341">
            <v>0</v>
          </cell>
          <cell r="BU341">
            <v>1</v>
          </cell>
          <cell r="BV341">
            <v>1</v>
          </cell>
          <cell r="BW341">
            <v>1</v>
          </cell>
          <cell r="BX341">
            <v>1</v>
          </cell>
          <cell r="BY341">
            <v>1</v>
          </cell>
          <cell r="BZ341">
            <v>1</v>
          </cell>
          <cell r="CA341">
            <v>1</v>
          </cell>
          <cell r="CB341">
            <v>1</v>
          </cell>
          <cell r="CC341">
            <v>1</v>
          </cell>
          <cell r="CD341">
            <v>1</v>
          </cell>
          <cell r="CE341">
            <v>2</v>
          </cell>
          <cell r="CF341">
            <v>1</v>
          </cell>
          <cell r="CG341">
            <v>2</v>
          </cell>
          <cell r="CH341">
            <v>2</v>
          </cell>
          <cell r="CI341">
            <v>2</v>
          </cell>
          <cell r="CJ341">
            <v>2</v>
          </cell>
          <cell r="CK341">
            <v>2</v>
          </cell>
          <cell r="CL341">
            <v>2</v>
          </cell>
          <cell r="CM341">
            <v>2</v>
          </cell>
          <cell r="CN341">
            <v>2</v>
          </cell>
          <cell r="CO341">
            <v>2</v>
          </cell>
          <cell r="CP341">
            <v>2</v>
          </cell>
          <cell r="CQ341">
            <v>2</v>
          </cell>
          <cell r="CR341">
            <v>2</v>
          </cell>
          <cell r="CS341">
            <v>2</v>
          </cell>
          <cell r="CT341">
            <v>2</v>
          </cell>
          <cell r="CU341">
            <v>1</v>
          </cell>
          <cell r="CV341">
            <v>1</v>
          </cell>
          <cell r="CW341">
            <v>2</v>
          </cell>
          <cell r="CX341">
            <v>2</v>
          </cell>
          <cell r="CY341">
            <v>1</v>
          </cell>
          <cell r="CZ341">
            <v>2</v>
          </cell>
          <cell r="DA341">
            <v>1</v>
          </cell>
          <cell r="DB341">
            <v>1</v>
          </cell>
          <cell r="DC341">
            <v>2</v>
          </cell>
          <cell r="DD341">
            <v>2</v>
          </cell>
          <cell r="DE341">
            <v>2</v>
          </cell>
          <cell r="DF341">
            <v>2</v>
          </cell>
          <cell r="DG341">
            <v>2</v>
          </cell>
          <cell r="DH341">
            <v>1</v>
          </cell>
          <cell r="DI341">
            <v>2</v>
          </cell>
          <cell r="DJ341" t="str">
            <v>Sa</v>
          </cell>
          <cell r="DK341" t="str">
            <v>Limited</v>
          </cell>
          <cell r="EA341" t="str">
            <v>Might</v>
          </cell>
          <cell r="EB341" t="str">
            <v>• Base Attack Bonus of +3 or greater.
• 8 ranks in Hide.
• 4 ranks in Knowledge (nature).
• 4 ranks in Survival.
• Scorpion's Resolve feat.
• You must have survived the venomous sting of a monstrous
   scorpion (not verified).</v>
          </cell>
          <cell r="ED341" t="str">
            <v>DrN</v>
          </cell>
          <cell r="EE341">
            <v>2</v>
          </cell>
          <cell r="EF341" t="str">
            <v>bludgeoning and magic</v>
          </cell>
          <cell r="EG341">
            <v>0</v>
          </cell>
          <cell r="EH341" t="b">
            <v>0</v>
          </cell>
          <cell r="EI341" t="str">
            <v/>
          </cell>
          <cell r="EJ341">
            <v>99</v>
          </cell>
          <cell r="EK341">
            <v>99</v>
          </cell>
          <cell r="EL341">
            <v>99</v>
          </cell>
          <cell r="EM341">
            <v>99</v>
          </cell>
          <cell r="EN341" t="str">
            <v/>
          </cell>
        </row>
        <row r="342">
          <cell r="A342">
            <v>339</v>
          </cell>
          <cell r="B342" t="str">
            <v>Walker in the Waste</v>
          </cell>
          <cell r="C342" t="str">
            <v>WiW</v>
          </cell>
          <cell r="D342" t="str">
            <v>WiW</v>
          </cell>
          <cell r="E342">
            <v>0</v>
          </cell>
          <cell r="G342">
            <v>0</v>
          </cell>
          <cell r="K342">
            <v>2</v>
          </cell>
          <cell r="L342">
            <v>6</v>
          </cell>
          <cell r="U342">
            <v>0.5</v>
          </cell>
          <cell r="V342">
            <v>0.34</v>
          </cell>
          <cell r="W342">
            <v>0.34</v>
          </cell>
          <cell r="X342">
            <v>0.5</v>
          </cell>
          <cell r="AH342">
            <v>1</v>
          </cell>
          <cell r="AI342">
            <v>1</v>
          </cell>
          <cell r="AJ342">
            <v>1</v>
          </cell>
          <cell r="AK342">
            <v>1</v>
          </cell>
          <cell r="AL342">
            <v>1</v>
          </cell>
          <cell r="AM342">
            <v>0</v>
          </cell>
          <cell r="AN342">
            <v>2</v>
          </cell>
          <cell r="AO342">
            <v>1</v>
          </cell>
          <cell r="AP342">
            <v>1</v>
          </cell>
          <cell r="AQ342">
            <v>1</v>
          </cell>
          <cell r="AR342">
            <v>1</v>
          </cell>
          <cell r="AS342">
            <v>1</v>
          </cell>
          <cell r="AT342">
            <v>1</v>
          </cell>
          <cell r="AU342">
            <v>1</v>
          </cell>
          <cell r="AV342">
            <v>2</v>
          </cell>
          <cell r="AW342">
            <v>1</v>
          </cell>
          <cell r="AX342">
            <v>1</v>
          </cell>
          <cell r="AY342">
            <v>1</v>
          </cell>
          <cell r="AZ342">
            <v>1</v>
          </cell>
          <cell r="BA342">
            <v>1</v>
          </cell>
          <cell r="BB342">
            <v>1</v>
          </cell>
          <cell r="BC342">
            <v>1</v>
          </cell>
          <cell r="BD342">
            <v>2</v>
          </cell>
          <cell r="BE342">
            <v>1</v>
          </cell>
          <cell r="BF342">
            <v>0</v>
          </cell>
          <cell r="BG342">
            <v>0</v>
          </cell>
          <cell r="BH342">
            <v>2</v>
          </cell>
          <cell r="BI342">
            <v>1</v>
          </cell>
          <cell r="BJ342">
            <v>2</v>
          </cell>
          <cell r="BK342">
            <v>1</v>
          </cell>
          <cell r="BL342">
            <v>1</v>
          </cell>
          <cell r="BM342">
            <v>2</v>
          </cell>
          <cell r="BN342">
            <v>1</v>
          </cell>
          <cell r="BO342">
            <v>1</v>
          </cell>
          <cell r="BP342">
            <v>0</v>
          </cell>
          <cell r="BQ342">
            <v>2</v>
          </cell>
          <cell r="BR342">
            <v>1</v>
          </cell>
          <cell r="BS342">
            <v>1</v>
          </cell>
          <cell r="BT342">
            <v>0</v>
          </cell>
          <cell r="BU342">
            <v>1</v>
          </cell>
          <cell r="BV342">
            <v>1</v>
          </cell>
          <cell r="BW342">
            <v>1</v>
          </cell>
          <cell r="BX342">
            <v>1</v>
          </cell>
          <cell r="BY342">
            <v>1</v>
          </cell>
          <cell r="BZ342">
            <v>1</v>
          </cell>
          <cell r="CA342">
            <v>1</v>
          </cell>
          <cell r="CB342">
            <v>1</v>
          </cell>
          <cell r="CC342">
            <v>1</v>
          </cell>
          <cell r="CD342">
            <v>1</v>
          </cell>
          <cell r="CE342">
            <v>1</v>
          </cell>
          <cell r="CF342">
            <v>1</v>
          </cell>
          <cell r="CG342">
            <v>1</v>
          </cell>
          <cell r="CH342">
            <v>1</v>
          </cell>
          <cell r="CI342">
            <v>1</v>
          </cell>
          <cell r="CJ342">
            <v>1</v>
          </cell>
          <cell r="CK342">
            <v>1</v>
          </cell>
          <cell r="CL342">
            <v>1</v>
          </cell>
          <cell r="CM342">
            <v>1</v>
          </cell>
          <cell r="CN342">
            <v>1</v>
          </cell>
          <cell r="CO342">
            <v>2</v>
          </cell>
          <cell r="CP342">
            <v>2</v>
          </cell>
          <cell r="CQ342">
            <v>2</v>
          </cell>
          <cell r="CR342">
            <v>2</v>
          </cell>
          <cell r="CS342">
            <v>2</v>
          </cell>
          <cell r="CT342">
            <v>2</v>
          </cell>
          <cell r="CU342">
            <v>1</v>
          </cell>
          <cell r="CV342">
            <v>1</v>
          </cell>
          <cell r="CW342">
            <v>1</v>
          </cell>
          <cell r="CX342">
            <v>1</v>
          </cell>
          <cell r="CY342">
            <v>1</v>
          </cell>
          <cell r="CZ342">
            <v>1</v>
          </cell>
          <cell r="DA342">
            <v>1</v>
          </cell>
          <cell r="DB342">
            <v>2</v>
          </cell>
          <cell r="DC342">
            <v>1</v>
          </cell>
          <cell r="DD342">
            <v>2</v>
          </cell>
          <cell r="DE342">
            <v>1</v>
          </cell>
          <cell r="DF342">
            <v>1</v>
          </cell>
          <cell r="DG342">
            <v>1</v>
          </cell>
          <cell r="DH342">
            <v>1</v>
          </cell>
          <cell r="DI342">
            <v>1</v>
          </cell>
          <cell r="DJ342" t="str">
            <v>Sa</v>
          </cell>
          <cell r="DK342" t="str">
            <v>Limited</v>
          </cell>
          <cell r="EA342" t="str">
            <v>Might</v>
          </cell>
          <cell r="EB342" t="str">
            <v>• Must be of Any Non-Good Alignment.
• Heat Endurance feat.
• Ability to cast at least three spells of the Sand or Thirst domain as
   divine spells (not verified).</v>
          </cell>
          <cell r="ED342" t="str">
            <v>TSl</v>
          </cell>
          <cell r="EE342">
            <v>1</v>
          </cell>
          <cell r="EF342" t="str">
            <v>piercing and slashing</v>
          </cell>
          <cell r="EG342">
            <v>0</v>
          </cell>
          <cell r="EH342" t="b">
            <v>0</v>
          </cell>
          <cell r="EI342" t="str">
            <v/>
          </cell>
          <cell r="EJ342">
            <v>99</v>
          </cell>
          <cell r="EK342">
            <v>99</v>
          </cell>
          <cell r="EL342">
            <v>99</v>
          </cell>
          <cell r="EM342">
            <v>99</v>
          </cell>
          <cell r="EN342" t="str">
            <v/>
          </cell>
        </row>
        <row r="343">
          <cell r="A343">
            <v>340</v>
          </cell>
          <cell r="B343" t="str">
            <v>– Prestige Classes Stormwrack –</v>
          </cell>
          <cell r="E343">
            <v>0</v>
          </cell>
          <cell r="F343">
            <v>1</v>
          </cell>
          <cell r="ED343" t="str">
            <v>Bin</v>
          </cell>
          <cell r="EE343">
            <v>1</v>
          </cell>
          <cell r="EF343" t="str">
            <v>lawful</v>
          </cell>
          <cell r="EG343">
            <v>2</v>
          </cell>
          <cell r="EH343" t="b">
            <v>0</v>
          </cell>
          <cell r="EI343" t="str">
            <v/>
          </cell>
          <cell r="EJ343">
            <v>99</v>
          </cell>
          <cell r="EK343">
            <v>99</v>
          </cell>
          <cell r="EL343">
            <v>99</v>
          </cell>
          <cell r="EM343">
            <v>99</v>
          </cell>
          <cell r="EN343" t="str">
            <v/>
          </cell>
        </row>
        <row r="344">
          <cell r="A344">
            <v>341</v>
          </cell>
          <cell r="B344" t="str">
            <v>Knight of the Pearl</v>
          </cell>
          <cell r="C344" t="str">
            <v>KotP</v>
          </cell>
          <cell r="D344" t="str">
            <v>KotP</v>
          </cell>
          <cell r="E344">
            <v>0</v>
          </cell>
          <cell r="K344">
            <v>2</v>
          </cell>
          <cell r="L344">
            <v>10</v>
          </cell>
          <cell r="M344">
            <v>0</v>
          </cell>
          <cell r="U344">
            <v>1</v>
          </cell>
          <cell r="V344">
            <v>0.5</v>
          </cell>
          <cell r="W344">
            <v>0.34</v>
          </cell>
          <cell r="X344">
            <v>0.5</v>
          </cell>
          <cell r="AH344">
            <v>1</v>
          </cell>
          <cell r="AI344">
            <v>1</v>
          </cell>
          <cell r="AJ344">
            <v>1</v>
          </cell>
          <cell r="AK344">
            <v>1</v>
          </cell>
          <cell r="AL344">
            <v>1</v>
          </cell>
          <cell r="AM344">
            <v>0</v>
          </cell>
          <cell r="AN344">
            <v>2</v>
          </cell>
          <cell r="AO344">
            <v>1</v>
          </cell>
          <cell r="AP344">
            <v>1</v>
          </cell>
          <cell r="AQ344">
            <v>1</v>
          </cell>
          <cell r="AR344">
            <v>1</v>
          </cell>
          <cell r="AS344">
            <v>1</v>
          </cell>
          <cell r="AT344">
            <v>1</v>
          </cell>
          <cell r="AU344">
            <v>1</v>
          </cell>
          <cell r="AV344">
            <v>1</v>
          </cell>
          <cell r="AW344">
            <v>2</v>
          </cell>
          <cell r="AX344">
            <v>1</v>
          </cell>
          <cell r="AY344">
            <v>1</v>
          </cell>
          <cell r="AZ344">
            <v>1</v>
          </cell>
          <cell r="BA344">
            <v>1</v>
          </cell>
          <cell r="BB344">
            <v>1</v>
          </cell>
          <cell r="BC344">
            <v>2</v>
          </cell>
          <cell r="BD344">
            <v>2</v>
          </cell>
          <cell r="BE344">
            <v>1</v>
          </cell>
          <cell r="BF344">
            <v>0</v>
          </cell>
          <cell r="BG344">
            <v>0</v>
          </cell>
          <cell r="BH344">
            <v>1</v>
          </cell>
          <cell r="BI344">
            <v>1</v>
          </cell>
          <cell r="BJ344">
            <v>1</v>
          </cell>
          <cell r="BK344">
            <v>1</v>
          </cell>
          <cell r="BL344">
            <v>1</v>
          </cell>
          <cell r="BM344">
            <v>1</v>
          </cell>
          <cell r="BN344">
            <v>1</v>
          </cell>
          <cell r="BO344">
            <v>1</v>
          </cell>
          <cell r="BP344">
            <v>0</v>
          </cell>
          <cell r="BQ344">
            <v>1</v>
          </cell>
          <cell r="BR344">
            <v>2</v>
          </cell>
          <cell r="BS344">
            <v>1</v>
          </cell>
          <cell r="BT344">
            <v>0</v>
          </cell>
          <cell r="BU344">
            <v>2</v>
          </cell>
          <cell r="BV344">
            <v>1</v>
          </cell>
          <cell r="BW344">
            <v>1</v>
          </cell>
          <cell r="BX344">
            <v>1</v>
          </cell>
          <cell r="BY344">
            <v>1</v>
          </cell>
          <cell r="BZ344">
            <v>1</v>
          </cell>
          <cell r="CA344">
            <v>1</v>
          </cell>
          <cell r="CB344">
            <v>1</v>
          </cell>
          <cell r="CC344">
            <v>1</v>
          </cell>
          <cell r="CD344">
            <v>1</v>
          </cell>
          <cell r="CE344">
            <v>1</v>
          </cell>
          <cell r="CF344">
            <v>1</v>
          </cell>
          <cell r="CG344">
            <v>1</v>
          </cell>
          <cell r="CH344">
            <v>1</v>
          </cell>
          <cell r="CI344">
            <v>1</v>
          </cell>
          <cell r="CJ344">
            <v>1</v>
          </cell>
          <cell r="CK344">
            <v>1</v>
          </cell>
          <cell r="CL344">
            <v>1</v>
          </cell>
          <cell r="CM344">
            <v>1</v>
          </cell>
          <cell r="CN344">
            <v>1</v>
          </cell>
          <cell r="CO344">
            <v>2</v>
          </cell>
          <cell r="CP344">
            <v>2</v>
          </cell>
          <cell r="CQ344">
            <v>2</v>
          </cell>
          <cell r="CR344">
            <v>2</v>
          </cell>
          <cell r="CS344">
            <v>2</v>
          </cell>
          <cell r="CT344">
            <v>2</v>
          </cell>
          <cell r="CU344">
            <v>1</v>
          </cell>
          <cell r="CV344">
            <v>2</v>
          </cell>
          <cell r="CW344">
            <v>1</v>
          </cell>
          <cell r="CX344">
            <v>1</v>
          </cell>
          <cell r="CY344">
            <v>1</v>
          </cell>
          <cell r="CZ344">
            <v>1</v>
          </cell>
          <cell r="DA344">
            <v>1</v>
          </cell>
          <cell r="DB344">
            <v>1</v>
          </cell>
          <cell r="DC344">
            <v>1</v>
          </cell>
          <cell r="DD344">
            <v>1</v>
          </cell>
          <cell r="DE344">
            <v>2</v>
          </cell>
          <cell r="DF344">
            <v>1</v>
          </cell>
          <cell r="DG344">
            <v>1</v>
          </cell>
          <cell r="DH344">
            <v>1</v>
          </cell>
          <cell r="DI344">
            <v>1</v>
          </cell>
          <cell r="DJ344" t="str">
            <v>Sto</v>
          </cell>
          <cell r="DK344" t="str">
            <v>Closed</v>
          </cell>
          <cell r="EA344" t="str">
            <v>Might</v>
          </cell>
          <cell r="EB344" t="str">
            <v>• Base Attack Bonus: +5.
• Extra Turning Feat.
• 5 ranks in Knowledge (religion).
• Turn undead as a class ability.
• Proficiency in at least one martial weapon.
• Proficiency with heavy armor.
• Must be accepted as a member of the Order of the Pearl (not verified).</v>
          </cell>
          <cell r="ED344" t="str">
            <v>Bin</v>
          </cell>
          <cell r="EE344">
            <v>1</v>
          </cell>
          <cell r="EF344" t="str">
            <v>adamantine</v>
          </cell>
          <cell r="EG344">
            <v>10</v>
          </cell>
          <cell r="EH344" t="b">
            <v>0</v>
          </cell>
          <cell r="EI344" t="str">
            <v/>
          </cell>
          <cell r="EJ344">
            <v>99</v>
          </cell>
          <cell r="EK344">
            <v>99</v>
          </cell>
          <cell r="EL344">
            <v>99</v>
          </cell>
          <cell r="EM344">
            <v>99</v>
          </cell>
          <cell r="EN344" t="str">
            <v/>
          </cell>
        </row>
        <row r="345">
          <cell r="A345">
            <v>342</v>
          </cell>
          <cell r="B345" t="str">
            <v>Legendary Captain</v>
          </cell>
          <cell r="C345" t="str">
            <v>LdC</v>
          </cell>
          <cell r="D345" t="str">
            <v>LdC</v>
          </cell>
          <cell r="E345">
            <v>0</v>
          </cell>
          <cell r="K345">
            <v>4</v>
          </cell>
          <cell r="L345">
            <v>8</v>
          </cell>
          <cell r="U345">
            <v>0.75</v>
          </cell>
          <cell r="V345">
            <v>0.5</v>
          </cell>
          <cell r="W345">
            <v>0.34</v>
          </cell>
          <cell r="X345">
            <v>0.5</v>
          </cell>
          <cell r="AH345">
            <v>1</v>
          </cell>
          <cell r="AI345">
            <v>1</v>
          </cell>
          <cell r="AJ345">
            <v>2</v>
          </cell>
          <cell r="AK345">
            <v>2</v>
          </cell>
          <cell r="AL345">
            <v>2</v>
          </cell>
          <cell r="AM345">
            <v>0</v>
          </cell>
          <cell r="AN345">
            <v>1</v>
          </cell>
          <cell r="AO345">
            <v>2</v>
          </cell>
          <cell r="AP345">
            <v>2</v>
          </cell>
          <cell r="AQ345">
            <v>2</v>
          </cell>
          <cell r="AR345">
            <v>2</v>
          </cell>
          <cell r="AS345">
            <v>2</v>
          </cell>
          <cell r="AT345">
            <v>2</v>
          </cell>
          <cell r="AU345">
            <v>2</v>
          </cell>
          <cell r="AV345">
            <v>1</v>
          </cell>
          <cell r="AW345">
            <v>2</v>
          </cell>
          <cell r="AX345">
            <v>1</v>
          </cell>
          <cell r="AY345">
            <v>1</v>
          </cell>
          <cell r="AZ345">
            <v>1</v>
          </cell>
          <cell r="BA345">
            <v>1</v>
          </cell>
          <cell r="BB345">
            <v>1</v>
          </cell>
          <cell r="BC345">
            <v>1</v>
          </cell>
          <cell r="BD345">
            <v>1</v>
          </cell>
          <cell r="BE345">
            <v>1</v>
          </cell>
          <cell r="BF345">
            <v>0</v>
          </cell>
          <cell r="BG345">
            <v>0</v>
          </cell>
          <cell r="BH345">
            <v>2</v>
          </cell>
          <cell r="BI345">
            <v>2</v>
          </cell>
          <cell r="BJ345">
            <v>1</v>
          </cell>
          <cell r="BK345">
            <v>2</v>
          </cell>
          <cell r="BL345">
            <v>1</v>
          </cell>
          <cell r="BM345">
            <v>2</v>
          </cell>
          <cell r="BN345">
            <v>1</v>
          </cell>
          <cell r="BO345">
            <v>2</v>
          </cell>
          <cell r="BP345">
            <v>0</v>
          </cell>
          <cell r="BQ345">
            <v>1</v>
          </cell>
          <cell r="BR345">
            <v>1</v>
          </cell>
          <cell r="BS345">
            <v>1</v>
          </cell>
          <cell r="BT345">
            <v>0</v>
          </cell>
          <cell r="BU345">
            <v>1</v>
          </cell>
          <cell r="BV345">
            <v>1</v>
          </cell>
          <cell r="BW345">
            <v>1</v>
          </cell>
          <cell r="BX345">
            <v>1</v>
          </cell>
          <cell r="BY345">
            <v>1</v>
          </cell>
          <cell r="BZ345">
            <v>1</v>
          </cell>
          <cell r="CA345">
            <v>1</v>
          </cell>
          <cell r="CB345">
            <v>1</v>
          </cell>
          <cell r="CC345">
            <v>1</v>
          </cell>
          <cell r="CD345">
            <v>1</v>
          </cell>
          <cell r="CE345">
            <v>1</v>
          </cell>
          <cell r="CF345">
            <v>1</v>
          </cell>
          <cell r="CG345">
            <v>1</v>
          </cell>
          <cell r="CH345">
            <v>1</v>
          </cell>
          <cell r="CI345">
            <v>1</v>
          </cell>
          <cell r="CJ345">
            <v>1</v>
          </cell>
          <cell r="CK345">
            <v>1</v>
          </cell>
          <cell r="CL345">
            <v>1</v>
          </cell>
          <cell r="CM345">
            <v>1</v>
          </cell>
          <cell r="CN345">
            <v>1</v>
          </cell>
          <cell r="CO345">
            <v>2</v>
          </cell>
          <cell r="CP345">
            <v>2</v>
          </cell>
          <cell r="CQ345">
            <v>2</v>
          </cell>
          <cell r="CR345">
            <v>2</v>
          </cell>
          <cell r="CS345">
            <v>2</v>
          </cell>
          <cell r="CT345">
            <v>2</v>
          </cell>
          <cell r="CU345">
            <v>1</v>
          </cell>
          <cell r="CV345">
            <v>1</v>
          </cell>
          <cell r="CW345">
            <v>1</v>
          </cell>
          <cell r="CX345">
            <v>2</v>
          </cell>
          <cell r="CY345">
            <v>1</v>
          </cell>
          <cell r="CZ345">
            <v>1</v>
          </cell>
          <cell r="DA345">
            <v>1</v>
          </cell>
          <cell r="DB345">
            <v>1</v>
          </cell>
          <cell r="DC345">
            <v>2</v>
          </cell>
          <cell r="DD345">
            <v>2</v>
          </cell>
          <cell r="DE345">
            <v>2</v>
          </cell>
          <cell r="DF345">
            <v>1</v>
          </cell>
          <cell r="DG345">
            <v>1</v>
          </cell>
          <cell r="DH345">
            <v>1</v>
          </cell>
          <cell r="DI345">
            <v>2</v>
          </cell>
          <cell r="DJ345" t="str">
            <v>Sto</v>
          </cell>
          <cell r="DK345" t="str">
            <v>Limited</v>
          </cell>
          <cell r="EA345" t="str">
            <v>Might</v>
          </cell>
          <cell r="EB345" t="str">
            <v>• Base attack bonus of +4.
• 8 ranks in Profession (sailor).
• 5 ranks in Knowledge (geography).
• Leadership Feat.
• Must be the captain or master of a ship (not verified).</v>
          </cell>
          <cell r="ED345" t="str">
            <v>Bin</v>
          </cell>
          <cell r="EE345">
            <v>2</v>
          </cell>
          <cell r="EF345" t="str">
            <v>-</v>
          </cell>
          <cell r="EG345">
            <v>0</v>
          </cell>
          <cell r="EH345" t="b">
            <v>0</v>
          </cell>
          <cell r="EI345" t="str">
            <v/>
          </cell>
          <cell r="EJ345">
            <v>99</v>
          </cell>
          <cell r="EK345">
            <v>99</v>
          </cell>
          <cell r="EL345">
            <v>99</v>
          </cell>
          <cell r="EM345">
            <v>99</v>
          </cell>
          <cell r="EN345" t="str">
            <v/>
          </cell>
        </row>
        <row r="346">
          <cell r="A346">
            <v>343</v>
          </cell>
          <cell r="B346" t="str">
            <v>Leviathan Hunter</v>
          </cell>
          <cell r="C346" t="str">
            <v>LvH</v>
          </cell>
          <cell r="D346" t="str">
            <v>LvH</v>
          </cell>
          <cell r="E346">
            <v>0</v>
          </cell>
          <cell r="K346">
            <v>4</v>
          </cell>
          <cell r="L346">
            <v>10</v>
          </cell>
          <cell r="U346">
            <v>1</v>
          </cell>
          <cell r="V346">
            <v>0.5</v>
          </cell>
          <cell r="W346">
            <v>0.34</v>
          </cell>
          <cell r="X346">
            <v>0.34</v>
          </cell>
          <cell r="AH346">
            <v>1</v>
          </cell>
          <cell r="AI346">
            <v>1</v>
          </cell>
          <cell r="AJ346">
            <v>1</v>
          </cell>
          <cell r="AK346">
            <v>1</v>
          </cell>
          <cell r="AL346">
            <v>2</v>
          </cell>
          <cell r="AM346">
            <v>0</v>
          </cell>
          <cell r="AN346">
            <v>1</v>
          </cell>
          <cell r="AO346">
            <v>2</v>
          </cell>
          <cell r="AP346">
            <v>2</v>
          </cell>
          <cell r="AQ346">
            <v>2</v>
          </cell>
          <cell r="AR346">
            <v>2</v>
          </cell>
          <cell r="AS346">
            <v>2</v>
          </cell>
          <cell r="AT346">
            <v>2</v>
          </cell>
          <cell r="AU346">
            <v>2</v>
          </cell>
          <cell r="AV346">
            <v>1</v>
          </cell>
          <cell r="AW346">
            <v>1</v>
          </cell>
          <cell r="AX346">
            <v>1</v>
          </cell>
          <cell r="AY346">
            <v>1</v>
          </cell>
          <cell r="AZ346">
            <v>1</v>
          </cell>
          <cell r="BA346">
            <v>1</v>
          </cell>
          <cell r="BB346">
            <v>2</v>
          </cell>
          <cell r="BC346">
            <v>1</v>
          </cell>
          <cell r="BD346">
            <v>1</v>
          </cell>
          <cell r="BE346">
            <v>2</v>
          </cell>
          <cell r="BF346">
            <v>0</v>
          </cell>
          <cell r="BG346">
            <v>0</v>
          </cell>
          <cell r="BH346">
            <v>1</v>
          </cell>
          <cell r="BI346">
            <v>2</v>
          </cell>
          <cell r="BJ346">
            <v>2</v>
          </cell>
          <cell r="BK346">
            <v>1</v>
          </cell>
          <cell r="BL346">
            <v>2</v>
          </cell>
          <cell r="BM346">
            <v>1</v>
          </cell>
          <cell r="BN346">
            <v>1</v>
          </cell>
          <cell r="BO346">
            <v>1</v>
          </cell>
          <cell r="BP346">
            <v>0</v>
          </cell>
          <cell r="BQ346">
            <v>2</v>
          </cell>
          <cell r="BR346">
            <v>1</v>
          </cell>
          <cell r="BS346">
            <v>1</v>
          </cell>
          <cell r="BT346">
            <v>0</v>
          </cell>
          <cell r="BU346">
            <v>1</v>
          </cell>
          <cell r="BV346">
            <v>1</v>
          </cell>
          <cell r="BW346">
            <v>1</v>
          </cell>
          <cell r="BX346">
            <v>1</v>
          </cell>
          <cell r="BY346">
            <v>1</v>
          </cell>
          <cell r="BZ346">
            <v>1</v>
          </cell>
          <cell r="CA346">
            <v>1</v>
          </cell>
          <cell r="CB346">
            <v>1</v>
          </cell>
          <cell r="CC346">
            <v>1</v>
          </cell>
          <cell r="CD346">
            <v>1</v>
          </cell>
          <cell r="CE346">
            <v>2</v>
          </cell>
          <cell r="CF346">
            <v>1</v>
          </cell>
          <cell r="CG346">
            <v>2</v>
          </cell>
          <cell r="CH346">
            <v>1</v>
          </cell>
          <cell r="CI346">
            <v>1</v>
          </cell>
          <cell r="CJ346">
            <v>1</v>
          </cell>
          <cell r="CK346">
            <v>1</v>
          </cell>
          <cell r="CL346">
            <v>1</v>
          </cell>
          <cell r="CM346">
            <v>1</v>
          </cell>
          <cell r="CN346">
            <v>1</v>
          </cell>
          <cell r="CO346">
            <v>2</v>
          </cell>
          <cell r="CP346">
            <v>2</v>
          </cell>
          <cell r="CQ346">
            <v>2</v>
          </cell>
          <cell r="CR346">
            <v>2</v>
          </cell>
          <cell r="CS346">
            <v>2</v>
          </cell>
          <cell r="CT346">
            <v>2</v>
          </cell>
          <cell r="CU346">
            <v>1</v>
          </cell>
          <cell r="CV346">
            <v>1</v>
          </cell>
          <cell r="CW346">
            <v>1</v>
          </cell>
          <cell r="CX346">
            <v>1</v>
          </cell>
          <cell r="CY346">
            <v>1</v>
          </cell>
          <cell r="CZ346">
            <v>1</v>
          </cell>
          <cell r="DA346">
            <v>1</v>
          </cell>
          <cell r="DB346">
            <v>1</v>
          </cell>
          <cell r="DC346">
            <v>2</v>
          </cell>
          <cell r="DD346">
            <v>2</v>
          </cell>
          <cell r="DE346">
            <v>2</v>
          </cell>
          <cell r="DF346">
            <v>1</v>
          </cell>
          <cell r="DG346">
            <v>1</v>
          </cell>
          <cell r="DH346">
            <v>1</v>
          </cell>
          <cell r="DI346">
            <v>1</v>
          </cell>
          <cell r="DJ346" t="str">
            <v>Sto</v>
          </cell>
          <cell r="DK346" t="str">
            <v>Limited</v>
          </cell>
          <cell r="EA346" t="str">
            <v>Do</v>
          </cell>
          <cell r="EB346" t="str">
            <v>• Base attack bonus of +5.
• Iron Will feat.
• Track feat.
• 4 ranks in Knowledge (nature).
• Favored enemy (aberrations, animals, dragons, or magical beasts).</v>
          </cell>
          <cell r="ED346" t="str">
            <v>Bin</v>
          </cell>
          <cell r="EE346">
            <v>1</v>
          </cell>
          <cell r="EF346" t="str">
            <v>cold iron</v>
          </cell>
          <cell r="EG346">
            <v>10</v>
          </cell>
          <cell r="EH346" t="b">
            <v>0</v>
          </cell>
          <cell r="EI346" t="str">
            <v/>
          </cell>
          <cell r="EJ346">
            <v>99</v>
          </cell>
          <cell r="EK346">
            <v>99</v>
          </cell>
          <cell r="EL346">
            <v>99</v>
          </cell>
          <cell r="EM346">
            <v>99</v>
          </cell>
          <cell r="EN346" t="str">
            <v/>
          </cell>
        </row>
        <row r="347">
          <cell r="A347">
            <v>344</v>
          </cell>
          <cell r="B347" t="str">
            <v>Scarlet Corsair</v>
          </cell>
          <cell r="C347" t="str">
            <v>ScC</v>
          </cell>
          <cell r="D347" t="str">
            <v>ScC</v>
          </cell>
          <cell r="E347">
            <v>0</v>
          </cell>
          <cell r="K347">
            <v>4</v>
          </cell>
          <cell r="L347">
            <v>8</v>
          </cell>
          <cell r="U347">
            <v>1</v>
          </cell>
          <cell r="V347">
            <v>0.34</v>
          </cell>
          <cell r="W347">
            <v>0.5</v>
          </cell>
          <cell r="X347">
            <v>0.34</v>
          </cell>
          <cell r="AH347">
            <v>2</v>
          </cell>
          <cell r="AI347">
            <v>1</v>
          </cell>
          <cell r="AJ347">
            <v>2</v>
          </cell>
          <cell r="AK347">
            <v>2</v>
          </cell>
          <cell r="AL347">
            <v>2</v>
          </cell>
          <cell r="AM347">
            <v>0</v>
          </cell>
          <cell r="AN347">
            <v>1</v>
          </cell>
          <cell r="AO347">
            <v>2</v>
          </cell>
          <cell r="AP347">
            <v>2</v>
          </cell>
          <cell r="AQ347">
            <v>2</v>
          </cell>
          <cell r="AR347">
            <v>2</v>
          </cell>
          <cell r="AS347">
            <v>2</v>
          </cell>
          <cell r="AT347">
            <v>2</v>
          </cell>
          <cell r="AU347">
            <v>2</v>
          </cell>
          <cell r="AV347">
            <v>2</v>
          </cell>
          <cell r="AW347">
            <v>2</v>
          </cell>
          <cell r="AX347">
            <v>1</v>
          </cell>
          <cell r="AY347">
            <v>1</v>
          </cell>
          <cell r="AZ347">
            <v>1</v>
          </cell>
          <cell r="BA347">
            <v>1</v>
          </cell>
          <cell r="BB347">
            <v>2</v>
          </cell>
          <cell r="BC347">
            <v>1</v>
          </cell>
          <cell r="BD347">
            <v>1</v>
          </cell>
          <cell r="BE347">
            <v>1</v>
          </cell>
          <cell r="BF347">
            <v>0</v>
          </cell>
          <cell r="BG347">
            <v>0</v>
          </cell>
          <cell r="BH347">
            <v>2</v>
          </cell>
          <cell r="BI347">
            <v>2</v>
          </cell>
          <cell r="BJ347">
            <v>1</v>
          </cell>
          <cell r="BK347">
            <v>1</v>
          </cell>
          <cell r="BL347">
            <v>1</v>
          </cell>
          <cell r="BM347">
            <v>2</v>
          </cell>
          <cell r="BN347">
            <v>1</v>
          </cell>
          <cell r="BO347">
            <v>2</v>
          </cell>
          <cell r="BP347">
            <v>0</v>
          </cell>
          <cell r="BQ347">
            <v>1</v>
          </cell>
          <cell r="BR347">
            <v>1</v>
          </cell>
          <cell r="BS347">
            <v>1</v>
          </cell>
          <cell r="BT347">
            <v>0</v>
          </cell>
          <cell r="BU347">
            <v>1</v>
          </cell>
          <cell r="BV347">
            <v>1</v>
          </cell>
          <cell r="BW347">
            <v>1</v>
          </cell>
          <cell r="BX347">
            <v>1</v>
          </cell>
          <cell r="BY347">
            <v>1</v>
          </cell>
          <cell r="BZ347">
            <v>1</v>
          </cell>
          <cell r="CA347">
            <v>1</v>
          </cell>
          <cell r="CB347">
            <v>1</v>
          </cell>
          <cell r="CC347">
            <v>1</v>
          </cell>
          <cell r="CD347">
            <v>1</v>
          </cell>
          <cell r="CE347">
            <v>1</v>
          </cell>
          <cell r="CF347">
            <v>1</v>
          </cell>
          <cell r="CG347">
            <v>1</v>
          </cell>
          <cell r="CH347">
            <v>1</v>
          </cell>
          <cell r="CI347">
            <v>2</v>
          </cell>
          <cell r="CJ347">
            <v>2</v>
          </cell>
          <cell r="CK347">
            <v>2</v>
          </cell>
          <cell r="CL347">
            <v>2</v>
          </cell>
          <cell r="CM347">
            <v>2</v>
          </cell>
          <cell r="CN347">
            <v>2</v>
          </cell>
          <cell r="CO347">
            <v>1</v>
          </cell>
          <cell r="CP347">
            <v>1</v>
          </cell>
          <cell r="CQ347">
            <v>1</v>
          </cell>
          <cell r="CR347">
            <v>1</v>
          </cell>
          <cell r="CS347">
            <v>1</v>
          </cell>
          <cell r="CT347">
            <v>1</v>
          </cell>
          <cell r="CU347">
            <v>1</v>
          </cell>
          <cell r="CV347">
            <v>1</v>
          </cell>
          <cell r="CW347">
            <v>1</v>
          </cell>
          <cell r="CX347">
            <v>1</v>
          </cell>
          <cell r="CY347">
            <v>1</v>
          </cell>
          <cell r="CZ347">
            <v>1</v>
          </cell>
          <cell r="DA347">
            <v>1</v>
          </cell>
          <cell r="DB347">
            <v>1</v>
          </cell>
          <cell r="DC347">
            <v>1</v>
          </cell>
          <cell r="DD347">
            <v>2</v>
          </cell>
          <cell r="DE347">
            <v>2</v>
          </cell>
          <cell r="DF347">
            <v>2</v>
          </cell>
          <cell r="DG347">
            <v>1</v>
          </cell>
          <cell r="DH347">
            <v>1</v>
          </cell>
          <cell r="DI347">
            <v>2</v>
          </cell>
          <cell r="DJ347" t="str">
            <v>Sto</v>
          </cell>
          <cell r="DK347" t="str">
            <v>Limited</v>
          </cell>
          <cell r="EA347" t="str">
            <v>Might</v>
          </cell>
          <cell r="EB347" t="str">
            <v>• Any nonlawful alignment.
• Base attack bonus of +5.
• 8 ranks in Bluff.
• 8 ranks in Intimidate.
• 4 ranks in Profession (sailor).
• Sneak attack +1d6.
• Must have established a reputation as a fearsome pirate. (not verified).</v>
          </cell>
          <cell r="ED347" t="str">
            <v>Bin</v>
          </cell>
          <cell r="EE347">
            <v>1</v>
          </cell>
          <cell r="EF347" t="str">
            <v>-</v>
          </cell>
          <cell r="EG347">
            <v>5</v>
          </cell>
          <cell r="EH347" t="b">
            <v>0</v>
          </cell>
          <cell r="EI347" t="str">
            <v/>
          </cell>
          <cell r="EJ347">
            <v>99</v>
          </cell>
          <cell r="EK347">
            <v>99</v>
          </cell>
          <cell r="EL347">
            <v>99</v>
          </cell>
          <cell r="EM347">
            <v>99</v>
          </cell>
          <cell r="EN347" t="str">
            <v/>
          </cell>
        </row>
        <row r="348">
          <cell r="A348">
            <v>345</v>
          </cell>
          <cell r="B348" t="str">
            <v>Sea Witch</v>
          </cell>
          <cell r="C348" t="str">
            <v>SWh</v>
          </cell>
          <cell r="D348" t="str">
            <v>SWh</v>
          </cell>
          <cell r="E348">
            <v>0</v>
          </cell>
          <cell r="G348">
            <v>0</v>
          </cell>
          <cell r="K348">
            <v>2</v>
          </cell>
          <cell r="L348">
            <v>4</v>
          </cell>
          <cell r="U348">
            <v>0.5</v>
          </cell>
          <cell r="V348">
            <v>0.5</v>
          </cell>
          <cell r="W348">
            <v>0.34</v>
          </cell>
          <cell r="X348">
            <v>0.5</v>
          </cell>
          <cell r="AH348">
            <v>1</v>
          </cell>
          <cell r="AI348">
            <v>1</v>
          </cell>
          <cell r="AJ348">
            <v>1</v>
          </cell>
          <cell r="AK348">
            <v>1</v>
          </cell>
          <cell r="AL348">
            <v>1</v>
          </cell>
          <cell r="AM348">
            <v>0</v>
          </cell>
          <cell r="AN348">
            <v>2</v>
          </cell>
          <cell r="AO348">
            <v>2</v>
          </cell>
          <cell r="AP348">
            <v>2</v>
          </cell>
          <cell r="AQ348">
            <v>2</v>
          </cell>
          <cell r="AR348">
            <v>2</v>
          </cell>
          <cell r="AS348">
            <v>2</v>
          </cell>
          <cell r="AT348">
            <v>2</v>
          </cell>
          <cell r="AU348">
            <v>2</v>
          </cell>
          <cell r="AV348">
            <v>1</v>
          </cell>
          <cell r="AW348">
            <v>1</v>
          </cell>
          <cell r="AX348">
            <v>1</v>
          </cell>
          <cell r="AY348">
            <v>1</v>
          </cell>
          <cell r="AZ348">
            <v>1</v>
          </cell>
          <cell r="BA348">
            <v>1</v>
          </cell>
          <cell r="BB348">
            <v>1</v>
          </cell>
          <cell r="BC348">
            <v>1</v>
          </cell>
          <cell r="BD348">
            <v>1</v>
          </cell>
          <cell r="BE348">
            <v>1</v>
          </cell>
          <cell r="BF348">
            <v>0</v>
          </cell>
          <cell r="BG348">
            <v>0</v>
          </cell>
          <cell r="BH348">
            <v>1</v>
          </cell>
          <cell r="BI348">
            <v>1</v>
          </cell>
          <cell r="BJ348">
            <v>2</v>
          </cell>
          <cell r="BK348">
            <v>1</v>
          </cell>
          <cell r="BL348">
            <v>1</v>
          </cell>
          <cell r="BM348">
            <v>1</v>
          </cell>
          <cell r="BN348">
            <v>1</v>
          </cell>
          <cell r="BO348">
            <v>1</v>
          </cell>
          <cell r="BP348">
            <v>0</v>
          </cell>
          <cell r="BQ348">
            <v>2</v>
          </cell>
          <cell r="BR348">
            <v>1</v>
          </cell>
          <cell r="BS348">
            <v>1</v>
          </cell>
          <cell r="BT348">
            <v>0</v>
          </cell>
          <cell r="BU348">
            <v>1</v>
          </cell>
          <cell r="BV348">
            <v>2</v>
          </cell>
          <cell r="BW348">
            <v>1</v>
          </cell>
          <cell r="BX348">
            <v>1</v>
          </cell>
          <cell r="BY348">
            <v>1</v>
          </cell>
          <cell r="BZ348">
            <v>1</v>
          </cell>
          <cell r="CA348">
            <v>1</v>
          </cell>
          <cell r="CB348">
            <v>1</v>
          </cell>
          <cell r="CC348">
            <v>1</v>
          </cell>
          <cell r="CD348">
            <v>1</v>
          </cell>
          <cell r="CE348">
            <v>1</v>
          </cell>
          <cell r="CF348">
            <v>1</v>
          </cell>
          <cell r="CG348">
            <v>1</v>
          </cell>
          <cell r="CH348">
            <v>1</v>
          </cell>
          <cell r="CI348">
            <v>1</v>
          </cell>
          <cell r="CJ348">
            <v>1</v>
          </cell>
          <cell r="CK348">
            <v>1</v>
          </cell>
          <cell r="CL348">
            <v>1</v>
          </cell>
          <cell r="CM348">
            <v>1</v>
          </cell>
          <cell r="CN348">
            <v>1</v>
          </cell>
          <cell r="CO348">
            <v>2</v>
          </cell>
          <cell r="CP348">
            <v>2</v>
          </cell>
          <cell r="CQ348">
            <v>2</v>
          </cell>
          <cell r="CR348">
            <v>2</v>
          </cell>
          <cell r="CS348">
            <v>2</v>
          </cell>
          <cell r="CT348">
            <v>2</v>
          </cell>
          <cell r="CU348">
            <v>1</v>
          </cell>
          <cell r="CV348">
            <v>1</v>
          </cell>
          <cell r="CW348">
            <v>1</v>
          </cell>
          <cell r="CX348">
            <v>1</v>
          </cell>
          <cell r="CY348">
            <v>1</v>
          </cell>
          <cell r="CZ348">
            <v>1</v>
          </cell>
          <cell r="DA348">
            <v>1</v>
          </cell>
          <cell r="DB348">
            <v>2</v>
          </cell>
          <cell r="DC348">
            <v>1</v>
          </cell>
          <cell r="DD348">
            <v>1</v>
          </cell>
          <cell r="DE348">
            <v>2</v>
          </cell>
          <cell r="DF348">
            <v>1</v>
          </cell>
          <cell r="DG348">
            <v>1</v>
          </cell>
          <cell r="DH348">
            <v>1</v>
          </cell>
          <cell r="DI348">
            <v>1</v>
          </cell>
          <cell r="DJ348" t="str">
            <v>Sto</v>
          </cell>
          <cell r="DK348" t="str">
            <v>Limited</v>
          </cell>
          <cell r="EA348" t="str">
            <v>Might</v>
          </cell>
          <cell r="EB348" t="str">
            <v>• Any Chaotic alignment.
• Speak Language: Aquan.
• Able to cast arcane spells.
• You must be able to cast control water, control weather, or favorable
  wind, as well as summon monster III. (not verified).</v>
          </cell>
          <cell r="ED348" t="str">
            <v>DrgA</v>
          </cell>
          <cell r="EE348">
            <v>4</v>
          </cell>
          <cell r="EF348" t="str">
            <v>epic</v>
          </cell>
          <cell r="EG348">
            <v>0</v>
          </cell>
          <cell r="EH348" t="b">
            <v>0</v>
          </cell>
          <cell r="EI348" t="str">
            <v/>
          </cell>
          <cell r="EJ348">
            <v>99</v>
          </cell>
          <cell r="EK348">
            <v>99</v>
          </cell>
          <cell r="EL348">
            <v>99</v>
          </cell>
          <cell r="EM348">
            <v>99</v>
          </cell>
          <cell r="EN348" t="str">
            <v/>
          </cell>
        </row>
        <row r="349">
          <cell r="A349">
            <v>346</v>
          </cell>
          <cell r="B349" t="str">
            <v>Stormcaster</v>
          </cell>
          <cell r="C349" t="str">
            <v>StC</v>
          </cell>
          <cell r="D349" t="str">
            <v>StC</v>
          </cell>
          <cell r="E349">
            <v>0</v>
          </cell>
          <cell r="G349">
            <v>0</v>
          </cell>
          <cell r="K349">
            <v>2</v>
          </cell>
          <cell r="L349">
            <v>4</v>
          </cell>
          <cell r="U349">
            <v>0.5</v>
          </cell>
          <cell r="V349">
            <v>0.5</v>
          </cell>
          <cell r="W349">
            <v>0.5</v>
          </cell>
          <cell r="X349">
            <v>0.34</v>
          </cell>
          <cell r="AH349">
            <v>1</v>
          </cell>
          <cell r="AI349">
            <v>1</v>
          </cell>
          <cell r="AJ349">
            <v>1</v>
          </cell>
          <cell r="AK349">
            <v>1</v>
          </cell>
          <cell r="AL349">
            <v>1</v>
          </cell>
          <cell r="AM349">
            <v>0</v>
          </cell>
          <cell r="AN349">
            <v>2</v>
          </cell>
          <cell r="AO349">
            <v>2</v>
          </cell>
          <cell r="AP349">
            <v>2</v>
          </cell>
          <cell r="AQ349">
            <v>2</v>
          </cell>
          <cell r="AR349">
            <v>2</v>
          </cell>
          <cell r="AS349">
            <v>2</v>
          </cell>
          <cell r="AT349">
            <v>2</v>
          </cell>
          <cell r="AU349">
            <v>2</v>
          </cell>
          <cell r="AV349">
            <v>1</v>
          </cell>
          <cell r="AW349">
            <v>1</v>
          </cell>
          <cell r="AX349">
            <v>1</v>
          </cell>
          <cell r="AY349">
            <v>1</v>
          </cell>
          <cell r="AZ349">
            <v>1</v>
          </cell>
          <cell r="BA349">
            <v>1</v>
          </cell>
          <cell r="BB349">
            <v>1</v>
          </cell>
          <cell r="BC349">
            <v>1</v>
          </cell>
          <cell r="BD349">
            <v>1</v>
          </cell>
          <cell r="BE349">
            <v>1</v>
          </cell>
          <cell r="BF349">
            <v>0</v>
          </cell>
          <cell r="BG349">
            <v>0</v>
          </cell>
          <cell r="BH349">
            <v>2</v>
          </cell>
          <cell r="BI349">
            <v>2</v>
          </cell>
          <cell r="BJ349">
            <v>2</v>
          </cell>
          <cell r="BK349">
            <v>1</v>
          </cell>
          <cell r="BL349">
            <v>1</v>
          </cell>
          <cell r="BM349">
            <v>1</v>
          </cell>
          <cell r="BN349">
            <v>1</v>
          </cell>
          <cell r="BO349">
            <v>1</v>
          </cell>
          <cell r="BP349">
            <v>0</v>
          </cell>
          <cell r="BQ349">
            <v>2</v>
          </cell>
          <cell r="BR349">
            <v>1</v>
          </cell>
          <cell r="BS349">
            <v>1</v>
          </cell>
          <cell r="BT349">
            <v>0</v>
          </cell>
          <cell r="BU349">
            <v>1</v>
          </cell>
          <cell r="BV349">
            <v>1</v>
          </cell>
          <cell r="BW349">
            <v>1</v>
          </cell>
          <cell r="BX349">
            <v>1</v>
          </cell>
          <cell r="BY349">
            <v>1</v>
          </cell>
          <cell r="BZ349">
            <v>1</v>
          </cell>
          <cell r="CA349">
            <v>1</v>
          </cell>
          <cell r="CB349">
            <v>1</v>
          </cell>
          <cell r="CC349">
            <v>1</v>
          </cell>
          <cell r="CD349">
            <v>1</v>
          </cell>
          <cell r="CE349">
            <v>2</v>
          </cell>
          <cell r="CF349">
            <v>1</v>
          </cell>
          <cell r="CG349">
            <v>1</v>
          </cell>
          <cell r="CH349">
            <v>1</v>
          </cell>
          <cell r="CI349">
            <v>1</v>
          </cell>
          <cell r="CJ349">
            <v>1</v>
          </cell>
          <cell r="CK349">
            <v>1</v>
          </cell>
          <cell r="CL349">
            <v>1</v>
          </cell>
          <cell r="CM349">
            <v>1</v>
          </cell>
          <cell r="CN349">
            <v>1</v>
          </cell>
          <cell r="CO349">
            <v>2</v>
          </cell>
          <cell r="CP349">
            <v>2</v>
          </cell>
          <cell r="CQ349">
            <v>2</v>
          </cell>
          <cell r="CR349">
            <v>2</v>
          </cell>
          <cell r="CS349">
            <v>2</v>
          </cell>
          <cell r="CT349">
            <v>2</v>
          </cell>
          <cell r="CU349">
            <v>1</v>
          </cell>
          <cell r="CV349">
            <v>1</v>
          </cell>
          <cell r="CW349">
            <v>1</v>
          </cell>
          <cell r="CX349">
            <v>1</v>
          </cell>
          <cell r="CY349">
            <v>1</v>
          </cell>
          <cell r="CZ349">
            <v>1</v>
          </cell>
          <cell r="DA349">
            <v>1</v>
          </cell>
          <cell r="DB349">
            <v>2</v>
          </cell>
          <cell r="DC349">
            <v>1</v>
          </cell>
          <cell r="DD349">
            <v>2</v>
          </cell>
          <cell r="DE349">
            <v>1</v>
          </cell>
          <cell r="DF349">
            <v>1</v>
          </cell>
          <cell r="DG349">
            <v>1</v>
          </cell>
          <cell r="DH349">
            <v>1</v>
          </cell>
          <cell r="DI349">
            <v>1</v>
          </cell>
          <cell r="DJ349" t="str">
            <v>Sto</v>
          </cell>
          <cell r="DK349" t="str">
            <v>Limited</v>
          </cell>
          <cell r="EA349" t="str">
            <v>Might</v>
          </cell>
          <cell r="EB349" t="str">
            <v>• Any nonlawful alignment.
• 4 ranks in Knowledge (arcana).
• 4 ranks in Knowledge (nature).
• You must be able to cast gust of wind and either lightning bolt or call
  lightning. (not verified).</v>
          </cell>
          <cell r="ED349" t="str">
            <v>Haz</v>
          </cell>
          <cell r="EE349">
            <v>7</v>
          </cell>
          <cell r="EF349" t="str">
            <v>-</v>
          </cell>
          <cell r="EG349">
            <v>2</v>
          </cell>
          <cell r="EH349" t="b">
            <v>0</v>
          </cell>
          <cell r="EI349" t="str">
            <v/>
          </cell>
          <cell r="EJ349">
            <v>99</v>
          </cell>
          <cell r="EK349">
            <v>99</v>
          </cell>
          <cell r="EL349">
            <v>99</v>
          </cell>
          <cell r="EM349">
            <v>99</v>
          </cell>
          <cell r="EN349" t="str">
            <v/>
          </cell>
        </row>
        <row r="350">
          <cell r="A350">
            <v>347</v>
          </cell>
          <cell r="B350" t="str">
            <v>Wavekeeper</v>
          </cell>
          <cell r="C350" t="str">
            <v>Wvk</v>
          </cell>
          <cell r="D350" t="str">
            <v>Wvk</v>
          </cell>
          <cell r="E350">
            <v>0</v>
          </cell>
          <cell r="G350">
            <v>0</v>
          </cell>
          <cell r="K350">
            <v>4</v>
          </cell>
          <cell r="L350">
            <v>8</v>
          </cell>
          <cell r="U350">
            <v>0.75</v>
          </cell>
          <cell r="V350">
            <v>0.5</v>
          </cell>
          <cell r="W350">
            <v>0.34</v>
          </cell>
          <cell r="X350">
            <v>0.5</v>
          </cell>
          <cell r="AH350">
            <v>1</v>
          </cell>
          <cell r="AI350">
            <v>1</v>
          </cell>
          <cell r="AJ350">
            <v>1</v>
          </cell>
          <cell r="AK350">
            <v>1</v>
          </cell>
          <cell r="AL350">
            <v>1</v>
          </cell>
          <cell r="AM350">
            <v>0</v>
          </cell>
          <cell r="AN350">
            <v>2</v>
          </cell>
          <cell r="AO350">
            <v>2</v>
          </cell>
          <cell r="AP350">
            <v>2</v>
          </cell>
          <cell r="AQ350">
            <v>2</v>
          </cell>
          <cell r="AR350">
            <v>2</v>
          </cell>
          <cell r="AS350">
            <v>2</v>
          </cell>
          <cell r="AT350">
            <v>2</v>
          </cell>
          <cell r="AU350">
            <v>2</v>
          </cell>
          <cell r="AV350">
            <v>1</v>
          </cell>
          <cell r="AW350">
            <v>1</v>
          </cell>
          <cell r="AX350">
            <v>1</v>
          </cell>
          <cell r="AY350">
            <v>1</v>
          </cell>
          <cell r="AZ350">
            <v>1</v>
          </cell>
          <cell r="BA350">
            <v>1</v>
          </cell>
          <cell r="BB350">
            <v>1</v>
          </cell>
          <cell r="BC350">
            <v>2</v>
          </cell>
          <cell r="BD350">
            <v>2</v>
          </cell>
          <cell r="BE350">
            <v>2</v>
          </cell>
          <cell r="BF350">
            <v>0</v>
          </cell>
          <cell r="BG350">
            <v>0</v>
          </cell>
          <cell r="BH350">
            <v>2</v>
          </cell>
          <cell r="BI350">
            <v>2</v>
          </cell>
          <cell r="BJ350">
            <v>1</v>
          </cell>
          <cell r="BK350">
            <v>1</v>
          </cell>
          <cell r="BL350">
            <v>1</v>
          </cell>
          <cell r="BM350">
            <v>1</v>
          </cell>
          <cell r="BN350">
            <v>1</v>
          </cell>
          <cell r="BO350">
            <v>1</v>
          </cell>
          <cell r="BP350">
            <v>0</v>
          </cell>
          <cell r="BQ350">
            <v>2</v>
          </cell>
          <cell r="BR350">
            <v>1</v>
          </cell>
          <cell r="BS350">
            <v>1</v>
          </cell>
          <cell r="BT350">
            <v>0</v>
          </cell>
          <cell r="BU350">
            <v>1</v>
          </cell>
          <cell r="BV350">
            <v>1</v>
          </cell>
          <cell r="BW350">
            <v>1</v>
          </cell>
          <cell r="BX350">
            <v>1</v>
          </cell>
          <cell r="BY350">
            <v>1</v>
          </cell>
          <cell r="BZ350">
            <v>1</v>
          </cell>
          <cell r="CA350">
            <v>1</v>
          </cell>
          <cell r="CB350">
            <v>1</v>
          </cell>
          <cell r="CC350">
            <v>1</v>
          </cell>
          <cell r="CD350">
            <v>1</v>
          </cell>
          <cell r="CE350">
            <v>2</v>
          </cell>
          <cell r="CF350">
            <v>1</v>
          </cell>
          <cell r="CG350">
            <v>2</v>
          </cell>
          <cell r="CH350">
            <v>1</v>
          </cell>
          <cell r="CI350">
            <v>1</v>
          </cell>
          <cell r="CJ350">
            <v>1</v>
          </cell>
          <cell r="CK350">
            <v>1</v>
          </cell>
          <cell r="CL350">
            <v>1</v>
          </cell>
          <cell r="CM350">
            <v>1</v>
          </cell>
          <cell r="CN350">
            <v>1</v>
          </cell>
          <cell r="CO350">
            <v>2</v>
          </cell>
          <cell r="CP350">
            <v>2</v>
          </cell>
          <cell r="CQ350">
            <v>2</v>
          </cell>
          <cell r="CR350">
            <v>2</v>
          </cell>
          <cell r="CS350">
            <v>2</v>
          </cell>
          <cell r="CT350">
            <v>2</v>
          </cell>
          <cell r="CU350">
            <v>1</v>
          </cell>
          <cell r="CV350">
            <v>1</v>
          </cell>
          <cell r="CW350">
            <v>2</v>
          </cell>
          <cell r="CX350">
            <v>1</v>
          </cell>
          <cell r="CY350">
            <v>1</v>
          </cell>
          <cell r="CZ350">
            <v>1</v>
          </cell>
          <cell r="DA350">
            <v>1</v>
          </cell>
          <cell r="DB350">
            <v>2</v>
          </cell>
          <cell r="DC350">
            <v>2</v>
          </cell>
          <cell r="DD350">
            <v>2</v>
          </cell>
          <cell r="DE350">
            <v>2</v>
          </cell>
          <cell r="DF350">
            <v>1</v>
          </cell>
          <cell r="DG350">
            <v>1</v>
          </cell>
          <cell r="DH350">
            <v>1</v>
          </cell>
          <cell r="DI350">
            <v>1</v>
          </cell>
          <cell r="DJ350" t="str">
            <v>Sto</v>
          </cell>
          <cell r="DK350" t="str">
            <v>Limited</v>
          </cell>
          <cell r="EA350" t="str">
            <v>Might</v>
          </cell>
          <cell r="EB350" t="str">
            <v>• Any neutral alignment.
• Base attack bonus +4.
• 8 ranks in Survival.
• 5 ranks in Swim.
• Able to cast 1st-level divine spells.
• You must have an animal companion with aquatic subtype or swim
  speed. (not verified).</v>
          </cell>
          <cell r="ED350" t="str">
            <v>SHr</v>
          </cell>
          <cell r="EE350">
            <v>3</v>
          </cell>
          <cell r="EF350" t="str">
            <v>adamantine</v>
          </cell>
          <cell r="EG350">
            <v>0</v>
          </cell>
          <cell r="EH350" t="b">
            <v>0</v>
          </cell>
          <cell r="EI350" t="str">
            <v/>
          </cell>
          <cell r="EJ350">
            <v>99</v>
          </cell>
          <cell r="EK350">
            <v>99</v>
          </cell>
          <cell r="EL350">
            <v>99</v>
          </cell>
          <cell r="EM350">
            <v>99</v>
          </cell>
          <cell r="EN350" t="str">
            <v/>
          </cell>
        </row>
        <row r="351">
          <cell r="A351">
            <v>348</v>
          </cell>
          <cell r="B351" t="str">
            <v>– Prestige Classes Heroes of Battle –</v>
          </cell>
          <cell r="E351">
            <v>0</v>
          </cell>
          <cell r="F351">
            <v>1</v>
          </cell>
          <cell r="ED351" t="str">
            <v>TRg</v>
          </cell>
          <cell r="EE351">
            <v>3</v>
          </cell>
          <cell r="EF351" t="str">
            <v>-</v>
          </cell>
          <cell r="EG351">
            <v>1</v>
          </cell>
          <cell r="EH351" t="b">
            <v>0</v>
          </cell>
          <cell r="EI351" t="str">
            <v/>
          </cell>
          <cell r="EJ351">
            <v>99</v>
          </cell>
          <cell r="EK351">
            <v>99</v>
          </cell>
          <cell r="EL351">
            <v>99</v>
          </cell>
          <cell r="EM351">
            <v>99</v>
          </cell>
          <cell r="EN351" t="str">
            <v/>
          </cell>
        </row>
        <row r="352">
          <cell r="A352">
            <v>349</v>
          </cell>
          <cell r="B352" t="str">
            <v>Combat Medic</v>
          </cell>
          <cell r="C352" t="str">
            <v>Med</v>
          </cell>
          <cell r="D352" t="str">
            <v>CMd</v>
          </cell>
          <cell r="E352">
            <v>0</v>
          </cell>
          <cell r="G352">
            <v>0</v>
          </cell>
          <cell r="K352">
            <v>2</v>
          </cell>
          <cell r="L352">
            <v>6</v>
          </cell>
          <cell r="U352">
            <v>0.5</v>
          </cell>
          <cell r="V352">
            <v>0.34</v>
          </cell>
          <cell r="W352">
            <v>0.5</v>
          </cell>
          <cell r="X352">
            <v>0.34</v>
          </cell>
          <cell r="AH352">
            <v>1</v>
          </cell>
          <cell r="AI352">
            <v>1</v>
          </cell>
          <cell r="AJ352">
            <v>1</v>
          </cell>
          <cell r="AK352">
            <v>1</v>
          </cell>
          <cell r="AL352">
            <v>1</v>
          </cell>
          <cell r="AM352">
            <v>0</v>
          </cell>
          <cell r="AN352">
            <v>2</v>
          </cell>
          <cell r="AO352">
            <v>2</v>
          </cell>
          <cell r="AP352">
            <v>2</v>
          </cell>
          <cell r="AQ352">
            <v>2</v>
          </cell>
          <cell r="AR352">
            <v>2</v>
          </cell>
          <cell r="AS352">
            <v>2</v>
          </cell>
          <cell r="AT352">
            <v>2</v>
          </cell>
          <cell r="AU352">
            <v>2</v>
          </cell>
          <cell r="AV352">
            <v>1</v>
          </cell>
          <cell r="AW352">
            <v>2</v>
          </cell>
          <cell r="AX352">
            <v>1</v>
          </cell>
          <cell r="AY352">
            <v>1</v>
          </cell>
          <cell r="AZ352">
            <v>1</v>
          </cell>
          <cell r="BA352">
            <v>1</v>
          </cell>
          <cell r="BB352">
            <v>1</v>
          </cell>
          <cell r="BC352">
            <v>1</v>
          </cell>
          <cell r="BD352">
            <v>2</v>
          </cell>
          <cell r="BE352">
            <v>1</v>
          </cell>
          <cell r="BF352">
            <v>0</v>
          </cell>
          <cell r="BG352">
            <v>0</v>
          </cell>
          <cell r="BH352">
            <v>1</v>
          </cell>
          <cell r="BI352">
            <v>1</v>
          </cell>
          <cell r="BJ352">
            <v>1</v>
          </cell>
          <cell r="BK352">
            <v>1</v>
          </cell>
          <cell r="BL352">
            <v>1</v>
          </cell>
          <cell r="BM352">
            <v>1</v>
          </cell>
          <cell r="BN352">
            <v>2</v>
          </cell>
          <cell r="BO352">
            <v>1</v>
          </cell>
          <cell r="BP352">
            <v>0</v>
          </cell>
          <cell r="BQ352">
            <v>1</v>
          </cell>
          <cell r="BR352">
            <v>1</v>
          </cell>
          <cell r="BS352">
            <v>1</v>
          </cell>
          <cell r="BT352">
            <v>0</v>
          </cell>
          <cell r="BU352">
            <v>2</v>
          </cell>
          <cell r="BV352">
            <v>1</v>
          </cell>
          <cell r="BW352">
            <v>1</v>
          </cell>
          <cell r="BX352">
            <v>1</v>
          </cell>
          <cell r="BY352">
            <v>1</v>
          </cell>
          <cell r="BZ352">
            <v>1</v>
          </cell>
          <cell r="CA352">
            <v>1</v>
          </cell>
          <cell r="CB352">
            <v>1</v>
          </cell>
          <cell r="CC352">
            <v>1</v>
          </cell>
          <cell r="CD352">
            <v>1</v>
          </cell>
          <cell r="CE352">
            <v>1</v>
          </cell>
          <cell r="CF352">
            <v>1</v>
          </cell>
          <cell r="CG352">
            <v>1</v>
          </cell>
          <cell r="CH352">
            <v>1</v>
          </cell>
          <cell r="CI352">
            <v>1</v>
          </cell>
          <cell r="CJ352">
            <v>1</v>
          </cell>
          <cell r="CK352">
            <v>1</v>
          </cell>
          <cell r="CL352">
            <v>1</v>
          </cell>
          <cell r="CM352">
            <v>1</v>
          </cell>
          <cell r="CN352">
            <v>1</v>
          </cell>
          <cell r="CO352">
            <v>2</v>
          </cell>
          <cell r="CP352">
            <v>2</v>
          </cell>
          <cell r="CQ352">
            <v>2</v>
          </cell>
          <cell r="CR352">
            <v>2</v>
          </cell>
          <cell r="CS352">
            <v>2</v>
          </cell>
          <cell r="CT352">
            <v>2</v>
          </cell>
          <cell r="CU352">
            <v>1</v>
          </cell>
          <cell r="CV352">
            <v>2</v>
          </cell>
          <cell r="CW352">
            <v>1</v>
          </cell>
          <cell r="CX352">
            <v>1</v>
          </cell>
          <cell r="CY352">
            <v>1</v>
          </cell>
          <cell r="CZ352">
            <v>1</v>
          </cell>
          <cell r="DA352">
            <v>1</v>
          </cell>
          <cell r="DB352">
            <v>2</v>
          </cell>
          <cell r="DC352">
            <v>2</v>
          </cell>
          <cell r="DD352">
            <v>1</v>
          </cell>
          <cell r="DE352">
            <v>1</v>
          </cell>
          <cell r="DF352">
            <v>1</v>
          </cell>
          <cell r="DG352">
            <v>1</v>
          </cell>
          <cell r="DH352">
            <v>1</v>
          </cell>
          <cell r="DI352">
            <v>1</v>
          </cell>
          <cell r="DJ352" t="str">
            <v>HB</v>
          </cell>
          <cell r="DK352" t="str">
            <v>Limited</v>
          </cell>
          <cell r="EA352" t="str">
            <v>Might</v>
          </cell>
          <cell r="EB352" t="str">
            <v>• 4 ranks in Concentration.
• 8 ranks in Heal.
• Combat Casting Feat.
• Dodge Feat.
• Must be able to cast cure light wounds (not verified).</v>
          </cell>
          <cell r="ED352" t="str">
            <v>MCh</v>
          </cell>
          <cell r="EE352">
            <v>7</v>
          </cell>
          <cell r="EF352" t="str">
            <v>evil</v>
          </cell>
          <cell r="EG352">
            <v>10</v>
          </cell>
          <cell r="EH352" t="b">
            <v>0</v>
          </cell>
          <cell r="EI352" t="str">
            <v/>
          </cell>
          <cell r="EJ352">
            <v>99</v>
          </cell>
          <cell r="EK352">
            <v>99</v>
          </cell>
          <cell r="EL352">
            <v>99</v>
          </cell>
          <cell r="EM352">
            <v>99</v>
          </cell>
          <cell r="EN352" t="str">
            <v/>
          </cell>
        </row>
        <row r="353">
          <cell r="A353">
            <v>350</v>
          </cell>
          <cell r="B353" t="str">
            <v>Dread Commando</v>
          </cell>
          <cell r="C353" t="str">
            <v>DCm</v>
          </cell>
          <cell r="D353" t="str">
            <v>DCm</v>
          </cell>
          <cell r="E353">
            <v>0</v>
          </cell>
          <cell r="K353">
            <v>6</v>
          </cell>
          <cell r="L353">
            <v>8</v>
          </cell>
          <cell r="U353">
            <v>1</v>
          </cell>
          <cell r="V353">
            <v>0.34</v>
          </cell>
          <cell r="W353">
            <v>0.5</v>
          </cell>
          <cell r="X353">
            <v>0.34</v>
          </cell>
          <cell r="AH353">
            <v>1</v>
          </cell>
          <cell r="AI353">
            <v>1</v>
          </cell>
          <cell r="AJ353">
            <v>1</v>
          </cell>
          <cell r="AK353">
            <v>1</v>
          </cell>
          <cell r="AL353">
            <v>2</v>
          </cell>
          <cell r="AM353">
            <v>0</v>
          </cell>
          <cell r="AN353">
            <v>1</v>
          </cell>
          <cell r="AO353">
            <v>2</v>
          </cell>
          <cell r="AP353">
            <v>2</v>
          </cell>
          <cell r="AQ353">
            <v>2</v>
          </cell>
          <cell r="AR353">
            <v>2</v>
          </cell>
          <cell r="AS353">
            <v>2</v>
          </cell>
          <cell r="AT353">
            <v>2</v>
          </cell>
          <cell r="AU353">
            <v>2</v>
          </cell>
          <cell r="AV353">
            <v>1</v>
          </cell>
          <cell r="AW353">
            <v>1</v>
          </cell>
          <cell r="AX353">
            <v>2</v>
          </cell>
          <cell r="AY353">
            <v>2</v>
          </cell>
          <cell r="AZ353">
            <v>2</v>
          </cell>
          <cell r="BA353">
            <v>1</v>
          </cell>
          <cell r="BB353">
            <v>1</v>
          </cell>
          <cell r="BC353">
            <v>1</v>
          </cell>
          <cell r="BD353">
            <v>1</v>
          </cell>
          <cell r="BE353">
            <v>2</v>
          </cell>
          <cell r="BF353">
            <v>0</v>
          </cell>
          <cell r="BG353">
            <v>0</v>
          </cell>
          <cell r="BH353">
            <v>1</v>
          </cell>
          <cell r="BI353">
            <v>2</v>
          </cell>
          <cell r="BJ353">
            <v>1</v>
          </cell>
          <cell r="BK353">
            <v>1</v>
          </cell>
          <cell r="BL353">
            <v>1</v>
          </cell>
          <cell r="BM353">
            <v>2</v>
          </cell>
          <cell r="BN353">
            <v>1</v>
          </cell>
          <cell r="BO353">
            <v>1</v>
          </cell>
          <cell r="BP353">
            <v>0</v>
          </cell>
          <cell r="BQ353">
            <v>1</v>
          </cell>
          <cell r="BR353">
            <v>1</v>
          </cell>
          <cell r="BS353">
            <v>1</v>
          </cell>
          <cell r="BT353">
            <v>0</v>
          </cell>
          <cell r="BU353">
            <v>1</v>
          </cell>
          <cell r="BV353">
            <v>1</v>
          </cell>
          <cell r="BW353">
            <v>1</v>
          </cell>
          <cell r="BX353">
            <v>1</v>
          </cell>
          <cell r="BY353">
            <v>1</v>
          </cell>
          <cell r="BZ353">
            <v>1</v>
          </cell>
          <cell r="CA353">
            <v>1</v>
          </cell>
          <cell r="CB353">
            <v>1</v>
          </cell>
          <cell r="CC353">
            <v>1</v>
          </cell>
          <cell r="CD353">
            <v>1</v>
          </cell>
          <cell r="CE353">
            <v>2</v>
          </cell>
          <cell r="CF353">
            <v>1</v>
          </cell>
          <cell r="CG353">
            <v>2</v>
          </cell>
          <cell r="CH353">
            <v>2</v>
          </cell>
          <cell r="CI353">
            <v>1</v>
          </cell>
          <cell r="CJ353">
            <v>1</v>
          </cell>
          <cell r="CK353">
            <v>1</v>
          </cell>
          <cell r="CL353">
            <v>1</v>
          </cell>
          <cell r="CM353">
            <v>1</v>
          </cell>
          <cell r="CN353">
            <v>1</v>
          </cell>
          <cell r="CO353">
            <v>2</v>
          </cell>
          <cell r="CP353">
            <v>2</v>
          </cell>
          <cell r="CQ353">
            <v>2</v>
          </cell>
          <cell r="CR353">
            <v>2</v>
          </cell>
          <cell r="CS353">
            <v>2</v>
          </cell>
          <cell r="CT353">
            <v>2</v>
          </cell>
          <cell r="CU353">
            <v>1</v>
          </cell>
          <cell r="CV353">
            <v>1</v>
          </cell>
          <cell r="CW353">
            <v>2</v>
          </cell>
          <cell r="CX353">
            <v>1</v>
          </cell>
          <cell r="CY353">
            <v>1</v>
          </cell>
          <cell r="CZ353">
            <v>1</v>
          </cell>
          <cell r="DA353">
            <v>1</v>
          </cell>
          <cell r="DB353">
            <v>1</v>
          </cell>
          <cell r="DC353">
            <v>2</v>
          </cell>
          <cell r="DD353">
            <v>1</v>
          </cell>
          <cell r="DE353">
            <v>2</v>
          </cell>
          <cell r="DF353">
            <v>1</v>
          </cell>
          <cell r="DG353">
            <v>1</v>
          </cell>
          <cell r="DH353">
            <v>1</v>
          </cell>
          <cell r="DI353">
            <v>2</v>
          </cell>
          <cell r="DJ353" t="str">
            <v>HB</v>
          </cell>
          <cell r="DK353" t="str">
            <v>Limited</v>
          </cell>
          <cell r="EA353" t="str">
            <v>Do</v>
          </cell>
          <cell r="EB353" t="str">
            <v>• Base Attack Bonus of +5.
• 6 ranks in Hide.
• 6 ranks in Move Silently.
• Dodge Feat.
• Mobility Feat.</v>
          </cell>
          <cell r="ED353" t="str">
            <v>Slo</v>
          </cell>
          <cell r="EE353">
            <v>7</v>
          </cell>
          <cell r="EF353" t="str">
            <v>slashing or piercing</v>
          </cell>
          <cell r="EG353">
            <v>5</v>
          </cell>
          <cell r="EH353" t="b">
            <v>0</v>
          </cell>
          <cell r="EI353" t="str">
            <v/>
          </cell>
          <cell r="EJ353">
            <v>99</v>
          </cell>
          <cell r="EK353">
            <v>99</v>
          </cell>
          <cell r="EL353">
            <v>99</v>
          </cell>
          <cell r="EM353">
            <v>99</v>
          </cell>
          <cell r="EN353" t="str">
            <v/>
          </cell>
        </row>
        <row r="354">
          <cell r="A354">
            <v>351</v>
          </cell>
          <cell r="B354" t="str">
            <v>Legendary Leader</v>
          </cell>
          <cell r="C354" t="str">
            <v>LLd</v>
          </cell>
          <cell r="D354" t="str">
            <v>LLd</v>
          </cell>
          <cell r="E354">
            <v>0</v>
          </cell>
          <cell r="K354">
            <v>4</v>
          </cell>
          <cell r="L354">
            <v>8</v>
          </cell>
          <cell r="U354">
            <v>0.75</v>
          </cell>
          <cell r="V354">
            <v>0.34</v>
          </cell>
          <cell r="W354">
            <v>0.34</v>
          </cell>
          <cell r="X354">
            <v>0.5</v>
          </cell>
          <cell r="AH354">
            <v>1</v>
          </cell>
          <cell r="AI354">
            <v>1</v>
          </cell>
          <cell r="AJ354">
            <v>1</v>
          </cell>
          <cell r="AK354">
            <v>2</v>
          </cell>
          <cell r="AL354">
            <v>1</v>
          </cell>
          <cell r="AM354">
            <v>0</v>
          </cell>
          <cell r="AN354">
            <v>1</v>
          </cell>
          <cell r="AO354">
            <v>2</v>
          </cell>
          <cell r="AP354">
            <v>2</v>
          </cell>
          <cell r="AQ354">
            <v>2</v>
          </cell>
          <cell r="AR354">
            <v>2</v>
          </cell>
          <cell r="AS354">
            <v>2</v>
          </cell>
          <cell r="AT354">
            <v>2</v>
          </cell>
          <cell r="AU354">
            <v>2</v>
          </cell>
          <cell r="AV354">
            <v>1</v>
          </cell>
          <cell r="AW354">
            <v>2</v>
          </cell>
          <cell r="AX354">
            <v>1</v>
          </cell>
          <cell r="AY354">
            <v>1</v>
          </cell>
          <cell r="AZ354">
            <v>1</v>
          </cell>
          <cell r="BA354">
            <v>1</v>
          </cell>
          <cell r="BB354">
            <v>2</v>
          </cell>
          <cell r="BC354">
            <v>2</v>
          </cell>
          <cell r="BD354">
            <v>1</v>
          </cell>
          <cell r="BE354">
            <v>1</v>
          </cell>
          <cell r="BF354">
            <v>0</v>
          </cell>
          <cell r="BG354">
            <v>0</v>
          </cell>
          <cell r="BH354">
            <v>2</v>
          </cell>
          <cell r="BI354">
            <v>1</v>
          </cell>
          <cell r="BJ354">
            <v>1</v>
          </cell>
          <cell r="BK354">
            <v>1</v>
          </cell>
          <cell r="BL354">
            <v>1</v>
          </cell>
          <cell r="BM354">
            <v>1</v>
          </cell>
          <cell r="BN354">
            <v>2</v>
          </cell>
          <cell r="BO354">
            <v>1</v>
          </cell>
          <cell r="BP354">
            <v>0</v>
          </cell>
          <cell r="BQ354">
            <v>1</v>
          </cell>
          <cell r="BR354">
            <v>2</v>
          </cell>
          <cell r="BS354">
            <v>1</v>
          </cell>
          <cell r="BT354">
            <v>0</v>
          </cell>
          <cell r="BU354">
            <v>1</v>
          </cell>
          <cell r="BV354">
            <v>1</v>
          </cell>
          <cell r="BW354">
            <v>1</v>
          </cell>
          <cell r="BX354">
            <v>1</v>
          </cell>
          <cell r="BY354">
            <v>1</v>
          </cell>
          <cell r="BZ354">
            <v>1</v>
          </cell>
          <cell r="CA354">
            <v>1</v>
          </cell>
          <cell r="CB354">
            <v>1</v>
          </cell>
          <cell r="CC354">
            <v>1</v>
          </cell>
          <cell r="CD354">
            <v>1</v>
          </cell>
          <cell r="CE354">
            <v>1</v>
          </cell>
          <cell r="CF354">
            <v>1</v>
          </cell>
          <cell r="CG354">
            <v>1</v>
          </cell>
          <cell r="CH354">
            <v>1</v>
          </cell>
          <cell r="CI354">
            <v>1</v>
          </cell>
          <cell r="CJ354">
            <v>1</v>
          </cell>
          <cell r="CK354">
            <v>1</v>
          </cell>
          <cell r="CL354">
            <v>1</v>
          </cell>
          <cell r="CM354">
            <v>1</v>
          </cell>
          <cell r="CN354">
            <v>1</v>
          </cell>
          <cell r="CO354">
            <v>2</v>
          </cell>
          <cell r="CP354">
            <v>2</v>
          </cell>
          <cell r="CQ354">
            <v>2</v>
          </cell>
          <cell r="CR354">
            <v>2</v>
          </cell>
          <cell r="CS354">
            <v>2</v>
          </cell>
          <cell r="CT354">
            <v>2</v>
          </cell>
          <cell r="CU354">
            <v>1</v>
          </cell>
          <cell r="CV354">
            <v>2</v>
          </cell>
          <cell r="CW354">
            <v>1</v>
          </cell>
          <cell r="CX354">
            <v>2</v>
          </cell>
          <cell r="CY354">
            <v>1</v>
          </cell>
          <cell r="CZ354">
            <v>1</v>
          </cell>
          <cell r="DA354">
            <v>1</v>
          </cell>
          <cell r="DB354">
            <v>1</v>
          </cell>
          <cell r="DC354">
            <v>1</v>
          </cell>
          <cell r="DD354">
            <v>1</v>
          </cell>
          <cell r="DE354">
            <v>1</v>
          </cell>
          <cell r="DF354">
            <v>1</v>
          </cell>
          <cell r="DG354">
            <v>1</v>
          </cell>
          <cell r="DH354">
            <v>1</v>
          </cell>
          <cell r="DI354">
            <v>1</v>
          </cell>
          <cell r="DJ354" t="str">
            <v>HB</v>
          </cell>
          <cell r="DK354" t="str">
            <v>Closed</v>
          </cell>
          <cell r="EA354" t="str">
            <v>Might</v>
          </cell>
          <cell r="EB354" t="str">
            <v>• Iron Will Feat.
• Leadership Feat.
• Base Leadership score of 7 or higher (not verified).</v>
          </cell>
          <cell r="ED354" t="str">
            <v>Soh</v>
          </cell>
          <cell r="EE354">
            <v>11</v>
          </cell>
          <cell r="EF354" t="str">
            <v>-</v>
          </cell>
          <cell r="EG354">
            <v>-3</v>
          </cell>
          <cell r="EH354" t="b">
            <v>0</v>
          </cell>
          <cell r="EI354" t="str">
            <v/>
          </cell>
          <cell r="EJ354">
            <v>99</v>
          </cell>
          <cell r="EK354">
            <v>99</v>
          </cell>
          <cell r="EL354">
            <v>99</v>
          </cell>
          <cell r="EM354">
            <v>99</v>
          </cell>
          <cell r="EN354" t="str">
            <v/>
          </cell>
        </row>
        <row r="355">
          <cell r="A355">
            <v>352</v>
          </cell>
          <cell r="B355" t="str">
            <v>War Weaver</v>
          </cell>
          <cell r="C355" t="str">
            <v>WWv</v>
          </cell>
          <cell r="D355" t="str">
            <v>WWv</v>
          </cell>
          <cell r="E355">
            <v>0</v>
          </cell>
          <cell r="G355">
            <v>0</v>
          </cell>
          <cell r="K355">
            <v>2</v>
          </cell>
          <cell r="L355">
            <v>4</v>
          </cell>
          <cell r="U355">
            <v>0.5</v>
          </cell>
          <cell r="V355">
            <v>0.34</v>
          </cell>
          <cell r="W355">
            <v>0.34</v>
          </cell>
          <cell r="X355">
            <v>0.5</v>
          </cell>
          <cell r="AH355">
            <v>1</v>
          </cell>
          <cell r="AI355">
            <v>1</v>
          </cell>
          <cell r="AJ355">
            <v>1</v>
          </cell>
          <cell r="AK355">
            <v>1</v>
          </cell>
          <cell r="AL355">
            <v>1</v>
          </cell>
          <cell r="AM355">
            <v>0</v>
          </cell>
          <cell r="AN355">
            <v>2</v>
          </cell>
          <cell r="AO355">
            <v>2</v>
          </cell>
          <cell r="AP355">
            <v>2</v>
          </cell>
          <cell r="AQ355">
            <v>2</v>
          </cell>
          <cell r="AR355">
            <v>2</v>
          </cell>
          <cell r="AS355">
            <v>2</v>
          </cell>
          <cell r="AT355">
            <v>2</v>
          </cell>
          <cell r="AU355">
            <v>2</v>
          </cell>
          <cell r="AV355">
            <v>1</v>
          </cell>
          <cell r="AW355">
            <v>1</v>
          </cell>
          <cell r="AX355">
            <v>1</v>
          </cell>
          <cell r="AY355">
            <v>1</v>
          </cell>
          <cell r="AZ355">
            <v>1</v>
          </cell>
          <cell r="BA355">
            <v>1</v>
          </cell>
          <cell r="BB355">
            <v>1</v>
          </cell>
          <cell r="BC355">
            <v>1</v>
          </cell>
          <cell r="BD355">
            <v>1</v>
          </cell>
          <cell r="BE355">
            <v>1</v>
          </cell>
          <cell r="BF355">
            <v>0</v>
          </cell>
          <cell r="BG355">
            <v>0</v>
          </cell>
          <cell r="BH355">
            <v>1</v>
          </cell>
          <cell r="BI355">
            <v>1</v>
          </cell>
          <cell r="BJ355">
            <v>2</v>
          </cell>
          <cell r="BK355">
            <v>1</v>
          </cell>
          <cell r="BL355">
            <v>1</v>
          </cell>
          <cell r="BM355">
            <v>1</v>
          </cell>
          <cell r="BN355">
            <v>1</v>
          </cell>
          <cell r="BO355">
            <v>1</v>
          </cell>
          <cell r="BP355">
            <v>0</v>
          </cell>
          <cell r="BQ355">
            <v>1</v>
          </cell>
          <cell r="BR355">
            <v>1</v>
          </cell>
          <cell r="BS355">
            <v>1</v>
          </cell>
          <cell r="BT355">
            <v>0</v>
          </cell>
          <cell r="BU355">
            <v>1</v>
          </cell>
          <cell r="BV355">
            <v>1</v>
          </cell>
          <cell r="BW355">
            <v>1</v>
          </cell>
          <cell r="BX355">
            <v>1</v>
          </cell>
          <cell r="BY355">
            <v>1</v>
          </cell>
          <cell r="BZ355">
            <v>1</v>
          </cell>
          <cell r="CA355">
            <v>1</v>
          </cell>
          <cell r="CB355">
            <v>1</v>
          </cell>
          <cell r="CC355">
            <v>1</v>
          </cell>
          <cell r="CD355">
            <v>1</v>
          </cell>
          <cell r="CE355">
            <v>1</v>
          </cell>
          <cell r="CF355">
            <v>1</v>
          </cell>
          <cell r="CG355">
            <v>1</v>
          </cell>
          <cell r="CH355">
            <v>1</v>
          </cell>
          <cell r="CI355">
            <v>1</v>
          </cell>
          <cell r="CJ355">
            <v>1</v>
          </cell>
          <cell r="CK355">
            <v>1</v>
          </cell>
          <cell r="CL355">
            <v>1</v>
          </cell>
          <cell r="CM355">
            <v>1</v>
          </cell>
          <cell r="CN355">
            <v>1</v>
          </cell>
          <cell r="CO355">
            <v>2</v>
          </cell>
          <cell r="CP355">
            <v>2</v>
          </cell>
          <cell r="CQ355">
            <v>2</v>
          </cell>
          <cell r="CR355">
            <v>2</v>
          </cell>
          <cell r="CS355">
            <v>2</v>
          </cell>
          <cell r="CT355">
            <v>2</v>
          </cell>
          <cell r="CU355">
            <v>1</v>
          </cell>
          <cell r="CV355">
            <v>1</v>
          </cell>
          <cell r="CW355">
            <v>1</v>
          </cell>
          <cell r="CX355">
            <v>1</v>
          </cell>
          <cell r="CY355">
            <v>1</v>
          </cell>
          <cell r="CZ355">
            <v>1</v>
          </cell>
          <cell r="DA355">
            <v>1</v>
          </cell>
          <cell r="DB355">
            <v>2</v>
          </cell>
          <cell r="DC355">
            <v>1</v>
          </cell>
          <cell r="DD355">
            <v>1</v>
          </cell>
          <cell r="DE355">
            <v>1</v>
          </cell>
          <cell r="DF355">
            <v>1</v>
          </cell>
          <cell r="DG355">
            <v>1</v>
          </cell>
          <cell r="DH355">
            <v>1</v>
          </cell>
          <cell r="DI355">
            <v>1</v>
          </cell>
          <cell r="DJ355" t="str">
            <v>HB</v>
          </cell>
          <cell r="DK355" t="str">
            <v>Limited</v>
          </cell>
          <cell r="EA355" t="str">
            <v>Do</v>
          </cell>
          <cell r="EB355" t="str">
            <v>• 6 ranks in Craft (weaving).
• 6 ranks in Knowledge (arcana).
• Enlarge Spell Feat.
• Must be able to cast 3rd-level Arcane spells.</v>
          </cell>
          <cell r="ED355" t="str">
            <v>DBg</v>
          </cell>
          <cell r="EE355">
            <v>6</v>
          </cell>
          <cell r="EF355" t="str">
            <v>-</v>
          </cell>
          <cell r="EG355">
            <v>-3</v>
          </cell>
          <cell r="EH355" t="b">
            <v>0</v>
          </cell>
          <cell r="EI355" t="str">
            <v/>
          </cell>
          <cell r="EJ355">
            <v>99</v>
          </cell>
          <cell r="EK355">
            <v>99</v>
          </cell>
          <cell r="EL355">
            <v>99</v>
          </cell>
          <cell r="EM355">
            <v>99</v>
          </cell>
          <cell r="EN355" t="str">
            <v/>
          </cell>
        </row>
        <row r="356">
          <cell r="A356">
            <v>353</v>
          </cell>
          <cell r="B356" t="str">
            <v>– Prestige Classes Heroes of Horror –</v>
          </cell>
          <cell r="E356">
            <v>0</v>
          </cell>
          <cell r="F356">
            <v>1</v>
          </cell>
          <cell r="ED356" t="str">
            <v>Hen</v>
          </cell>
          <cell r="EE356">
            <v>10</v>
          </cell>
          <cell r="EF356" t="str">
            <v>magic</v>
          </cell>
          <cell r="EG356">
            <v>10</v>
          </cell>
          <cell r="EH356" t="b">
            <v>0</v>
          </cell>
          <cell r="EI356" t="str">
            <v/>
          </cell>
          <cell r="EJ356">
            <v>99</v>
          </cell>
          <cell r="EK356">
            <v>99</v>
          </cell>
          <cell r="EL356">
            <v>99</v>
          </cell>
          <cell r="EM356">
            <v>99</v>
          </cell>
          <cell r="EN356" t="str">
            <v/>
          </cell>
        </row>
        <row r="357">
          <cell r="A357">
            <v>354</v>
          </cell>
          <cell r="B357" t="str">
            <v>Corrupt Avenger</v>
          </cell>
          <cell r="C357" t="str">
            <v>CoA</v>
          </cell>
          <cell r="D357" t="str">
            <v>CoA</v>
          </cell>
          <cell r="E357">
            <v>0</v>
          </cell>
          <cell r="K357">
            <v>2</v>
          </cell>
          <cell r="L357">
            <v>12</v>
          </cell>
          <cell r="U357">
            <v>1</v>
          </cell>
          <cell r="V357">
            <v>0.5</v>
          </cell>
          <cell r="W357">
            <v>0.34</v>
          </cell>
          <cell r="X357">
            <v>0.34</v>
          </cell>
          <cell r="AH357">
            <v>1</v>
          </cell>
          <cell r="AI357">
            <v>1</v>
          </cell>
          <cell r="AJ357">
            <v>1</v>
          </cell>
          <cell r="AK357">
            <v>2</v>
          </cell>
          <cell r="AL357">
            <v>2</v>
          </cell>
          <cell r="AM357">
            <v>0</v>
          </cell>
          <cell r="AN357">
            <v>2</v>
          </cell>
          <cell r="AO357">
            <v>1</v>
          </cell>
          <cell r="AP357">
            <v>1</v>
          </cell>
          <cell r="AQ357">
            <v>1</v>
          </cell>
          <cell r="AR357">
            <v>1</v>
          </cell>
          <cell r="AS357">
            <v>1</v>
          </cell>
          <cell r="AT357">
            <v>1</v>
          </cell>
          <cell r="AU357">
            <v>1</v>
          </cell>
          <cell r="AV357">
            <v>1</v>
          </cell>
          <cell r="AW357">
            <v>2</v>
          </cell>
          <cell r="AX357">
            <v>1</v>
          </cell>
          <cell r="AY357">
            <v>1</v>
          </cell>
          <cell r="AZ357">
            <v>1</v>
          </cell>
          <cell r="BA357">
            <v>1</v>
          </cell>
          <cell r="BB357">
            <v>1</v>
          </cell>
          <cell r="BC357">
            <v>1</v>
          </cell>
          <cell r="BD357">
            <v>1</v>
          </cell>
          <cell r="BE357">
            <v>1</v>
          </cell>
          <cell r="BF357">
            <v>0</v>
          </cell>
          <cell r="BG357">
            <v>0</v>
          </cell>
          <cell r="BH357">
            <v>2</v>
          </cell>
          <cell r="BI357">
            <v>2</v>
          </cell>
          <cell r="BJ357">
            <v>1</v>
          </cell>
          <cell r="BK357">
            <v>1</v>
          </cell>
          <cell r="BL357">
            <v>1</v>
          </cell>
          <cell r="BM357">
            <v>1</v>
          </cell>
          <cell r="BN357">
            <v>1</v>
          </cell>
          <cell r="BO357">
            <v>2</v>
          </cell>
          <cell r="BP357">
            <v>0</v>
          </cell>
          <cell r="BQ357">
            <v>1</v>
          </cell>
          <cell r="BR357">
            <v>1</v>
          </cell>
          <cell r="BS357">
            <v>1</v>
          </cell>
          <cell r="BT357">
            <v>0</v>
          </cell>
          <cell r="BU357">
            <v>1</v>
          </cell>
          <cell r="BV357">
            <v>1</v>
          </cell>
          <cell r="BW357">
            <v>1</v>
          </cell>
          <cell r="BX357">
            <v>1</v>
          </cell>
          <cell r="BY357">
            <v>1</v>
          </cell>
          <cell r="BZ357">
            <v>1</v>
          </cell>
          <cell r="CA357">
            <v>1</v>
          </cell>
          <cell r="CB357">
            <v>1</v>
          </cell>
          <cell r="CC357">
            <v>1</v>
          </cell>
          <cell r="CD357">
            <v>1</v>
          </cell>
          <cell r="CE357">
            <v>2</v>
          </cell>
          <cell r="CF357">
            <v>1</v>
          </cell>
          <cell r="CG357">
            <v>1</v>
          </cell>
          <cell r="CH357">
            <v>1</v>
          </cell>
          <cell r="CI357">
            <v>1</v>
          </cell>
          <cell r="CJ357">
            <v>1</v>
          </cell>
          <cell r="CK357">
            <v>1</v>
          </cell>
          <cell r="CL357">
            <v>1</v>
          </cell>
          <cell r="CM357">
            <v>1</v>
          </cell>
          <cell r="CN357">
            <v>1</v>
          </cell>
          <cell r="CO357">
            <v>1</v>
          </cell>
          <cell r="CP357">
            <v>1</v>
          </cell>
          <cell r="CQ357">
            <v>1</v>
          </cell>
          <cell r="CR357">
            <v>1</v>
          </cell>
          <cell r="CS357">
            <v>1</v>
          </cell>
          <cell r="CT357">
            <v>1</v>
          </cell>
          <cell r="CU357">
            <v>1</v>
          </cell>
          <cell r="CV357">
            <v>2</v>
          </cell>
          <cell r="CW357">
            <v>1</v>
          </cell>
          <cell r="CX357">
            <v>2</v>
          </cell>
          <cell r="CY357">
            <v>1</v>
          </cell>
          <cell r="CZ357">
            <v>1</v>
          </cell>
          <cell r="DA357">
            <v>1</v>
          </cell>
          <cell r="DB357">
            <v>1</v>
          </cell>
          <cell r="DC357">
            <v>2</v>
          </cell>
          <cell r="DD357">
            <v>2</v>
          </cell>
          <cell r="DE357">
            <v>1</v>
          </cell>
          <cell r="DF357">
            <v>1</v>
          </cell>
          <cell r="DG357">
            <v>1</v>
          </cell>
          <cell r="DH357">
            <v>1</v>
          </cell>
          <cell r="DI357">
            <v>1</v>
          </cell>
          <cell r="DJ357" t="str">
            <v>HH</v>
          </cell>
          <cell r="DK357" t="str">
            <v>Closed</v>
          </cell>
          <cell r="EA357" t="str">
            <v>Might</v>
          </cell>
          <cell r="EB357" t="str">
            <v>• Base Attack Bonus of +6 or greater.
• Taint: Moderate Corruption. (not verified).</v>
          </cell>
          <cell r="ED357" t="str">
            <v>HiD</v>
          </cell>
          <cell r="EE357">
            <v>3</v>
          </cell>
          <cell r="EF357" t="str">
            <v>-</v>
          </cell>
          <cell r="EG357">
            <v>-1</v>
          </cell>
          <cell r="EH357" t="b">
            <v>0</v>
          </cell>
          <cell r="EI357" t="str">
            <v/>
          </cell>
          <cell r="EJ357">
            <v>99</v>
          </cell>
          <cell r="EK357">
            <v>99</v>
          </cell>
          <cell r="EL357">
            <v>99</v>
          </cell>
          <cell r="EM357">
            <v>99</v>
          </cell>
          <cell r="EN357" t="str">
            <v/>
          </cell>
        </row>
        <row r="358">
          <cell r="A358">
            <v>355</v>
          </cell>
          <cell r="B358" t="str">
            <v>Death Delver</v>
          </cell>
          <cell r="C358" t="str">
            <v>DeD</v>
          </cell>
          <cell r="D358" t="str">
            <v>DeD</v>
          </cell>
          <cell r="E358">
            <v>0</v>
          </cell>
          <cell r="K358">
            <v>2</v>
          </cell>
          <cell r="L358">
            <v>8</v>
          </cell>
          <cell r="M358">
            <v>0</v>
          </cell>
          <cell r="U358">
            <v>0.75</v>
          </cell>
          <cell r="V358">
            <v>0.5</v>
          </cell>
          <cell r="W358">
            <v>0.34</v>
          </cell>
          <cell r="X358">
            <v>0.5</v>
          </cell>
          <cell r="AH358">
            <v>1</v>
          </cell>
          <cell r="AI358">
            <v>1</v>
          </cell>
          <cell r="AJ358">
            <v>1</v>
          </cell>
          <cell r="AK358">
            <v>1</v>
          </cell>
          <cell r="AL358">
            <v>1</v>
          </cell>
          <cell r="AM358">
            <v>0</v>
          </cell>
          <cell r="AN358">
            <v>2</v>
          </cell>
          <cell r="AO358">
            <v>2</v>
          </cell>
          <cell r="AP358">
            <v>2</v>
          </cell>
          <cell r="AQ358">
            <v>2</v>
          </cell>
          <cell r="AR358">
            <v>2</v>
          </cell>
          <cell r="AS358">
            <v>2</v>
          </cell>
          <cell r="AT358">
            <v>2</v>
          </cell>
          <cell r="AU358">
            <v>2</v>
          </cell>
          <cell r="AV358">
            <v>1</v>
          </cell>
          <cell r="AW358">
            <v>1</v>
          </cell>
          <cell r="AX358">
            <v>1</v>
          </cell>
          <cell r="AY358">
            <v>1</v>
          </cell>
          <cell r="AZ358">
            <v>1</v>
          </cell>
          <cell r="BA358">
            <v>1</v>
          </cell>
          <cell r="BB358">
            <v>2</v>
          </cell>
          <cell r="BC358">
            <v>1</v>
          </cell>
          <cell r="BD358">
            <v>1</v>
          </cell>
          <cell r="BE358">
            <v>1</v>
          </cell>
          <cell r="BF358">
            <v>0</v>
          </cell>
          <cell r="BG358">
            <v>0</v>
          </cell>
          <cell r="BH358">
            <v>1</v>
          </cell>
          <cell r="BI358">
            <v>1</v>
          </cell>
          <cell r="BJ358">
            <v>2</v>
          </cell>
          <cell r="BK358">
            <v>1</v>
          </cell>
          <cell r="BL358">
            <v>1</v>
          </cell>
          <cell r="BM358">
            <v>1</v>
          </cell>
          <cell r="BN358">
            <v>1</v>
          </cell>
          <cell r="BO358">
            <v>1</v>
          </cell>
          <cell r="BP358">
            <v>0</v>
          </cell>
          <cell r="BQ358">
            <v>1</v>
          </cell>
          <cell r="BR358">
            <v>1</v>
          </cell>
          <cell r="BS358">
            <v>1</v>
          </cell>
          <cell r="BT358">
            <v>0</v>
          </cell>
          <cell r="BU358">
            <v>2</v>
          </cell>
          <cell r="BV358">
            <v>1</v>
          </cell>
          <cell r="BW358">
            <v>1</v>
          </cell>
          <cell r="BX358">
            <v>1</v>
          </cell>
          <cell r="BY358">
            <v>1</v>
          </cell>
          <cell r="BZ358">
            <v>1</v>
          </cell>
          <cell r="CA358">
            <v>1</v>
          </cell>
          <cell r="CB358">
            <v>1</v>
          </cell>
          <cell r="CC358">
            <v>1</v>
          </cell>
          <cell r="CD358">
            <v>1</v>
          </cell>
          <cell r="CE358">
            <v>2</v>
          </cell>
          <cell r="CF358">
            <v>1</v>
          </cell>
          <cell r="CG358">
            <v>1</v>
          </cell>
          <cell r="CH358">
            <v>1</v>
          </cell>
          <cell r="CI358">
            <v>1</v>
          </cell>
          <cell r="CJ358">
            <v>1</v>
          </cell>
          <cell r="CK358">
            <v>1</v>
          </cell>
          <cell r="CL358">
            <v>1</v>
          </cell>
          <cell r="CM358">
            <v>1</v>
          </cell>
          <cell r="CN358">
            <v>1</v>
          </cell>
          <cell r="CO358">
            <v>2</v>
          </cell>
          <cell r="CP358">
            <v>2</v>
          </cell>
          <cell r="CQ358">
            <v>2</v>
          </cell>
          <cell r="CR358">
            <v>2</v>
          </cell>
          <cell r="CS358">
            <v>2</v>
          </cell>
          <cell r="CT358">
            <v>2</v>
          </cell>
          <cell r="CU358">
            <v>1</v>
          </cell>
          <cell r="CV358">
            <v>1</v>
          </cell>
          <cell r="CW358">
            <v>2</v>
          </cell>
          <cell r="CX358">
            <v>1</v>
          </cell>
          <cell r="CY358">
            <v>1</v>
          </cell>
          <cell r="CZ358">
            <v>1</v>
          </cell>
          <cell r="DA358">
            <v>1</v>
          </cell>
          <cell r="DB358">
            <v>2</v>
          </cell>
          <cell r="DC358">
            <v>2</v>
          </cell>
          <cell r="DD358">
            <v>1</v>
          </cell>
          <cell r="DE358">
            <v>1</v>
          </cell>
          <cell r="DF358">
            <v>1</v>
          </cell>
          <cell r="DG358">
            <v>1</v>
          </cell>
          <cell r="DH358">
            <v>1</v>
          </cell>
          <cell r="DI358">
            <v>1</v>
          </cell>
          <cell r="DJ358" t="str">
            <v>HH</v>
          </cell>
          <cell r="DK358" t="str">
            <v>Limited</v>
          </cell>
          <cell r="EA358" t="str">
            <v>Might</v>
          </cell>
          <cell r="EB358" t="str">
            <v>• Base Will Save +2 or Greater.
• 8 ranks in Concentration.
• 2 ranks in Heal.
• 4 ranks in Knowledge (religion).
• Must have had at least one near-death experience. (not verified).</v>
          </cell>
          <cell r="ED358" t="str">
            <v>RMm</v>
          </cell>
          <cell r="EE358">
            <v>4</v>
          </cell>
          <cell r="EF358" t="str">
            <v>adamantine</v>
          </cell>
          <cell r="EG358">
            <v>0</v>
          </cell>
          <cell r="EH358" t="b">
            <v>0</v>
          </cell>
          <cell r="EI358" t="str">
            <v/>
          </cell>
          <cell r="EJ358">
            <v>99</v>
          </cell>
          <cell r="EK358">
            <v>99</v>
          </cell>
          <cell r="EL358">
            <v>99</v>
          </cell>
          <cell r="EM358">
            <v>99</v>
          </cell>
          <cell r="EN358" t="str">
            <v/>
          </cell>
        </row>
        <row r="359">
          <cell r="A359">
            <v>356</v>
          </cell>
          <cell r="B359" t="str">
            <v>Dread Witch</v>
          </cell>
          <cell r="C359" t="str">
            <v>DWh</v>
          </cell>
          <cell r="D359" t="str">
            <v>DWh</v>
          </cell>
          <cell r="E359">
            <v>0</v>
          </cell>
          <cell r="G359">
            <v>0</v>
          </cell>
          <cell r="K359">
            <v>2</v>
          </cell>
          <cell r="L359">
            <v>4</v>
          </cell>
          <cell r="U359">
            <v>0.5</v>
          </cell>
          <cell r="V359">
            <v>0.34</v>
          </cell>
          <cell r="W359">
            <v>0.34</v>
          </cell>
          <cell r="X359">
            <v>0.5</v>
          </cell>
          <cell r="AH359">
            <v>1</v>
          </cell>
          <cell r="AI359">
            <v>1</v>
          </cell>
          <cell r="AJ359">
            <v>1</v>
          </cell>
          <cell r="AK359">
            <v>2</v>
          </cell>
          <cell r="AL359">
            <v>1</v>
          </cell>
          <cell r="AM359">
            <v>0</v>
          </cell>
          <cell r="AN359">
            <v>2</v>
          </cell>
          <cell r="AO359">
            <v>2</v>
          </cell>
          <cell r="AP359">
            <v>2</v>
          </cell>
          <cell r="AQ359">
            <v>2</v>
          </cell>
          <cell r="AR359">
            <v>2</v>
          </cell>
          <cell r="AS359">
            <v>2</v>
          </cell>
          <cell r="AT359">
            <v>2</v>
          </cell>
          <cell r="AU359">
            <v>2</v>
          </cell>
          <cell r="AV359">
            <v>1</v>
          </cell>
          <cell r="AW359">
            <v>1</v>
          </cell>
          <cell r="AX359">
            <v>1</v>
          </cell>
          <cell r="AY359">
            <v>1</v>
          </cell>
          <cell r="AZ359">
            <v>1</v>
          </cell>
          <cell r="BA359">
            <v>1</v>
          </cell>
          <cell r="BB359">
            <v>1</v>
          </cell>
          <cell r="BC359">
            <v>1</v>
          </cell>
          <cell r="BD359">
            <v>1</v>
          </cell>
          <cell r="BE359">
            <v>1</v>
          </cell>
          <cell r="BF359">
            <v>0</v>
          </cell>
          <cell r="BG359">
            <v>0</v>
          </cell>
          <cell r="BH359">
            <v>2</v>
          </cell>
          <cell r="BI359">
            <v>1</v>
          </cell>
          <cell r="BJ359">
            <v>2</v>
          </cell>
          <cell r="BK359">
            <v>1</v>
          </cell>
          <cell r="BL359">
            <v>1</v>
          </cell>
          <cell r="BM359">
            <v>1</v>
          </cell>
          <cell r="BN359">
            <v>1</v>
          </cell>
          <cell r="BO359">
            <v>1</v>
          </cell>
          <cell r="BP359">
            <v>0</v>
          </cell>
          <cell r="BQ359">
            <v>1</v>
          </cell>
          <cell r="BR359">
            <v>1</v>
          </cell>
          <cell r="BS359">
            <v>1</v>
          </cell>
          <cell r="BT359">
            <v>0</v>
          </cell>
          <cell r="BU359">
            <v>1</v>
          </cell>
          <cell r="BV359">
            <v>2</v>
          </cell>
          <cell r="BW359">
            <v>1</v>
          </cell>
          <cell r="BX359">
            <v>1</v>
          </cell>
          <cell r="BY359">
            <v>1</v>
          </cell>
          <cell r="BZ359">
            <v>1</v>
          </cell>
          <cell r="CA359">
            <v>1</v>
          </cell>
          <cell r="CB359">
            <v>1</v>
          </cell>
          <cell r="CC359">
            <v>1</v>
          </cell>
          <cell r="CD359">
            <v>1</v>
          </cell>
          <cell r="CE359">
            <v>1</v>
          </cell>
          <cell r="CF359">
            <v>1</v>
          </cell>
          <cell r="CG359">
            <v>1</v>
          </cell>
          <cell r="CH359">
            <v>1</v>
          </cell>
          <cell r="CI359">
            <v>1</v>
          </cell>
          <cell r="CJ359">
            <v>1</v>
          </cell>
          <cell r="CK359">
            <v>1</v>
          </cell>
          <cell r="CL359">
            <v>1</v>
          </cell>
          <cell r="CM359">
            <v>1</v>
          </cell>
          <cell r="CN359">
            <v>1</v>
          </cell>
          <cell r="CO359">
            <v>2</v>
          </cell>
          <cell r="CP359">
            <v>2</v>
          </cell>
          <cell r="CQ359">
            <v>2</v>
          </cell>
          <cell r="CR359">
            <v>2</v>
          </cell>
          <cell r="CS359">
            <v>2</v>
          </cell>
          <cell r="CT359">
            <v>2</v>
          </cell>
          <cell r="CU359">
            <v>1</v>
          </cell>
          <cell r="CV359">
            <v>1</v>
          </cell>
          <cell r="CW359">
            <v>1</v>
          </cell>
          <cell r="CX359">
            <v>1</v>
          </cell>
          <cell r="CY359">
            <v>1</v>
          </cell>
          <cell r="CZ359">
            <v>1</v>
          </cell>
          <cell r="DA359">
            <v>1</v>
          </cell>
          <cell r="DB359">
            <v>2</v>
          </cell>
          <cell r="DC359">
            <v>1</v>
          </cell>
          <cell r="DD359">
            <v>1</v>
          </cell>
          <cell r="DE359">
            <v>1</v>
          </cell>
          <cell r="DF359">
            <v>1</v>
          </cell>
          <cell r="DG359">
            <v>1</v>
          </cell>
          <cell r="DH359">
            <v>1</v>
          </cell>
          <cell r="DI359">
            <v>1</v>
          </cell>
          <cell r="DJ359" t="str">
            <v>HH</v>
          </cell>
          <cell r="DK359" t="str">
            <v>Limited</v>
          </cell>
          <cell r="EA359" t="str">
            <v>Might</v>
          </cell>
          <cell r="EB359" t="str">
            <v>• Base Will Save of +4 or greater.
• 3 ranks in Knowledge (arcana).
• Ability to cast cause fear and scare. (not verified)
• Must have suffered at least one fear effect against which you failed your save. (not verified).</v>
          </cell>
        </row>
        <row r="360">
          <cell r="A360">
            <v>357</v>
          </cell>
          <cell r="B360" t="str">
            <v>Fiend-Blooded</v>
          </cell>
          <cell r="C360" t="str">
            <v>FBd</v>
          </cell>
          <cell r="D360" t="str">
            <v>FBd</v>
          </cell>
          <cell r="E360">
            <v>0</v>
          </cell>
          <cell r="G360">
            <v>0</v>
          </cell>
          <cell r="K360">
            <v>2</v>
          </cell>
          <cell r="L360">
            <v>4</v>
          </cell>
          <cell r="U360">
            <v>0.5</v>
          </cell>
          <cell r="V360">
            <v>0.34</v>
          </cell>
          <cell r="W360">
            <v>0.34</v>
          </cell>
          <cell r="X360">
            <v>0.5</v>
          </cell>
          <cell r="AH360">
            <v>1</v>
          </cell>
          <cell r="AI360">
            <v>1</v>
          </cell>
          <cell r="AJ360">
            <v>1</v>
          </cell>
          <cell r="AK360">
            <v>2</v>
          </cell>
          <cell r="AL360">
            <v>1</v>
          </cell>
          <cell r="AM360">
            <v>0</v>
          </cell>
          <cell r="AN360">
            <v>2</v>
          </cell>
          <cell r="AO360">
            <v>1</v>
          </cell>
          <cell r="AP360">
            <v>1</v>
          </cell>
          <cell r="AQ360">
            <v>1</v>
          </cell>
          <cell r="AR360">
            <v>1</v>
          </cell>
          <cell r="AS360">
            <v>1</v>
          </cell>
          <cell r="AT360">
            <v>1</v>
          </cell>
          <cell r="AU360">
            <v>1</v>
          </cell>
          <cell r="AV360">
            <v>1</v>
          </cell>
          <cell r="AW360">
            <v>1</v>
          </cell>
          <cell r="AX360">
            <v>1</v>
          </cell>
          <cell r="AY360">
            <v>1</v>
          </cell>
          <cell r="AZ360">
            <v>1</v>
          </cell>
          <cell r="BA360">
            <v>1</v>
          </cell>
          <cell r="BB360">
            <v>1</v>
          </cell>
          <cell r="BC360">
            <v>1</v>
          </cell>
          <cell r="BD360">
            <v>1</v>
          </cell>
          <cell r="BE360">
            <v>1</v>
          </cell>
          <cell r="BF360">
            <v>0</v>
          </cell>
          <cell r="BG360">
            <v>0</v>
          </cell>
          <cell r="BH360">
            <v>2</v>
          </cell>
          <cell r="BI360">
            <v>1</v>
          </cell>
          <cell r="BJ360">
            <v>2</v>
          </cell>
          <cell r="BK360">
            <v>1</v>
          </cell>
          <cell r="BL360">
            <v>1</v>
          </cell>
          <cell r="BM360">
            <v>1</v>
          </cell>
          <cell r="BN360">
            <v>1</v>
          </cell>
          <cell r="BO360">
            <v>1</v>
          </cell>
          <cell r="BP360">
            <v>0</v>
          </cell>
          <cell r="BQ360">
            <v>1</v>
          </cell>
          <cell r="BR360">
            <v>1</v>
          </cell>
          <cell r="BS360">
            <v>1</v>
          </cell>
          <cell r="BT360">
            <v>0</v>
          </cell>
          <cell r="BU360">
            <v>1</v>
          </cell>
          <cell r="BV360">
            <v>2</v>
          </cell>
          <cell r="BW360">
            <v>1</v>
          </cell>
          <cell r="BX360">
            <v>1</v>
          </cell>
          <cell r="BY360">
            <v>1</v>
          </cell>
          <cell r="BZ360">
            <v>1</v>
          </cell>
          <cell r="CA360">
            <v>1</v>
          </cell>
          <cell r="CB360">
            <v>1</v>
          </cell>
          <cell r="CC360">
            <v>1</v>
          </cell>
          <cell r="CD360">
            <v>1</v>
          </cell>
          <cell r="CE360">
            <v>1</v>
          </cell>
          <cell r="CF360">
            <v>1</v>
          </cell>
          <cell r="CG360">
            <v>1</v>
          </cell>
          <cell r="CH360">
            <v>1</v>
          </cell>
          <cell r="CI360">
            <v>1</v>
          </cell>
          <cell r="CJ360">
            <v>1</v>
          </cell>
          <cell r="CK360">
            <v>1</v>
          </cell>
          <cell r="CL360">
            <v>1</v>
          </cell>
          <cell r="CM360">
            <v>1</v>
          </cell>
          <cell r="CN360">
            <v>1</v>
          </cell>
          <cell r="CO360">
            <v>1</v>
          </cell>
          <cell r="CP360">
            <v>1</v>
          </cell>
          <cell r="CQ360">
            <v>1</v>
          </cell>
          <cell r="CR360">
            <v>1</v>
          </cell>
          <cell r="CS360">
            <v>1</v>
          </cell>
          <cell r="CT360">
            <v>1</v>
          </cell>
          <cell r="CU360">
            <v>1</v>
          </cell>
          <cell r="CV360">
            <v>1</v>
          </cell>
          <cell r="CW360">
            <v>1</v>
          </cell>
          <cell r="CX360">
            <v>1</v>
          </cell>
          <cell r="CY360">
            <v>1</v>
          </cell>
          <cell r="CZ360">
            <v>1</v>
          </cell>
          <cell r="DA360">
            <v>1</v>
          </cell>
          <cell r="DB360">
            <v>2</v>
          </cell>
          <cell r="DC360">
            <v>1</v>
          </cell>
          <cell r="DD360">
            <v>1</v>
          </cell>
          <cell r="DE360">
            <v>1</v>
          </cell>
          <cell r="DF360">
            <v>1</v>
          </cell>
          <cell r="DG360">
            <v>1</v>
          </cell>
          <cell r="DH360">
            <v>1</v>
          </cell>
          <cell r="DI360">
            <v>1</v>
          </cell>
          <cell r="DJ360" t="str">
            <v>HH</v>
          </cell>
          <cell r="DK360" t="str">
            <v>Closed</v>
          </cell>
          <cell r="EA360" t="str">
            <v>Do</v>
          </cell>
          <cell r="EB360" t="str">
            <v>• Any humanoid race (cannot already be a half-fiend).
• Any nongood alignment.
• 8 ranks in Concentration.
• 8 ranks in Knowledge (arcana).
• 8 ranks in Knowledge (the planes).
• Blood Calls to Blood feat.
• Eschew Materials feat.
• Must be able to cast 2nd-level arcane spells without preparation.</v>
          </cell>
        </row>
        <row r="361">
          <cell r="A361">
            <v>358</v>
          </cell>
          <cell r="B361" t="str">
            <v>Purifier of the Hallowed Doctrine</v>
          </cell>
          <cell r="C361" t="str">
            <v>PHD</v>
          </cell>
          <cell r="D361" t="str">
            <v>PHD</v>
          </cell>
          <cell r="E361">
            <v>0</v>
          </cell>
          <cell r="G361">
            <v>0</v>
          </cell>
          <cell r="K361">
            <v>2</v>
          </cell>
          <cell r="L361">
            <v>8</v>
          </cell>
          <cell r="M361">
            <v>0</v>
          </cell>
          <cell r="U361">
            <v>0.75</v>
          </cell>
          <cell r="V361">
            <v>0.5</v>
          </cell>
          <cell r="W361">
            <v>0.34</v>
          </cell>
          <cell r="X361">
            <v>0.5</v>
          </cell>
          <cell r="AH361">
            <v>1</v>
          </cell>
          <cell r="AI361">
            <v>1</v>
          </cell>
          <cell r="AJ361">
            <v>1</v>
          </cell>
          <cell r="AK361">
            <v>1</v>
          </cell>
          <cell r="AL361">
            <v>1</v>
          </cell>
          <cell r="AM361">
            <v>0</v>
          </cell>
          <cell r="AN361">
            <v>2</v>
          </cell>
          <cell r="AO361">
            <v>2</v>
          </cell>
          <cell r="AP361">
            <v>2</v>
          </cell>
          <cell r="AQ361">
            <v>2</v>
          </cell>
          <cell r="AR361">
            <v>2</v>
          </cell>
          <cell r="AS361">
            <v>2</v>
          </cell>
          <cell r="AT361">
            <v>2</v>
          </cell>
          <cell r="AU361">
            <v>2</v>
          </cell>
          <cell r="AV361">
            <v>1</v>
          </cell>
          <cell r="AW361">
            <v>2</v>
          </cell>
          <cell r="AX361">
            <v>1</v>
          </cell>
          <cell r="AY361">
            <v>1</v>
          </cell>
          <cell r="AZ361">
            <v>1</v>
          </cell>
          <cell r="BA361">
            <v>1</v>
          </cell>
          <cell r="BB361">
            <v>1</v>
          </cell>
          <cell r="BC361">
            <v>1</v>
          </cell>
          <cell r="BD361">
            <v>2</v>
          </cell>
          <cell r="BE361">
            <v>1</v>
          </cell>
          <cell r="BF361">
            <v>0</v>
          </cell>
          <cell r="BG361">
            <v>0</v>
          </cell>
          <cell r="BH361">
            <v>1</v>
          </cell>
          <cell r="BI361">
            <v>1</v>
          </cell>
          <cell r="BJ361">
            <v>2</v>
          </cell>
          <cell r="BK361">
            <v>1</v>
          </cell>
          <cell r="BL361">
            <v>1</v>
          </cell>
          <cell r="BM361">
            <v>1</v>
          </cell>
          <cell r="BN361">
            <v>2</v>
          </cell>
          <cell r="BO361">
            <v>1</v>
          </cell>
          <cell r="BP361">
            <v>0</v>
          </cell>
          <cell r="BQ361">
            <v>1</v>
          </cell>
          <cell r="BR361">
            <v>1</v>
          </cell>
          <cell r="BS361">
            <v>1</v>
          </cell>
          <cell r="BT361">
            <v>0</v>
          </cell>
          <cell r="BU361">
            <v>2</v>
          </cell>
          <cell r="BV361">
            <v>2</v>
          </cell>
          <cell r="BW361">
            <v>1</v>
          </cell>
          <cell r="BX361">
            <v>1</v>
          </cell>
          <cell r="BY361">
            <v>1</v>
          </cell>
          <cell r="BZ361">
            <v>1</v>
          </cell>
          <cell r="CA361">
            <v>1</v>
          </cell>
          <cell r="CB361">
            <v>1</v>
          </cell>
          <cell r="CC361">
            <v>1</v>
          </cell>
          <cell r="CD361">
            <v>1</v>
          </cell>
          <cell r="CE361">
            <v>1</v>
          </cell>
          <cell r="CF361">
            <v>1</v>
          </cell>
          <cell r="CG361">
            <v>1</v>
          </cell>
          <cell r="CH361">
            <v>1</v>
          </cell>
          <cell r="CI361">
            <v>1</v>
          </cell>
          <cell r="CJ361">
            <v>1</v>
          </cell>
          <cell r="CK361">
            <v>1</v>
          </cell>
          <cell r="CL361">
            <v>1</v>
          </cell>
          <cell r="CM361">
            <v>1</v>
          </cell>
          <cell r="CN361">
            <v>1</v>
          </cell>
          <cell r="CO361">
            <v>2</v>
          </cell>
          <cell r="CP361">
            <v>2</v>
          </cell>
          <cell r="CQ361">
            <v>2</v>
          </cell>
          <cell r="CR361">
            <v>2</v>
          </cell>
          <cell r="CS361">
            <v>2</v>
          </cell>
          <cell r="CT361">
            <v>2</v>
          </cell>
          <cell r="CU361">
            <v>1</v>
          </cell>
          <cell r="CV361">
            <v>1</v>
          </cell>
          <cell r="CW361">
            <v>1</v>
          </cell>
          <cell r="CX361">
            <v>1</v>
          </cell>
          <cell r="CY361">
            <v>1</v>
          </cell>
          <cell r="CZ361">
            <v>1</v>
          </cell>
          <cell r="DA361">
            <v>1</v>
          </cell>
          <cell r="DB361">
            <v>2</v>
          </cell>
          <cell r="DC361">
            <v>1</v>
          </cell>
          <cell r="DD361">
            <v>1</v>
          </cell>
          <cell r="DE361">
            <v>1</v>
          </cell>
          <cell r="DF361">
            <v>1</v>
          </cell>
          <cell r="DG361">
            <v>1</v>
          </cell>
          <cell r="DH361">
            <v>1</v>
          </cell>
          <cell r="DI361">
            <v>1</v>
          </cell>
          <cell r="DJ361" t="str">
            <v>HH</v>
          </cell>
          <cell r="DK361" t="str">
            <v>Closed</v>
          </cell>
          <cell r="EA361" t="str">
            <v>Do</v>
          </cell>
          <cell r="EB361" t="str">
            <v>• 4 ranks in Knowledge (arcana)
• 8 ranks in Knowledge (religion).
• Pure Soul feat.
• Ability to Turn Undead.</v>
          </cell>
          <cell r="EE361">
            <v>58</v>
          </cell>
        </row>
        <row r="362">
          <cell r="A362">
            <v>359</v>
          </cell>
          <cell r="B362" t="str">
            <v>Tainted Scholar</v>
          </cell>
          <cell r="C362" t="str">
            <v>TSl</v>
          </cell>
          <cell r="D362" t="str">
            <v>TSl</v>
          </cell>
          <cell r="E362">
            <v>0</v>
          </cell>
          <cell r="G362">
            <v>0</v>
          </cell>
          <cell r="K362">
            <v>2</v>
          </cell>
          <cell r="L362">
            <v>6</v>
          </cell>
          <cell r="U362">
            <v>0.5</v>
          </cell>
          <cell r="V362">
            <v>0.34</v>
          </cell>
          <cell r="W362">
            <v>0.34</v>
          </cell>
          <cell r="X362">
            <v>0.5</v>
          </cell>
          <cell r="AH362">
            <v>1</v>
          </cell>
          <cell r="AI362">
            <v>1</v>
          </cell>
          <cell r="AJ362">
            <v>1</v>
          </cell>
          <cell r="AK362">
            <v>1</v>
          </cell>
          <cell r="AL362">
            <v>1</v>
          </cell>
          <cell r="AM362">
            <v>0</v>
          </cell>
          <cell r="AN362">
            <v>2</v>
          </cell>
          <cell r="AO362">
            <v>2</v>
          </cell>
          <cell r="AP362">
            <v>2</v>
          </cell>
          <cell r="AQ362">
            <v>2</v>
          </cell>
          <cell r="AR362">
            <v>2</v>
          </cell>
          <cell r="AS362">
            <v>2</v>
          </cell>
          <cell r="AT362">
            <v>2</v>
          </cell>
          <cell r="AU362">
            <v>2</v>
          </cell>
          <cell r="AV362">
            <v>2</v>
          </cell>
          <cell r="AW362">
            <v>1</v>
          </cell>
          <cell r="AX362">
            <v>1</v>
          </cell>
          <cell r="AY362">
            <v>1</v>
          </cell>
          <cell r="AZ362">
            <v>1</v>
          </cell>
          <cell r="BA362">
            <v>1</v>
          </cell>
          <cell r="BB362">
            <v>1</v>
          </cell>
          <cell r="BC362">
            <v>1</v>
          </cell>
          <cell r="BD362">
            <v>1</v>
          </cell>
          <cell r="BE362">
            <v>1</v>
          </cell>
          <cell r="BF362">
            <v>0</v>
          </cell>
          <cell r="BG362">
            <v>0</v>
          </cell>
          <cell r="BH362">
            <v>2</v>
          </cell>
          <cell r="BI362">
            <v>1</v>
          </cell>
          <cell r="BJ362">
            <v>2</v>
          </cell>
          <cell r="BK362">
            <v>2</v>
          </cell>
          <cell r="BL362">
            <v>2</v>
          </cell>
          <cell r="BM362">
            <v>2</v>
          </cell>
          <cell r="BN362">
            <v>2</v>
          </cell>
          <cell r="BO362">
            <v>2</v>
          </cell>
          <cell r="BP362">
            <v>0</v>
          </cell>
          <cell r="BQ362">
            <v>2</v>
          </cell>
          <cell r="BR362">
            <v>2</v>
          </cell>
          <cell r="BS362">
            <v>2</v>
          </cell>
          <cell r="BT362">
            <v>0</v>
          </cell>
          <cell r="BU362">
            <v>2</v>
          </cell>
          <cell r="BV362">
            <v>2</v>
          </cell>
          <cell r="BW362">
            <v>2</v>
          </cell>
          <cell r="BX362">
            <v>2</v>
          </cell>
          <cell r="BY362">
            <v>2</v>
          </cell>
          <cell r="BZ362">
            <v>2</v>
          </cell>
          <cell r="CA362">
            <v>2</v>
          </cell>
          <cell r="CB362">
            <v>2</v>
          </cell>
          <cell r="CC362">
            <v>2</v>
          </cell>
          <cell r="CD362">
            <v>2</v>
          </cell>
          <cell r="CE362">
            <v>1</v>
          </cell>
          <cell r="CF362">
            <v>1</v>
          </cell>
          <cell r="CG362">
            <v>1</v>
          </cell>
          <cell r="CH362">
            <v>1</v>
          </cell>
          <cell r="CI362">
            <v>1</v>
          </cell>
          <cell r="CJ362">
            <v>1</v>
          </cell>
          <cell r="CK362">
            <v>1</v>
          </cell>
          <cell r="CL362">
            <v>1</v>
          </cell>
          <cell r="CM362">
            <v>1</v>
          </cell>
          <cell r="CN362">
            <v>1</v>
          </cell>
          <cell r="CO362">
            <v>1</v>
          </cell>
          <cell r="CP362">
            <v>1</v>
          </cell>
          <cell r="CQ362">
            <v>1</v>
          </cell>
          <cell r="CR362">
            <v>1</v>
          </cell>
          <cell r="CS362">
            <v>1</v>
          </cell>
          <cell r="CT362">
            <v>1</v>
          </cell>
          <cell r="CU362">
            <v>1</v>
          </cell>
          <cell r="CV362">
            <v>1</v>
          </cell>
          <cell r="CW362">
            <v>1</v>
          </cell>
          <cell r="CX362">
            <v>1</v>
          </cell>
          <cell r="CY362">
            <v>1</v>
          </cell>
          <cell r="CZ362">
            <v>1</v>
          </cell>
          <cell r="DA362">
            <v>1</v>
          </cell>
          <cell r="DB362">
            <v>2</v>
          </cell>
          <cell r="DC362">
            <v>1</v>
          </cell>
          <cell r="DD362">
            <v>1</v>
          </cell>
          <cell r="DE362">
            <v>1</v>
          </cell>
          <cell r="DF362">
            <v>1</v>
          </cell>
          <cell r="DG362">
            <v>1</v>
          </cell>
          <cell r="DH362">
            <v>1</v>
          </cell>
          <cell r="DI362">
            <v>1</v>
          </cell>
          <cell r="DJ362" t="str">
            <v>HH</v>
          </cell>
          <cell r="DK362" t="str">
            <v>Closed</v>
          </cell>
          <cell r="EA362" t="str">
            <v>Might</v>
          </cell>
          <cell r="EB362" t="str">
            <v>• 8 ranks in Concentration.
• 4 ranks in Knowledge (arcana).
• Arcane Caster level of 1st or use least invocations.
• Taint: Moderate Corruption. (not verified).</v>
          </cell>
          <cell r="EE362" t="b">
            <v>0</v>
          </cell>
        </row>
        <row r="363">
          <cell r="A363">
            <v>360</v>
          </cell>
          <cell r="B363" t="str">
            <v>– Prestige Classes Dungeonscape –</v>
          </cell>
          <cell r="E363">
            <v>0</v>
          </cell>
          <cell r="F363">
            <v>1</v>
          </cell>
          <cell r="EE363" t="str">
            <v/>
          </cell>
        </row>
        <row r="364">
          <cell r="A364">
            <v>361</v>
          </cell>
          <cell r="B364" t="str">
            <v>Beast Heart Adept</v>
          </cell>
          <cell r="C364" t="str">
            <v>BHA</v>
          </cell>
          <cell r="D364" t="str">
            <v>BHA</v>
          </cell>
          <cell r="E364">
            <v>0</v>
          </cell>
          <cell r="K364">
            <v>4</v>
          </cell>
          <cell r="L364">
            <v>8</v>
          </cell>
          <cell r="U364">
            <v>1</v>
          </cell>
          <cell r="V364">
            <v>0.5</v>
          </cell>
          <cell r="W364">
            <v>0.34</v>
          </cell>
          <cell r="X364">
            <v>0.5</v>
          </cell>
          <cell r="AH364">
            <v>1</v>
          </cell>
          <cell r="AI364">
            <v>1</v>
          </cell>
          <cell r="AJ364">
            <v>1</v>
          </cell>
          <cell r="AK364">
            <v>1</v>
          </cell>
          <cell r="AL364">
            <v>2</v>
          </cell>
          <cell r="AM364">
            <v>0</v>
          </cell>
          <cell r="AN364">
            <v>2</v>
          </cell>
          <cell r="AO364">
            <v>2</v>
          </cell>
          <cell r="AP364">
            <v>2</v>
          </cell>
          <cell r="AQ364">
            <v>2</v>
          </cell>
          <cell r="AR364">
            <v>2</v>
          </cell>
          <cell r="AS364">
            <v>2</v>
          </cell>
          <cell r="AT364">
            <v>2</v>
          </cell>
          <cell r="AU364">
            <v>2</v>
          </cell>
          <cell r="AV364">
            <v>1</v>
          </cell>
          <cell r="AW364">
            <v>2</v>
          </cell>
          <cell r="AX364">
            <v>1</v>
          </cell>
          <cell r="AY364">
            <v>1</v>
          </cell>
          <cell r="AZ364">
            <v>1</v>
          </cell>
          <cell r="BA364">
            <v>1</v>
          </cell>
          <cell r="BB364">
            <v>1</v>
          </cell>
          <cell r="BC364">
            <v>2</v>
          </cell>
          <cell r="BD364">
            <v>2</v>
          </cell>
          <cell r="BE364">
            <v>1</v>
          </cell>
          <cell r="BF364">
            <v>0</v>
          </cell>
          <cell r="BG364">
            <v>0</v>
          </cell>
          <cell r="BH364">
            <v>1</v>
          </cell>
          <cell r="BI364">
            <v>2</v>
          </cell>
          <cell r="BJ364">
            <v>2</v>
          </cell>
          <cell r="BK364">
            <v>1</v>
          </cell>
          <cell r="BL364">
            <v>2</v>
          </cell>
          <cell r="BM364">
            <v>1</v>
          </cell>
          <cell r="BN364">
            <v>1</v>
          </cell>
          <cell r="BO364">
            <v>1</v>
          </cell>
          <cell r="BP364">
            <v>0</v>
          </cell>
          <cell r="BQ364">
            <v>2</v>
          </cell>
          <cell r="BR364">
            <v>1</v>
          </cell>
          <cell r="BS364">
            <v>1</v>
          </cell>
          <cell r="BT364">
            <v>1</v>
          </cell>
          <cell r="BU364">
            <v>1</v>
          </cell>
          <cell r="BV364">
            <v>2</v>
          </cell>
          <cell r="BW364">
            <v>1</v>
          </cell>
          <cell r="BX364">
            <v>1</v>
          </cell>
          <cell r="BY364">
            <v>1</v>
          </cell>
          <cell r="BZ364">
            <v>1</v>
          </cell>
          <cell r="CA364">
            <v>1</v>
          </cell>
          <cell r="CB364">
            <v>1</v>
          </cell>
          <cell r="CC364">
            <v>1</v>
          </cell>
          <cell r="CD364">
            <v>1</v>
          </cell>
          <cell r="CE364">
            <v>1</v>
          </cell>
          <cell r="CF364">
            <v>1</v>
          </cell>
          <cell r="CG364">
            <v>1</v>
          </cell>
          <cell r="CH364">
            <v>1</v>
          </cell>
          <cell r="CI364">
            <v>1</v>
          </cell>
          <cell r="CJ364">
            <v>1</v>
          </cell>
          <cell r="CK364">
            <v>1</v>
          </cell>
          <cell r="CL364">
            <v>1</v>
          </cell>
          <cell r="CM364">
            <v>1</v>
          </cell>
          <cell r="CN364">
            <v>1</v>
          </cell>
          <cell r="CO364">
            <v>2</v>
          </cell>
          <cell r="CP364">
            <v>2</v>
          </cell>
          <cell r="CQ364">
            <v>2</v>
          </cell>
          <cell r="CR364">
            <v>2</v>
          </cell>
          <cell r="CS364">
            <v>2</v>
          </cell>
          <cell r="CT364">
            <v>2</v>
          </cell>
          <cell r="CU364">
            <v>1</v>
          </cell>
          <cell r="CV364">
            <v>2</v>
          </cell>
          <cell r="CW364">
            <v>1</v>
          </cell>
          <cell r="CX364">
            <v>1</v>
          </cell>
          <cell r="CY364">
            <v>1</v>
          </cell>
          <cell r="CZ364">
            <v>1</v>
          </cell>
          <cell r="DA364">
            <v>1</v>
          </cell>
          <cell r="DB364">
            <v>1</v>
          </cell>
          <cell r="DC364">
            <v>1</v>
          </cell>
          <cell r="DD364">
            <v>2</v>
          </cell>
          <cell r="DE364">
            <v>2</v>
          </cell>
          <cell r="DF364">
            <v>1</v>
          </cell>
          <cell r="DG364">
            <v>1</v>
          </cell>
          <cell r="DH364">
            <v>1</v>
          </cell>
          <cell r="DI364">
            <v>1</v>
          </cell>
          <cell r="DJ364" t="str">
            <v>Ds</v>
          </cell>
          <cell r="DK364" t="str">
            <v>Closed</v>
          </cell>
          <cell r="EA364" t="str">
            <v>Might</v>
          </cell>
          <cell r="EB364" t="str">
            <v>• 8 ranks in Handle Animal.
• 4 ranks in Knowledge (arcana).
• 4 ranks in Knowledge (dungeoneering).
• Animal Affinity feat.
• Spend one week living alone in a dungeon complex. (not verified).</v>
          </cell>
        </row>
        <row r="365">
          <cell r="A365">
            <v>362</v>
          </cell>
          <cell r="B365" t="str">
            <v>Trapsmith</v>
          </cell>
          <cell r="C365" t="str">
            <v>Trsm</v>
          </cell>
          <cell r="D365" t="str">
            <v>Trsm</v>
          </cell>
          <cell r="E365">
            <v>0</v>
          </cell>
          <cell r="K365">
            <v>6</v>
          </cell>
          <cell r="L365">
            <v>6</v>
          </cell>
          <cell r="U365">
            <v>0.75</v>
          </cell>
          <cell r="V365">
            <v>0.34</v>
          </cell>
          <cell r="W365">
            <v>0.5</v>
          </cell>
          <cell r="X365">
            <v>0.34</v>
          </cell>
          <cell r="AH365">
            <v>2</v>
          </cell>
          <cell r="AI365">
            <v>1</v>
          </cell>
          <cell r="AJ365">
            <v>1</v>
          </cell>
          <cell r="AK365">
            <v>1</v>
          </cell>
          <cell r="AL365">
            <v>1</v>
          </cell>
          <cell r="AM365">
            <v>0</v>
          </cell>
          <cell r="AN365">
            <v>1</v>
          </cell>
          <cell r="AO365">
            <v>2</v>
          </cell>
          <cell r="AP365">
            <v>2</v>
          </cell>
          <cell r="AQ365">
            <v>2</v>
          </cell>
          <cell r="AR365">
            <v>2</v>
          </cell>
          <cell r="AS365">
            <v>2</v>
          </cell>
          <cell r="AT365">
            <v>2</v>
          </cell>
          <cell r="AU365">
            <v>2</v>
          </cell>
          <cell r="AV365">
            <v>1</v>
          </cell>
          <cell r="AW365">
            <v>1</v>
          </cell>
          <cell r="AX365">
            <v>2</v>
          </cell>
          <cell r="AY365">
            <v>1</v>
          </cell>
          <cell r="AZ365">
            <v>2</v>
          </cell>
          <cell r="BA365">
            <v>1</v>
          </cell>
          <cell r="BB365">
            <v>1</v>
          </cell>
          <cell r="BC365">
            <v>1</v>
          </cell>
          <cell r="BD365">
            <v>1</v>
          </cell>
          <cell r="BE365">
            <v>1</v>
          </cell>
          <cell r="BF365">
            <v>0</v>
          </cell>
          <cell r="BG365">
            <v>0</v>
          </cell>
          <cell r="BH365">
            <v>1</v>
          </cell>
          <cell r="BI365">
            <v>1</v>
          </cell>
          <cell r="BJ365">
            <v>1</v>
          </cell>
          <cell r="BK365">
            <v>2</v>
          </cell>
          <cell r="BL365">
            <v>1</v>
          </cell>
          <cell r="BM365">
            <v>1</v>
          </cell>
          <cell r="BN365">
            <v>1</v>
          </cell>
          <cell r="BO365">
            <v>1</v>
          </cell>
          <cell r="BP365">
            <v>0</v>
          </cell>
          <cell r="BQ365">
            <v>1</v>
          </cell>
          <cell r="BR365">
            <v>1</v>
          </cell>
          <cell r="BS365">
            <v>1</v>
          </cell>
          <cell r="BT365">
            <v>1</v>
          </cell>
          <cell r="BU365">
            <v>1</v>
          </cell>
          <cell r="BV365">
            <v>1</v>
          </cell>
          <cell r="BW365">
            <v>1</v>
          </cell>
          <cell r="BX365">
            <v>1</v>
          </cell>
          <cell r="BY365">
            <v>1</v>
          </cell>
          <cell r="BZ365">
            <v>1</v>
          </cell>
          <cell r="CA365">
            <v>1</v>
          </cell>
          <cell r="CB365">
            <v>1</v>
          </cell>
          <cell r="CC365">
            <v>1</v>
          </cell>
          <cell r="CD365">
            <v>1</v>
          </cell>
          <cell r="CE365">
            <v>2</v>
          </cell>
          <cell r="CF365">
            <v>1</v>
          </cell>
          <cell r="CG365">
            <v>1</v>
          </cell>
          <cell r="CH365">
            <v>2</v>
          </cell>
          <cell r="CI365">
            <v>1</v>
          </cell>
          <cell r="CJ365">
            <v>1</v>
          </cell>
          <cell r="CK365">
            <v>1</v>
          </cell>
          <cell r="CL365">
            <v>1</v>
          </cell>
          <cell r="CM365">
            <v>1</v>
          </cell>
          <cell r="CN365">
            <v>1</v>
          </cell>
          <cell r="CO365">
            <v>2</v>
          </cell>
          <cell r="CP365">
            <v>2</v>
          </cell>
          <cell r="CQ365">
            <v>2</v>
          </cell>
          <cell r="CR365">
            <v>2</v>
          </cell>
          <cell r="CS365">
            <v>2</v>
          </cell>
          <cell r="CT365">
            <v>2</v>
          </cell>
          <cell r="CU365">
            <v>1</v>
          </cell>
          <cell r="CV365">
            <v>1</v>
          </cell>
          <cell r="CW365">
            <v>2</v>
          </cell>
          <cell r="CX365">
            <v>1</v>
          </cell>
          <cell r="CY365">
            <v>1</v>
          </cell>
          <cell r="CZ365">
            <v>2</v>
          </cell>
          <cell r="DA365">
            <v>1</v>
          </cell>
          <cell r="DB365">
            <v>1</v>
          </cell>
          <cell r="DC365">
            <v>2</v>
          </cell>
          <cell r="DD365">
            <v>1</v>
          </cell>
          <cell r="DE365">
            <v>1</v>
          </cell>
          <cell r="DF365">
            <v>1</v>
          </cell>
          <cell r="DG365">
            <v>1</v>
          </cell>
          <cell r="DH365">
            <v>1</v>
          </cell>
          <cell r="DI365">
            <v>2</v>
          </cell>
          <cell r="DJ365" t="str">
            <v>Ds</v>
          </cell>
          <cell r="DK365" t="str">
            <v>Limited</v>
          </cell>
          <cell r="EA365" t="str">
            <v>Do</v>
          </cell>
          <cell r="EB365" t="str">
            <v xml:space="preserve">• 8 ranks in Craft (trapmaking).
• 8 ranks in Disable Device.
• 5 ranks in Open Lock.
• 8 ranks in Search.
• Trapfinding class feature.
</v>
          </cell>
        </row>
        <row r="366">
          <cell r="A366">
            <v>363</v>
          </cell>
          <cell r="B366" t="str">
            <v>– NPC Only Prestige Classes Dungeonscape –</v>
          </cell>
          <cell r="E366">
            <v>0</v>
          </cell>
          <cell r="F366">
            <v>1</v>
          </cell>
        </row>
        <row r="367">
          <cell r="A367">
            <v>364</v>
          </cell>
          <cell r="B367" t="str">
            <v>Dungeon Lord</v>
          </cell>
          <cell r="C367" t="str">
            <v>DgL</v>
          </cell>
          <cell r="D367" t="str">
            <v>DgL</v>
          </cell>
          <cell r="E367">
            <v>0</v>
          </cell>
          <cell r="K367">
            <v>2</v>
          </cell>
          <cell r="L367">
            <v>8</v>
          </cell>
          <cell r="U367">
            <v>0.75</v>
          </cell>
          <cell r="V367">
            <v>0.34</v>
          </cell>
          <cell r="W367">
            <v>0.5</v>
          </cell>
          <cell r="X367">
            <v>0.5</v>
          </cell>
          <cell r="AH367">
            <v>1</v>
          </cell>
          <cell r="AI367">
            <v>1</v>
          </cell>
          <cell r="AJ367">
            <v>1</v>
          </cell>
          <cell r="AK367">
            <v>1</v>
          </cell>
          <cell r="AL367">
            <v>2</v>
          </cell>
          <cell r="AM367">
            <v>0</v>
          </cell>
          <cell r="AN367">
            <v>1</v>
          </cell>
          <cell r="AO367">
            <v>2</v>
          </cell>
          <cell r="AP367">
            <v>2</v>
          </cell>
          <cell r="AQ367">
            <v>2</v>
          </cell>
          <cell r="AR367">
            <v>2</v>
          </cell>
          <cell r="AS367">
            <v>2</v>
          </cell>
          <cell r="AT367">
            <v>2</v>
          </cell>
          <cell r="AU367">
            <v>2</v>
          </cell>
          <cell r="AV367">
            <v>1</v>
          </cell>
          <cell r="AW367">
            <v>1</v>
          </cell>
          <cell r="AX367">
            <v>2</v>
          </cell>
          <cell r="AY367">
            <v>1</v>
          </cell>
          <cell r="AZ367">
            <v>1</v>
          </cell>
          <cell r="BA367">
            <v>1</v>
          </cell>
          <cell r="BB367">
            <v>1</v>
          </cell>
          <cell r="BC367">
            <v>1</v>
          </cell>
          <cell r="BD367">
            <v>1</v>
          </cell>
          <cell r="BE367">
            <v>2</v>
          </cell>
          <cell r="BF367">
            <v>0</v>
          </cell>
          <cell r="BG367">
            <v>0</v>
          </cell>
          <cell r="BH367">
            <v>2</v>
          </cell>
          <cell r="BI367">
            <v>2</v>
          </cell>
          <cell r="BJ367">
            <v>1</v>
          </cell>
          <cell r="BK367">
            <v>2</v>
          </cell>
          <cell r="BL367">
            <v>1</v>
          </cell>
          <cell r="BM367">
            <v>1</v>
          </cell>
          <cell r="BN367">
            <v>1</v>
          </cell>
          <cell r="BO367">
            <v>1</v>
          </cell>
          <cell r="BP367">
            <v>1</v>
          </cell>
          <cell r="BQ367">
            <v>1</v>
          </cell>
          <cell r="BR367">
            <v>1</v>
          </cell>
          <cell r="BS367">
            <v>1</v>
          </cell>
          <cell r="BT367">
            <v>1</v>
          </cell>
          <cell r="BU367">
            <v>1</v>
          </cell>
          <cell r="BV367">
            <v>1</v>
          </cell>
          <cell r="BW367">
            <v>1</v>
          </cell>
          <cell r="BX367">
            <v>1</v>
          </cell>
          <cell r="BY367">
            <v>1</v>
          </cell>
          <cell r="BZ367">
            <v>1</v>
          </cell>
          <cell r="CA367">
            <v>1</v>
          </cell>
          <cell r="CB367">
            <v>1</v>
          </cell>
          <cell r="CC367">
            <v>1</v>
          </cell>
          <cell r="CD367">
            <v>1</v>
          </cell>
          <cell r="CE367">
            <v>2</v>
          </cell>
          <cell r="CF367">
            <v>1</v>
          </cell>
          <cell r="CG367">
            <v>2</v>
          </cell>
          <cell r="CH367">
            <v>2</v>
          </cell>
          <cell r="CI367">
            <v>1</v>
          </cell>
          <cell r="CJ367">
            <v>1</v>
          </cell>
          <cell r="CK367">
            <v>1</v>
          </cell>
          <cell r="CL367">
            <v>1</v>
          </cell>
          <cell r="CM367">
            <v>1</v>
          </cell>
          <cell r="CN367">
            <v>1</v>
          </cell>
          <cell r="CO367">
            <v>1</v>
          </cell>
          <cell r="CP367">
            <v>1</v>
          </cell>
          <cell r="CQ367">
            <v>1</v>
          </cell>
          <cell r="CR367">
            <v>1</v>
          </cell>
          <cell r="CS367">
            <v>1</v>
          </cell>
          <cell r="CT367">
            <v>1</v>
          </cell>
          <cell r="CU367">
            <v>1</v>
          </cell>
          <cell r="CV367">
            <v>1</v>
          </cell>
          <cell r="CW367">
            <v>2</v>
          </cell>
          <cell r="CX367">
            <v>1</v>
          </cell>
          <cell r="CY367">
            <v>1</v>
          </cell>
          <cell r="CZ367">
            <v>1</v>
          </cell>
          <cell r="DA367">
            <v>1</v>
          </cell>
          <cell r="DB367">
            <v>1</v>
          </cell>
          <cell r="DC367">
            <v>2</v>
          </cell>
          <cell r="DD367">
            <v>1</v>
          </cell>
          <cell r="DE367">
            <v>2</v>
          </cell>
          <cell r="DF367">
            <v>1</v>
          </cell>
          <cell r="DG367">
            <v>1</v>
          </cell>
          <cell r="DH367">
            <v>1</v>
          </cell>
          <cell r="DI367">
            <v>2</v>
          </cell>
          <cell r="DJ367" t="str">
            <v>Ds</v>
          </cell>
          <cell r="DK367" t="str">
            <v>Closed</v>
          </cell>
          <cell r="EA367" t="str">
            <v>Might</v>
          </cell>
          <cell r="EB367" t="str">
            <v>• Base Attack Bonus of +5.
• Intelligence of 10.
• Creature type aberration, dragon, fey, magical beast,
  monsterous humanoid, outsider, or undead -- or --
• Subtype: goblinoid -- or --
• Race: Kobold
• Ability to cast spells or any spell-like or supernatural ability.
  (not verified).
• Complete familiarity with chosen dungeon complex and it's contents.
  (not verified).</v>
          </cell>
        </row>
        <row r="368">
          <cell r="A368">
            <v>365</v>
          </cell>
          <cell r="B368" t="str">
            <v>– Prestige Classes Cityscape –</v>
          </cell>
          <cell r="E368">
            <v>0</v>
          </cell>
          <cell r="F368">
            <v>1</v>
          </cell>
        </row>
        <row r="369">
          <cell r="A369">
            <v>366</v>
          </cell>
          <cell r="B369" t="str">
            <v>Crimson Scourge</v>
          </cell>
          <cell r="C369" t="str">
            <v>CrS</v>
          </cell>
          <cell r="D369" t="str">
            <v>CrS</v>
          </cell>
          <cell r="E369">
            <v>0</v>
          </cell>
          <cell r="K369">
            <v>6</v>
          </cell>
          <cell r="L369">
            <v>10</v>
          </cell>
          <cell r="N369" t="b">
            <v>0</v>
          </cell>
          <cell r="O369" t="b">
            <v>0</v>
          </cell>
          <cell r="Q369" t="b">
            <v>0</v>
          </cell>
          <cell r="S369" t="b">
            <v>0</v>
          </cell>
          <cell r="T369" t="b">
            <v>0</v>
          </cell>
          <cell r="U369">
            <v>1</v>
          </cell>
          <cell r="V369">
            <v>0.5</v>
          </cell>
          <cell r="W369">
            <v>0.5</v>
          </cell>
          <cell r="X369">
            <v>0.34</v>
          </cell>
          <cell r="AH369">
            <v>1</v>
          </cell>
          <cell r="AI369">
            <v>1</v>
          </cell>
          <cell r="AJ369">
            <v>2</v>
          </cell>
          <cell r="AK369">
            <v>2</v>
          </cell>
          <cell r="AL369">
            <v>2</v>
          </cell>
          <cell r="AM369">
            <v>0</v>
          </cell>
          <cell r="AN369">
            <v>1</v>
          </cell>
          <cell r="AO369">
            <v>1</v>
          </cell>
          <cell r="AP369">
            <v>1</v>
          </cell>
          <cell r="AQ369">
            <v>1</v>
          </cell>
          <cell r="AR369">
            <v>1</v>
          </cell>
          <cell r="AS369">
            <v>1</v>
          </cell>
          <cell r="AT369">
            <v>1</v>
          </cell>
          <cell r="AU369">
            <v>1</v>
          </cell>
          <cell r="AV369">
            <v>1</v>
          </cell>
          <cell r="AW369">
            <v>2</v>
          </cell>
          <cell r="AX369">
            <v>2</v>
          </cell>
          <cell r="AY369">
            <v>2</v>
          </cell>
          <cell r="AZ369">
            <v>2</v>
          </cell>
          <cell r="BA369">
            <v>1</v>
          </cell>
          <cell r="BB369">
            <v>2</v>
          </cell>
          <cell r="BC369">
            <v>2</v>
          </cell>
          <cell r="BD369">
            <v>1</v>
          </cell>
          <cell r="BE369">
            <v>2</v>
          </cell>
          <cell r="BF369">
            <v>0</v>
          </cell>
          <cell r="BG369">
            <v>0</v>
          </cell>
          <cell r="BH369">
            <v>2</v>
          </cell>
          <cell r="BI369">
            <v>2</v>
          </cell>
          <cell r="BJ369">
            <v>1</v>
          </cell>
          <cell r="BK369">
            <v>1</v>
          </cell>
          <cell r="BL369">
            <v>1</v>
          </cell>
          <cell r="BM369">
            <v>1</v>
          </cell>
          <cell r="BN369">
            <v>1</v>
          </cell>
          <cell r="BO369">
            <v>2</v>
          </cell>
          <cell r="BP369">
            <v>0</v>
          </cell>
          <cell r="BQ369">
            <v>1</v>
          </cell>
          <cell r="BR369">
            <v>1</v>
          </cell>
          <cell r="BS369">
            <v>1</v>
          </cell>
          <cell r="BT369">
            <v>0</v>
          </cell>
          <cell r="BU369">
            <v>1</v>
          </cell>
          <cell r="BV369">
            <v>1</v>
          </cell>
          <cell r="BW369">
            <v>1</v>
          </cell>
          <cell r="BX369">
            <v>1</v>
          </cell>
          <cell r="BY369">
            <v>1</v>
          </cell>
          <cell r="BZ369">
            <v>1</v>
          </cell>
          <cell r="CA369">
            <v>1</v>
          </cell>
          <cell r="CB369">
            <v>1</v>
          </cell>
          <cell r="CC369">
            <v>1</v>
          </cell>
          <cell r="CD369">
            <v>1</v>
          </cell>
          <cell r="CE369">
            <v>2</v>
          </cell>
          <cell r="CF369">
            <v>1</v>
          </cell>
          <cell r="CG369">
            <v>2</v>
          </cell>
          <cell r="CH369">
            <v>1</v>
          </cell>
          <cell r="CI369">
            <v>1</v>
          </cell>
          <cell r="CJ369">
            <v>1</v>
          </cell>
          <cell r="CK369">
            <v>1</v>
          </cell>
          <cell r="CL369">
            <v>1</v>
          </cell>
          <cell r="CM369">
            <v>1</v>
          </cell>
          <cell r="CN369">
            <v>1</v>
          </cell>
          <cell r="CO369">
            <v>1</v>
          </cell>
          <cell r="CP369">
            <v>1</v>
          </cell>
          <cell r="CQ369">
            <v>1</v>
          </cell>
          <cell r="CR369">
            <v>1</v>
          </cell>
          <cell r="CS369">
            <v>1</v>
          </cell>
          <cell r="CT369">
            <v>1</v>
          </cell>
          <cell r="CU369">
            <v>1</v>
          </cell>
          <cell r="CV369">
            <v>2</v>
          </cell>
          <cell r="CW369">
            <v>2</v>
          </cell>
          <cell r="CX369">
            <v>2</v>
          </cell>
          <cell r="CY369">
            <v>1</v>
          </cell>
          <cell r="CZ369">
            <v>1</v>
          </cell>
          <cell r="DA369">
            <v>1</v>
          </cell>
          <cell r="DB369">
            <v>1</v>
          </cell>
          <cell r="DC369">
            <v>2</v>
          </cell>
          <cell r="DD369">
            <v>2</v>
          </cell>
          <cell r="DE369">
            <v>2</v>
          </cell>
          <cell r="DF369">
            <v>1</v>
          </cell>
          <cell r="DG369">
            <v>1</v>
          </cell>
          <cell r="DH369">
            <v>1</v>
          </cell>
          <cell r="DI369">
            <v>2</v>
          </cell>
          <cell r="DJ369" t="str">
            <v>Ci</v>
          </cell>
          <cell r="DK369" t="str">
            <v>Closed</v>
          </cell>
          <cell r="EA369" t="str">
            <v>Do</v>
          </cell>
          <cell r="EB369" t="str">
            <v>• Must be of Any Non-Good Alignment.
• Base Attack Bonus of +4.
• Base Fort Save of +3 or greater.
• 4 ranks in Gather Information.
• 8 ranks in Handle Animal.
• 1 rank in Heal.
• 3 ranks in Intimidate.
• Urban Tracking feat.</v>
          </cell>
        </row>
        <row r="370">
          <cell r="A370">
            <v>367</v>
          </cell>
          <cell r="B370" t="str">
            <v>Ebonmar Infiltrator</v>
          </cell>
          <cell r="C370" t="str">
            <v>EbIn</v>
          </cell>
          <cell r="D370" t="str">
            <v>EbIn</v>
          </cell>
          <cell r="E370">
            <v>0</v>
          </cell>
          <cell r="K370">
            <v>6</v>
          </cell>
          <cell r="L370">
            <v>6</v>
          </cell>
          <cell r="U370">
            <v>0.75</v>
          </cell>
          <cell r="V370">
            <v>0.34</v>
          </cell>
          <cell r="W370">
            <v>0.5</v>
          </cell>
          <cell r="X370">
            <v>0.34</v>
          </cell>
          <cell r="AH370">
            <v>1</v>
          </cell>
          <cell r="AI370">
            <v>1</v>
          </cell>
          <cell r="AJ370">
            <v>2</v>
          </cell>
          <cell r="AK370">
            <v>2</v>
          </cell>
          <cell r="AL370">
            <v>1</v>
          </cell>
          <cell r="AM370">
            <v>0</v>
          </cell>
          <cell r="AN370">
            <v>1</v>
          </cell>
          <cell r="AO370">
            <v>2</v>
          </cell>
          <cell r="AP370">
            <v>2</v>
          </cell>
          <cell r="AQ370">
            <v>2</v>
          </cell>
          <cell r="AR370">
            <v>2</v>
          </cell>
          <cell r="AS370">
            <v>2</v>
          </cell>
          <cell r="AT370">
            <v>2</v>
          </cell>
          <cell r="AU370">
            <v>2</v>
          </cell>
          <cell r="AV370">
            <v>2</v>
          </cell>
          <cell r="AW370">
            <v>2</v>
          </cell>
          <cell r="AX370">
            <v>2</v>
          </cell>
          <cell r="AY370">
            <v>2</v>
          </cell>
          <cell r="AZ370">
            <v>2</v>
          </cell>
          <cell r="BA370">
            <v>2</v>
          </cell>
          <cell r="BB370">
            <v>2</v>
          </cell>
          <cell r="BC370">
            <v>1</v>
          </cell>
          <cell r="BD370">
            <v>1</v>
          </cell>
          <cell r="BE370">
            <v>2</v>
          </cell>
          <cell r="BF370">
            <v>0</v>
          </cell>
          <cell r="BG370">
            <v>0</v>
          </cell>
          <cell r="BH370">
            <v>1</v>
          </cell>
          <cell r="BI370">
            <v>2</v>
          </cell>
          <cell r="BJ370">
            <v>1</v>
          </cell>
          <cell r="BK370">
            <v>1</v>
          </cell>
          <cell r="BL370">
            <v>1</v>
          </cell>
          <cell r="BM370">
            <v>1</v>
          </cell>
          <cell r="BN370">
            <v>1</v>
          </cell>
          <cell r="BO370">
            <v>1</v>
          </cell>
          <cell r="BP370">
            <v>0</v>
          </cell>
          <cell r="BQ370">
            <v>1</v>
          </cell>
          <cell r="BR370">
            <v>2</v>
          </cell>
          <cell r="BS370">
            <v>1</v>
          </cell>
          <cell r="BT370">
            <v>0</v>
          </cell>
          <cell r="BU370">
            <v>1</v>
          </cell>
          <cell r="BV370">
            <v>1</v>
          </cell>
          <cell r="BW370">
            <v>1</v>
          </cell>
          <cell r="BX370">
            <v>1</v>
          </cell>
          <cell r="BY370">
            <v>1</v>
          </cell>
          <cell r="BZ370">
            <v>1</v>
          </cell>
          <cell r="CA370">
            <v>1</v>
          </cell>
          <cell r="CB370">
            <v>1</v>
          </cell>
          <cell r="CC370">
            <v>1</v>
          </cell>
          <cell r="CD370">
            <v>1</v>
          </cell>
          <cell r="CE370">
            <v>2</v>
          </cell>
          <cell r="CF370">
            <v>1</v>
          </cell>
          <cell r="CG370">
            <v>2</v>
          </cell>
          <cell r="CH370">
            <v>2</v>
          </cell>
          <cell r="CI370">
            <v>1</v>
          </cell>
          <cell r="CJ370">
            <v>1</v>
          </cell>
          <cell r="CK370">
            <v>1</v>
          </cell>
          <cell r="CL370">
            <v>1</v>
          </cell>
          <cell r="CM370">
            <v>1</v>
          </cell>
          <cell r="CN370">
            <v>1</v>
          </cell>
          <cell r="CO370">
            <v>1</v>
          </cell>
          <cell r="CP370">
            <v>1</v>
          </cell>
          <cell r="CQ370">
            <v>1</v>
          </cell>
          <cell r="CR370">
            <v>1</v>
          </cell>
          <cell r="CS370">
            <v>1</v>
          </cell>
          <cell r="CT370">
            <v>1</v>
          </cell>
          <cell r="CU370">
            <v>1</v>
          </cell>
          <cell r="CV370">
            <v>1</v>
          </cell>
          <cell r="CW370">
            <v>2</v>
          </cell>
          <cell r="CX370">
            <v>2</v>
          </cell>
          <cell r="CY370">
            <v>1</v>
          </cell>
          <cell r="CZ370">
            <v>2</v>
          </cell>
          <cell r="DA370">
            <v>1</v>
          </cell>
          <cell r="DB370">
            <v>1</v>
          </cell>
          <cell r="DC370">
            <v>2</v>
          </cell>
          <cell r="DD370">
            <v>1</v>
          </cell>
          <cell r="DE370">
            <v>1</v>
          </cell>
          <cell r="DF370">
            <v>2</v>
          </cell>
          <cell r="DG370">
            <v>1</v>
          </cell>
          <cell r="DH370">
            <v>1</v>
          </cell>
          <cell r="DI370">
            <v>2</v>
          </cell>
          <cell r="DJ370" t="str">
            <v>Ci</v>
          </cell>
          <cell r="DK370" t="str">
            <v>Closed</v>
          </cell>
          <cell r="EA370" t="str">
            <v>Might</v>
          </cell>
          <cell r="EB370" t="str">
            <v>• 4 ranks in Decipher Script.
• 8 ranks in Hide.
• 8 ranks in Move Silently.
• 4 ranks in Search.
• 4 ranks in Sense Motive.
• Any two of Alertness, Deceitful, Investigator, Negotiator, and Stealthy.
• Must be a member of House Ebonmar. (not verified).</v>
          </cell>
        </row>
        <row r="371">
          <cell r="A371">
            <v>368</v>
          </cell>
          <cell r="B371" t="str">
            <v>Urban Savant</v>
          </cell>
          <cell r="C371" t="str">
            <v>UrSv</v>
          </cell>
          <cell r="D371" t="str">
            <v>UrSv</v>
          </cell>
          <cell r="E371">
            <v>0</v>
          </cell>
          <cell r="G371">
            <v>0</v>
          </cell>
          <cell r="K371">
            <v>6</v>
          </cell>
          <cell r="L371">
            <v>6</v>
          </cell>
          <cell r="U371">
            <v>0.5</v>
          </cell>
          <cell r="V371">
            <v>0.34</v>
          </cell>
          <cell r="W371">
            <v>0.5</v>
          </cell>
          <cell r="X371">
            <v>0.5</v>
          </cell>
          <cell r="AH371">
            <v>1</v>
          </cell>
          <cell r="AI371">
            <v>1</v>
          </cell>
          <cell r="AJ371">
            <v>2</v>
          </cell>
          <cell r="AK371">
            <v>2</v>
          </cell>
          <cell r="AL371">
            <v>2</v>
          </cell>
          <cell r="AM371">
            <v>0</v>
          </cell>
          <cell r="AN371">
            <v>2</v>
          </cell>
          <cell r="AO371">
            <v>1</v>
          </cell>
          <cell r="AP371">
            <v>1</v>
          </cell>
          <cell r="AQ371">
            <v>1</v>
          </cell>
          <cell r="AR371">
            <v>1</v>
          </cell>
          <cell r="AS371">
            <v>1</v>
          </cell>
          <cell r="AT371">
            <v>1</v>
          </cell>
          <cell r="AU371">
            <v>1</v>
          </cell>
          <cell r="AV371">
            <v>2</v>
          </cell>
          <cell r="AW371">
            <v>2</v>
          </cell>
          <cell r="AX371">
            <v>1</v>
          </cell>
          <cell r="AY371">
            <v>1</v>
          </cell>
          <cell r="AZ371">
            <v>1</v>
          </cell>
          <cell r="BA371">
            <v>1</v>
          </cell>
          <cell r="BB371">
            <v>2</v>
          </cell>
          <cell r="BC371">
            <v>1</v>
          </cell>
          <cell r="BD371">
            <v>1</v>
          </cell>
          <cell r="BE371">
            <v>2</v>
          </cell>
          <cell r="BF371">
            <v>0</v>
          </cell>
          <cell r="BG371">
            <v>0</v>
          </cell>
          <cell r="BH371">
            <v>1</v>
          </cell>
          <cell r="BI371">
            <v>1</v>
          </cell>
          <cell r="BJ371">
            <v>2</v>
          </cell>
          <cell r="BK371">
            <v>2</v>
          </cell>
          <cell r="BL371">
            <v>2</v>
          </cell>
          <cell r="BM371">
            <v>2</v>
          </cell>
          <cell r="BN371">
            <v>2</v>
          </cell>
          <cell r="BO371">
            <v>2</v>
          </cell>
          <cell r="BP371">
            <v>0</v>
          </cell>
          <cell r="BQ371">
            <v>2</v>
          </cell>
          <cell r="BR371">
            <v>2</v>
          </cell>
          <cell r="BS371">
            <v>2</v>
          </cell>
          <cell r="BT371">
            <v>0</v>
          </cell>
          <cell r="BU371">
            <v>2</v>
          </cell>
          <cell r="BV371">
            <v>2</v>
          </cell>
          <cell r="BW371">
            <v>2</v>
          </cell>
          <cell r="BX371">
            <v>2</v>
          </cell>
          <cell r="BY371">
            <v>2</v>
          </cell>
          <cell r="BZ371">
            <v>2</v>
          </cell>
          <cell r="CA371">
            <v>2</v>
          </cell>
          <cell r="CB371">
            <v>2</v>
          </cell>
          <cell r="CC371">
            <v>2</v>
          </cell>
          <cell r="CD371">
            <v>2</v>
          </cell>
          <cell r="CE371">
            <v>2</v>
          </cell>
          <cell r="CF371">
            <v>1</v>
          </cell>
          <cell r="CG371">
            <v>2</v>
          </cell>
          <cell r="CH371">
            <v>1</v>
          </cell>
          <cell r="CI371">
            <v>1</v>
          </cell>
          <cell r="CJ371">
            <v>1</v>
          </cell>
          <cell r="CK371">
            <v>1</v>
          </cell>
          <cell r="CL371">
            <v>1</v>
          </cell>
          <cell r="CM371">
            <v>1</v>
          </cell>
          <cell r="CN371">
            <v>1</v>
          </cell>
          <cell r="CO371">
            <v>2</v>
          </cell>
          <cell r="CP371">
            <v>2</v>
          </cell>
          <cell r="CQ371">
            <v>2</v>
          </cell>
          <cell r="CR371">
            <v>2</v>
          </cell>
          <cell r="CS371">
            <v>2</v>
          </cell>
          <cell r="CT371">
            <v>2</v>
          </cell>
          <cell r="CU371">
            <v>1</v>
          </cell>
          <cell r="CV371">
            <v>1</v>
          </cell>
          <cell r="CW371">
            <v>2</v>
          </cell>
          <cell r="CX371">
            <v>2</v>
          </cell>
          <cell r="CY371">
            <v>1</v>
          </cell>
          <cell r="CZ371">
            <v>1</v>
          </cell>
          <cell r="DA371">
            <v>2</v>
          </cell>
          <cell r="DB371">
            <v>2</v>
          </cell>
          <cell r="DC371">
            <v>2</v>
          </cell>
          <cell r="DD371">
            <v>1</v>
          </cell>
          <cell r="DE371">
            <v>1</v>
          </cell>
          <cell r="DF371">
            <v>2</v>
          </cell>
          <cell r="DG371">
            <v>2</v>
          </cell>
          <cell r="DH371">
            <v>1</v>
          </cell>
          <cell r="DI371">
            <v>1</v>
          </cell>
          <cell r="DJ371" t="str">
            <v>Ci</v>
          </cell>
          <cell r="DK371" t="str">
            <v>Closed</v>
          </cell>
          <cell r="EA371" t="str">
            <v>Might</v>
          </cell>
          <cell r="EB371" t="str">
            <v>• 8 ranks in any one, and two ranks in each of the other two of Knowledge(local), Knowledge(dungeoneering), Knowledge (nature).
• Favored feat.
• Bardic Knowledge class ability.
• Must be a member in good standing of the League of Eyes (or similar organization). (not verified).</v>
          </cell>
        </row>
        <row r="372">
          <cell r="A372">
            <v>369</v>
          </cell>
          <cell r="B372" t="str">
            <v>– Prestige Classes Tome of Battle –</v>
          </cell>
          <cell r="E372">
            <v>0</v>
          </cell>
          <cell r="F372">
            <v>1</v>
          </cell>
        </row>
        <row r="373">
          <cell r="A373">
            <v>370</v>
          </cell>
          <cell r="B373" t="str">
            <v>Bloodclaw Master</v>
          </cell>
          <cell r="C373" t="str">
            <v>BcM</v>
          </cell>
          <cell r="D373" t="str">
            <v>BcM</v>
          </cell>
          <cell r="E373">
            <v>0</v>
          </cell>
          <cell r="K373">
            <v>2</v>
          </cell>
          <cell r="L373">
            <v>12</v>
          </cell>
          <cell r="U373">
            <v>0.75</v>
          </cell>
          <cell r="V373">
            <v>0.5</v>
          </cell>
          <cell r="W373">
            <v>0.5</v>
          </cell>
          <cell r="X373">
            <v>0.34</v>
          </cell>
          <cell r="AH373">
            <v>1</v>
          </cell>
          <cell r="AI373">
            <v>1</v>
          </cell>
          <cell r="AJ373">
            <v>2</v>
          </cell>
          <cell r="AK373">
            <v>1</v>
          </cell>
          <cell r="AL373">
            <v>2</v>
          </cell>
          <cell r="AM373">
            <v>0</v>
          </cell>
          <cell r="AN373">
            <v>1</v>
          </cell>
          <cell r="AO373">
            <v>1</v>
          </cell>
          <cell r="AP373">
            <v>1</v>
          </cell>
          <cell r="AQ373">
            <v>1</v>
          </cell>
          <cell r="AR373">
            <v>1</v>
          </cell>
          <cell r="AS373">
            <v>1</v>
          </cell>
          <cell r="AT373">
            <v>1</v>
          </cell>
          <cell r="AU373">
            <v>1</v>
          </cell>
          <cell r="AV373">
            <v>1</v>
          </cell>
          <cell r="AW373">
            <v>1</v>
          </cell>
          <cell r="AX373">
            <v>1</v>
          </cell>
          <cell r="AY373">
            <v>1</v>
          </cell>
          <cell r="AZ373">
            <v>1</v>
          </cell>
          <cell r="BA373">
            <v>1</v>
          </cell>
          <cell r="BB373">
            <v>1</v>
          </cell>
          <cell r="BC373">
            <v>2</v>
          </cell>
          <cell r="BD373">
            <v>1</v>
          </cell>
          <cell r="BE373">
            <v>2</v>
          </cell>
          <cell r="BF373">
            <v>0</v>
          </cell>
          <cell r="BG373">
            <v>0</v>
          </cell>
          <cell r="BH373">
            <v>1</v>
          </cell>
          <cell r="BI373">
            <v>2</v>
          </cell>
          <cell r="BJ373">
            <v>1</v>
          </cell>
          <cell r="BK373">
            <v>1</v>
          </cell>
          <cell r="BL373">
            <v>1</v>
          </cell>
          <cell r="BM373">
            <v>1</v>
          </cell>
          <cell r="BN373">
            <v>1</v>
          </cell>
          <cell r="BO373">
            <v>1</v>
          </cell>
          <cell r="BP373">
            <v>0</v>
          </cell>
          <cell r="BQ373">
            <v>2</v>
          </cell>
          <cell r="BR373">
            <v>1</v>
          </cell>
          <cell r="BS373">
            <v>1</v>
          </cell>
          <cell r="BT373">
            <v>0</v>
          </cell>
          <cell r="BU373">
            <v>1</v>
          </cell>
          <cell r="BV373">
            <v>1</v>
          </cell>
          <cell r="BW373">
            <v>1</v>
          </cell>
          <cell r="BX373">
            <v>1</v>
          </cell>
          <cell r="BY373">
            <v>1</v>
          </cell>
          <cell r="BZ373">
            <v>1</v>
          </cell>
          <cell r="CA373">
            <v>1</v>
          </cell>
          <cell r="CB373">
            <v>1</v>
          </cell>
          <cell r="CC373">
            <v>1</v>
          </cell>
          <cell r="CD373">
            <v>1</v>
          </cell>
          <cell r="CE373">
            <v>2</v>
          </cell>
          <cell r="CF373">
            <v>2</v>
          </cell>
          <cell r="CG373">
            <v>2</v>
          </cell>
          <cell r="CH373">
            <v>1</v>
          </cell>
          <cell r="CI373">
            <v>1</v>
          </cell>
          <cell r="CJ373">
            <v>1</v>
          </cell>
          <cell r="CK373">
            <v>1</v>
          </cell>
          <cell r="CL373">
            <v>1</v>
          </cell>
          <cell r="CM373">
            <v>1</v>
          </cell>
          <cell r="CN373">
            <v>1</v>
          </cell>
          <cell r="CO373">
            <v>1</v>
          </cell>
          <cell r="CP373">
            <v>1</v>
          </cell>
          <cell r="CQ373">
            <v>1</v>
          </cell>
          <cell r="CR373">
            <v>1</v>
          </cell>
          <cell r="CS373">
            <v>1</v>
          </cell>
          <cell r="CT373">
            <v>1</v>
          </cell>
          <cell r="CU373">
            <v>1</v>
          </cell>
          <cell r="CV373">
            <v>1</v>
          </cell>
          <cell r="CW373">
            <v>1</v>
          </cell>
          <cell r="CX373">
            <v>1</v>
          </cell>
          <cell r="CY373">
            <v>1</v>
          </cell>
          <cell r="CZ373">
            <v>1</v>
          </cell>
          <cell r="DA373">
            <v>1</v>
          </cell>
          <cell r="DB373">
            <v>1</v>
          </cell>
          <cell r="DC373">
            <v>2</v>
          </cell>
          <cell r="DD373">
            <v>2</v>
          </cell>
          <cell r="DE373">
            <v>1</v>
          </cell>
          <cell r="DF373">
            <v>1</v>
          </cell>
          <cell r="DG373">
            <v>1</v>
          </cell>
          <cell r="DH373">
            <v>1</v>
          </cell>
          <cell r="DI373">
            <v>1</v>
          </cell>
          <cell r="DJ373" t="str">
            <v>ToB</v>
          </cell>
          <cell r="DK373" t="str">
            <v>Closed</v>
          </cell>
          <cell r="EA373" t="str">
            <v>Do</v>
          </cell>
          <cell r="EB373" t="str">
            <v xml:space="preserve">• 9 ranks in Jump.
• Multiattack or Two-Weapon Fighting.
• Must know three Tiger Claw maneuvers.
</v>
          </cell>
        </row>
        <row r="374">
          <cell r="A374">
            <v>371</v>
          </cell>
          <cell r="B374" t="str">
            <v>Bloodstorm Blade</v>
          </cell>
          <cell r="C374" t="str">
            <v>BsB</v>
          </cell>
          <cell r="D374" t="str">
            <v>BsB</v>
          </cell>
          <cell r="E374">
            <v>0</v>
          </cell>
          <cell r="K374">
            <v>4</v>
          </cell>
          <cell r="L374">
            <v>12</v>
          </cell>
          <cell r="U374">
            <v>1</v>
          </cell>
          <cell r="V374">
            <v>0.5</v>
          </cell>
          <cell r="W374">
            <v>0.34</v>
          </cell>
          <cell r="X374">
            <v>0.34</v>
          </cell>
          <cell r="AH374">
            <v>1</v>
          </cell>
          <cell r="AI374">
            <v>1</v>
          </cell>
          <cell r="AJ374">
            <v>2</v>
          </cell>
          <cell r="AK374">
            <v>1</v>
          </cell>
          <cell r="AL374">
            <v>1</v>
          </cell>
          <cell r="AM374">
            <v>0</v>
          </cell>
          <cell r="AN374">
            <v>2</v>
          </cell>
          <cell r="AO374">
            <v>2</v>
          </cell>
          <cell r="AP374">
            <v>2</v>
          </cell>
          <cell r="AQ374">
            <v>2</v>
          </cell>
          <cell r="AR374">
            <v>2</v>
          </cell>
          <cell r="AS374">
            <v>2</v>
          </cell>
          <cell r="AT374">
            <v>2</v>
          </cell>
          <cell r="AU374">
            <v>2</v>
          </cell>
          <cell r="AV374">
            <v>1</v>
          </cell>
          <cell r="AW374">
            <v>1</v>
          </cell>
          <cell r="AX374">
            <v>1</v>
          </cell>
          <cell r="AY374">
            <v>1</v>
          </cell>
          <cell r="AZ374">
            <v>1</v>
          </cell>
          <cell r="BA374">
            <v>1</v>
          </cell>
          <cell r="BB374">
            <v>1</v>
          </cell>
          <cell r="BC374">
            <v>1</v>
          </cell>
          <cell r="BD374">
            <v>1</v>
          </cell>
          <cell r="BE374">
            <v>1</v>
          </cell>
          <cell r="BF374">
            <v>0</v>
          </cell>
          <cell r="BG374">
            <v>0</v>
          </cell>
          <cell r="BH374">
            <v>2</v>
          </cell>
          <cell r="BI374">
            <v>2</v>
          </cell>
          <cell r="BJ374">
            <v>1</v>
          </cell>
          <cell r="BK374">
            <v>1</v>
          </cell>
          <cell r="BL374">
            <v>1</v>
          </cell>
          <cell r="BM374">
            <v>1</v>
          </cell>
          <cell r="BN374">
            <v>1</v>
          </cell>
          <cell r="BO374">
            <v>1</v>
          </cell>
          <cell r="BP374">
            <v>0</v>
          </cell>
          <cell r="BQ374">
            <v>1</v>
          </cell>
          <cell r="BR374">
            <v>1</v>
          </cell>
          <cell r="BS374">
            <v>2</v>
          </cell>
          <cell r="BT374">
            <v>0</v>
          </cell>
          <cell r="BU374">
            <v>1</v>
          </cell>
          <cell r="BV374">
            <v>1</v>
          </cell>
          <cell r="BW374">
            <v>1</v>
          </cell>
          <cell r="BX374">
            <v>1</v>
          </cell>
          <cell r="BY374">
            <v>1</v>
          </cell>
          <cell r="BZ374">
            <v>1</v>
          </cell>
          <cell r="CA374">
            <v>1</v>
          </cell>
          <cell r="CB374">
            <v>1</v>
          </cell>
          <cell r="CC374">
            <v>1</v>
          </cell>
          <cell r="CD374">
            <v>1</v>
          </cell>
          <cell r="CE374">
            <v>1</v>
          </cell>
          <cell r="CF374">
            <v>2</v>
          </cell>
          <cell r="CG374">
            <v>1</v>
          </cell>
          <cell r="CH374">
            <v>1</v>
          </cell>
          <cell r="CI374">
            <v>1</v>
          </cell>
          <cell r="CJ374">
            <v>1</v>
          </cell>
          <cell r="CK374">
            <v>1</v>
          </cell>
          <cell r="CL374">
            <v>1</v>
          </cell>
          <cell r="CM374">
            <v>1</v>
          </cell>
          <cell r="CN374">
            <v>1</v>
          </cell>
          <cell r="CO374">
            <v>1</v>
          </cell>
          <cell r="CP374">
            <v>1</v>
          </cell>
          <cell r="CQ374">
            <v>1</v>
          </cell>
          <cell r="CR374">
            <v>1</v>
          </cell>
          <cell r="CS374">
            <v>1</v>
          </cell>
          <cell r="CT374">
            <v>1</v>
          </cell>
          <cell r="CU374">
            <v>1</v>
          </cell>
          <cell r="CV374">
            <v>1</v>
          </cell>
          <cell r="CW374">
            <v>1</v>
          </cell>
          <cell r="CX374">
            <v>1</v>
          </cell>
          <cell r="CY374">
            <v>1</v>
          </cell>
          <cell r="CZ374">
            <v>1</v>
          </cell>
          <cell r="DA374">
            <v>1</v>
          </cell>
          <cell r="DB374">
            <v>1</v>
          </cell>
          <cell r="DC374">
            <v>2</v>
          </cell>
          <cell r="DD374">
            <v>1</v>
          </cell>
          <cell r="DE374">
            <v>1</v>
          </cell>
          <cell r="DF374">
            <v>2</v>
          </cell>
          <cell r="DG374">
            <v>1</v>
          </cell>
          <cell r="DH374">
            <v>1</v>
          </cell>
          <cell r="DI374">
            <v>1</v>
          </cell>
          <cell r="DJ374" t="str">
            <v>ToB</v>
          </cell>
          <cell r="DK374" t="str">
            <v>Closed</v>
          </cell>
          <cell r="EA374" t="str">
            <v>Might</v>
          </cell>
          <cell r="EB374" t="str">
            <v xml:space="preserve">• 8 ranks in Balance.
• Point Blank Shot.
• Must one Iron Heart strike and one Iron Heart stance (not verified).
</v>
          </cell>
        </row>
        <row r="375">
          <cell r="A375">
            <v>372</v>
          </cell>
          <cell r="B375" t="str">
            <v>Deepstone Sentinel</v>
          </cell>
          <cell r="C375" t="str">
            <v>DsS</v>
          </cell>
          <cell r="D375" t="str">
            <v>DsS</v>
          </cell>
          <cell r="E375">
            <v>0</v>
          </cell>
          <cell r="K375">
            <v>2</v>
          </cell>
          <cell r="L375">
            <v>10</v>
          </cell>
          <cell r="U375">
            <v>0.75</v>
          </cell>
          <cell r="V375">
            <v>0.5</v>
          </cell>
          <cell r="W375">
            <v>0.34</v>
          </cell>
          <cell r="X375">
            <v>0.34</v>
          </cell>
          <cell r="AH375">
            <v>1</v>
          </cell>
          <cell r="AI375">
            <v>1</v>
          </cell>
          <cell r="AJ375">
            <v>2</v>
          </cell>
          <cell r="AK375">
            <v>1</v>
          </cell>
          <cell r="AL375">
            <v>1</v>
          </cell>
          <cell r="AM375">
            <v>0</v>
          </cell>
          <cell r="AN375">
            <v>2</v>
          </cell>
          <cell r="AO375">
            <v>2</v>
          </cell>
          <cell r="AP375">
            <v>2</v>
          </cell>
          <cell r="AQ375">
            <v>2</v>
          </cell>
          <cell r="AR375">
            <v>2</v>
          </cell>
          <cell r="AS375">
            <v>2</v>
          </cell>
          <cell r="AT375">
            <v>2</v>
          </cell>
          <cell r="AU375">
            <v>2</v>
          </cell>
          <cell r="AV375">
            <v>1</v>
          </cell>
          <cell r="AW375">
            <v>1</v>
          </cell>
          <cell r="AX375">
            <v>1</v>
          </cell>
          <cell r="AY375">
            <v>1</v>
          </cell>
          <cell r="AZ375">
            <v>1</v>
          </cell>
          <cell r="BA375">
            <v>1</v>
          </cell>
          <cell r="BB375">
            <v>1</v>
          </cell>
          <cell r="BC375">
            <v>1</v>
          </cell>
          <cell r="BD375">
            <v>1</v>
          </cell>
          <cell r="BE375">
            <v>1</v>
          </cell>
          <cell r="BF375">
            <v>0</v>
          </cell>
          <cell r="BG375">
            <v>0</v>
          </cell>
          <cell r="BH375">
            <v>2</v>
          </cell>
          <cell r="BI375">
            <v>1</v>
          </cell>
          <cell r="BJ375">
            <v>1</v>
          </cell>
          <cell r="BK375">
            <v>1</v>
          </cell>
          <cell r="BL375">
            <v>2</v>
          </cell>
          <cell r="BM375">
            <v>1</v>
          </cell>
          <cell r="BN375">
            <v>1</v>
          </cell>
          <cell r="BO375">
            <v>1</v>
          </cell>
          <cell r="BP375">
            <v>0</v>
          </cell>
          <cell r="BQ375">
            <v>1</v>
          </cell>
          <cell r="BR375">
            <v>1</v>
          </cell>
          <cell r="BS375">
            <v>2</v>
          </cell>
          <cell r="BT375">
            <v>0</v>
          </cell>
          <cell r="BU375">
            <v>1</v>
          </cell>
          <cell r="BV375">
            <v>1</v>
          </cell>
          <cell r="BW375">
            <v>1</v>
          </cell>
          <cell r="BX375">
            <v>1</v>
          </cell>
          <cell r="BY375">
            <v>1</v>
          </cell>
          <cell r="BZ375">
            <v>1</v>
          </cell>
          <cell r="CA375">
            <v>1</v>
          </cell>
          <cell r="CB375">
            <v>1</v>
          </cell>
          <cell r="CC375">
            <v>1</v>
          </cell>
          <cell r="CD375">
            <v>1</v>
          </cell>
          <cell r="CE375">
            <v>2</v>
          </cell>
          <cell r="CF375">
            <v>2</v>
          </cell>
          <cell r="CG375">
            <v>1</v>
          </cell>
          <cell r="CH375">
            <v>1</v>
          </cell>
          <cell r="CI375">
            <v>1</v>
          </cell>
          <cell r="CJ375">
            <v>1</v>
          </cell>
          <cell r="CK375">
            <v>1</v>
          </cell>
          <cell r="CL375">
            <v>1</v>
          </cell>
          <cell r="CM375">
            <v>1</v>
          </cell>
          <cell r="CN375">
            <v>1</v>
          </cell>
          <cell r="CO375">
            <v>1</v>
          </cell>
          <cell r="CP375">
            <v>1</v>
          </cell>
          <cell r="CQ375">
            <v>1</v>
          </cell>
          <cell r="CR375">
            <v>1</v>
          </cell>
          <cell r="CS375">
            <v>1</v>
          </cell>
          <cell r="CT375">
            <v>1</v>
          </cell>
          <cell r="CU375">
            <v>1</v>
          </cell>
          <cell r="CV375">
            <v>1</v>
          </cell>
          <cell r="CW375">
            <v>1</v>
          </cell>
          <cell r="CX375">
            <v>1</v>
          </cell>
          <cell r="CY375">
            <v>1</v>
          </cell>
          <cell r="CZ375">
            <v>1</v>
          </cell>
          <cell r="DA375">
            <v>1</v>
          </cell>
          <cell r="DB375">
            <v>1</v>
          </cell>
          <cell r="DC375">
            <v>2</v>
          </cell>
          <cell r="DD375">
            <v>1</v>
          </cell>
          <cell r="DE375">
            <v>1</v>
          </cell>
          <cell r="DF375">
            <v>1</v>
          </cell>
          <cell r="DG375">
            <v>1</v>
          </cell>
          <cell r="DH375">
            <v>1</v>
          </cell>
          <cell r="DI375">
            <v>1</v>
          </cell>
          <cell r="DJ375" t="str">
            <v>ToB</v>
          </cell>
          <cell r="DK375" t="str">
            <v>Closed</v>
          </cell>
          <cell r="EA375" t="str">
            <v>Might</v>
          </cell>
          <cell r="EB375" t="str">
            <v>• Dwarf.
• Base attack bonus +10.
• 13 ranks in Balance.
• Power Attack or Stone Power.
• Must know 2 Stone Dragon maneuvers.
• Must know one Stone Dragon stance (not verified)</v>
          </cell>
        </row>
        <row r="376">
          <cell r="A376">
            <v>373</v>
          </cell>
          <cell r="B376" t="str">
            <v>Eternal Blade</v>
          </cell>
          <cell r="C376" t="str">
            <v>EtB</v>
          </cell>
          <cell r="D376" t="str">
            <v>EtB</v>
          </cell>
          <cell r="E376">
            <v>0</v>
          </cell>
          <cell r="K376">
            <v>2</v>
          </cell>
          <cell r="L376">
            <v>10</v>
          </cell>
          <cell r="U376">
            <v>1</v>
          </cell>
          <cell r="V376">
            <v>0.5</v>
          </cell>
          <cell r="W376">
            <v>0.34</v>
          </cell>
          <cell r="X376">
            <v>0.34</v>
          </cell>
          <cell r="AH376">
            <v>1</v>
          </cell>
          <cell r="AI376">
            <v>1</v>
          </cell>
          <cell r="AJ376">
            <v>1</v>
          </cell>
          <cell r="AK376">
            <v>1</v>
          </cell>
          <cell r="AL376">
            <v>2</v>
          </cell>
          <cell r="AM376">
            <v>0</v>
          </cell>
          <cell r="AN376">
            <v>2</v>
          </cell>
          <cell r="AO376">
            <v>1</v>
          </cell>
          <cell r="AP376">
            <v>1</v>
          </cell>
          <cell r="AQ376">
            <v>1</v>
          </cell>
          <cell r="AR376">
            <v>1</v>
          </cell>
          <cell r="AS376">
            <v>1</v>
          </cell>
          <cell r="AT376">
            <v>1</v>
          </cell>
          <cell r="AU376">
            <v>1</v>
          </cell>
          <cell r="AV376">
            <v>1</v>
          </cell>
          <cell r="AW376">
            <v>2</v>
          </cell>
          <cell r="AX376">
            <v>1</v>
          </cell>
          <cell r="AY376">
            <v>1</v>
          </cell>
          <cell r="AZ376">
            <v>1</v>
          </cell>
          <cell r="BA376">
            <v>1</v>
          </cell>
          <cell r="BB376">
            <v>1</v>
          </cell>
          <cell r="BC376">
            <v>2</v>
          </cell>
          <cell r="BD376">
            <v>1</v>
          </cell>
          <cell r="BE376">
            <v>1</v>
          </cell>
          <cell r="BF376">
            <v>0</v>
          </cell>
          <cell r="BG376">
            <v>0</v>
          </cell>
          <cell r="BH376">
            <v>2</v>
          </cell>
          <cell r="BI376">
            <v>2</v>
          </cell>
          <cell r="BJ376">
            <v>1</v>
          </cell>
          <cell r="BK376">
            <v>1</v>
          </cell>
          <cell r="BL376">
            <v>1</v>
          </cell>
          <cell r="BM376">
            <v>1</v>
          </cell>
          <cell r="BN376">
            <v>1</v>
          </cell>
          <cell r="BO376">
            <v>1</v>
          </cell>
          <cell r="BP376">
            <v>0</v>
          </cell>
          <cell r="BQ376">
            <v>1</v>
          </cell>
          <cell r="BR376">
            <v>1</v>
          </cell>
          <cell r="BS376">
            <v>1</v>
          </cell>
          <cell r="BT376">
            <v>0</v>
          </cell>
          <cell r="BU376">
            <v>1</v>
          </cell>
          <cell r="BV376">
            <v>1</v>
          </cell>
          <cell r="BW376">
            <v>1</v>
          </cell>
          <cell r="BX376">
            <v>1</v>
          </cell>
          <cell r="BY376">
            <v>1</v>
          </cell>
          <cell r="BZ376">
            <v>1</v>
          </cell>
          <cell r="CA376">
            <v>1</v>
          </cell>
          <cell r="CB376">
            <v>1</v>
          </cell>
          <cell r="CC376">
            <v>1</v>
          </cell>
          <cell r="CD376">
            <v>1</v>
          </cell>
          <cell r="CE376">
            <v>1</v>
          </cell>
          <cell r="CF376">
            <v>2</v>
          </cell>
          <cell r="CG376">
            <v>1</v>
          </cell>
          <cell r="CH376">
            <v>1</v>
          </cell>
          <cell r="CI376">
            <v>1</v>
          </cell>
          <cell r="CJ376">
            <v>1</v>
          </cell>
          <cell r="CK376">
            <v>1</v>
          </cell>
          <cell r="CL376">
            <v>1</v>
          </cell>
          <cell r="CM376">
            <v>1</v>
          </cell>
          <cell r="CN376">
            <v>1</v>
          </cell>
          <cell r="CO376">
            <v>1</v>
          </cell>
          <cell r="CP376">
            <v>1</v>
          </cell>
          <cell r="CQ376">
            <v>1</v>
          </cell>
          <cell r="CR376">
            <v>1</v>
          </cell>
          <cell r="CS376">
            <v>1</v>
          </cell>
          <cell r="CT376">
            <v>1</v>
          </cell>
          <cell r="CU376">
            <v>1</v>
          </cell>
          <cell r="CV376">
            <v>2</v>
          </cell>
          <cell r="CW376">
            <v>1</v>
          </cell>
          <cell r="CX376">
            <v>2</v>
          </cell>
          <cell r="CY376">
            <v>1</v>
          </cell>
          <cell r="CZ376">
            <v>1</v>
          </cell>
          <cell r="DA376">
            <v>1</v>
          </cell>
          <cell r="DB376">
            <v>1</v>
          </cell>
          <cell r="DC376">
            <v>1</v>
          </cell>
          <cell r="DD376">
            <v>1</v>
          </cell>
          <cell r="DE376">
            <v>1</v>
          </cell>
          <cell r="DF376">
            <v>2</v>
          </cell>
          <cell r="DG376">
            <v>1</v>
          </cell>
          <cell r="DH376">
            <v>1</v>
          </cell>
          <cell r="DI376">
            <v>1</v>
          </cell>
          <cell r="DJ376" t="str">
            <v>ToB</v>
          </cell>
          <cell r="DK376" t="str">
            <v>Closed</v>
          </cell>
          <cell r="EA376" t="str">
            <v>Do</v>
          </cell>
          <cell r="EB376" t="str">
            <v xml:space="preserve">• Elf.
• Base attack bonus +10.
• Weapon Focus (any).
• Any 2 Devoted Spirit or Diamond Mind maneuvers.
</v>
          </cell>
        </row>
        <row r="377">
          <cell r="A377">
            <v>374</v>
          </cell>
          <cell r="B377" t="str">
            <v>Jade Phoenix Mage</v>
          </cell>
          <cell r="C377" t="str">
            <v>JPM</v>
          </cell>
          <cell r="D377" t="str">
            <v>JPM</v>
          </cell>
          <cell r="E377">
            <v>0</v>
          </cell>
          <cell r="G377">
            <v>0</v>
          </cell>
          <cell r="K377">
            <v>2</v>
          </cell>
          <cell r="L377">
            <v>6</v>
          </cell>
          <cell r="U377">
            <v>1</v>
          </cell>
          <cell r="V377">
            <v>0.5</v>
          </cell>
          <cell r="W377">
            <v>0.34</v>
          </cell>
          <cell r="X377">
            <v>0.34</v>
          </cell>
          <cell r="AH377">
            <v>1</v>
          </cell>
          <cell r="AI377">
            <v>1</v>
          </cell>
          <cell r="AJ377">
            <v>1</v>
          </cell>
          <cell r="AK377">
            <v>1</v>
          </cell>
          <cell r="AL377">
            <v>2</v>
          </cell>
          <cell r="AM377">
            <v>0</v>
          </cell>
          <cell r="AN377">
            <v>2</v>
          </cell>
          <cell r="AO377">
            <v>1</v>
          </cell>
          <cell r="AP377">
            <v>1</v>
          </cell>
          <cell r="AQ377">
            <v>1</v>
          </cell>
          <cell r="AR377">
            <v>1</v>
          </cell>
          <cell r="AS377">
            <v>1</v>
          </cell>
          <cell r="AT377">
            <v>1</v>
          </cell>
          <cell r="AU377">
            <v>1</v>
          </cell>
          <cell r="AV377">
            <v>1</v>
          </cell>
          <cell r="AW377">
            <v>2</v>
          </cell>
          <cell r="AX377">
            <v>1</v>
          </cell>
          <cell r="AY377">
            <v>1</v>
          </cell>
          <cell r="AZ377">
            <v>1</v>
          </cell>
          <cell r="BA377">
            <v>1</v>
          </cell>
          <cell r="BB377">
            <v>1</v>
          </cell>
          <cell r="BC377">
            <v>2</v>
          </cell>
          <cell r="BD377">
            <v>1</v>
          </cell>
          <cell r="BE377">
            <v>1</v>
          </cell>
          <cell r="BF377">
            <v>0</v>
          </cell>
          <cell r="BG377">
            <v>0</v>
          </cell>
          <cell r="BH377">
            <v>2</v>
          </cell>
          <cell r="BI377">
            <v>2</v>
          </cell>
          <cell r="BJ377">
            <v>1</v>
          </cell>
          <cell r="BK377">
            <v>1</v>
          </cell>
          <cell r="BL377">
            <v>1</v>
          </cell>
          <cell r="BM377">
            <v>1</v>
          </cell>
          <cell r="BN377">
            <v>1</v>
          </cell>
          <cell r="BO377">
            <v>1</v>
          </cell>
          <cell r="BP377">
            <v>0</v>
          </cell>
          <cell r="BQ377">
            <v>1</v>
          </cell>
          <cell r="BR377">
            <v>1</v>
          </cell>
          <cell r="BS377">
            <v>1</v>
          </cell>
          <cell r="BT377">
            <v>0</v>
          </cell>
          <cell r="BU377">
            <v>1</v>
          </cell>
          <cell r="BV377">
            <v>1</v>
          </cell>
          <cell r="BW377">
            <v>1</v>
          </cell>
          <cell r="BX377">
            <v>1</v>
          </cell>
          <cell r="BY377">
            <v>1</v>
          </cell>
          <cell r="BZ377">
            <v>1</v>
          </cell>
          <cell r="CA377">
            <v>1</v>
          </cell>
          <cell r="CB377">
            <v>1</v>
          </cell>
          <cell r="CC377">
            <v>1</v>
          </cell>
          <cell r="CD377">
            <v>1</v>
          </cell>
          <cell r="CE377">
            <v>1</v>
          </cell>
          <cell r="CF377">
            <v>2</v>
          </cell>
          <cell r="CG377">
            <v>1</v>
          </cell>
          <cell r="CH377">
            <v>1</v>
          </cell>
          <cell r="CI377">
            <v>1</v>
          </cell>
          <cell r="CJ377">
            <v>1</v>
          </cell>
          <cell r="CK377">
            <v>1</v>
          </cell>
          <cell r="CL377">
            <v>1</v>
          </cell>
          <cell r="CM377">
            <v>1</v>
          </cell>
          <cell r="CN377">
            <v>1</v>
          </cell>
          <cell r="CO377">
            <v>1</v>
          </cell>
          <cell r="CP377">
            <v>1</v>
          </cell>
          <cell r="CQ377">
            <v>1</v>
          </cell>
          <cell r="CR377">
            <v>1</v>
          </cell>
          <cell r="CS377">
            <v>1</v>
          </cell>
          <cell r="CT377">
            <v>1</v>
          </cell>
          <cell r="CU377">
            <v>1</v>
          </cell>
          <cell r="CV377">
            <v>2</v>
          </cell>
          <cell r="CW377">
            <v>1</v>
          </cell>
          <cell r="CX377">
            <v>2</v>
          </cell>
          <cell r="CY377">
            <v>1</v>
          </cell>
          <cell r="CZ377">
            <v>1</v>
          </cell>
          <cell r="DA377">
            <v>1</v>
          </cell>
          <cell r="DB377">
            <v>1</v>
          </cell>
          <cell r="DC377">
            <v>1</v>
          </cell>
          <cell r="DD377">
            <v>1</v>
          </cell>
          <cell r="DE377">
            <v>1</v>
          </cell>
          <cell r="DF377">
            <v>2</v>
          </cell>
          <cell r="DG377">
            <v>1</v>
          </cell>
          <cell r="DH377">
            <v>1</v>
          </cell>
          <cell r="DI377">
            <v>1</v>
          </cell>
          <cell r="DJ377" t="str">
            <v>ToB</v>
          </cell>
          <cell r="DK377" t="str">
            <v>Closed</v>
          </cell>
          <cell r="EA377" t="str">
            <v>Might</v>
          </cell>
          <cell r="EB377" t="str">
            <v xml:space="preserve">• 8 ranks in Concentration.
• 2 ranks in Knowledge (arcana).
• 2 ranks in Knowledge (history).
• 2 ranks in Knowledge (religion).
• Must know at least 2 matial manuevers.
• Must know one strike (not verified).
• Must know one martial stance (not verified)
• Must be able to cast 2nd-level arcane spells .
</v>
          </cell>
        </row>
        <row r="378">
          <cell r="A378">
            <v>375</v>
          </cell>
          <cell r="B378" t="str">
            <v>Master Of Nine</v>
          </cell>
          <cell r="C378" t="str">
            <v>MasN</v>
          </cell>
          <cell r="D378" t="str">
            <v>MasN</v>
          </cell>
          <cell r="E378">
            <v>0</v>
          </cell>
          <cell r="K378">
            <v>6</v>
          </cell>
          <cell r="L378">
            <v>8</v>
          </cell>
          <cell r="U378">
            <v>0.75</v>
          </cell>
          <cell r="V378">
            <v>0.34</v>
          </cell>
          <cell r="W378">
            <v>0.34</v>
          </cell>
          <cell r="X378">
            <v>0.5</v>
          </cell>
          <cell r="AH378">
            <v>1</v>
          </cell>
          <cell r="AI378">
            <v>1</v>
          </cell>
          <cell r="AJ378">
            <v>2</v>
          </cell>
          <cell r="AK378">
            <v>1</v>
          </cell>
          <cell r="AL378">
            <v>2</v>
          </cell>
          <cell r="AM378">
            <v>0</v>
          </cell>
          <cell r="AN378">
            <v>2</v>
          </cell>
          <cell r="AO378">
            <v>2</v>
          </cell>
          <cell r="AP378">
            <v>2</v>
          </cell>
          <cell r="AQ378">
            <v>2</v>
          </cell>
          <cell r="AR378">
            <v>2</v>
          </cell>
          <cell r="AS378">
            <v>2</v>
          </cell>
          <cell r="AT378">
            <v>2</v>
          </cell>
          <cell r="AU378">
            <v>2</v>
          </cell>
          <cell r="AV378">
            <v>1</v>
          </cell>
          <cell r="AW378">
            <v>2</v>
          </cell>
          <cell r="AX378">
            <v>1</v>
          </cell>
          <cell r="AY378">
            <v>1</v>
          </cell>
          <cell r="AZ378">
            <v>1</v>
          </cell>
          <cell r="BA378">
            <v>1</v>
          </cell>
          <cell r="BB378">
            <v>1</v>
          </cell>
          <cell r="BC378">
            <v>1</v>
          </cell>
          <cell r="BD378">
            <v>1</v>
          </cell>
          <cell r="BE378">
            <v>2</v>
          </cell>
          <cell r="BF378">
            <v>0</v>
          </cell>
          <cell r="BG378">
            <v>0</v>
          </cell>
          <cell r="BH378">
            <v>2</v>
          </cell>
          <cell r="BI378">
            <v>2</v>
          </cell>
          <cell r="BJ378">
            <v>1</v>
          </cell>
          <cell r="BK378">
            <v>1</v>
          </cell>
          <cell r="BL378">
            <v>1</v>
          </cell>
          <cell r="BM378">
            <v>1</v>
          </cell>
          <cell r="BN378">
            <v>2</v>
          </cell>
          <cell r="BO378">
            <v>2</v>
          </cell>
          <cell r="BP378">
            <v>0</v>
          </cell>
          <cell r="BQ378">
            <v>1</v>
          </cell>
          <cell r="BR378">
            <v>1</v>
          </cell>
          <cell r="BS378">
            <v>1</v>
          </cell>
          <cell r="BT378">
            <v>0</v>
          </cell>
          <cell r="BU378">
            <v>1</v>
          </cell>
          <cell r="BV378">
            <v>1</v>
          </cell>
          <cell r="BW378">
            <v>1</v>
          </cell>
          <cell r="BX378">
            <v>1</v>
          </cell>
          <cell r="BY378">
            <v>1</v>
          </cell>
          <cell r="BZ378">
            <v>1</v>
          </cell>
          <cell r="CA378">
            <v>1</v>
          </cell>
          <cell r="CB378">
            <v>1</v>
          </cell>
          <cell r="CC378">
            <v>1</v>
          </cell>
          <cell r="CD378">
            <v>1</v>
          </cell>
          <cell r="CE378">
            <v>1</v>
          </cell>
          <cell r="CF378">
            <v>2</v>
          </cell>
          <cell r="CG378">
            <v>1</v>
          </cell>
          <cell r="CH378">
            <v>1</v>
          </cell>
          <cell r="CI378">
            <v>1</v>
          </cell>
          <cell r="CJ378">
            <v>1</v>
          </cell>
          <cell r="CK378">
            <v>1</v>
          </cell>
          <cell r="CL378">
            <v>1</v>
          </cell>
          <cell r="CM378">
            <v>1</v>
          </cell>
          <cell r="CN378">
            <v>1</v>
          </cell>
          <cell r="CO378">
            <v>1</v>
          </cell>
          <cell r="CP378">
            <v>1</v>
          </cell>
          <cell r="CQ378">
            <v>1</v>
          </cell>
          <cell r="CR378">
            <v>1</v>
          </cell>
          <cell r="CS378">
            <v>1</v>
          </cell>
          <cell r="CT378">
            <v>1</v>
          </cell>
          <cell r="CU378">
            <v>1</v>
          </cell>
          <cell r="CV378">
            <v>1</v>
          </cell>
          <cell r="CW378">
            <v>1</v>
          </cell>
          <cell r="CX378">
            <v>2</v>
          </cell>
          <cell r="CY378">
            <v>1</v>
          </cell>
          <cell r="CZ378">
            <v>1</v>
          </cell>
          <cell r="DA378">
            <v>1</v>
          </cell>
          <cell r="DB378">
            <v>1</v>
          </cell>
          <cell r="DC378">
            <v>1</v>
          </cell>
          <cell r="DD378">
            <v>1</v>
          </cell>
          <cell r="DE378">
            <v>2</v>
          </cell>
          <cell r="DF378">
            <v>2</v>
          </cell>
          <cell r="DG378">
            <v>1</v>
          </cell>
          <cell r="DH378">
            <v>1</v>
          </cell>
          <cell r="DI378">
            <v>1</v>
          </cell>
          <cell r="DJ378" t="str">
            <v>ToB</v>
          </cell>
          <cell r="DK378" t="str">
            <v>Closed</v>
          </cell>
          <cell r="EA378" t="str">
            <v>Do</v>
          </cell>
          <cell r="EB378" t="str">
            <v xml:space="preserve">• 10 ranks in 4 key discipline skills.
• Adaptive Style.
• Dodge.
• Blind-Fight.
• Improved Initiative.
• Improved Unarmed Strike.
• Must know 1 manuever from 6 different disciplines.
</v>
          </cell>
        </row>
        <row r="379">
          <cell r="A379">
            <v>376</v>
          </cell>
          <cell r="B379" t="str">
            <v>Ruby Knight Vindicator</v>
          </cell>
          <cell r="C379" t="str">
            <v>RKV</v>
          </cell>
          <cell r="D379" t="str">
            <v>RKV</v>
          </cell>
          <cell r="E379">
            <v>0</v>
          </cell>
          <cell r="G379">
            <v>0</v>
          </cell>
          <cell r="K379">
            <v>4</v>
          </cell>
          <cell r="L379">
            <v>8</v>
          </cell>
          <cell r="U379">
            <v>1</v>
          </cell>
          <cell r="V379">
            <v>0.34</v>
          </cell>
          <cell r="W379">
            <v>0.34</v>
          </cell>
          <cell r="X379">
            <v>0.5</v>
          </cell>
          <cell r="AH379">
            <v>1</v>
          </cell>
          <cell r="AI379">
            <v>1</v>
          </cell>
          <cell r="AJ379">
            <v>2</v>
          </cell>
          <cell r="AK379">
            <v>1</v>
          </cell>
          <cell r="AL379">
            <v>1</v>
          </cell>
          <cell r="AM379">
            <v>0</v>
          </cell>
          <cell r="AN379">
            <v>2</v>
          </cell>
          <cell r="AO379">
            <v>2</v>
          </cell>
          <cell r="AP379">
            <v>2</v>
          </cell>
          <cell r="AQ379">
            <v>2</v>
          </cell>
          <cell r="AR379">
            <v>2</v>
          </cell>
          <cell r="AS379">
            <v>2</v>
          </cell>
          <cell r="AT379">
            <v>2</v>
          </cell>
          <cell r="AU379">
            <v>2</v>
          </cell>
          <cell r="AV379">
            <v>1</v>
          </cell>
          <cell r="AW379">
            <v>2</v>
          </cell>
          <cell r="AX379">
            <v>1</v>
          </cell>
          <cell r="AY379">
            <v>1</v>
          </cell>
          <cell r="AZ379">
            <v>1</v>
          </cell>
          <cell r="BA379">
            <v>1</v>
          </cell>
          <cell r="BB379">
            <v>1</v>
          </cell>
          <cell r="BC379">
            <v>1</v>
          </cell>
          <cell r="BD379">
            <v>2</v>
          </cell>
          <cell r="BE379">
            <v>2</v>
          </cell>
          <cell r="BF379">
            <v>0</v>
          </cell>
          <cell r="BG379">
            <v>0</v>
          </cell>
          <cell r="BH379">
            <v>2</v>
          </cell>
          <cell r="BI379">
            <v>2</v>
          </cell>
          <cell r="BJ379">
            <v>1</v>
          </cell>
          <cell r="BK379">
            <v>1</v>
          </cell>
          <cell r="BL379">
            <v>1</v>
          </cell>
          <cell r="BM379">
            <v>1</v>
          </cell>
          <cell r="BN379">
            <v>2</v>
          </cell>
          <cell r="BO379">
            <v>2</v>
          </cell>
          <cell r="BP379">
            <v>0</v>
          </cell>
          <cell r="BQ379">
            <v>1</v>
          </cell>
          <cell r="BR379">
            <v>1</v>
          </cell>
          <cell r="BS379">
            <v>1</v>
          </cell>
          <cell r="BT379">
            <v>0</v>
          </cell>
          <cell r="BU379">
            <v>2</v>
          </cell>
          <cell r="BV379">
            <v>1</v>
          </cell>
          <cell r="BW379">
            <v>1</v>
          </cell>
          <cell r="BX379">
            <v>1</v>
          </cell>
          <cell r="BY379">
            <v>1</v>
          </cell>
          <cell r="BZ379">
            <v>1</v>
          </cell>
          <cell r="CA379">
            <v>1</v>
          </cell>
          <cell r="CB379">
            <v>1</v>
          </cell>
          <cell r="CC379">
            <v>1</v>
          </cell>
          <cell r="CD379">
            <v>1</v>
          </cell>
          <cell r="CE379">
            <v>1</v>
          </cell>
          <cell r="CF379">
            <v>2</v>
          </cell>
          <cell r="CG379">
            <v>1</v>
          </cell>
          <cell r="CH379">
            <v>1</v>
          </cell>
          <cell r="CI379">
            <v>1</v>
          </cell>
          <cell r="CJ379">
            <v>1</v>
          </cell>
          <cell r="CK379">
            <v>1</v>
          </cell>
          <cell r="CL379">
            <v>1</v>
          </cell>
          <cell r="CM379">
            <v>1</v>
          </cell>
          <cell r="CN379">
            <v>1</v>
          </cell>
          <cell r="CO379">
            <v>2</v>
          </cell>
          <cell r="CP379">
            <v>2</v>
          </cell>
          <cell r="CQ379">
            <v>2</v>
          </cell>
          <cell r="CR379">
            <v>2</v>
          </cell>
          <cell r="CS379">
            <v>2</v>
          </cell>
          <cell r="CT379">
            <v>2</v>
          </cell>
          <cell r="CU379">
            <v>1</v>
          </cell>
          <cell r="CV379">
            <v>2</v>
          </cell>
          <cell r="CW379">
            <v>1</v>
          </cell>
          <cell r="CX379">
            <v>2</v>
          </cell>
          <cell r="CY379">
            <v>1</v>
          </cell>
          <cell r="CZ379">
            <v>1</v>
          </cell>
          <cell r="DA379">
            <v>1</v>
          </cell>
          <cell r="DB379">
            <v>2</v>
          </cell>
          <cell r="DC379">
            <v>1</v>
          </cell>
          <cell r="DD379">
            <v>1</v>
          </cell>
          <cell r="DE379">
            <v>1</v>
          </cell>
          <cell r="DF379">
            <v>1</v>
          </cell>
          <cell r="DG379">
            <v>1</v>
          </cell>
          <cell r="DH379">
            <v>1</v>
          </cell>
          <cell r="DI379">
            <v>1</v>
          </cell>
          <cell r="DJ379" t="str">
            <v>ToB</v>
          </cell>
          <cell r="DK379" t="str">
            <v>Closed</v>
          </cell>
          <cell r="EA379" t="str">
            <v>Might</v>
          </cell>
          <cell r="EB379" t="str">
            <v xml:space="preserve">• 4 ranks in Hide.
• 4 ranks in Intimidate.
• 8 ranks in Knowledge (religion).
• Must know 1 Devoted Spirit maneuver.
• Must know one Devoted Spirit stance (not verified)
• Must worship Wee Jas.
• Ability to turn undead
</v>
          </cell>
        </row>
        <row r="380">
          <cell r="A380">
            <v>377</v>
          </cell>
          <cell r="B380" t="str">
            <v>Shadow Sun Ninja</v>
          </cell>
          <cell r="C380" t="str">
            <v>SSN</v>
          </cell>
          <cell r="D380" t="str">
            <v>SSN</v>
          </cell>
          <cell r="E380">
            <v>0</v>
          </cell>
          <cell r="K380">
            <v>4</v>
          </cell>
          <cell r="L380">
            <v>8</v>
          </cell>
          <cell r="U380">
            <v>0.75</v>
          </cell>
          <cell r="V380">
            <v>0.5</v>
          </cell>
          <cell r="W380">
            <v>0.5</v>
          </cell>
          <cell r="X380">
            <v>0.5</v>
          </cell>
          <cell r="AH380">
            <v>1</v>
          </cell>
          <cell r="AI380">
            <v>1</v>
          </cell>
          <cell r="AJ380">
            <v>2</v>
          </cell>
          <cell r="AK380">
            <v>1</v>
          </cell>
          <cell r="AL380">
            <v>2</v>
          </cell>
          <cell r="AM380">
            <v>0</v>
          </cell>
          <cell r="AN380">
            <v>2</v>
          </cell>
          <cell r="AO380">
            <v>2</v>
          </cell>
          <cell r="AP380">
            <v>2</v>
          </cell>
          <cell r="AQ380">
            <v>2</v>
          </cell>
          <cell r="AR380">
            <v>2</v>
          </cell>
          <cell r="AS380">
            <v>2</v>
          </cell>
          <cell r="AT380">
            <v>2</v>
          </cell>
          <cell r="AU380">
            <v>2</v>
          </cell>
          <cell r="AV380">
            <v>1</v>
          </cell>
          <cell r="AW380">
            <v>2</v>
          </cell>
          <cell r="AX380">
            <v>1</v>
          </cell>
          <cell r="AY380">
            <v>1</v>
          </cell>
          <cell r="AZ380">
            <v>2</v>
          </cell>
          <cell r="BA380">
            <v>1</v>
          </cell>
          <cell r="BB380">
            <v>1</v>
          </cell>
          <cell r="BC380">
            <v>1</v>
          </cell>
          <cell r="BD380">
            <v>1</v>
          </cell>
          <cell r="BE380">
            <v>2</v>
          </cell>
          <cell r="BF380">
            <v>0</v>
          </cell>
          <cell r="BG380">
            <v>0</v>
          </cell>
          <cell r="BH380">
            <v>1</v>
          </cell>
          <cell r="BI380">
            <v>2</v>
          </cell>
          <cell r="BJ380">
            <v>2</v>
          </cell>
          <cell r="BK380">
            <v>1</v>
          </cell>
          <cell r="BL380">
            <v>1</v>
          </cell>
          <cell r="BM380">
            <v>1</v>
          </cell>
          <cell r="BN380">
            <v>1</v>
          </cell>
          <cell r="BO380">
            <v>1</v>
          </cell>
          <cell r="BP380">
            <v>0</v>
          </cell>
          <cell r="BQ380">
            <v>1</v>
          </cell>
          <cell r="BR380">
            <v>1</v>
          </cell>
          <cell r="BS380">
            <v>1</v>
          </cell>
          <cell r="BT380">
            <v>0</v>
          </cell>
          <cell r="BU380">
            <v>2</v>
          </cell>
          <cell r="BV380">
            <v>2</v>
          </cell>
          <cell r="BW380">
            <v>1</v>
          </cell>
          <cell r="BX380">
            <v>1</v>
          </cell>
          <cell r="BY380">
            <v>1</v>
          </cell>
          <cell r="BZ380">
            <v>1</v>
          </cell>
          <cell r="CA380">
            <v>1</v>
          </cell>
          <cell r="CB380">
            <v>1</v>
          </cell>
          <cell r="CC380">
            <v>1</v>
          </cell>
          <cell r="CD380">
            <v>1</v>
          </cell>
          <cell r="CE380">
            <v>2</v>
          </cell>
          <cell r="CF380">
            <v>2</v>
          </cell>
          <cell r="CG380">
            <v>2</v>
          </cell>
          <cell r="CH380">
            <v>1</v>
          </cell>
          <cell r="CI380">
            <v>2</v>
          </cell>
          <cell r="CJ380">
            <v>2</v>
          </cell>
          <cell r="CK380">
            <v>2</v>
          </cell>
          <cell r="CL380">
            <v>2</v>
          </cell>
          <cell r="CM380">
            <v>2</v>
          </cell>
          <cell r="CN380">
            <v>2</v>
          </cell>
          <cell r="CO380">
            <v>2</v>
          </cell>
          <cell r="CP380">
            <v>2</v>
          </cell>
          <cell r="CQ380">
            <v>2</v>
          </cell>
          <cell r="CR380">
            <v>2</v>
          </cell>
          <cell r="CS380">
            <v>2</v>
          </cell>
          <cell r="CT380">
            <v>2</v>
          </cell>
          <cell r="CU380">
            <v>1</v>
          </cell>
          <cell r="CV380">
            <v>1</v>
          </cell>
          <cell r="CW380">
            <v>1</v>
          </cell>
          <cell r="CX380">
            <v>2</v>
          </cell>
          <cell r="CY380">
            <v>1</v>
          </cell>
          <cell r="CZ380">
            <v>1</v>
          </cell>
          <cell r="DA380">
            <v>1</v>
          </cell>
          <cell r="DB380">
            <v>1</v>
          </cell>
          <cell r="DC380">
            <v>2</v>
          </cell>
          <cell r="DD380">
            <v>1</v>
          </cell>
          <cell r="DE380">
            <v>2</v>
          </cell>
          <cell r="DF380">
            <v>2</v>
          </cell>
          <cell r="DG380">
            <v>1</v>
          </cell>
          <cell r="DH380">
            <v>1</v>
          </cell>
          <cell r="DI380">
            <v>1</v>
          </cell>
          <cell r="DJ380" t="str">
            <v>ToB</v>
          </cell>
          <cell r="DK380" t="str">
            <v>Closed</v>
          </cell>
          <cell r="EA380" t="str">
            <v>Might</v>
          </cell>
          <cell r="EB380" t="str">
            <v>• Base attack bonus +3.
• 8 ranks in Hide.
• Improved Unarmed Strike.
• Must know one Setting Sun and 1 Shadow Hand maneuver of any level.
• Must know one 2nd level Setting Sun or Shadow Hand Maneuver (not verified)</v>
          </cell>
        </row>
        <row r="381">
          <cell r="A381">
            <v>378</v>
          </cell>
          <cell r="B381" t="str">
            <v>– Prestige Classes Tome of Magic –</v>
          </cell>
          <cell r="E381">
            <v>0</v>
          </cell>
          <cell r="F381">
            <v>1</v>
          </cell>
        </row>
        <row r="382">
          <cell r="A382">
            <v>379</v>
          </cell>
          <cell r="B382" t="str">
            <v>Anima Mage</v>
          </cell>
          <cell r="C382" t="str">
            <v>AniM</v>
          </cell>
          <cell r="D382" t="str">
            <v>AniM</v>
          </cell>
          <cell r="E382">
            <v>0</v>
          </cell>
          <cell r="G382">
            <v>0</v>
          </cell>
          <cell r="K382">
            <v>2</v>
          </cell>
          <cell r="L382">
            <v>4</v>
          </cell>
          <cell r="U382">
            <v>0.5</v>
          </cell>
          <cell r="V382">
            <v>0.34</v>
          </cell>
          <cell r="W382">
            <v>0.34</v>
          </cell>
          <cell r="X382">
            <v>0.5</v>
          </cell>
          <cell r="AH382">
            <v>1</v>
          </cell>
          <cell r="AI382">
            <v>1</v>
          </cell>
          <cell r="AJ382">
            <v>1</v>
          </cell>
          <cell r="AK382">
            <v>2</v>
          </cell>
          <cell r="AL382">
            <v>1</v>
          </cell>
          <cell r="AM382">
            <v>0</v>
          </cell>
          <cell r="AN382">
            <v>2</v>
          </cell>
          <cell r="AO382">
            <v>2</v>
          </cell>
          <cell r="AP382">
            <v>2</v>
          </cell>
          <cell r="AQ382">
            <v>2</v>
          </cell>
          <cell r="AR382">
            <v>2</v>
          </cell>
          <cell r="AS382">
            <v>2</v>
          </cell>
          <cell r="AT382">
            <v>2</v>
          </cell>
          <cell r="AU382">
            <v>2</v>
          </cell>
          <cell r="AV382">
            <v>2</v>
          </cell>
          <cell r="AW382">
            <v>2</v>
          </cell>
          <cell r="AX382">
            <v>1</v>
          </cell>
          <cell r="AY382">
            <v>1</v>
          </cell>
          <cell r="AZ382">
            <v>1</v>
          </cell>
          <cell r="BA382">
            <v>1</v>
          </cell>
          <cell r="BB382">
            <v>1</v>
          </cell>
          <cell r="BC382">
            <v>1</v>
          </cell>
          <cell r="BD382">
            <v>1</v>
          </cell>
          <cell r="BE382">
            <v>1</v>
          </cell>
          <cell r="BF382">
            <v>0</v>
          </cell>
          <cell r="BG382">
            <v>0</v>
          </cell>
          <cell r="BH382">
            <v>2</v>
          </cell>
          <cell r="BI382">
            <v>1</v>
          </cell>
          <cell r="BJ382">
            <v>2</v>
          </cell>
          <cell r="BK382">
            <v>2</v>
          </cell>
          <cell r="BL382">
            <v>2</v>
          </cell>
          <cell r="BM382">
            <v>2</v>
          </cell>
          <cell r="BN382">
            <v>2</v>
          </cell>
          <cell r="BO382">
            <v>2</v>
          </cell>
          <cell r="BP382">
            <v>0</v>
          </cell>
          <cell r="BQ382">
            <v>2</v>
          </cell>
          <cell r="BR382">
            <v>2</v>
          </cell>
          <cell r="BS382">
            <v>2</v>
          </cell>
          <cell r="BT382">
            <v>0</v>
          </cell>
          <cell r="BU382">
            <v>2</v>
          </cell>
          <cell r="BV382">
            <v>2</v>
          </cell>
          <cell r="BW382">
            <v>2</v>
          </cell>
          <cell r="BX382">
            <v>2</v>
          </cell>
          <cell r="BY382">
            <v>2</v>
          </cell>
          <cell r="BZ382">
            <v>2</v>
          </cell>
          <cell r="CA382">
            <v>2</v>
          </cell>
          <cell r="CB382">
            <v>2</v>
          </cell>
          <cell r="CC382">
            <v>2</v>
          </cell>
          <cell r="CD382">
            <v>2</v>
          </cell>
          <cell r="CE382">
            <v>1</v>
          </cell>
          <cell r="CF382">
            <v>1</v>
          </cell>
          <cell r="CG382">
            <v>1</v>
          </cell>
          <cell r="CH382">
            <v>1</v>
          </cell>
          <cell r="CI382">
            <v>1</v>
          </cell>
          <cell r="CJ382">
            <v>1</v>
          </cell>
          <cell r="CK382">
            <v>1</v>
          </cell>
          <cell r="CL382">
            <v>1</v>
          </cell>
          <cell r="CM382">
            <v>1</v>
          </cell>
          <cell r="CN382">
            <v>1</v>
          </cell>
          <cell r="CO382">
            <v>2</v>
          </cell>
          <cell r="CP382">
            <v>2</v>
          </cell>
          <cell r="CQ382">
            <v>2</v>
          </cell>
          <cell r="CR382">
            <v>2</v>
          </cell>
          <cell r="CS382">
            <v>2</v>
          </cell>
          <cell r="CT382">
            <v>2</v>
          </cell>
          <cell r="CU382">
            <v>1</v>
          </cell>
          <cell r="CV382">
            <v>1</v>
          </cell>
          <cell r="CW382">
            <v>1</v>
          </cell>
          <cell r="CX382">
            <v>1</v>
          </cell>
          <cell r="CY382">
            <v>1</v>
          </cell>
          <cell r="CZ382">
            <v>1</v>
          </cell>
          <cell r="DA382">
            <v>1</v>
          </cell>
          <cell r="DB382">
            <v>2</v>
          </cell>
          <cell r="DC382">
            <v>1</v>
          </cell>
          <cell r="DD382">
            <v>1</v>
          </cell>
          <cell r="DE382">
            <v>1</v>
          </cell>
          <cell r="DF382">
            <v>1</v>
          </cell>
          <cell r="DG382">
            <v>1</v>
          </cell>
          <cell r="DH382">
            <v>1</v>
          </cell>
          <cell r="DI382">
            <v>1</v>
          </cell>
          <cell r="DJ382" t="str">
            <v>TM</v>
          </cell>
          <cell r="DK382" t="str">
            <v>Closed</v>
          </cell>
          <cell r="EA382" t="str">
            <v>Do</v>
          </cell>
          <cell r="EB382" t="str">
            <v xml:space="preserve">• Any nongood.
• 4 ranks in Intimidate.
• 4 ranks in Knowledge (the planes).
• Any metamagic feat.
• Able to cast 2nd-level arcane spells.
• Able to bind a 2nd-level vestige.
</v>
          </cell>
        </row>
        <row r="383">
          <cell r="A383">
            <v>380</v>
          </cell>
          <cell r="B383" t="str">
            <v>Knight of the Sacred Seal</v>
          </cell>
          <cell r="C383" t="str">
            <v>KoSS</v>
          </cell>
          <cell r="D383" t="str">
            <v>KoSS</v>
          </cell>
          <cell r="E383">
            <v>0</v>
          </cell>
          <cell r="K383">
            <v>2</v>
          </cell>
          <cell r="L383">
            <v>10</v>
          </cell>
          <cell r="N383" t="b">
            <v>0</v>
          </cell>
          <cell r="O383" t="b">
            <v>0</v>
          </cell>
          <cell r="P383" t="b">
            <v>0</v>
          </cell>
          <cell r="Q383" t="b">
            <v>0</v>
          </cell>
          <cell r="S383" t="b">
            <v>0</v>
          </cell>
          <cell r="T383" t="b">
            <v>0</v>
          </cell>
          <cell r="U383">
            <v>1</v>
          </cell>
          <cell r="V383">
            <v>0.5</v>
          </cell>
          <cell r="W383">
            <v>0.34</v>
          </cell>
          <cell r="X383">
            <v>0.34</v>
          </cell>
          <cell r="AH383">
            <v>1</v>
          </cell>
          <cell r="AI383">
            <v>1</v>
          </cell>
          <cell r="AJ383">
            <v>1</v>
          </cell>
          <cell r="AK383">
            <v>2</v>
          </cell>
          <cell r="AL383">
            <v>2</v>
          </cell>
          <cell r="AM383">
            <v>0</v>
          </cell>
          <cell r="AN383">
            <v>2</v>
          </cell>
          <cell r="AO383">
            <v>2</v>
          </cell>
          <cell r="AP383">
            <v>2</v>
          </cell>
          <cell r="AQ383">
            <v>2</v>
          </cell>
          <cell r="AR383">
            <v>2</v>
          </cell>
          <cell r="AS383">
            <v>2</v>
          </cell>
          <cell r="AT383">
            <v>2</v>
          </cell>
          <cell r="AU383">
            <v>2</v>
          </cell>
          <cell r="AV383">
            <v>1</v>
          </cell>
          <cell r="AW383">
            <v>2</v>
          </cell>
          <cell r="AX383">
            <v>1</v>
          </cell>
          <cell r="AY383">
            <v>1</v>
          </cell>
          <cell r="AZ383">
            <v>1</v>
          </cell>
          <cell r="BA383">
            <v>1</v>
          </cell>
          <cell r="BB383">
            <v>1</v>
          </cell>
          <cell r="BC383">
            <v>1</v>
          </cell>
          <cell r="BD383">
            <v>1</v>
          </cell>
          <cell r="BE383">
            <v>1</v>
          </cell>
          <cell r="BF383">
            <v>0</v>
          </cell>
          <cell r="BG383">
            <v>0</v>
          </cell>
          <cell r="BH383">
            <v>2</v>
          </cell>
          <cell r="BI383">
            <v>2</v>
          </cell>
          <cell r="BJ383">
            <v>2</v>
          </cell>
          <cell r="BK383">
            <v>1</v>
          </cell>
          <cell r="BL383">
            <v>1</v>
          </cell>
          <cell r="BM383">
            <v>1</v>
          </cell>
          <cell r="BN383">
            <v>1</v>
          </cell>
          <cell r="BO383">
            <v>1</v>
          </cell>
          <cell r="BP383">
            <v>0</v>
          </cell>
          <cell r="BQ383">
            <v>1</v>
          </cell>
          <cell r="BR383">
            <v>1</v>
          </cell>
          <cell r="BS383">
            <v>1</v>
          </cell>
          <cell r="BT383">
            <v>0</v>
          </cell>
          <cell r="BU383">
            <v>2</v>
          </cell>
          <cell r="BV383">
            <v>2</v>
          </cell>
          <cell r="BW383">
            <v>1</v>
          </cell>
          <cell r="BX383">
            <v>1</v>
          </cell>
          <cell r="BY383">
            <v>1</v>
          </cell>
          <cell r="BZ383">
            <v>1</v>
          </cell>
          <cell r="CA383">
            <v>1</v>
          </cell>
          <cell r="CB383">
            <v>1</v>
          </cell>
          <cell r="CC383">
            <v>1</v>
          </cell>
          <cell r="CD383">
            <v>1</v>
          </cell>
          <cell r="CE383">
            <v>1</v>
          </cell>
          <cell r="CF383">
            <v>1</v>
          </cell>
          <cell r="CG383">
            <v>1</v>
          </cell>
          <cell r="CH383">
            <v>1</v>
          </cell>
          <cell r="CI383">
            <v>1</v>
          </cell>
          <cell r="CJ383">
            <v>1</v>
          </cell>
          <cell r="CK383">
            <v>1</v>
          </cell>
          <cell r="CL383">
            <v>1</v>
          </cell>
          <cell r="CM383">
            <v>1</v>
          </cell>
          <cell r="CN383">
            <v>1</v>
          </cell>
          <cell r="CO383">
            <v>2</v>
          </cell>
          <cell r="CP383">
            <v>2</v>
          </cell>
          <cell r="CQ383">
            <v>2</v>
          </cell>
          <cell r="CR383">
            <v>2</v>
          </cell>
          <cell r="CS383">
            <v>2</v>
          </cell>
          <cell r="CT383">
            <v>2</v>
          </cell>
          <cell r="CU383">
            <v>1</v>
          </cell>
          <cell r="CV383">
            <v>2</v>
          </cell>
          <cell r="CW383">
            <v>1</v>
          </cell>
          <cell r="CX383">
            <v>2</v>
          </cell>
          <cell r="CY383">
            <v>1</v>
          </cell>
          <cell r="CZ383">
            <v>1</v>
          </cell>
          <cell r="DA383">
            <v>1</v>
          </cell>
          <cell r="DB383">
            <v>1</v>
          </cell>
          <cell r="DC383">
            <v>1</v>
          </cell>
          <cell r="DD383">
            <v>1</v>
          </cell>
          <cell r="DE383">
            <v>2</v>
          </cell>
          <cell r="DF383">
            <v>1</v>
          </cell>
          <cell r="DG383">
            <v>1</v>
          </cell>
          <cell r="DH383">
            <v>1</v>
          </cell>
          <cell r="DI383">
            <v>1</v>
          </cell>
          <cell r="DJ383" t="str">
            <v>TM</v>
          </cell>
          <cell r="DK383" t="str">
            <v>Closed</v>
          </cell>
          <cell r="EA383" t="str">
            <v>Do</v>
          </cell>
          <cell r="EB383" t="str">
            <v xml:space="preserve">• Base Attack Bonus +4.
• 5 ranks in Knowledge (the planes) OR arcana OR religion.
• Any Weapon Focus feat.
• Soul Binding class feature.
</v>
          </cell>
        </row>
        <row r="384">
          <cell r="A384">
            <v>381</v>
          </cell>
          <cell r="B384" t="str">
            <v>Scion of Dantalion</v>
          </cell>
          <cell r="C384" t="str">
            <v>ScD</v>
          </cell>
          <cell r="D384" t="str">
            <v>ScD</v>
          </cell>
          <cell r="E384">
            <v>0</v>
          </cell>
          <cell r="K384">
            <v>2</v>
          </cell>
          <cell r="L384">
            <v>8</v>
          </cell>
          <cell r="U384">
            <v>0.75</v>
          </cell>
          <cell r="V384">
            <v>0.5</v>
          </cell>
          <cell r="W384">
            <v>0.34</v>
          </cell>
          <cell r="X384">
            <v>0.5</v>
          </cell>
          <cell r="AH384">
            <v>1</v>
          </cell>
          <cell r="AI384">
            <v>1</v>
          </cell>
          <cell r="AJ384">
            <v>1</v>
          </cell>
          <cell r="AK384">
            <v>2</v>
          </cell>
          <cell r="AL384">
            <v>1</v>
          </cell>
          <cell r="AM384">
            <v>0</v>
          </cell>
          <cell r="AN384">
            <v>2</v>
          </cell>
          <cell r="AO384">
            <v>2</v>
          </cell>
          <cell r="AP384">
            <v>2</v>
          </cell>
          <cell r="AQ384">
            <v>2</v>
          </cell>
          <cell r="AR384">
            <v>2</v>
          </cell>
          <cell r="AS384">
            <v>2</v>
          </cell>
          <cell r="AT384">
            <v>2</v>
          </cell>
          <cell r="AU384">
            <v>2</v>
          </cell>
          <cell r="AV384">
            <v>1</v>
          </cell>
          <cell r="AW384">
            <v>2</v>
          </cell>
          <cell r="AX384">
            <v>1</v>
          </cell>
          <cell r="AY384">
            <v>1</v>
          </cell>
          <cell r="AZ384">
            <v>1</v>
          </cell>
          <cell r="BA384">
            <v>1</v>
          </cell>
          <cell r="BB384">
            <v>2</v>
          </cell>
          <cell r="BC384">
            <v>1</v>
          </cell>
          <cell r="BD384">
            <v>1</v>
          </cell>
          <cell r="BE384">
            <v>1</v>
          </cell>
          <cell r="BF384">
            <v>0</v>
          </cell>
          <cell r="BG384">
            <v>0</v>
          </cell>
          <cell r="BH384">
            <v>2</v>
          </cell>
          <cell r="BI384">
            <v>1</v>
          </cell>
          <cell r="BJ384">
            <v>2</v>
          </cell>
          <cell r="BK384">
            <v>2</v>
          </cell>
          <cell r="BL384">
            <v>2</v>
          </cell>
          <cell r="BM384">
            <v>2</v>
          </cell>
          <cell r="BN384">
            <v>2</v>
          </cell>
          <cell r="BO384">
            <v>2</v>
          </cell>
          <cell r="BP384">
            <v>0</v>
          </cell>
          <cell r="BQ384">
            <v>2</v>
          </cell>
          <cell r="BR384">
            <v>2</v>
          </cell>
          <cell r="BS384">
            <v>2</v>
          </cell>
          <cell r="BT384">
            <v>0</v>
          </cell>
          <cell r="BU384">
            <v>2</v>
          </cell>
          <cell r="BV384">
            <v>2</v>
          </cell>
          <cell r="BW384">
            <v>2</v>
          </cell>
          <cell r="BX384">
            <v>2</v>
          </cell>
          <cell r="BY384">
            <v>2</v>
          </cell>
          <cell r="BZ384">
            <v>2</v>
          </cell>
          <cell r="CA384">
            <v>2</v>
          </cell>
          <cell r="CB384">
            <v>2</v>
          </cell>
          <cell r="CC384">
            <v>2</v>
          </cell>
          <cell r="CD384">
            <v>2</v>
          </cell>
          <cell r="CE384">
            <v>1</v>
          </cell>
          <cell r="CF384">
            <v>1</v>
          </cell>
          <cell r="CG384">
            <v>1</v>
          </cell>
          <cell r="CH384">
            <v>1</v>
          </cell>
          <cell r="CI384">
            <v>1</v>
          </cell>
          <cell r="CJ384">
            <v>1</v>
          </cell>
          <cell r="CK384">
            <v>1</v>
          </cell>
          <cell r="CL384">
            <v>1</v>
          </cell>
          <cell r="CM384">
            <v>1</v>
          </cell>
          <cell r="CN384">
            <v>1</v>
          </cell>
          <cell r="CO384">
            <v>2</v>
          </cell>
          <cell r="CP384">
            <v>2</v>
          </cell>
          <cell r="CQ384">
            <v>2</v>
          </cell>
          <cell r="CR384">
            <v>2</v>
          </cell>
          <cell r="CS384">
            <v>2</v>
          </cell>
          <cell r="CT384">
            <v>2</v>
          </cell>
          <cell r="CU384">
            <v>1</v>
          </cell>
          <cell r="CV384">
            <v>1</v>
          </cell>
          <cell r="CW384">
            <v>1</v>
          </cell>
          <cell r="CX384">
            <v>2</v>
          </cell>
          <cell r="CY384">
            <v>1</v>
          </cell>
          <cell r="CZ384">
            <v>1</v>
          </cell>
          <cell r="DA384">
            <v>2</v>
          </cell>
          <cell r="DB384">
            <v>1</v>
          </cell>
          <cell r="DC384">
            <v>1</v>
          </cell>
          <cell r="DD384">
            <v>1</v>
          </cell>
          <cell r="DE384">
            <v>1</v>
          </cell>
          <cell r="DF384">
            <v>1</v>
          </cell>
          <cell r="DG384">
            <v>1</v>
          </cell>
          <cell r="DH384">
            <v>1</v>
          </cell>
          <cell r="DI384">
            <v>1</v>
          </cell>
          <cell r="DJ384" t="str">
            <v>TM</v>
          </cell>
          <cell r="DK384" t="str">
            <v>Closed</v>
          </cell>
          <cell r="EA384" t="str">
            <v>Do</v>
          </cell>
          <cell r="EB384" t="str">
            <v xml:space="preserve">• 2 ranks in Knowledge (nobility and royalty).
• Ability to bind Dantalion.
</v>
          </cell>
        </row>
        <row r="385">
          <cell r="A385">
            <v>382</v>
          </cell>
          <cell r="B385" t="str">
            <v>Tenebrous Apostate</v>
          </cell>
          <cell r="C385" t="str">
            <v>TenA</v>
          </cell>
          <cell r="D385" t="str">
            <v>TenA</v>
          </cell>
          <cell r="E385">
            <v>0</v>
          </cell>
          <cell r="G385">
            <v>0</v>
          </cell>
          <cell r="K385">
            <v>2</v>
          </cell>
          <cell r="L385">
            <v>8</v>
          </cell>
          <cell r="U385">
            <v>0.75</v>
          </cell>
          <cell r="V385">
            <v>0.5</v>
          </cell>
          <cell r="W385">
            <v>0.34</v>
          </cell>
          <cell r="X385">
            <v>0.5</v>
          </cell>
          <cell r="AH385">
            <v>1</v>
          </cell>
          <cell r="AI385">
            <v>1</v>
          </cell>
          <cell r="AJ385">
            <v>1</v>
          </cell>
          <cell r="AK385">
            <v>2</v>
          </cell>
          <cell r="AL385">
            <v>1</v>
          </cell>
          <cell r="AM385">
            <v>0</v>
          </cell>
          <cell r="AN385">
            <v>2</v>
          </cell>
          <cell r="AO385">
            <v>2</v>
          </cell>
          <cell r="AP385">
            <v>2</v>
          </cell>
          <cell r="AQ385">
            <v>2</v>
          </cell>
          <cell r="AR385">
            <v>2</v>
          </cell>
          <cell r="AS385">
            <v>2</v>
          </cell>
          <cell r="AT385">
            <v>2</v>
          </cell>
          <cell r="AU385">
            <v>2</v>
          </cell>
          <cell r="AV385">
            <v>1</v>
          </cell>
          <cell r="AW385">
            <v>2</v>
          </cell>
          <cell r="AX385">
            <v>1</v>
          </cell>
          <cell r="AY385">
            <v>1</v>
          </cell>
          <cell r="AZ385">
            <v>1</v>
          </cell>
          <cell r="BA385">
            <v>1</v>
          </cell>
          <cell r="BB385">
            <v>2</v>
          </cell>
          <cell r="BC385">
            <v>1</v>
          </cell>
          <cell r="BD385">
            <v>1</v>
          </cell>
          <cell r="BE385">
            <v>1</v>
          </cell>
          <cell r="BF385">
            <v>0</v>
          </cell>
          <cell r="BG385">
            <v>0</v>
          </cell>
          <cell r="BH385">
            <v>2</v>
          </cell>
          <cell r="BI385">
            <v>1</v>
          </cell>
          <cell r="BJ385">
            <v>2</v>
          </cell>
          <cell r="BK385">
            <v>1</v>
          </cell>
          <cell r="BL385">
            <v>1</v>
          </cell>
          <cell r="BM385">
            <v>1</v>
          </cell>
          <cell r="BN385">
            <v>2</v>
          </cell>
          <cell r="BO385">
            <v>1</v>
          </cell>
          <cell r="BP385">
            <v>0</v>
          </cell>
          <cell r="BQ385">
            <v>1</v>
          </cell>
          <cell r="BR385">
            <v>1</v>
          </cell>
          <cell r="BS385">
            <v>1</v>
          </cell>
          <cell r="BT385">
            <v>0</v>
          </cell>
          <cell r="BU385">
            <v>2</v>
          </cell>
          <cell r="BV385">
            <v>2</v>
          </cell>
          <cell r="BW385">
            <v>1</v>
          </cell>
          <cell r="BX385">
            <v>1</v>
          </cell>
          <cell r="BY385">
            <v>1</v>
          </cell>
          <cell r="BZ385">
            <v>1</v>
          </cell>
          <cell r="CA385">
            <v>1</v>
          </cell>
          <cell r="CB385">
            <v>1</v>
          </cell>
          <cell r="CC385">
            <v>1</v>
          </cell>
          <cell r="CD385">
            <v>1</v>
          </cell>
          <cell r="CE385">
            <v>1</v>
          </cell>
          <cell r="CF385">
            <v>1</v>
          </cell>
          <cell r="CG385">
            <v>1</v>
          </cell>
          <cell r="CH385">
            <v>1</v>
          </cell>
          <cell r="CI385">
            <v>1</v>
          </cell>
          <cell r="CJ385">
            <v>1</v>
          </cell>
          <cell r="CK385">
            <v>1</v>
          </cell>
          <cell r="CL385">
            <v>1</v>
          </cell>
          <cell r="CM385">
            <v>1</v>
          </cell>
          <cell r="CN385">
            <v>1</v>
          </cell>
          <cell r="CO385">
            <v>2</v>
          </cell>
          <cell r="CP385">
            <v>2</v>
          </cell>
          <cell r="CQ385">
            <v>2</v>
          </cell>
          <cell r="CR385">
            <v>2</v>
          </cell>
          <cell r="CS385">
            <v>2</v>
          </cell>
          <cell r="CT385">
            <v>2</v>
          </cell>
          <cell r="CU385">
            <v>1</v>
          </cell>
          <cell r="CV385">
            <v>1</v>
          </cell>
          <cell r="CW385">
            <v>1</v>
          </cell>
          <cell r="CX385">
            <v>2</v>
          </cell>
          <cell r="CY385">
            <v>1</v>
          </cell>
          <cell r="CZ385">
            <v>1</v>
          </cell>
          <cell r="DA385">
            <v>1</v>
          </cell>
          <cell r="DB385">
            <v>1</v>
          </cell>
          <cell r="DC385">
            <v>1</v>
          </cell>
          <cell r="DD385">
            <v>1</v>
          </cell>
          <cell r="DE385">
            <v>1</v>
          </cell>
          <cell r="DF385">
            <v>1</v>
          </cell>
          <cell r="DG385">
            <v>1</v>
          </cell>
          <cell r="DH385">
            <v>1</v>
          </cell>
          <cell r="DI385">
            <v>1</v>
          </cell>
          <cell r="DJ385" t="str">
            <v>TM</v>
          </cell>
          <cell r="DK385" t="str">
            <v>Closed</v>
          </cell>
          <cell r="EA385" t="str">
            <v>Might</v>
          </cell>
          <cell r="EB385" t="str">
            <v xml:space="preserve">• Any nongood.
• 5 ranks in Knowledge (religion).
• 8 ranks in Knowledge (the planes).
• Ability to bind Tenebrous.
• Ability to turn or rebuke undead.
• Worship Tenebrous as a god (unverified).
</v>
          </cell>
        </row>
        <row r="386">
          <cell r="A386">
            <v>383</v>
          </cell>
          <cell r="B386" t="str">
            <v>Witch Slayer</v>
          </cell>
          <cell r="C386" t="str">
            <v>WiS</v>
          </cell>
          <cell r="D386" t="str">
            <v>WiS</v>
          </cell>
          <cell r="E386">
            <v>0</v>
          </cell>
          <cell r="K386">
            <v>4</v>
          </cell>
          <cell r="L386">
            <v>8</v>
          </cell>
          <cell r="U386">
            <v>1</v>
          </cell>
          <cell r="V386">
            <v>0.5</v>
          </cell>
          <cell r="W386">
            <v>0.34</v>
          </cell>
          <cell r="X386">
            <v>0.5</v>
          </cell>
          <cell r="AH386">
            <v>1</v>
          </cell>
          <cell r="AI386">
            <v>1</v>
          </cell>
          <cell r="AJ386">
            <v>1</v>
          </cell>
          <cell r="AK386">
            <v>2</v>
          </cell>
          <cell r="AL386">
            <v>1</v>
          </cell>
          <cell r="AM386">
            <v>0</v>
          </cell>
          <cell r="AN386">
            <v>2</v>
          </cell>
          <cell r="AO386">
            <v>2</v>
          </cell>
          <cell r="AP386">
            <v>2</v>
          </cell>
          <cell r="AQ386">
            <v>2</v>
          </cell>
          <cell r="AR386">
            <v>2</v>
          </cell>
          <cell r="AS386">
            <v>2</v>
          </cell>
          <cell r="AT386">
            <v>2</v>
          </cell>
          <cell r="AU386">
            <v>2</v>
          </cell>
          <cell r="AV386">
            <v>2</v>
          </cell>
          <cell r="AW386">
            <v>1</v>
          </cell>
          <cell r="AX386">
            <v>1</v>
          </cell>
          <cell r="AY386">
            <v>1</v>
          </cell>
          <cell r="AZ386">
            <v>1</v>
          </cell>
          <cell r="BA386">
            <v>1</v>
          </cell>
          <cell r="BB386">
            <v>2</v>
          </cell>
          <cell r="BC386">
            <v>1</v>
          </cell>
          <cell r="BD386">
            <v>1</v>
          </cell>
          <cell r="BE386">
            <v>1</v>
          </cell>
          <cell r="BF386">
            <v>0</v>
          </cell>
          <cell r="BG386">
            <v>0</v>
          </cell>
          <cell r="BH386">
            <v>1</v>
          </cell>
          <cell r="BI386">
            <v>1</v>
          </cell>
          <cell r="BJ386">
            <v>2</v>
          </cell>
          <cell r="BK386">
            <v>1</v>
          </cell>
          <cell r="BL386">
            <v>1</v>
          </cell>
          <cell r="BM386">
            <v>1</v>
          </cell>
          <cell r="BN386">
            <v>2</v>
          </cell>
          <cell r="BO386">
            <v>2</v>
          </cell>
          <cell r="BP386">
            <v>0</v>
          </cell>
          <cell r="BQ386">
            <v>1</v>
          </cell>
          <cell r="BR386">
            <v>1</v>
          </cell>
          <cell r="BS386">
            <v>1</v>
          </cell>
          <cell r="BT386">
            <v>0</v>
          </cell>
          <cell r="BU386">
            <v>2</v>
          </cell>
          <cell r="BV386">
            <v>2</v>
          </cell>
          <cell r="BW386">
            <v>1</v>
          </cell>
          <cell r="BX386">
            <v>1</v>
          </cell>
          <cell r="BY386">
            <v>1</v>
          </cell>
          <cell r="BZ386">
            <v>1</v>
          </cell>
          <cell r="CA386">
            <v>1</v>
          </cell>
          <cell r="CB386">
            <v>1</v>
          </cell>
          <cell r="CC386">
            <v>1</v>
          </cell>
          <cell r="CD386">
            <v>1</v>
          </cell>
          <cell r="CE386">
            <v>2</v>
          </cell>
          <cell r="CF386">
            <v>1</v>
          </cell>
          <cell r="CG386">
            <v>1</v>
          </cell>
          <cell r="CH386">
            <v>1</v>
          </cell>
          <cell r="CI386">
            <v>1</v>
          </cell>
          <cell r="CJ386">
            <v>1</v>
          </cell>
          <cell r="CK386">
            <v>1</v>
          </cell>
          <cell r="CL386">
            <v>1</v>
          </cell>
          <cell r="CM386">
            <v>1</v>
          </cell>
          <cell r="CN386">
            <v>1</v>
          </cell>
          <cell r="CO386">
            <v>2</v>
          </cell>
          <cell r="CP386">
            <v>2</v>
          </cell>
          <cell r="CQ386">
            <v>2</v>
          </cell>
          <cell r="CR386">
            <v>2</v>
          </cell>
          <cell r="CS386">
            <v>2</v>
          </cell>
          <cell r="CT386">
            <v>2</v>
          </cell>
          <cell r="CU386">
            <v>1</v>
          </cell>
          <cell r="CV386">
            <v>1</v>
          </cell>
          <cell r="CW386">
            <v>2</v>
          </cell>
          <cell r="CX386">
            <v>2</v>
          </cell>
          <cell r="CY386">
            <v>1</v>
          </cell>
          <cell r="CZ386">
            <v>1</v>
          </cell>
          <cell r="DA386">
            <v>1</v>
          </cell>
          <cell r="DB386">
            <v>2</v>
          </cell>
          <cell r="DC386">
            <v>2</v>
          </cell>
          <cell r="DD386">
            <v>2</v>
          </cell>
          <cell r="DE386">
            <v>1</v>
          </cell>
          <cell r="DF386">
            <v>1</v>
          </cell>
          <cell r="DG386">
            <v>1</v>
          </cell>
          <cell r="DH386">
            <v>1</v>
          </cell>
          <cell r="DI386">
            <v>1</v>
          </cell>
          <cell r="DJ386" t="str">
            <v>TM</v>
          </cell>
          <cell r="DK386" t="str">
            <v>Closed</v>
          </cell>
          <cell r="EA386" t="str">
            <v>Might</v>
          </cell>
          <cell r="EB386" t="str">
            <v xml:space="preserve">• Base Attack Bonus +5.
• 4 ranks in Knowledge (religion).
• 4 ranks in Sense Motive.
• Have fought a binder or possessed creature (not verified).
</v>
          </cell>
        </row>
        <row r="387">
          <cell r="A387">
            <v>384</v>
          </cell>
          <cell r="B387" t="str">
            <v>– Prestige Classes Magic of Incarnum –</v>
          </cell>
          <cell r="E387">
            <v>0</v>
          </cell>
          <cell r="F387">
            <v>1</v>
          </cell>
        </row>
        <row r="388">
          <cell r="A388">
            <v>385</v>
          </cell>
          <cell r="B388" t="str">
            <v>Incandescent Champion</v>
          </cell>
          <cell r="C388" t="str">
            <v>InCh</v>
          </cell>
          <cell r="D388" t="str">
            <v>InCh</v>
          </cell>
          <cell r="E388">
            <v>0</v>
          </cell>
          <cell r="K388">
            <v>2</v>
          </cell>
          <cell r="L388">
            <v>10</v>
          </cell>
          <cell r="U388">
            <v>0.75</v>
          </cell>
          <cell r="V388">
            <v>0.34</v>
          </cell>
          <cell r="W388">
            <v>0.34</v>
          </cell>
          <cell r="X388">
            <v>0.5</v>
          </cell>
          <cell r="AH388">
            <v>1</v>
          </cell>
          <cell r="AI388">
            <v>1</v>
          </cell>
          <cell r="AJ388">
            <v>1</v>
          </cell>
          <cell r="AK388">
            <v>1</v>
          </cell>
          <cell r="AL388">
            <v>1</v>
          </cell>
          <cell r="AM388">
            <v>0</v>
          </cell>
          <cell r="AN388">
            <v>2</v>
          </cell>
          <cell r="AO388">
            <v>2</v>
          </cell>
          <cell r="AP388">
            <v>2</v>
          </cell>
          <cell r="AQ388">
            <v>2</v>
          </cell>
          <cell r="AR388">
            <v>2</v>
          </cell>
          <cell r="AS388">
            <v>2</v>
          </cell>
          <cell r="AT388">
            <v>2</v>
          </cell>
          <cell r="AU388">
            <v>2</v>
          </cell>
          <cell r="AV388">
            <v>1</v>
          </cell>
          <cell r="AW388">
            <v>1</v>
          </cell>
          <cell r="AX388">
            <v>1</v>
          </cell>
          <cell r="AY388">
            <v>1</v>
          </cell>
          <cell r="AZ388">
            <v>1</v>
          </cell>
          <cell r="BA388">
            <v>1</v>
          </cell>
          <cell r="BB388">
            <v>1</v>
          </cell>
          <cell r="BC388">
            <v>1</v>
          </cell>
          <cell r="BD388">
            <v>2</v>
          </cell>
          <cell r="BE388">
            <v>1</v>
          </cell>
          <cell r="BF388">
            <v>1</v>
          </cell>
          <cell r="BG388">
            <v>0</v>
          </cell>
          <cell r="BH388">
            <v>2</v>
          </cell>
          <cell r="BI388">
            <v>1</v>
          </cell>
          <cell r="BJ388">
            <v>2</v>
          </cell>
          <cell r="BK388">
            <v>1</v>
          </cell>
          <cell r="BL388">
            <v>1</v>
          </cell>
          <cell r="BM388">
            <v>1</v>
          </cell>
          <cell r="BN388">
            <v>1</v>
          </cell>
          <cell r="BO388">
            <v>1</v>
          </cell>
          <cell r="BP388">
            <v>0</v>
          </cell>
          <cell r="BQ388">
            <v>1</v>
          </cell>
          <cell r="BR388">
            <v>1</v>
          </cell>
          <cell r="BS388">
            <v>1</v>
          </cell>
          <cell r="BT388">
            <v>0</v>
          </cell>
          <cell r="BU388">
            <v>2</v>
          </cell>
          <cell r="BV388">
            <v>2</v>
          </cell>
          <cell r="BW388">
            <v>1</v>
          </cell>
          <cell r="BX388">
            <v>1</v>
          </cell>
          <cell r="BY388">
            <v>1</v>
          </cell>
          <cell r="BZ388">
            <v>1</v>
          </cell>
          <cell r="CA388">
            <v>1</v>
          </cell>
          <cell r="CB388">
            <v>1</v>
          </cell>
          <cell r="CC388">
            <v>1</v>
          </cell>
          <cell r="CD388">
            <v>1</v>
          </cell>
          <cell r="CE388">
            <v>1</v>
          </cell>
          <cell r="CF388">
            <v>1</v>
          </cell>
          <cell r="CG388">
            <v>1</v>
          </cell>
          <cell r="CH388">
            <v>1</v>
          </cell>
          <cell r="CI388">
            <v>1</v>
          </cell>
          <cell r="CJ388">
            <v>1</v>
          </cell>
          <cell r="CK388">
            <v>1</v>
          </cell>
          <cell r="CL388">
            <v>1</v>
          </cell>
          <cell r="CM388">
            <v>1</v>
          </cell>
          <cell r="CN388">
            <v>1</v>
          </cell>
          <cell r="CO388">
            <v>2</v>
          </cell>
          <cell r="CP388">
            <v>2</v>
          </cell>
          <cell r="CQ388">
            <v>2</v>
          </cell>
          <cell r="CR388">
            <v>2</v>
          </cell>
          <cell r="CS388">
            <v>2</v>
          </cell>
          <cell r="CT388">
            <v>2</v>
          </cell>
          <cell r="CU388">
            <v>1</v>
          </cell>
          <cell r="CV388">
            <v>2</v>
          </cell>
          <cell r="CW388">
            <v>1</v>
          </cell>
          <cell r="CX388">
            <v>1</v>
          </cell>
          <cell r="CY388">
            <v>1</v>
          </cell>
          <cell r="CZ388">
            <v>1</v>
          </cell>
          <cell r="DA388">
            <v>1</v>
          </cell>
          <cell r="DB388">
            <v>1</v>
          </cell>
          <cell r="DC388">
            <v>1</v>
          </cell>
          <cell r="DD388">
            <v>1</v>
          </cell>
          <cell r="DE388">
            <v>1</v>
          </cell>
          <cell r="DF388">
            <v>1</v>
          </cell>
          <cell r="DG388">
            <v>1</v>
          </cell>
          <cell r="DH388">
            <v>1</v>
          </cell>
          <cell r="DI388">
            <v>1</v>
          </cell>
          <cell r="DJ388" t="str">
            <v>MoI</v>
          </cell>
          <cell r="DK388" t="str">
            <v>Closed</v>
          </cell>
          <cell r="EA388" t="str">
            <v>Do</v>
          </cell>
          <cell r="EB388" t="str">
            <v xml:space="preserve">• Base Attack Bonus +6.
• 4 ranks in Concentration.
• Essentia pool of 1.
</v>
          </cell>
        </row>
        <row r="389">
          <cell r="A389">
            <v>386</v>
          </cell>
          <cell r="B389" t="str">
            <v>Incarnum Blade</v>
          </cell>
          <cell r="C389" t="str">
            <v>InBl</v>
          </cell>
          <cell r="D389" t="str">
            <v>InBl</v>
          </cell>
          <cell r="E389">
            <v>0</v>
          </cell>
          <cell r="K389">
            <v>2</v>
          </cell>
          <cell r="L389">
            <v>10</v>
          </cell>
          <cell r="U389">
            <v>1</v>
          </cell>
          <cell r="V389">
            <v>0.5</v>
          </cell>
          <cell r="W389">
            <v>0.34</v>
          </cell>
          <cell r="X389">
            <v>0.34</v>
          </cell>
          <cell r="AH389">
            <v>1</v>
          </cell>
          <cell r="AI389">
            <v>1</v>
          </cell>
          <cell r="AJ389">
            <v>1</v>
          </cell>
          <cell r="AK389">
            <v>1</v>
          </cell>
          <cell r="AL389">
            <v>2</v>
          </cell>
          <cell r="AM389">
            <v>0</v>
          </cell>
          <cell r="AN389">
            <v>2</v>
          </cell>
          <cell r="AO389">
            <v>2</v>
          </cell>
          <cell r="AP389">
            <v>2</v>
          </cell>
          <cell r="AQ389">
            <v>2</v>
          </cell>
          <cell r="AR389">
            <v>2</v>
          </cell>
          <cell r="AS389">
            <v>2</v>
          </cell>
          <cell r="AT389">
            <v>2</v>
          </cell>
          <cell r="AU389">
            <v>2</v>
          </cell>
          <cell r="AV389">
            <v>1</v>
          </cell>
          <cell r="AW389">
            <v>1</v>
          </cell>
          <cell r="AX389">
            <v>1</v>
          </cell>
          <cell r="AY389">
            <v>1</v>
          </cell>
          <cell r="AZ389">
            <v>1</v>
          </cell>
          <cell r="BA389">
            <v>1</v>
          </cell>
          <cell r="BB389">
            <v>1</v>
          </cell>
          <cell r="BC389">
            <v>1</v>
          </cell>
          <cell r="BD389">
            <v>1</v>
          </cell>
          <cell r="BE389">
            <v>1</v>
          </cell>
          <cell r="BF389">
            <v>1</v>
          </cell>
          <cell r="BG389">
            <v>0</v>
          </cell>
          <cell r="BH389">
            <v>2</v>
          </cell>
          <cell r="BI389">
            <v>2</v>
          </cell>
          <cell r="BJ389">
            <v>2</v>
          </cell>
          <cell r="BK389">
            <v>1</v>
          </cell>
          <cell r="BL389">
            <v>1</v>
          </cell>
          <cell r="BM389">
            <v>1</v>
          </cell>
          <cell r="BN389">
            <v>1</v>
          </cell>
          <cell r="BO389">
            <v>1</v>
          </cell>
          <cell r="BP389">
            <v>0</v>
          </cell>
          <cell r="BQ389">
            <v>1</v>
          </cell>
          <cell r="BR389">
            <v>1</v>
          </cell>
          <cell r="BS389">
            <v>1</v>
          </cell>
          <cell r="BT389">
            <v>0</v>
          </cell>
          <cell r="BU389">
            <v>1</v>
          </cell>
          <cell r="BV389">
            <v>1</v>
          </cell>
          <cell r="BW389">
            <v>1</v>
          </cell>
          <cell r="BX389">
            <v>1</v>
          </cell>
          <cell r="BY389">
            <v>1</v>
          </cell>
          <cell r="BZ389">
            <v>1</v>
          </cell>
          <cell r="CA389">
            <v>1</v>
          </cell>
          <cell r="CB389">
            <v>1</v>
          </cell>
          <cell r="CC389">
            <v>1</v>
          </cell>
          <cell r="CD389">
            <v>1</v>
          </cell>
          <cell r="CE389">
            <v>1</v>
          </cell>
          <cell r="CF389">
            <v>1</v>
          </cell>
          <cell r="CG389">
            <v>1</v>
          </cell>
          <cell r="CH389">
            <v>1</v>
          </cell>
          <cell r="CI389">
            <v>1</v>
          </cell>
          <cell r="CJ389">
            <v>1</v>
          </cell>
          <cell r="CK389">
            <v>1</v>
          </cell>
          <cell r="CL389">
            <v>1</v>
          </cell>
          <cell r="CM389">
            <v>1</v>
          </cell>
          <cell r="CN389">
            <v>1</v>
          </cell>
          <cell r="CO389">
            <v>1</v>
          </cell>
          <cell r="CP389">
            <v>1</v>
          </cell>
          <cell r="CQ389">
            <v>1</v>
          </cell>
          <cell r="CR389">
            <v>1</v>
          </cell>
          <cell r="CS389">
            <v>1</v>
          </cell>
          <cell r="CT389">
            <v>1</v>
          </cell>
          <cell r="CU389">
            <v>1</v>
          </cell>
          <cell r="CV389">
            <v>1</v>
          </cell>
          <cell r="CW389">
            <v>1</v>
          </cell>
          <cell r="CX389">
            <v>1</v>
          </cell>
          <cell r="CY389">
            <v>1</v>
          </cell>
          <cell r="CZ389">
            <v>1</v>
          </cell>
          <cell r="DA389">
            <v>1</v>
          </cell>
          <cell r="DB389">
            <v>1</v>
          </cell>
          <cell r="DC389">
            <v>1</v>
          </cell>
          <cell r="DD389">
            <v>1</v>
          </cell>
          <cell r="DE389">
            <v>2</v>
          </cell>
          <cell r="DF389">
            <v>1</v>
          </cell>
          <cell r="DG389">
            <v>1</v>
          </cell>
          <cell r="DH389">
            <v>1</v>
          </cell>
          <cell r="DI389">
            <v>1</v>
          </cell>
          <cell r="DJ389" t="str">
            <v>MoI</v>
          </cell>
          <cell r="DK389" t="str">
            <v>Closed</v>
          </cell>
          <cell r="EA389" t="str">
            <v>Do</v>
          </cell>
          <cell r="EB389" t="str">
            <v xml:space="preserve">• Base Attack Bonus +5.
• Concentration 2 ranks.
</v>
          </cell>
        </row>
        <row r="390">
          <cell r="A390">
            <v>387</v>
          </cell>
          <cell r="B390" t="str">
            <v>Ironsoul Forgemaster</v>
          </cell>
          <cell r="C390" t="str">
            <v>IrFm</v>
          </cell>
          <cell r="D390" t="str">
            <v>IrFm</v>
          </cell>
          <cell r="E390">
            <v>0</v>
          </cell>
          <cell r="J390">
            <v>0</v>
          </cell>
          <cell r="K390">
            <v>2</v>
          </cell>
          <cell r="L390">
            <v>8</v>
          </cell>
          <cell r="U390">
            <v>0.75</v>
          </cell>
          <cell r="V390">
            <v>0.5</v>
          </cell>
          <cell r="W390">
            <v>0.34</v>
          </cell>
          <cell r="X390">
            <v>0.5</v>
          </cell>
          <cell r="AH390">
            <v>1</v>
          </cell>
          <cell r="AI390">
            <v>1</v>
          </cell>
          <cell r="AJ390">
            <v>1</v>
          </cell>
          <cell r="AK390">
            <v>1</v>
          </cell>
          <cell r="AL390">
            <v>1</v>
          </cell>
          <cell r="AM390">
            <v>0</v>
          </cell>
          <cell r="AN390">
            <v>2</v>
          </cell>
          <cell r="AO390">
            <v>2</v>
          </cell>
          <cell r="AP390">
            <v>2</v>
          </cell>
          <cell r="AQ390">
            <v>2</v>
          </cell>
          <cell r="AR390">
            <v>2</v>
          </cell>
          <cell r="AS390">
            <v>2</v>
          </cell>
          <cell r="AT390">
            <v>2</v>
          </cell>
          <cell r="AU390">
            <v>2</v>
          </cell>
          <cell r="AV390">
            <v>1</v>
          </cell>
          <cell r="AW390">
            <v>2</v>
          </cell>
          <cell r="AX390">
            <v>1</v>
          </cell>
          <cell r="AY390">
            <v>1</v>
          </cell>
          <cell r="AZ390">
            <v>1</v>
          </cell>
          <cell r="BA390">
            <v>1</v>
          </cell>
          <cell r="BB390">
            <v>1</v>
          </cell>
          <cell r="BC390">
            <v>1</v>
          </cell>
          <cell r="BD390">
            <v>1</v>
          </cell>
          <cell r="BE390">
            <v>1</v>
          </cell>
          <cell r="BF390">
            <v>1</v>
          </cell>
          <cell r="BG390">
            <v>0</v>
          </cell>
          <cell r="BH390">
            <v>1</v>
          </cell>
          <cell r="BI390">
            <v>1</v>
          </cell>
          <cell r="BJ390">
            <v>2</v>
          </cell>
          <cell r="BK390">
            <v>1</v>
          </cell>
          <cell r="BL390">
            <v>1</v>
          </cell>
          <cell r="BM390">
            <v>1</v>
          </cell>
          <cell r="BN390">
            <v>1</v>
          </cell>
          <cell r="BO390">
            <v>1</v>
          </cell>
          <cell r="BP390">
            <v>0</v>
          </cell>
          <cell r="BQ390">
            <v>1</v>
          </cell>
          <cell r="BR390">
            <v>1</v>
          </cell>
          <cell r="BS390">
            <v>1</v>
          </cell>
          <cell r="BT390">
            <v>0</v>
          </cell>
          <cell r="BU390">
            <v>2</v>
          </cell>
          <cell r="BV390">
            <v>1</v>
          </cell>
          <cell r="BW390">
            <v>1</v>
          </cell>
          <cell r="BX390">
            <v>1</v>
          </cell>
          <cell r="BY390">
            <v>1</v>
          </cell>
          <cell r="BZ390">
            <v>1</v>
          </cell>
          <cell r="CA390">
            <v>1</v>
          </cell>
          <cell r="CB390">
            <v>1</v>
          </cell>
          <cell r="CC390">
            <v>1</v>
          </cell>
          <cell r="CD390">
            <v>1</v>
          </cell>
          <cell r="CE390">
            <v>1</v>
          </cell>
          <cell r="CF390">
            <v>1</v>
          </cell>
          <cell r="CG390">
            <v>1</v>
          </cell>
          <cell r="CH390">
            <v>1</v>
          </cell>
          <cell r="CI390">
            <v>1</v>
          </cell>
          <cell r="CJ390">
            <v>1</v>
          </cell>
          <cell r="CK390">
            <v>1</v>
          </cell>
          <cell r="CL390">
            <v>1</v>
          </cell>
          <cell r="CM390">
            <v>1</v>
          </cell>
          <cell r="CN390">
            <v>1</v>
          </cell>
          <cell r="CO390">
            <v>2</v>
          </cell>
          <cell r="CP390">
            <v>2</v>
          </cell>
          <cell r="CQ390">
            <v>2</v>
          </cell>
          <cell r="CR390">
            <v>2</v>
          </cell>
          <cell r="CS390">
            <v>2</v>
          </cell>
          <cell r="CT390">
            <v>2</v>
          </cell>
          <cell r="CU390">
            <v>1</v>
          </cell>
          <cell r="CV390">
            <v>1</v>
          </cell>
          <cell r="CW390">
            <v>1</v>
          </cell>
          <cell r="CX390">
            <v>2</v>
          </cell>
          <cell r="CY390">
            <v>1</v>
          </cell>
          <cell r="CZ390">
            <v>1</v>
          </cell>
          <cell r="DA390">
            <v>1</v>
          </cell>
          <cell r="DB390">
            <v>2</v>
          </cell>
          <cell r="DC390">
            <v>1</v>
          </cell>
          <cell r="DD390">
            <v>1</v>
          </cell>
          <cell r="DE390">
            <v>1</v>
          </cell>
          <cell r="DF390">
            <v>1</v>
          </cell>
          <cell r="DG390">
            <v>1</v>
          </cell>
          <cell r="DH390">
            <v>1</v>
          </cell>
          <cell r="DI390">
            <v>1</v>
          </cell>
          <cell r="DJ390" t="str">
            <v>MoI</v>
          </cell>
          <cell r="DK390" t="str">
            <v>Closed</v>
          </cell>
          <cell r="EA390" t="str">
            <v>Do</v>
          </cell>
          <cell r="EB390" t="str">
            <v xml:space="preserve">• Must be a Dwarf.
• Craft (weaponsmithing) or Craft (armorsmithing) 8 ranks.
• Knowledge (arcana) 2 ranks.
• Ability to shape soulmelds.
</v>
          </cell>
        </row>
        <row r="391">
          <cell r="A391">
            <v>388</v>
          </cell>
          <cell r="B391" t="str">
            <v>Necrocarnate</v>
          </cell>
          <cell r="C391" t="str">
            <v>Ncr</v>
          </cell>
          <cell r="D391" t="str">
            <v>Ncr</v>
          </cell>
          <cell r="E391">
            <v>0</v>
          </cell>
          <cell r="K391">
            <v>2</v>
          </cell>
          <cell r="L391">
            <v>6</v>
          </cell>
          <cell r="U391">
            <v>0.5</v>
          </cell>
          <cell r="V391">
            <v>0.34</v>
          </cell>
          <cell r="W391">
            <v>0.34</v>
          </cell>
          <cell r="X391">
            <v>0.5</v>
          </cell>
          <cell r="AH391">
            <v>1</v>
          </cell>
          <cell r="AI391">
            <v>1</v>
          </cell>
          <cell r="AJ391">
            <v>1</v>
          </cell>
          <cell r="AK391">
            <v>2</v>
          </cell>
          <cell r="AL391">
            <v>1</v>
          </cell>
          <cell r="AM391">
            <v>0</v>
          </cell>
          <cell r="AN391">
            <v>2</v>
          </cell>
          <cell r="AO391">
            <v>2</v>
          </cell>
          <cell r="AP391">
            <v>2</v>
          </cell>
          <cell r="AQ391">
            <v>2</v>
          </cell>
          <cell r="AR391">
            <v>2</v>
          </cell>
          <cell r="AS391">
            <v>2</v>
          </cell>
          <cell r="AT391">
            <v>2</v>
          </cell>
          <cell r="AU391">
            <v>2</v>
          </cell>
          <cell r="AV391">
            <v>1</v>
          </cell>
          <cell r="AW391">
            <v>1</v>
          </cell>
          <cell r="AX391">
            <v>1</v>
          </cell>
          <cell r="AY391">
            <v>1</v>
          </cell>
          <cell r="AZ391">
            <v>1</v>
          </cell>
          <cell r="BA391">
            <v>1</v>
          </cell>
          <cell r="BB391">
            <v>1</v>
          </cell>
          <cell r="BC391">
            <v>1</v>
          </cell>
          <cell r="BD391">
            <v>1</v>
          </cell>
          <cell r="BE391">
            <v>1</v>
          </cell>
          <cell r="BF391">
            <v>1</v>
          </cell>
          <cell r="BG391">
            <v>0</v>
          </cell>
          <cell r="BH391">
            <v>2</v>
          </cell>
          <cell r="BI391">
            <v>1</v>
          </cell>
          <cell r="BJ391">
            <v>2</v>
          </cell>
          <cell r="BK391">
            <v>1</v>
          </cell>
          <cell r="BL391">
            <v>1</v>
          </cell>
          <cell r="BM391">
            <v>1</v>
          </cell>
          <cell r="BN391">
            <v>1</v>
          </cell>
          <cell r="BO391">
            <v>1</v>
          </cell>
          <cell r="BP391">
            <v>0</v>
          </cell>
          <cell r="BQ391">
            <v>1</v>
          </cell>
          <cell r="BR391">
            <v>1</v>
          </cell>
          <cell r="BS391">
            <v>1</v>
          </cell>
          <cell r="BT391">
            <v>0</v>
          </cell>
          <cell r="BU391">
            <v>2</v>
          </cell>
          <cell r="BV391">
            <v>2</v>
          </cell>
          <cell r="BW391">
            <v>1</v>
          </cell>
          <cell r="BX391">
            <v>1</v>
          </cell>
          <cell r="BY391">
            <v>1</v>
          </cell>
          <cell r="BZ391">
            <v>1</v>
          </cell>
          <cell r="CA391">
            <v>1</v>
          </cell>
          <cell r="CB391">
            <v>1</v>
          </cell>
          <cell r="CC391">
            <v>1</v>
          </cell>
          <cell r="CD391">
            <v>1</v>
          </cell>
          <cell r="CE391">
            <v>1</v>
          </cell>
          <cell r="CF391">
            <v>1</v>
          </cell>
          <cell r="CG391">
            <v>1</v>
          </cell>
          <cell r="CH391">
            <v>1</v>
          </cell>
          <cell r="CI391">
            <v>1</v>
          </cell>
          <cell r="CJ391">
            <v>1</v>
          </cell>
          <cell r="CK391">
            <v>1</v>
          </cell>
          <cell r="CL391">
            <v>1</v>
          </cell>
          <cell r="CM391">
            <v>1</v>
          </cell>
          <cell r="CN391">
            <v>1</v>
          </cell>
          <cell r="CO391">
            <v>2</v>
          </cell>
          <cell r="CP391">
            <v>2</v>
          </cell>
          <cell r="CQ391">
            <v>2</v>
          </cell>
          <cell r="CR391">
            <v>2</v>
          </cell>
          <cell r="CS391">
            <v>2</v>
          </cell>
          <cell r="CT391">
            <v>2</v>
          </cell>
          <cell r="CU391">
            <v>1</v>
          </cell>
          <cell r="CV391">
            <v>1</v>
          </cell>
          <cell r="CW391">
            <v>1</v>
          </cell>
          <cell r="CX391">
            <v>1</v>
          </cell>
          <cell r="CY391">
            <v>1</v>
          </cell>
          <cell r="CZ391">
            <v>1</v>
          </cell>
          <cell r="DA391">
            <v>1</v>
          </cell>
          <cell r="DB391">
            <v>2</v>
          </cell>
          <cell r="DC391">
            <v>1</v>
          </cell>
          <cell r="DD391">
            <v>1</v>
          </cell>
          <cell r="DE391">
            <v>1</v>
          </cell>
          <cell r="DF391">
            <v>1</v>
          </cell>
          <cell r="DG391">
            <v>1</v>
          </cell>
          <cell r="DH391">
            <v>1</v>
          </cell>
          <cell r="DI391">
            <v>1</v>
          </cell>
          <cell r="DJ391" t="str">
            <v>MoI</v>
          </cell>
          <cell r="DK391" t="str">
            <v>Closed</v>
          </cell>
          <cell r="EA391" t="str">
            <v>Do</v>
          </cell>
          <cell r="EB391" t="str">
            <v xml:space="preserve">• Must be evil.
• Knowledge (arcana) 5 ranks.
• Knowledge (religion) 5 ranks.
• Spellcraft 10 ranks.
• Necrocarnum Acolyte feat.
• Ability to shape soulmelds.
• Ability to bind soulmelds to the Crown chakra.
• Ability to bind soulmelds to the Feet chakra.
• Ability to bind soulmelds to the Hands chakra.
</v>
          </cell>
        </row>
        <row r="392">
          <cell r="A392">
            <v>389</v>
          </cell>
          <cell r="B392" t="str">
            <v>Sapphire Hierarch</v>
          </cell>
          <cell r="C392" t="str">
            <v>SHr</v>
          </cell>
          <cell r="D392" t="str">
            <v>SHr</v>
          </cell>
          <cell r="E392">
            <v>0</v>
          </cell>
          <cell r="G392">
            <v>0</v>
          </cell>
          <cell r="J392">
            <v>0</v>
          </cell>
          <cell r="K392">
            <v>2</v>
          </cell>
          <cell r="L392">
            <v>6</v>
          </cell>
          <cell r="U392">
            <v>0.5</v>
          </cell>
          <cell r="V392">
            <v>0.34</v>
          </cell>
          <cell r="W392">
            <v>0.34</v>
          </cell>
          <cell r="X392">
            <v>0.5</v>
          </cell>
          <cell r="AH392">
            <v>1</v>
          </cell>
          <cell r="AI392">
            <v>1</v>
          </cell>
          <cell r="AJ392">
            <v>1</v>
          </cell>
          <cell r="AK392">
            <v>1</v>
          </cell>
          <cell r="AL392">
            <v>1</v>
          </cell>
          <cell r="AM392">
            <v>0</v>
          </cell>
          <cell r="AN392">
            <v>2</v>
          </cell>
          <cell r="AO392">
            <v>2</v>
          </cell>
          <cell r="AP392">
            <v>2</v>
          </cell>
          <cell r="AQ392">
            <v>2</v>
          </cell>
          <cell r="AR392">
            <v>2</v>
          </cell>
          <cell r="AS392">
            <v>2</v>
          </cell>
          <cell r="AT392">
            <v>2</v>
          </cell>
          <cell r="AU392">
            <v>2</v>
          </cell>
          <cell r="AV392">
            <v>1</v>
          </cell>
          <cell r="AW392">
            <v>2</v>
          </cell>
          <cell r="AX392">
            <v>1</v>
          </cell>
          <cell r="AY392">
            <v>1</v>
          </cell>
          <cell r="AZ392">
            <v>1</v>
          </cell>
          <cell r="BA392">
            <v>1</v>
          </cell>
          <cell r="BB392">
            <v>1</v>
          </cell>
          <cell r="BC392">
            <v>1</v>
          </cell>
          <cell r="BD392">
            <v>1</v>
          </cell>
          <cell r="BE392">
            <v>1</v>
          </cell>
          <cell r="BF392">
            <v>1</v>
          </cell>
          <cell r="BG392">
            <v>0</v>
          </cell>
          <cell r="BH392">
            <v>1</v>
          </cell>
          <cell r="BI392">
            <v>1</v>
          </cell>
          <cell r="BJ392">
            <v>2</v>
          </cell>
          <cell r="BK392">
            <v>1</v>
          </cell>
          <cell r="BL392">
            <v>1</v>
          </cell>
          <cell r="BM392">
            <v>1</v>
          </cell>
          <cell r="BN392">
            <v>1</v>
          </cell>
          <cell r="BO392">
            <v>1</v>
          </cell>
          <cell r="BP392">
            <v>0</v>
          </cell>
          <cell r="BQ392">
            <v>1</v>
          </cell>
          <cell r="BR392">
            <v>1</v>
          </cell>
          <cell r="BS392">
            <v>1</v>
          </cell>
          <cell r="BT392">
            <v>0</v>
          </cell>
          <cell r="BU392">
            <v>2</v>
          </cell>
          <cell r="BV392">
            <v>2</v>
          </cell>
          <cell r="BW392">
            <v>1</v>
          </cell>
          <cell r="BX392">
            <v>1</v>
          </cell>
          <cell r="BY392">
            <v>1</v>
          </cell>
          <cell r="BZ392">
            <v>1</v>
          </cell>
          <cell r="CA392">
            <v>1</v>
          </cell>
          <cell r="CB392">
            <v>1</v>
          </cell>
          <cell r="CC392">
            <v>1</v>
          </cell>
          <cell r="CD392">
            <v>1</v>
          </cell>
          <cell r="CE392">
            <v>1</v>
          </cell>
          <cell r="CF392">
            <v>1</v>
          </cell>
          <cell r="CG392">
            <v>1</v>
          </cell>
          <cell r="CH392">
            <v>1</v>
          </cell>
          <cell r="CI392">
            <v>1</v>
          </cell>
          <cell r="CJ392">
            <v>1</v>
          </cell>
          <cell r="CK392">
            <v>1</v>
          </cell>
          <cell r="CL392">
            <v>1</v>
          </cell>
          <cell r="CM392">
            <v>1</v>
          </cell>
          <cell r="CN392">
            <v>1</v>
          </cell>
          <cell r="CO392">
            <v>2</v>
          </cell>
          <cell r="CP392">
            <v>2</v>
          </cell>
          <cell r="CQ392">
            <v>2</v>
          </cell>
          <cell r="CR392">
            <v>2</v>
          </cell>
          <cell r="CS392">
            <v>2</v>
          </cell>
          <cell r="CT392">
            <v>2</v>
          </cell>
          <cell r="CU392">
            <v>1</v>
          </cell>
          <cell r="CV392">
            <v>1</v>
          </cell>
          <cell r="CW392">
            <v>1</v>
          </cell>
          <cell r="CX392">
            <v>2</v>
          </cell>
          <cell r="CY392">
            <v>1</v>
          </cell>
          <cell r="CZ392">
            <v>1</v>
          </cell>
          <cell r="DA392">
            <v>1</v>
          </cell>
          <cell r="DB392">
            <v>2</v>
          </cell>
          <cell r="DC392">
            <v>1</v>
          </cell>
          <cell r="DD392">
            <v>1</v>
          </cell>
          <cell r="DE392">
            <v>1</v>
          </cell>
          <cell r="DF392">
            <v>1</v>
          </cell>
          <cell r="DG392">
            <v>1</v>
          </cell>
          <cell r="DH392">
            <v>1</v>
          </cell>
          <cell r="DI392">
            <v>1</v>
          </cell>
          <cell r="DJ392" t="str">
            <v>MoI</v>
          </cell>
          <cell r="DK392" t="str">
            <v>Closed</v>
          </cell>
          <cell r="EA392" t="str">
            <v>Do</v>
          </cell>
          <cell r="EB392" t="str">
            <v xml:space="preserve">• Ability to shape 3 soulmelds.
• Ability to cast 2nd level divine spells.
• Knowledge (arcana) 4 ranks.
• Knowledge (religion) 4 ranks.
• Essentia pool of 3.
• Access to the Law domain.
</v>
          </cell>
        </row>
        <row r="393">
          <cell r="A393">
            <v>390</v>
          </cell>
          <cell r="B393" t="str">
            <v>Soulcaster</v>
          </cell>
          <cell r="C393" t="str">
            <v>Scr</v>
          </cell>
          <cell r="D393" t="str">
            <v>Scr</v>
          </cell>
          <cell r="E393">
            <v>0</v>
          </cell>
          <cell r="G393">
            <v>0</v>
          </cell>
          <cell r="J393">
            <v>0</v>
          </cell>
          <cell r="K393">
            <v>2</v>
          </cell>
          <cell r="L393">
            <v>4</v>
          </cell>
          <cell r="U393">
            <v>0.5</v>
          </cell>
          <cell r="V393">
            <v>0.34</v>
          </cell>
          <cell r="W393">
            <v>0.34</v>
          </cell>
          <cell r="X393">
            <v>0.5</v>
          </cell>
          <cell r="AH393">
            <v>1</v>
          </cell>
          <cell r="AI393">
            <v>1</v>
          </cell>
          <cell r="AJ393">
            <v>1</v>
          </cell>
          <cell r="AK393">
            <v>1</v>
          </cell>
          <cell r="AL393">
            <v>1</v>
          </cell>
          <cell r="AM393">
            <v>0</v>
          </cell>
          <cell r="AN393">
            <v>2</v>
          </cell>
          <cell r="AO393">
            <v>2</v>
          </cell>
          <cell r="AP393">
            <v>2</v>
          </cell>
          <cell r="AQ393">
            <v>2</v>
          </cell>
          <cell r="AR393">
            <v>2</v>
          </cell>
          <cell r="AS393">
            <v>2</v>
          </cell>
          <cell r="AT393">
            <v>2</v>
          </cell>
          <cell r="AU393">
            <v>2</v>
          </cell>
          <cell r="AV393">
            <v>1</v>
          </cell>
          <cell r="AW393">
            <v>1</v>
          </cell>
          <cell r="AX393">
            <v>1</v>
          </cell>
          <cell r="AY393">
            <v>1</v>
          </cell>
          <cell r="AZ393">
            <v>1</v>
          </cell>
          <cell r="BA393">
            <v>1</v>
          </cell>
          <cell r="BB393">
            <v>1</v>
          </cell>
          <cell r="BC393">
            <v>1</v>
          </cell>
          <cell r="BD393">
            <v>1</v>
          </cell>
          <cell r="BE393">
            <v>1</v>
          </cell>
          <cell r="BF393">
            <v>1</v>
          </cell>
          <cell r="BG393">
            <v>0</v>
          </cell>
          <cell r="BH393">
            <v>1</v>
          </cell>
          <cell r="BI393">
            <v>1</v>
          </cell>
          <cell r="BJ393">
            <v>2</v>
          </cell>
          <cell r="BK393">
            <v>1</v>
          </cell>
          <cell r="BL393">
            <v>1</v>
          </cell>
          <cell r="BM393">
            <v>1</v>
          </cell>
          <cell r="BN393">
            <v>1</v>
          </cell>
          <cell r="BO393">
            <v>1</v>
          </cell>
          <cell r="BP393">
            <v>0</v>
          </cell>
          <cell r="BQ393">
            <v>1</v>
          </cell>
          <cell r="BR393">
            <v>1</v>
          </cell>
          <cell r="BS393">
            <v>1</v>
          </cell>
          <cell r="BT393">
            <v>0</v>
          </cell>
          <cell r="BU393">
            <v>2</v>
          </cell>
          <cell r="BV393">
            <v>2</v>
          </cell>
          <cell r="BW393">
            <v>1</v>
          </cell>
          <cell r="BX393">
            <v>1</v>
          </cell>
          <cell r="BY393">
            <v>1</v>
          </cell>
          <cell r="BZ393">
            <v>1</v>
          </cell>
          <cell r="CA393">
            <v>1</v>
          </cell>
          <cell r="CB393">
            <v>1</v>
          </cell>
          <cell r="CC393">
            <v>1</v>
          </cell>
          <cell r="CD393">
            <v>1</v>
          </cell>
          <cell r="CE393">
            <v>1</v>
          </cell>
          <cell r="CF393">
            <v>1</v>
          </cell>
          <cell r="CG393">
            <v>1</v>
          </cell>
          <cell r="CH393">
            <v>1</v>
          </cell>
          <cell r="CI393">
            <v>1</v>
          </cell>
          <cell r="CJ393">
            <v>1</v>
          </cell>
          <cell r="CK393">
            <v>1</v>
          </cell>
          <cell r="CL393">
            <v>1</v>
          </cell>
          <cell r="CM393">
            <v>1</v>
          </cell>
          <cell r="CN393">
            <v>1</v>
          </cell>
          <cell r="CO393">
            <v>2</v>
          </cell>
          <cell r="CP393">
            <v>2</v>
          </cell>
          <cell r="CQ393">
            <v>2</v>
          </cell>
          <cell r="CR393">
            <v>2</v>
          </cell>
          <cell r="CS393">
            <v>2</v>
          </cell>
          <cell r="CT393">
            <v>2</v>
          </cell>
          <cell r="CU393">
            <v>1</v>
          </cell>
          <cell r="CV393">
            <v>1</v>
          </cell>
          <cell r="CW393">
            <v>1</v>
          </cell>
          <cell r="CX393">
            <v>1</v>
          </cell>
          <cell r="CY393">
            <v>1</v>
          </cell>
          <cell r="CZ393">
            <v>1</v>
          </cell>
          <cell r="DA393">
            <v>1</v>
          </cell>
          <cell r="DB393">
            <v>2</v>
          </cell>
          <cell r="DC393">
            <v>1</v>
          </cell>
          <cell r="DD393">
            <v>1</v>
          </cell>
          <cell r="DE393">
            <v>1</v>
          </cell>
          <cell r="DF393">
            <v>1</v>
          </cell>
          <cell r="DG393">
            <v>1</v>
          </cell>
          <cell r="DH393">
            <v>1</v>
          </cell>
          <cell r="DI393">
            <v>2</v>
          </cell>
          <cell r="DJ393" t="str">
            <v>MoI</v>
          </cell>
          <cell r="DK393" t="str">
            <v>Closed</v>
          </cell>
          <cell r="EA393" t="str">
            <v>Do</v>
          </cell>
          <cell r="EB393" t="str">
            <v xml:space="preserve">• Knowledge (arcana) 8 ranks.
• Incarnum Spellshaping feat.
• Ability to cast 2nd level arcane spells.
• Ability to shape 3 soulmelds.
• Ability to bind a soulmeld to a chakra.
</v>
          </cell>
        </row>
        <row r="394">
          <cell r="A394">
            <v>391</v>
          </cell>
          <cell r="B394" t="str">
            <v>Soul Manifester</v>
          </cell>
          <cell r="C394" t="str">
            <v>SMa</v>
          </cell>
          <cell r="D394" t="str">
            <v>SMa</v>
          </cell>
          <cell r="E394">
            <v>0</v>
          </cell>
          <cell r="I394">
            <v>0</v>
          </cell>
          <cell r="J394">
            <v>0</v>
          </cell>
          <cell r="K394">
            <v>2</v>
          </cell>
          <cell r="L394">
            <v>4</v>
          </cell>
          <cell r="U394">
            <v>0.5</v>
          </cell>
          <cell r="V394">
            <v>0.34</v>
          </cell>
          <cell r="W394">
            <v>0.34</v>
          </cell>
          <cell r="X394">
            <v>0.5</v>
          </cell>
          <cell r="AH394">
            <v>1</v>
          </cell>
          <cell r="AI394">
            <v>2</v>
          </cell>
          <cell r="AJ394">
            <v>1</v>
          </cell>
          <cell r="AK394">
            <v>1</v>
          </cell>
          <cell r="AL394">
            <v>1</v>
          </cell>
          <cell r="AM394">
            <v>0</v>
          </cell>
          <cell r="AN394">
            <v>2</v>
          </cell>
          <cell r="AO394">
            <v>2</v>
          </cell>
          <cell r="AP394">
            <v>2</v>
          </cell>
          <cell r="AQ394">
            <v>2</v>
          </cell>
          <cell r="AR394">
            <v>2</v>
          </cell>
          <cell r="AS394">
            <v>2</v>
          </cell>
          <cell r="AT394">
            <v>2</v>
          </cell>
          <cell r="AU394">
            <v>2</v>
          </cell>
          <cell r="AV394">
            <v>1</v>
          </cell>
          <cell r="AW394">
            <v>1</v>
          </cell>
          <cell r="AX394">
            <v>1</v>
          </cell>
          <cell r="AY394">
            <v>1</v>
          </cell>
          <cell r="AZ394">
            <v>1</v>
          </cell>
          <cell r="BA394">
            <v>1</v>
          </cell>
          <cell r="BB394">
            <v>1</v>
          </cell>
          <cell r="BC394">
            <v>1</v>
          </cell>
          <cell r="BD394">
            <v>1</v>
          </cell>
          <cell r="BE394">
            <v>1</v>
          </cell>
          <cell r="BF394">
            <v>0</v>
          </cell>
          <cell r="BG394">
            <v>0</v>
          </cell>
          <cell r="BH394">
            <v>1</v>
          </cell>
          <cell r="BI394">
            <v>1</v>
          </cell>
          <cell r="BJ394">
            <v>1</v>
          </cell>
          <cell r="BK394">
            <v>1</v>
          </cell>
          <cell r="BL394">
            <v>1</v>
          </cell>
          <cell r="BM394">
            <v>1</v>
          </cell>
          <cell r="BN394">
            <v>1</v>
          </cell>
          <cell r="BO394">
            <v>1</v>
          </cell>
          <cell r="BP394">
            <v>0</v>
          </cell>
          <cell r="BQ394">
            <v>1</v>
          </cell>
          <cell r="BR394">
            <v>1</v>
          </cell>
          <cell r="BS394">
            <v>2</v>
          </cell>
          <cell r="BT394">
            <v>0</v>
          </cell>
          <cell r="BU394">
            <v>2</v>
          </cell>
          <cell r="BV394">
            <v>2</v>
          </cell>
          <cell r="BW394">
            <v>1</v>
          </cell>
          <cell r="BX394">
            <v>1</v>
          </cell>
          <cell r="BY394">
            <v>1</v>
          </cell>
          <cell r="BZ394">
            <v>1</v>
          </cell>
          <cell r="CA394">
            <v>1</v>
          </cell>
          <cell r="CB394">
            <v>1</v>
          </cell>
          <cell r="CC394">
            <v>1</v>
          </cell>
          <cell r="CD394">
            <v>1</v>
          </cell>
          <cell r="CE394">
            <v>1</v>
          </cell>
          <cell r="CF394">
            <v>1</v>
          </cell>
          <cell r="CG394">
            <v>1</v>
          </cell>
          <cell r="CH394">
            <v>1</v>
          </cell>
          <cell r="CI394">
            <v>1</v>
          </cell>
          <cell r="CJ394">
            <v>1</v>
          </cell>
          <cell r="CK394">
            <v>1</v>
          </cell>
          <cell r="CL394">
            <v>1</v>
          </cell>
          <cell r="CM394">
            <v>1</v>
          </cell>
          <cell r="CN394">
            <v>1</v>
          </cell>
          <cell r="CO394">
            <v>2</v>
          </cell>
          <cell r="CP394">
            <v>2</v>
          </cell>
          <cell r="CQ394">
            <v>2</v>
          </cell>
          <cell r="CR394">
            <v>2</v>
          </cell>
          <cell r="CS394">
            <v>2</v>
          </cell>
          <cell r="CT394">
            <v>2</v>
          </cell>
          <cell r="CU394">
            <v>2</v>
          </cell>
          <cell r="CV394">
            <v>1</v>
          </cell>
          <cell r="CW394">
            <v>1</v>
          </cell>
          <cell r="CX394">
            <v>1</v>
          </cell>
          <cell r="CY394">
            <v>1</v>
          </cell>
          <cell r="CZ394">
            <v>1</v>
          </cell>
          <cell r="DA394">
            <v>1</v>
          </cell>
          <cell r="DC394">
            <v>1</v>
          </cell>
          <cell r="DD394">
            <v>1</v>
          </cell>
          <cell r="DE394">
            <v>1</v>
          </cell>
          <cell r="DF394">
            <v>1</v>
          </cell>
          <cell r="DG394">
            <v>1</v>
          </cell>
          <cell r="DH394">
            <v>1</v>
          </cell>
          <cell r="DI394">
            <v>1</v>
          </cell>
          <cell r="DJ394" t="str">
            <v>MoI</v>
          </cell>
          <cell r="DK394" t="str">
            <v>Closed</v>
          </cell>
          <cell r="EA394" t="str">
            <v>Do</v>
          </cell>
          <cell r="EB394" t="str">
            <v xml:space="preserve">• Knowledge (psionics) 8 ranks.
• Azure Talent feat.
• Ability to manifest 2nd level powers.
• Ability to shape 3 soulmelds.
• Ability to bind a soulmeld to a chakra.
</v>
          </cell>
        </row>
        <row r="395">
          <cell r="A395">
            <v>392</v>
          </cell>
          <cell r="B395" t="str">
            <v>Spinemeld Warrior</v>
          </cell>
          <cell r="C395" t="str">
            <v>SpW</v>
          </cell>
          <cell r="D395" t="str">
            <v>SpW</v>
          </cell>
          <cell r="E395">
            <v>0</v>
          </cell>
          <cell r="K395">
            <v>2</v>
          </cell>
          <cell r="L395">
            <v>10</v>
          </cell>
          <cell r="U395">
            <v>1</v>
          </cell>
          <cell r="V395">
            <v>0.5</v>
          </cell>
          <cell r="W395">
            <v>0.34</v>
          </cell>
          <cell r="X395">
            <v>0.34</v>
          </cell>
          <cell r="AH395">
            <v>1</v>
          </cell>
          <cell r="AI395">
            <v>1</v>
          </cell>
          <cell r="AJ395">
            <v>1</v>
          </cell>
          <cell r="AK395">
            <v>1</v>
          </cell>
          <cell r="AL395">
            <v>2</v>
          </cell>
          <cell r="AM395">
            <v>0</v>
          </cell>
          <cell r="AN395">
            <v>1</v>
          </cell>
          <cell r="AO395">
            <v>2</v>
          </cell>
          <cell r="AP395">
            <v>2</v>
          </cell>
          <cell r="AQ395">
            <v>2</v>
          </cell>
          <cell r="AR395">
            <v>2</v>
          </cell>
          <cell r="AS395">
            <v>2</v>
          </cell>
          <cell r="AT395">
            <v>2</v>
          </cell>
          <cell r="AU395">
            <v>2</v>
          </cell>
          <cell r="AV395">
            <v>1</v>
          </cell>
          <cell r="AW395">
            <v>2</v>
          </cell>
          <cell r="AX395">
            <v>1</v>
          </cell>
          <cell r="AY395">
            <v>1</v>
          </cell>
          <cell r="AZ395">
            <v>1</v>
          </cell>
          <cell r="BA395">
            <v>1</v>
          </cell>
          <cell r="BB395">
            <v>1</v>
          </cell>
          <cell r="BC395">
            <v>2</v>
          </cell>
          <cell r="BD395">
            <v>1</v>
          </cell>
          <cell r="BE395">
            <v>1</v>
          </cell>
          <cell r="BF395">
            <v>1</v>
          </cell>
          <cell r="BG395">
            <v>0</v>
          </cell>
          <cell r="BH395">
            <v>2</v>
          </cell>
          <cell r="BI395">
            <v>2</v>
          </cell>
          <cell r="BJ395">
            <v>1</v>
          </cell>
          <cell r="BK395">
            <v>1</v>
          </cell>
          <cell r="BL395">
            <v>1</v>
          </cell>
          <cell r="BM395">
            <v>1</v>
          </cell>
          <cell r="BN395">
            <v>1</v>
          </cell>
          <cell r="BO395">
            <v>1</v>
          </cell>
          <cell r="BP395">
            <v>0</v>
          </cell>
          <cell r="BQ395">
            <v>1</v>
          </cell>
          <cell r="BR395">
            <v>2</v>
          </cell>
          <cell r="BS395">
            <v>1</v>
          </cell>
          <cell r="BT395">
            <v>0</v>
          </cell>
          <cell r="BU395">
            <v>1</v>
          </cell>
          <cell r="BV395">
            <v>1</v>
          </cell>
          <cell r="BW395">
            <v>1</v>
          </cell>
          <cell r="BX395">
            <v>1</v>
          </cell>
          <cell r="BY395">
            <v>1</v>
          </cell>
          <cell r="BZ395">
            <v>1</v>
          </cell>
          <cell r="CA395">
            <v>1</v>
          </cell>
          <cell r="CB395">
            <v>1</v>
          </cell>
          <cell r="CC395">
            <v>1</v>
          </cell>
          <cell r="CD395">
            <v>1</v>
          </cell>
          <cell r="CE395">
            <v>1</v>
          </cell>
          <cell r="CF395">
            <v>1</v>
          </cell>
          <cell r="CG395">
            <v>1</v>
          </cell>
          <cell r="CH395">
            <v>1</v>
          </cell>
          <cell r="CI395">
            <v>1</v>
          </cell>
          <cell r="CJ395">
            <v>1</v>
          </cell>
          <cell r="CK395">
            <v>1</v>
          </cell>
          <cell r="CL395">
            <v>1</v>
          </cell>
          <cell r="CM395">
            <v>1</v>
          </cell>
          <cell r="CN395">
            <v>1</v>
          </cell>
          <cell r="CO395">
            <v>2</v>
          </cell>
          <cell r="CP395">
            <v>2</v>
          </cell>
          <cell r="CQ395">
            <v>2</v>
          </cell>
          <cell r="CR395">
            <v>2</v>
          </cell>
          <cell r="CS395">
            <v>2</v>
          </cell>
          <cell r="CT395">
            <v>2</v>
          </cell>
          <cell r="CU395">
            <v>1</v>
          </cell>
          <cell r="CV395">
            <v>2</v>
          </cell>
          <cell r="CW395">
            <v>1</v>
          </cell>
          <cell r="CX395">
            <v>1</v>
          </cell>
          <cell r="CY395">
            <v>1</v>
          </cell>
          <cell r="CZ395">
            <v>1</v>
          </cell>
          <cell r="DA395">
            <v>1</v>
          </cell>
          <cell r="DB395">
            <v>1</v>
          </cell>
          <cell r="DC395">
            <v>1</v>
          </cell>
          <cell r="DD395">
            <v>1</v>
          </cell>
          <cell r="DE395">
            <v>2</v>
          </cell>
          <cell r="DF395">
            <v>1</v>
          </cell>
          <cell r="DG395">
            <v>1</v>
          </cell>
          <cell r="DH395">
            <v>1</v>
          </cell>
          <cell r="DI395">
            <v>1</v>
          </cell>
          <cell r="DJ395" t="str">
            <v>MoI</v>
          </cell>
          <cell r="DK395" t="str">
            <v>Closed</v>
          </cell>
          <cell r="EA395" t="str">
            <v>Do</v>
          </cell>
          <cell r="EB395" t="str">
            <v xml:space="preserve">• Must be a Skarn.
• Base Attack Bonus +5.
• Essentia pool of 1.
</v>
          </cell>
        </row>
        <row r="396">
          <cell r="A396">
            <v>393</v>
          </cell>
          <cell r="B396" t="str">
            <v>Totem Rager</v>
          </cell>
          <cell r="C396" t="str">
            <v>TRg</v>
          </cell>
          <cell r="D396" t="str">
            <v>TRg</v>
          </cell>
          <cell r="E396">
            <v>0</v>
          </cell>
          <cell r="J396">
            <v>0</v>
          </cell>
          <cell r="K396">
            <v>4</v>
          </cell>
          <cell r="L396">
            <v>10</v>
          </cell>
          <cell r="U396">
            <v>0.75</v>
          </cell>
          <cell r="V396">
            <v>0.5</v>
          </cell>
          <cell r="W396">
            <v>0.5</v>
          </cell>
          <cell r="X396">
            <v>0.34</v>
          </cell>
          <cell r="AH396">
            <v>1</v>
          </cell>
          <cell r="AI396">
            <v>1</v>
          </cell>
          <cell r="AJ396">
            <v>1</v>
          </cell>
          <cell r="AK396">
            <v>1</v>
          </cell>
          <cell r="AL396">
            <v>2</v>
          </cell>
          <cell r="AM396">
            <v>0</v>
          </cell>
          <cell r="AN396">
            <v>2</v>
          </cell>
          <cell r="AO396">
            <v>2</v>
          </cell>
          <cell r="AP396">
            <v>2</v>
          </cell>
          <cell r="AQ396">
            <v>2</v>
          </cell>
          <cell r="AR396">
            <v>2</v>
          </cell>
          <cell r="AS396">
            <v>2</v>
          </cell>
          <cell r="AT396">
            <v>2</v>
          </cell>
          <cell r="AU396">
            <v>2</v>
          </cell>
          <cell r="AV396">
            <v>1</v>
          </cell>
          <cell r="AW396">
            <v>1</v>
          </cell>
          <cell r="AX396">
            <v>1</v>
          </cell>
          <cell r="AY396">
            <v>1</v>
          </cell>
          <cell r="AZ396">
            <v>1</v>
          </cell>
          <cell r="BA396">
            <v>1</v>
          </cell>
          <cell r="BB396">
            <v>1</v>
          </cell>
          <cell r="BC396">
            <v>2</v>
          </cell>
          <cell r="BD396">
            <v>1</v>
          </cell>
          <cell r="BE396">
            <v>1</v>
          </cell>
          <cell r="BF396">
            <v>1</v>
          </cell>
          <cell r="BG396">
            <v>0</v>
          </cell>
          <cell r="BH396">
            <v>2</v>
          </cell>
          <cell r="BI396">
            <v>2</v>
          </cell>
          <cell r="BJ396">
            <v>2</v>
          </cell>
          <cell r="BK396">
            <v>1</v>
          </cell>
          <cell r="BL396">
            <v>1</v>
          </cell>
          <cell r="BM396">
            <v>1</v>
          </cell>
          <cell r="BN396">
            <v>1</v>
          </cell>
          <cell r="BO396">
            <v>1</v>
          </cell>
          <cell r="BP396">
            <v>0</v>
          </cell>
          <cell r="BQ396">
            <v>2</v>
          </cell>
          <cell r="BR396">
            <v>1</v>
          </cell>
          <cell r="BS396">
            <v>1</v>
          </cell>
          <cell r="BT396">
            <v>0</v>
          </cell>
          <cell r="BU396">
            <v>1</v>
          </cell>
          <cell r="BV396">
            <v>1</v>
          </cell>
          <cell r="BW396">
            <v>1</v>
          </cell>
          <cell r="BX396">
            <v>1</v>
          </cell>
          <cell r="BY396">
            <v>1</v>
          </cell>
          <cell r="BZ396">
            <v>1</v>
          </cell>
          <cell r="CA396">
            <v>1</v>
          </cell>
          <cell r="CB396">
            <v>1</v>
          </cell>
          <cell r="CC396">
            <v>1</v>
          </cell>
          <cell r="CD396">
            <v>1</v>
          </cell>
          <cell r="CE396">
            <v>2</v>
          </cell>
          <cell r="CF396">
            <v>1</v>
          </cell>
          <cell r="CG396">
            <v>1</v>
          </cell>
          <cell r="CH396">
            <v>1</v>
          </cell>
          <cell r="CI396">
            <v>1</v>
          </cell>
          <cell r="CJ396">
            <v>1</v>
          </cell>
          <cell r="CK396">
            <v>1</v>
          </cell>
          <cell r="CL396">
            <v>1</v>
          </cell>
          <cell r="CM396">
            <v>1</v>
          </cell>
          <cell r="CN396">
            <v>1</v>
          </cell>
          <cell r="CO396">
            <v>2</v>
          </cell>
          <cell r="CP396">
            <v>2</v>
          </cell>
          <cell r="CQ396">
            <v>2</v>
          </cell>
          <cell r="CR396">
            <v>2</v>
          </cell>
          <cell r="CS396">
            <v>2</v>
          </cell>
          <cell r="CT396">
            <v>2</v>
          </cell>
          <cell r="CU396">
            <v>1</v>
          </cell>
          <cell r="CV396">
            <v>2</v>
          </cell>
          <cell r="CW396">
            <v>1</v>
          </cell>
          <cell r="CX396">
            <v>1</v>
          </cell>
          <cell r="CY396">
            <v>1</v>
          </cell>
          <cell r="CZ396">
            <v>1</v>
          </cell>
          <cell r="DA396">
            <v>1</v>
          </cell>
          <cell r="DB396">
            <v>1</v>
          </cell>
          <cell r="DC396">
            <v>2</v>
          </cell>
          <cell r="DD396">
            <v>2</v>
          </cell>
          <cell r="DE396">
            <v>2</v>
          </cell>
          <cell r="DF396">
            <v>1</v>
          </cell>
          <cell r="DG396">
            <v>1</v>
          </cell>
          <cell r="DH396">
            <v>1</v>
          </cell>
          <cell r="DI396">
            <v>1</v>
          </cell>
          <cell r="DJ396" t="str">
            <v>MoI</v>
          </cell>
          <cell r="DK396" t="str">
            <v>Closed</v>
          </cell>
          <cell r="EA396" t="str">
            <v>Do</v>
          </cell>
          <cell r="EB396" t="str">
            <v xml:space="preserve">• Base Attack Bonus +5.
• Intimidate 5 ranks.
• Survival 9 ranks.
• Cobalt Rage feat.
• Ability to bind soulmelds to your Totem chakra.
• Rage ability.
</v>
          </cell>
        </row>
        <row r="397">
          <cell r="A397">
            <v>394</v>
          </cell>
          <cell r="B397" t="str">
            <v>Umbral Disciple</v>
          </cell>
          <cell r="C397" t="str">
            <v>UmD</v>
          </cell>
          <cell r="D397" t="str">
            <v>UmD</v>
          </cell>
          <cell r="E397">
            <v>0</v>
          </cell>
          <cell r="K397">
            <v>6</v>
          </cell>
          <cell r="L397">
            <v>6</v>
          </cell>
          <cell r="U397">
            <v>0.75</v>
          </cell>
          <cell r="V397">
            <v>0.34</v>
          </cell>
          <cell r="W397">
            <v>0.5</v>
          </cell>
          <cell r="X397">
            <v>0.5</v>
          </cell>
          <cell r="AH397">
            <v>1</v>
          </cell>
          <cell r="AI397">
            <v>1</v>
          </cell>
          <cell r="AJ397">
            <v>2</v>
          </cell>
          <cell r="AK397">
            <v>1</v>
          </cell>
          <cell r="AL397">
            <v>2</v>
          </cell>
          <cell r="AM397">
            <v>0</v>
          </cell>
          <cell r="AN397">
            <v>2</v>
          </cell>
          <cell r="AO397">
            <v>2</v>
          </cell>
          <cell r="AP397">
            <v>2</v>
          </cell>
          <cell r="AQ397">
            <v>2</v>
          </cell>
          <cell r="AR397">
            <v>2</v>
          </cell>
          <cell r="AS397">
            <v>2</v>
          </cell>
          <cell r="AT397">
            <v>2</v>
          </cell>
          <cell r="AU397">
            <v>2</v>
          </cell>
          <cell r="AV397">
            <v>1</v>
          </cell>
          <cell r="AW397">
            <v>2</v>
          </cell>
          <cell r="AX397">
            <v>1</v>
          </cell>
          <cell r="AY397">
            <v>1</v>
          </cell>
          <cell r="AZ397">
            <v>1</v>
          </cell>
          <cell r="BA397">
            <v>1</v>
          </cell>
          <cell r="BB397">
            <v>1</v>
          </cell>
          <cell r="BC397">
            <v>1</v>
          </cell>
          <cell r="BD397">
            <v>1</v>
          </cell>
          <cell r="BE397">
            <v>2</v>
          </cell>
          <cell r="BF397">
            <v>1</v>
          </cell>
          <cell r="BG397">
            <v>0</v>
          </cell>
          <cell r="BH397">
            <v>1</v>
          </cell>
          <cell r="BI397">
            <v>2</v>
          </cell>
          <cell r="BJ397">
            <v>2</v>
          </cell>
          <cell r="BK397">
            <v>1</v>
          </cell>
          <cell r="BL397">
            <v>1</v>
          </cell>
          <cell r="BM397">
            <v>1</v>
          </cell>
          <cell r="BN397">
            <v>1</v>
          </cell>
          <cell r="BO397">
            <v>1</v>
          </cell>
          <cell r="BP397">
            <v>0</v>
          </cell>
          <cell r="BQ397">
            <v>1</v>
          </cell>
          <cell r="BR397">
            <v>1</v>
          </cell>
          <cell r="BS397">
            <v>1</v>
          </cell>
          <cell r="BT397">
            <v>0</v>
          </cell>
          <cell r="BU397">
            <v>1</v>
          </cell>
          <cell r="BV397">
            <v>1</v>
          </cell>
          <cell r="BW397">
            <v>1</v>
          </cell>
          <cell r="BX397">
            <v>1</v>
          </cell>
          <cell r="BY397">
            <v>1</v>
          </cell>
          <cell r="BZ397">
            <v>1</v>
          </cell>
          <cell r="CA397">
            <v>1</v>
          </cell>
          <cell r="CB397">
            <v>1</v>
          </cell>
          <cell r="CC397">
            <v>1</v>
          </cell>
          <cell r="CD397">
            <v>1</v>
          </cell>
          <cell r="CE397">
            <v>2</v>
          </cell>
          <cell r="CF397">
            <v>1</v>
          </cell>
          <cell r="CG397">
            <v>2</v>
          </cell>
          <cell r="CH397">
            <v>1</v>
          </cell>
          <cell r="CI397">
            <v>1</v>
          </cell>
          <cell r="CJ397">
            <v>1</v>
          </cell>
          <cell r="CK397">
            <v>1</v>
          </cell>
          <cell r="CL397">
            <v>1</v>
          </cell>
          <cell r="CM397">
            <v>1</v>
          </cell>
          <cell r="CN397">
            <v>1</v>
          </cell>
          <cell r="CO397">
            <v>2</v>
          </cell>
          <cell r="CP397">
            <v>2</v>
          </cell>
          <cell r="CQ397">
            <v>2</v>
          </cell>
          <cell r="CR397">
            <v>2</v>
          </cell>
          <cell r="CS397">
            <v>2</v>
          </cell>
          <cell r="CT397">
            <v>2</v>
          </cell>
          <cell r="CU397">
            <v>1</v>
          </cell>
          <cell r="CV397">
            <v>1</v>
          </cell>
          <cell r="CW397">
            <v>1</v>
          </cell>
          <cell r="CX397">
            <v>2</v>
          </cell>
          <cell r="CY397">
            <v>1</v>
          </cell>
          <cell r="CZ397">
            <v>1</v>
          </cell>
          <cell r="DA397">
            <v>1</v>
          </cell>
          <cell r="DB397">
            <v>1</v>
          </cell>
          <cell r="DC397">
            <v>2</v>
          </cell>
          <cell r="DD397">
            <v>1</v>
          </cell>
          <cell r="DE397">
            <v>1</v>
          </cell>
          <cell r="DF397">
            <v>2</v>
          </cell>
          <cell r="DG397">
            <v>1</v>
          </cell>
          <cell r="DH397">
            <v>1</v>
          </cell>
          <cell r="DI397">
            <v>1</v>
          </cell>
          <cell r="DJ397" t="str">
            <v>MoI</v>
          </cell>
          <cell r="DK397" t="str">
            <v>Closed</v>
          </cell>
          <cell r="EA397" t="str">
            <v>Do</v>
          </cell>
          <cell r="EB397" t="str">
            <v xml:space="preserve">• Concentration 4 ranks.
• Hide 8 ranks.
• Knowledge (arcana) 2 ranks.
• Listen 8 ranks.
• Essentia pool 1.
</v>
          </cell>
        </row>
        <row r="398">
          <cell r="A398">
            <v>395</v>
          </cell>
          <cell r="B398" t="str">
            <v>Witchborn Binder</v>
          </cell>
          <cell r="C398" t="str">
            <v>WBr</v>
          </cell>
          <cell r="D398" t="str">
            <v>WBr</v>
          </cell>
          <cell r="E398">
            <v>0</v>
          </cell>
          <cell r="J398">
            <v>0</v>
          </cell>
          <cell r="K398">
            <v>4</v>
          </cell>
          <cell r="L398">
            <v>6</v>
          </cell>
          <cell r="U398">
            <v>0.75</v>
          </cell>
          <cell r="V398">
            <v>0.34</v>
          </cell>
          <cell r="W398">
            <v>0.34</v>
          </cell>
          <cell r="X398">
            <v>0.5</v>
          </cell>
          <cell r="AH398">
            <v>1</v>
          </cell>
          <cell r="AI398">
            <v>1</v>
          </cell>
          <cell r="AJ398">
            <v>1</v>
          </cell>
          <cell r="AK398">
            <v>1</v>
          </cell>
          <cell r="AL398">
            <v>1</v>
          </cell>
          <cell r="AM398">
            <v>0</v>
          </cell>
          <cell r="AN398">
            <v>2</v>
          </cell>
          <cell r="AO398">
            <v>2</v>
          </cell>
          <cell r="AP398">
            <v>2</v>
          </cell>
          <cell r="AQ398">
            <v>2</v>
          </cell>
          <cell r="AR398">
            <v>2</v>
          </cell>
          <cell r="AS398">
            <v>2</v>
          </cell>
          <cell r="AT398">
            <v>2</v>
          </cell>
          <cell r="AU398">
            <v>2</v>
          </cell>
          <cell r="AV398">
            <v>1</v>
          </cell>
          <cell r="AW398">
            <v>1</v>
          </cell>
          <cell r="AX398">
            <v>1</v>
          </cell>
          <cell r="AY398">
            <v>1</v>
          </cell>
          <cell r="AZ398">
            <v>2</v>
          </cell>
          <cell r="BA398">
            <v>1</v>
          </cell>
          <cell r="BB398">
            <v>1</v>
          </cell>
          <cell r="BC398">
            <v>1</v>
          </cell>
          <cell r="BD398">
            <v>1</v>
          </cell>
          <cell r="BE398">
            <v>1</v>
          </cell>
          <cell r="BF398">
            <v>1</v>
          </cell>
          <cell r="BG398">
            <v>0</v>
          </cell>
          <cell r="BH398">
            <v>1</v>
          </cell>
          <cell r="BI398">
            <v>1</v>
          </cell>
          <cell r="BJ398">
            <v>2</v>
          </cell>
          <cell r="BK398">
            <v>1</v>
          </cell>
          <cell r="BL398">
            <v>1</v>
          </cell>
          <cell r="BM398">
            <v>1</v>
          </cell>
          <cell r="BN398">
            <v>1</v>
          </cell>
          <cell r="BO398">
            <v>1</v>
          </cell>
          <cell r="BP398">
            <v>0</v>
          </cell>
          <cell r="BQ398">
            <v>1</v>
          </cell>
          <cell r="BR398">
            <v>1</v>
          </cell>
          <cell r="BS398">
            <v>1</v>
          </cell>
          <cell r="BT398">
            <v>0</v>
          </cell>
          <cell r="BU398">
            <v>2</v>
          </cell>
          <cell r="BV398">
            <v>1</v>
          </cell>
          <cell r="BW398">
            <v>1</v>
          </cell>
          <cell r="BX398">
            <v>1</v>
          </cell>
          <cell r="BY398">
            <v>1</v>
          </cell>
          <cell r="BZ398">
            <v>1</v>
          </cell>
          <cell r="CA398">
            <v>1</v>
          </cell>
          <cell r="CB398">
            <v>1</v>
          </cell>
          <cell r="CC398">
            <v>1</v>
          </cell>
          <cell r="CD398">
            <v>1</v>
          </cell>
          <cell r="CE398">
            <v>2</v>
          </cell>
          <cell r="CF398">
            <v>1</v>
          </cell>
          <cell r="CG398">
            <v>1</v>
          </cell>
          <cell r="CH398">
            <v>1</v>
          </cell>
          <cell r="CI398">
            <v>1</v>
          </cell>
          <cell r="CJ398">
            <v>1</v>
          </cell>
          <cell r="CK398">
            <v>1</v>
          </cell>
          <cell r="CL398">
            <v>1</v>
          </cell>
          <cell r="CM398">
            <v>1</v>
          </cell>
          <cell r="CN398">
            <v>1</v>
          </cell>
          <cell r="CO398">
            <v>2</v>
          </cell>
          <cell r="CP398">
            <v>2</v>
          </cell>
          <cell r="CQ398">
            <v>2</v>
          </cell>
          <cell r="CR398">
            <v>2</v>
          </cell>
          <cell r="CS398">
            <v>2</v>
          </cell>
          <cell r="CT398">
            <v>2</v>
          </cell>
          <cell r="CU398">
            <v>1</v>
          </cell>
          <cell r="CV398">
            <v>2</v>
          </cell>
          <cell r="CW398">
            <v>2</v>
          </cell>
          <cell r="CX398">
            <v>2</v>
          </cell>
          <cell r="CY398">
            <v>1</v>
          </cell>
          <cell r="CZ398">
            <v>1</v>
          </cell>
          <cell r="DA398">
            <v>1</v>
          </cell>
          <cell r="DB398">
            <v>2</v>
          </cell>
          <cell r="DC398">
            <v>2</v>
          </cell>
          <cell r="DD398">
            <v>2</v>
          </cell>
          <cell r="DE398">
            <v>1</v>
          </cell>
          <cell r="DF398">
            <v>1</v>
          </cell>
          <cell r="DG398">
            <v>1</v>
          </cell>
          <cell r="DH398">
            <v>1</v>
          </cell>
          <cell r="DI398">
            <v>2</v>
          </cell>
          <cell r="DJ398" t="str">
            <v>MoI</v>
          </cell>
          <cell r="DK398" t="str">
            <v>Closed</v>
          </cell>
          <cell r="EA398" t="str">
            <v>Do</v>
          </cell>
          <cell r="EB398" t="str">
            <v xml:space="preserve">• Meldshaper level 6th.
• Alertness feat.
• Track feat.
• Knowledge (religion) 4 ranks.
• Search 4 ranks.
• Sense Motive 2 ranks.
• Survival 2 ranks.
• Use Rope 2 ranks.
</v>
          </cell>
        </row>
        <row r="399">
          <cell r="A399">
            <v>396</v>
          </cell>
          <cell r="B399" t="str">
            <v>– Prestige Classes Miniatures Handbook –</v>
          </cell>
          <cell r="E399">
            <v>0</v>
          </cell>
          <cell r="F399">
            <v>1</v>
          </cell>
        </row>
        <row r="400">
          <cell r="A400">
            <v>397</v>
          </cell>
          <cell r="B400" t="str">
            <v>Bonded Summoner</v>
          </cell>
          <cell r="C400" t="str">
            <v>Sum</v>
          </cell>
          <cell r="D400" t="str">
            <v>Bnd</v>
          </cell>
          <cell r="E400">
            <v>0</v>
          </cell>
          <cell r="G400">
            <v>0</v>
          </cell>
          <cell r="K400">
            <v>2</v>
          </cell>
          <cell r="L400">
            <v>4</v>
          </cell>
          <cell r="U400">
            <v>0.5</v>
          </cell>
          <cell r="V400">
            <v>0.34</v>
          </cell>
          <cell r="W400">
            <v>0.34</v>
          </cell>
          <cell r="X400">
            <v>0.5</v>
          </cell>
          <cell r="AH400">
            <v>1</v>
          </cell>
          <cell r="AI400">
            <v>1</v>
          </cell>
          <cell r="AJ400">
            <v>1</v>
          </cell>
          <cell r="AK400">
            <v>1</v>
          </cell>
          <cell r="AL400">
            <v>1</v>
          </cell>
          <cell r="AM400">
            <v>0</v>
          </cell>
          <cell r="AN400">
            <v>2</v>
          </cell>
          <cell r="AO400">
            <v>2</v>
          </cell>
          <cell r="AP400">
            <v>2</v>
          </cell>
          <cell r="AQ400">
            <v>2</v>
          </cell>
          <cell r="AR400">
            <v>2</v>
          </cell>
          <cell r="AS400">
            <v>2</v>
          </cell>
          <cell r="AT400">
            <v>2</v>
          </cell>
          <cell r="AU400">
            <v>2</v>
          </cell>
          <cell r="AV400">
            <v>2</v>
          </cell>
          <cell r="AW400">
            <v>1</v>
          </cell>
          <cell r="AX400">
            <v>1</v>
          </cell>
          <cell r="AY400">
            <v>1</v>
          </cell>
          <cell r="AZ400">
            <v>1</v>
          </cell>
          <cell r="BA400">
            <v>1</v>
          </cell>
          <cell r="BB400">
            <v>1</v>
          </cell>
          <cell r="BC400">
            <v>1</v>
          </cell>
          <cell r="BD400">
            <v>1</v>
          </cell>
          <cell r="BE400">
            <v>1</v>
          </cell>
          <cell r="BF400">
            <v>0</v>
          </cell>
          <cell r="BG400">
            <v>0</v>
          </cell>
          <cell r="BH400">
            <v>1</v>
          </cell>
          <cell r="BI400">
            <v>1</v>
          </cell>
          <cell r="BJ400">
            <v>2</v>
          </cell>
          <cell r="BK400">
            <v>2</v>
          </cell>
          <cell r="BL400">
            <v>2</v>
          </cell>
          <cell r="BM400">
            <v>2</v>
          </cell>
          <cell r="BN400">
            <v>2</v>
          </cell>
          <cell r="BO400">
            <v>2</v>
          </cell>
          <cell r="BP400">
            <v>0</v>
          </cell>
          <cell r="BQ400">
            <v>2</v>
          </cell>
          <cell r="BR400">
            <v>2</v>
          </cell>
          <cell r="BS400">
            <v>2</v>
          </cell>
          <cell r="BT400">
            <v>0</v>
          </cell>
          <cell r="BU400">
            <v>2</v>
          </cell>
          <cell r="BV400">
            <v>2</v>
          </cell>
          <cell r="BW400">
            <v>2</v>
          </cell>
          <cell r="BX400">
            <v>2</v>
          </cell>
          <cell r="BY400">
            <v>2</v>
          </cell>
          <cell r="BZ400">
            <v>2</v>
          </cell>
          <cell r="CA400">
            <v>2</v>
          </cell>
          <cell r="CB400">
            <v>2</v>
          </cell>
          <cell r="CC400">
            <v>2</v>
          </cell>
          <cell r="CD400">
            <v>2</v>
          </cell>
          <cell r="CE400">
            <v>1</v>
          </cell>
          <cell r="CF400">
            <v>1</v>
          </cell>
          <cell r="CG400">
            <v>1</v>
          </cell>
          <cell r="CH400">
            <v>1</v>
          </cell>
          <cell r="CI400">
            <v>1</v>
          </cell>
          <cell r="CJ400">
            <v>1</v>
          </cell>
          <cell r="CK400">
            <v>1</v>
          </cell>
          <cell r="CL400">
            <v>1</v>
          </cell>
          <cell r="CM400">
            <v>1</v>
          </cell>
          <cell r="CN400">
            <v>1</v>
          </cell>
          <cell r="CO400">
            <v>2</v>
          </cell>
          <cell r="CP400">
            <v>2</v>
          </cell>
          <cell r="CQ400">
            <v>2</v>
          </cell>
          <cell r="CR400">
            <v>2</v>
          </cell>
          <cell r="CS400">
            <v>2</v>
          </cell>
          <cell r="CT400">
            <v>2</v>
          </cell>
          <cell r="CU400">
            <v>1</v>
          </cell>
          <cell r="CV400">
            <v>1</v>
          </cell>
          <cell r="CW400">
            <v>1</v>
          </cell>
          <cell r="CX400">
            <v>1</v>
          </cell>
          <cell r="CY400">
            <v>1</v>
          </cell>
          <cell r="CZ400">
            <v>1</v>
          </cell>
          <cell r="DA400">
            <v>1</v>
          </cell>
          <cell r="DB400">
            <v>2</v>
          </cell>
          <cell r="DC400">
            <v>1</v>
          </cell>
          <cell r="DD400">
            <v>1</v>
          </cell>
          <cell r="DE400">
            <v>1</v>
          </cell>
          <cell r="DF400">
            <v>1</v>
          </cell>
          <cell r="DG400">
            <v>1</v>
          </cell>
          <cell r="DH400">
            <v>1</v>
          </cell>
          <cell r="DI400">
            <v>1</v>
          </cell>
          <cell r="DJ400" t="str">
            <v>MH</v>
          </cell>
          <cell r="DK400" t="str">
            <v>Limited</v>
          </cell>
          <cell r="EA400" t="str">
            <v>Do</v>
          </cell>
          <cell r="EB400" t="str">
            <v>• 8 ranks in Knowledge(the planes).
• Ability to speak Aquan, Auran, Ignan, or Terran.
• Ability to cast 2nd level arcane spells.
• You must have a familiar.</v>
          </cell>
        </row>
        <row r="401">
          <cell r="A401">
            <v>398</v>
          </cell>
          <cell r="B401" t="str">
            <v>Dragon Samurai</v>
          </cell>
          <cell r="C401" t="str">
            <v>Dsm</v>
          </cell>
          <cell r="D401" t="str">
            <v>DSm</v>
          </cell>
          <cell r="E401">
            <v>0</v>
          </cell>
          <cell r="K401">
            <v>2</v>
          </cell>
          <cell r="L401">
            <v>10</v>
          </cell>
          <cell r="U401">
            <v>0.75</v>
          </cell>
          <cell r="V401">
            <v>0.5</v>
          </cell>
          <cell r="W401">
            <v>0.34</v>
          </cell>
          <cell r="X401">
            <v>0.5</v>
          </cell>
          <cell r="AH401">
            <v>1</v>
          </cell>
          <cell r="AI401">
            <v>1</v>
          </cell>
          <cell r="AJ401">
            <v>1</v>
          </cell>
          <cell r="AK401">
            <v>1</v>
          </cell>
          <cell r="AL401">
            <v>2</v>
          </cell>
          <cell r="AM401">
            <v>0</v>
          </cell>
          <cell r="AN401">
            <v>2</v>
          </cell>
          <cell r="AO401">
            <v>2</v>
          </cell>
          <cell r="AP401">
            <v>2</v>
          </cell>
          <cell r="AQ401">
            <v>2</v>
          </cell>
          <cell r="AR401">
            <v>2</v>
          </cell>
          <cell r="AS401">
            <v>2</v>
          </cell>
          <cell r="AT401">
            <v>2</v>
          </cell>
          <cell r="AU401">
            <v>2</v>
          </cell>
          <cell r="AV401">
            <v>1</v>
          </cell>
          <cell r="AW401">
            <v>2</v>
          </cell>
          <cell r="AX401">
            <v>1</v>
          </cell>
          <cell r="AY401">
            <v>1</v>
          </cell>
          <cell r="AZ401">
            <v>1</v>
          </cell>
          <cell r="BA401">
            <v>1</v>
          </cell>
          <cell r="BB401">
            <v>1</v>
          </cell>
          <cell r="BC401">
            <v>1</v>
          </cell>
          <cell r="BD401">
            <v>1</v>
          </cell>
          <cell r="BE401">
            <v>1</v>
          </cell>
          <cell r="BF401">
            <v>0</v>
          </cell>
          <cell r="BG401">
            <v>0</v>
          </cell>
          <cell r="BH401">
            <v>2</v>
          </cell>
          <cell r="BI401">
            <v>2</v>
          </cell>
          <cell r="BJ401">
            <v>1</v>
          </cell>
          <cell r="BK401">
            <v>1</v>
          </cell>
          <cell r="BL401">
            <v>1</v>
          </cell>
          <cell r="BM401">
            <v>1</v>
          </cell>
          <cell r="BN401">
            <v>1</v>
          </cell>
          <cell r="BO401">
            <v>1</v>
          </cell>
          <cell r="BP401">
            <v>0</v>
          </cell>
          <cell r="BQ401">
            <v>1</v>
          </cell>
          <cell r="BR401">
            <v>1</v>
          </cell>
          <cell r="BS401">
            <v>1</v>
          </cell>
          <cell r="BT401">
            <v>0</v>
          </cell>
          <cell r="BU401">
            <v>1</v>
          </cell>
          <cell r="BV401">
            <v>1</v>
          </cell>
          <cell r="BW401">
            <v>1</v>
          </cell>
          <cell r="BX401">
            <v>1</v>
          </cell>
          <cell r="BY401">
            <v>1</v>
          </cell>
          <cell r="BZ401">
            <v>1</v>
          </cell>
          <cell r="CA401">
            <v>1</v>
          </cell>
          <cell r="CB401">
            <v>1</v>
          </cell>
          <cell r="CC401">
            <v>1</v>
          </cell>
          <cell r="CD401">
            <v>1</v>
          </cell>
          <cell r="CE401">
            <v>1</v>
          </cell>
          <cell r="CF401">
            <v>1</v>
          </cell>
          <cell r="CG401">
            <v>1</v>
          </cell>
          <cell r="CH401">
            <v>1</v>
          </cell>
          <cell r="CI401">
            <v>1</v>
          </cell>
          <cell r="CJ401">
            <v>1</v>
          </cell>
          <cell r="CK401">
            <v>1</v>
          </cell>
          <cell r="CL401">
            <v>1</v>
          </cell>
          <cell r="CM401">
            <v>1</v>
          </cell>
          <cell r="CN401">
            <v>1</v>
          </cell>
          <cell r="CO401">
            <v>2</v>
          </cell>
          <cell r="CP401">
            <v>2</v>
          </cell>
          <cell r="CQ401">
            <v>2</v>
          </cell>
          <cell r="CR401">
            <v>2</v>
          </cell>
          <cell r="CS401">
            <v>2</v>
          </cell>
          <cell r="CT401">
            <v>2</v>
          </cell>
          <cell r="CU401">
            <v>1</v>
          </cell>
          <cell r="CV401">
            <v>2</v>
          </cell>
          <cell r="CW401">
            <v>1</v>
          </cell>
          <cell r="CX401">
            <v>2</v>
          </cell>
          <cell r="CY401">
            <v>1</v>
          </cell>
          <cell r="CZ401">
            <v>1</v>
          </cell>
          <cell r="DA401">
            <v>1</v>
          </cell>
          <cell r="DB401">
            <v>1</v>
          </cell>
          <cell r="DC401">
            <v>1</v>
          </cell>
          <cell r="DD401">
            <v>1</v>
          </cell>
          <cell r="DE401">
            <v>2</v>
          </cell>
          <cell r="DF401">
            <v>1</v>
          </cell>
          <cell r="DG401">
            <v>1</v>
          </cell>
          <cell r="DH401">
            <v>1</v>
          </cell>
          <cell r="DI401">
            <v>1</v>
          </cell>
          <cell r="DJ401" t="str">
            <v>MH</v>
          </cell>
          <cell r="DK401" t="str">
            <v>Limited</v>
          </cell>
          <cell r="EA401" t="str">
            <v>Do</v>
          </cell>
          <cell r="EB401" t="str">
            <v>• A base attack bonus of +5 or higher.
• 2 ranks in Knowledge(arcana).</v>
          </cell>
        </row>
        <row r="402">
          <cell r="A402">
            <v>399</v>
          </cell>
          <cell r="B402" t="str">
            <v>Havoc Mage</v>
          </cell>
          <cell r="C402" t="str">
            <v>HvM</v>
          </cell>
          <cell r="D402" t="str">
            <v>HvM</v>
          </cell>
          <cell r="E402">
            <v>0</v>
          </cell>
          <cell r="G402">
            <v>0</v>
          </cell>
          <cell r="K402">
            <v>2</v>
          </cell>
          <cell r="L402">
            <v>8</v>
          </cell>
          <cell r="U402">
            <v>0.75</v>
          </cell>
          <cell r="V402">
            <v>0.5</v>
          </cell>
          <cell r="W402">
            <v>0.34</v>
          </cell>
          <cell r="X402">
            <v>0.5</v>
          </cell>
          <cell r="AH402">
            <v>1</v>
          </cell>
          <cell r="AI402">
            <v>1</v>
          </cell>
          <cell r="AJ402">
            <v>1</v>
          </cell>
          <cell r="AK402">
            <v>1</v>
          </cell>
          <cell r="AL402">
            <v>2</v>
          </cell>
          <cell r="AM402">
            <v>0</v>
          </cell>
          <cell r="AN402">
            <v>2</v>
          </cell>
          <cell r="AO402">
            <v>2</v>
          </cell>
          <cell r="AP402">
            <v>2</v>
          </cell>
          <cell r="AQ402">
            <v>2</v>
          </cell>
          <cell r="AR402">
            <v>2</v>
          </cell>
          <cell r="AS402">
            <v>2</v>
          </cell>
          <cell r="AT402">
            <v>2</v>
          </cell>
          <cell r="AU402">
            <v>2</v>
          </cell>
          <cell r="AV402">
            <v>1</v>
          </cell>
          <cell r="AW402">
            <v>1</v>
          </cell>
          <cell r="AX402">
            <v>1</v>
          </cell>
          <cell r="AY402">
            <v>1</v>
          </cell>
          <cell r="AZ402">
            <v>1</v>
          </cell>
          <cell r="BA402">
            <v>1</v>
          </cell>
          <cell r="BB402">
            <v>1</v>
          </cell>
          <cell r="BC402">
            <v>2</v>
          </cell>
          <cell r="BD402">
            <v>1</v>
          </cell>
          <cell r="BE402">
            <v>1</v>
          </cell>
          <cell r="BF402">
            <v>0</v>
          </cell>
          <cell r="BG402">
            <v>0</v>
          </cell>
          <cell r="BH402">
            <v>2</v>
          </cell>
          <cell r="BI402">
            <v>2</v>
          </cell>
          <cell r="BJ402">
            <v>2</v>
          </cell>
          <cell r="BK402">
            <v>1</v>
          </cell>
          <cell r="BL402">
            <v>1</v>
          </cell>
          <cell r="BM402">
            <v>1</v>
          </cell>
          <cell r="BN402">
            <v>1</v>
          </cell>
          <cell r="BO402">
            <v>1</v>
          </cell>
          <cell r="BP402">
            <v>0</v>
          </cell>
          <cell r="BQ402">
            <v>1</v>
          </cell>
          <cell r="BR402">
            <v>1</v>
          </cell>
          <cell r="BS402">
            <v>1</v>
          </cell>
          <cell r="BT402">
            <v>0</v>
          </cell>
          <cell r="BU402">
            <v>1</v>
          </cell>
          <cell r="BV402">
            <v>1</v>
          </cell>
          <cell r="BW402">
            <v>1</v>
          </cell>
          <cell r="BX402">
            <v>1</v>
          </cell>
          <cell r="BY402">
            <v>1</v>
          </cell>
          <cell r="BZ402">
            <v>1</v>
          </cell>
          <cell r="CA402">
            <v>1</v>
          </cell>
          <cell r="CB402">
            <v>1</v>
          </cell>
          <cell r="CC402">
            <v>1</v>
          </cell>
          <cell r="CD402">
            <v>1</v>
          </cell>
          <cell r="CE402">
            <v>1</v>
          </cell>
          <cell r="CF402">
            <v>1</v>
          </cell>
          <cell r="CG402">
            <v>1</v>
          </cell>
          <cell r="CH402">
            <v>1</v>
          </cell>
          <cell r="CI402">
            <v>1</v>
          </cell>
          <cell r="CJ402">
            <v>1</v>
          </cell>
          <cell r="CK402">
            <v>1</v>
          </cell>
          <cell r="CL402">
            <v>1</v>
          </cell>
          <cell r="CM402">
            <v>1</v>
          </cell>
          <cell r="CN402">
            <v>1</v>
          </cell>
          <cell r="CO402">
            <v>1</v>
          </cell>
          <cell r="CP402">
            <v>1</v>
          </cell>
          <cell r="CQ402">
            <v>1</v>
          </cell>
          <cell r="CR402">
            <v>1</v>
          </cell>
          <cell r="CS402">
            <v>1</v>
          </cell>
          <cell r="CT402">
            <v>1</v>
          </cell>
          <cell r="CU402">
            <v>1</v>
          </cell>
          <cell r="CV402">
            <v>2</v>
          </cell>
          <cell r="CW402">
            <v>1</v>
          </cell>
          <cell r="CX402">
            <v>1</v>
          </cell>
          <cell r="CY402">
            <v>1</v>
          </cell>
          <cell r="CZ402">
            <v>1</v>
          </cell>
          <cell r="DA402">
            <v>1</v>
          </cell>
          <cell r="DB402">
            <v>2</v>
          </cell>
          <cell r="DC402">
            <v>1</v>
          </cell>
          <cell r="DD402">
            <v>1</v>
          </cell>
          <cell r="DE402">
            <v>2</v>
          </cell>
          <cell r="DF402">
            <v>1</v>
          </cell>
          <cell r="DG402">
            <v>1</v>
          </cell>
          <cell r="DH402">
            <v>1</v>
          </cell>
          <cell r="DI402">
            <v>1</v>
          </cell>
          <cell r="DJ402" t="str">
            <v>MH</v>
          </cell>
          <cell r="DK402" t="str">
            <v>Limited</v>
          </cell>
          <cell r="EA402" t="str">
            <v>Do</v>
          </cell>
          <cell r="EB402" t="str">
            <v>• A base attack bonus of +4 or higher.
• 5 ranks in Knowledge(arcana).
• Ability to cast 2nd level arcane spells.</v>
          </cell>
        </row>
        <row r="403">
          <cell r="A403">
            <v>400</v>
          </cell>
          <cell r="B403" t="str">
            <v>Skullclan Hunter</v>
          </cell>
          <cell r="C403" t="str">
            <v>Htr</v>
          </cell>
          <cell r="D403" t="str">
            <v>Skl</v>
          </cell>
          <cell r="E403">
            <v>0</v>
          </cell>
          <cell r="K403">
            <v>6</v>
          </cell>
          <cell r="L403">
            <v>6</v>
          </cell>
          <cell r="U403">
            <v>0.75</v>
          </cell>
          <cell r="V403">
            <v>0.34</v>
          </cell>
          <cell r="W403">
            <v>0.5</v>
          </cell>
          <cell r="X403">
            <v>0.5</v>
          </cell>
          <cell r="AH403">
            <v>1</v>
          </cell>
          <cell r="AI403">
            <v>1</v>
          </cell>
          <cell r="AJ403">
            <v>2</v>
          </cell>
          <cell r="AK403">
            <v>2</v>
          </cell>
          <cell r="AL403">
            <v>2</v>
          </cell>
          <cell r="AM403">
            <v>0</v>
          </cell>
          <cell r="AN403">
            <v>1</v>
          </cell>
          <cell r="AO403">
            <v>2</v>
          </cell>
          <cell r="AP403">
            <v>2</v>
          </cell>
          <cell r="AQ403">
            <v>2</v>
          </cell>
          <cell r="AR403">
            <v>2</v>
          </cell>
          <cell r="AS403">
            <v>2</v>
          </cell>
          <cell r="AT403">
            <v>2</v>
          </cell>
          <cell r="AU403">
            <v>2</v>
          </cell>
          <cell r="AV403">
            <v>2</v>
          </cell>
          <cell r="AW403">
            <v>2</v>
          </cell>
          <cell r="AX403">
            <v>2</v>
          </cell>
          <cell r="AY403">
            <v>2</v>
          </cell>
          <cell r="AZ403">
            <v>2</v>
          </cell>
          <cell r="BA403">
            <v>2</v>
          </cell>
          <cell r="BB403">
            <v>2</v>
          </cell>
          <cell r="BC403">
            <v>1</v>
          </cell>
          <cell r="BD403">
            <v>1</v>
          </cell>
          <cell r="BE403">
            <v>2</v>
          </cell>
          <cell r="BF403">
            <v>0</v>
          </cell>
          <cell r="BG403">
            <v>0</v>
          </cell>
          <cell r="BH403">
            <v>2</v>
          </cell>
          <cell r="BI403">
            <v>2</v>
          </cell>
          <cell r="BJ403">
            <v>2</v>
          </cell>
          <cell r="BK403">
            <v>1</v>
          </cell>
          <cell r="BL403">
            <v>1</v>
          </cell>
          <cell r="BM403">
            <v>1</v>
          </cell>
          <cell r="BN403">
            <v>1</v>
          </cell>
          <cell r="BO403">
            <v>1</v>
          </cell>
          <cell r="BP403">
            <v>0</v>
          </cell>
          <cell r="BQ403">
            <v>1</v>
          </cell>
          <cell r="BR403">
            <v>1</v>
          </cell>
          <cell r="BS403">
            <v>1</v>
          </cell>
          <cell r="BT403">
            <v>0</v>
          </cell>
          <cell r="BU403">
            <v>2</v>
          </cell>
          <cell r="BV403">
            <v>1</v>
          </cell>
          <cell r="BW403">
            <v>1</v>
          </cell>
          <cell r="BX403">
            <v>1</v>
          </cell>
          <cell r="BY403">
            <v>1</v>
          </cell>
          <cell r="BZ403">
            <v>1</v>
          </cell>
          <cell r="CA403">
            <v>1</v>
          </cell>
          <cell r="CB403">
            <v>1</v>
          </cell>
          <cell r="CC403">
            <v>1</v>
          </cell>
          <cell r="CD403">
            <v>1</v>
          </cell>
          <cell r="CE403">
            <v>2</v>
          </cell>
          <cell r="CF403">
            <v>1</v>
          </cell>
          <cell r="CG403">
            <v>2</v>
          </cell>
          <cell r="CH403">
            <v>2</v>
          </cell>
          <cell r="CI403">
            <v>1</v>
          </cell>
          <cell r="CJ403">
            <v>1</v>
          </cell>
          <cell r="CK403">
            <v>1</v>
          </cell>
          <cell r="CL403">
            <v>1</v>
          </cell>
          <cell r="CM403">
            <v>1</v>
          </cell>
          <cell r="CN403">
            <v>1</v>
          </cell>
          <cell r="CO403">
            <v>1</v>
          </cell>
          <cell r="CP403">
            <v>1</v>
          </cell>
          <cell r="CQ403">
            <v>1</v>
          </cell>
          <cell r="CR403">
            <v>1</v>
          </cell>
          <cell r="CS403">
            <v>1</v>
          </cell>
          <cell r="CT403">
            <v>1</v>
          </cell>
          <cell r="CU403">
            <v>1</v>
          </cell>
          <cell r="CV403">
            <v>1</v>
          </cell>
          <cell r="CW403">
            <v>2</v>
          </cell>
          <cell r="CX403">
            <v>2</v>
          </cell>
          <cell r="CY403">
            <v>1</v>
          </cell>
          <cell r="CZ403">
            <v>1</v>
          </cell>
          <cell r="DA403">
            <v>1</v>
          </cell>
          <cell r="DB403">
            <v>1</v>
          </cell>
          <cell r="DC403">
            <v>2</v>
          </cell>
          <cell r="DD403">
            <v>1</v>
          </cell>
          <cell r="DE403">
            <v>2</v>
          </cell>
          <cell r="DF403">
            <v>2</v>
          </cell>
          <cell r="DG403">
            <v>1</v>
          </cell>
          <cell r="DH403">
            <v>1</v>
          </cell>
          <cell r="DI403">
            <v>1</v>
          </cell>
          <cell r="DJ403" t="str">
            <v>MH</v>
          </cell>
          <cell r="DK403" t="str">
            <v>Limited</v>
          </cell>
          <cell r="EA403" t="str">
            <v>Do</v>
          </cell>
          <cell r="EB403" t="str">
            <v>• 8 ranks in Knowledge(religion).
• Ability to Turn Undead.
• Sneak Attack +2d6.</v>
          </cell>
        </row>
        <row r="404">
          <cell r="A404">
            <v>401</v>
          </cell>
          <cell r="B404" t="str">
            <v>Tactical Soldier</v>
          </cell>
          <cell r="C404" t="str">
            <v>Tct</v>
          </cell>
          <cell r="D404" t="str">
            <v>Tct</v>
          </cell>
          <cell r="E404">
            <v>0</v>
          </cell>
          <cell r="K404">
            <v>2</v>
          </cell>
          <cell r="L404">
            <v>10</v>
          </cell>
          <cell r="N404" t="b">
            <v>0</v>
          </cell>
          <cell r="O404" t="b">
            <v>0</v>
          </cell>
          <cell r="P404" t="b">
            <v>0</v>
          </cell>
          <cell r="Q404" t="b">
            <v>0</v>
          </cell>
          <cell r="S404" t="b">
            <v>0</v>
          </cell>
          <cell r="T404" t="b">
            <v>0</v>
          </cell>
          <cell r="U404">
            <v>1</v>
          </cell>
          <cell r="V404">
            <v>0.5</v>
          </cell>
          <cell r="W404">
            <v>0.34</v>
          </cell>
          <cell r="X404">
            <v>0.34</v>
          </cell>
          <cell r="AH404">
            <v>1</v>
          </cell>
          <cell r="AI404">
            <v>1</v>
          </cell>
          <cell r="AJ404">
            <v>1</v>
          </cell>
          <cell r="AK404">
            <v>1</v>
          </cell>
          <cell r="AL404">
            <v>2</v>
          </cell>
          <cell r="AM404">
            <v>0</v>
          </cell>
          <cell r="AN404">
            <v>1</v>
          </cell>
          <cell r="AO404">
            <v>2</v>
          </cell>
          <cell r="AP404">
            <v>2</v>
          </cell>
          <cell r="AQ404">
            <v>2</v>
          </cell>
          <cell r="AR404">
            <v>2</v>
          </cell>
          <cell r="AS404">
            <v>2</v>
          </cell>
          <cell r="AT404">
            <v>2</v>
          </cell>
          <cell r="AU404">
            <v>2</v>
          </cell>
          <cell r="AV404">
            <v>1</v>
          </cell>
          <cell r="AW404">
            <v>1</v>
          </cell>
          <cell r="AX404">
            <v>1</v>
          </cell>
          <cell r="AY404">
            <v>1</v>
          </cell>
          <cell r="AZ404">
            <v>1</v>
          </cell>
          <cell r="BA404">
            <v>1</v>
          </cell>
          <cell r="BB404">
            <v>1</v>
          </cell>
          <cell r="BC404">
            <v>2</v>
          </cell>
          <cell r="BD404">
            <v>1</v>
          </cell>
          <cell r="BE404">
            <v>1</v>
          </cell>
          <cell r="BF404">
            <v>0</v>
          </cell>
          <cell r="BG404">
            <v>0</v>
          </cell>
          <cell r="BH404">
            <v>2</v>
          </cell>
          <cell r="BI404">
            <v>2</v>
          </cell>
          <cell r="BJ404">
            <v>1</v>
          </cell>
          <cell r="BK404">
            <v>1</v>
          </cell>
          <cell r="BL404">
            <v>1</v>
          </cell>
          <cell r="BM404">
            <v>1</v>
          </cell>
          <cell r="BN404">
            <v>1</v>
          </cell>
          <cell r="BO404">
            <v>1</v>
          </cell>
          <cell r="BP404">
            <v>0</v>
          </cell>
          <cell r="BQ404">
            <v>1</v>
          </cell>
          <cell r="BR404">
            <v>1</v>
          </cell>
          <cell r="BS404">
            <v>1</v>
          </cell>
          <cell r="BT404">
            <v>0</v>
          </cell>
          <cell r="BU404">
            <v>1</v>
          </cell>
          <cell r="BV404">
            <v>1</v>
          </cell>
          <cell r="BW404">
            <v>1</v>
          </cell>
          <cell r="BX404">
            <v>1</v>
          </cell>
          <cell r="BY404">
            <v>1</v>
          </cell>
          <cell r="BZ404">
            <v>1</v>
          </cell>
          <cell r="CA404">
            <v>1</v>
          </cell>
          <cell r="CB404">
            <v>1</v>
          </cell>
          <cell r="CC404">
            <v>1</v>
          </cell>
          <cell r="CD404">
            <v>1</v>
          </cell>
          <cell r="CE404">
            <v>1</v>
          </cell>
          <cell r="CF404">
            <v>1</v>
          </cell>
          <cell r="CG404">
            <v>1</v>
          </cell>
          <cell r="CH404">
            <v>1</v>
          </cell>
          <cell r="CI404">
            <v>1</v>
          </cell>
          <cell r="CJ404">
            <v>1</v>
          </cell>
          <cell r="CK404">
            <v>1</v>
          </cell>
          <cell r="CL404">
            <v>1</v>
          </cell>
          <cell r="CM404">
            <v>1</v>
          </cell>
          <cell r="CN404">
            <v>1</v>
          </cell>
          <cell r="CO404">
            <v>1</v>
          </cell>
          <cell r="CP404">
            <v>1</v>
          </cell>
          <cell r="CQ404">
            <v>1</v>
          </cell>
          <cell r="CR404">
            <v>1</v>
          </cell>
          <cell r="CS404">
            <v>1</v>
          </cell>
          <cell r="CT404">
            <v>1</v>
          </cell>
          <cell r="CU404">
            <v>1</v>
          </cell>
          <cell r="CV404">
            <v>2</v>
          </cell>
          <cell r="CW404">
            <v>1</v>
          </cell>
          <cell r="CX404">
            <v>2</v>
          </cell>
          <cell r="CY404">
            <v>1</v>
          </cell>
          <cell r="CZ404">
            <v>1</v>
          </cell>
          <cell r="DA404">
            <v>1</v>
          </cell>
          <cell r="DB404">
            <v>1</v>
          </cell>
          <cell r="DC404">
            <v>1</v>
          </cell>
          <cell r="DD404">
            <v>1</v>
          </cell>
          <cell r="DE404">
            <v>2</v>
          </cell>
          <cell r="DF404">
            <v>1</v>
          </cell>
          <cell r="DG404">
            <v>1</v>
          </cell>
          <cell r="DH404">
            <v>1</v>
          </cell>
          <cell r="DI404">
            <v>1</v>
          </cell>
          <cell r="DJ404" t="str">
            <v>MH</v>
          </cell>
          <cell r="DK404" t="str">
            <v>Limited</v>
          </cell>
          <cell r="EA404" t="str">
            <v>Do</v>
          </cell>
          <cell r="EB404" t="str">
            <v>• A base attack bonus of +5 or higher.
• 2 ranks in Sense Motive.
• Cleave Feat.
• Combat Reflexes Feat.</v>
          </cell>
        </row>
        <row r="405">
          <cell r="A405">
            <v>402</v>
          </cell>
          <cell r="B405" t="str">
            <v>War Hulk</v>
          </cell>
          <cell r="C405" t="str">
            <v>Hlk</v>
          </cell>
          <cell r="D405" t="str">
            <v>WHk</v>
          </cell>
          <cell r="E405">
            <v>0</v>
          </cell>
          <cell r="K405">
            <v>2</v>
          </cell>
          <cell r="L405">
            <v>12</v>
          </cell>
          <cell r="U405">
            <v>0</v>
          </cell>
          <cell r="V405">
            <v>0.5</v>
          </cell>
          <cell r="W405">
            <v>0.34</v>
          </cell>
          <cell r="X405">
            <v>0.34</v>
          </cell>
          <cell r="AH405">
            <v>1</v>
          </cell>
          <cell r="AI405">
            <v>1</v>
          </cell>
          <cell r="AJ405">
            <v>1</v>
          </cell>
          <cell r="AK405">
            <v>1</v>
          </cell>
          <cell r="AL405">
            <v>2</v>
          </cell>
          <cell r="AM405">
            <v>0</v>
          </cell>
          <cell r="AN405">
            <v>1</v>
          </cell>
          <cell r="AO405">
            <v>1</v>
          </cell>
          <cell r="AP405">
            <v>1</v>
          </cell>
          <cell r="AQ405">
            <v>1</v>
          </cell>
          <cell r="AR405">
            <v>1</v>
          </cell>
          <cell r="AS405">
            <v>1</v>
          </cell>
          <cell r="AT405">
            <v>1</v>
          </cell>
          <cell r="AU405">
            <v>1</v>
          </cell>
          <cell r="AV405">
            <v>1</v>
          </cell>
          <cell r="AW405">
            <v>1</v>
          </cell>
          <cell r="AX405">
            <v>1</v>
          </cell>
          <cell r="AY405">
            <v>1</v>
          </cell>
          <cell r="AZ405">
            <v>1</v>
          </cell>
          <cell r="BA405">
            <v>1</v>
          </cell>
          <cell r="BB405">
            <v>1</v>
          </cell>
          <cell r="BC405">
            <v>1</v>
          </cell>
          <cell r="BD405">
            <v>1</v>
          </cell>
          <cell r="BE405">
            <v>1</v>
          </cell>
          <cell r="BF405">
            <v>0</v>
          </cell>
          <cell r="BG405">
            <v>0</v>
          </cell>
          <cell r="BH405">
            <v>2</v>
          </cell>
          <cell r="BI405">
            <v>2</v>
          </cell>
          <cell r="BJ405">
            <v>1</v>
          </cell>
          <cell r="BK405">
            <v>1</v>
          </cell>
          <cell r="BL405">
            <v>1</v>
          </cell>
          <cell r="BM405">
            <v>1</v>
          </cell>
          <cell r="BN405">
            <v>1</v>
          </cell>
          <cell r="BO405">
            <v>1</v>
          </cell>
          <cell r="BP405">
            <v>0</v>
          </cell>
          <cell r="BQ405">
            <v>1</v>
          </cell>
          <cell r="BR405">
            <v>1</v>
          </cell>
          <cell r="BS405">
            <v>1</v>
          </cell>
          <cell r="BT405">
            <v>0</v>
          </cell>
          <cell r="BU405">
            <v>1</v>
          </cell>
          <cell r="BV405">
            <v>1</v>
          </cell>
          <cell r="BW405">
            <v>1</v>
          </cell>
          <cell r="BX405">
            <v>1</v>
          </cell>
          <cell r="BY405">
            <v>1</v>
          </cell>
          <cell r="BZ405">
            <v>1</v>
          </cell>
          <cell r="CA405">
            <v>1</v>
          </cell>
          <cell r="CB405">
            <v>1</v>
          </cell>
          <cell r="CC405">
            <v>1</v>
          </cell>
          <cell r="CD405">
            <v>1</v>
          </cell>
          <cell r="CE405">
            <v>1</v>
          </cell>
          <cell r="CF405">
            <v>1</v>
          </cell>
          <cell r="CG405">
            <v>1</v>
          </cell>
          <cell r="CH405">
            <v>1</v>
          </cell>
          <cell r="CI405">
            <v>1</v>
          </cell>
          <cell r="CJ405">
            <v>1</v>
          </cell>
          <cell r="CK405">
            <v>1</v>
          </cell>
          <cell r="CL405">
            <v>1</v>
          </cell>
          <cell r="CM405">
            <v>1</v>
          </cell>
          <cell r="CN405">
            <v>1</v>
          </cell>
          <cell r="CO405">
            <v>1</v>
          </cell>
          <cell r="CP405">
            <v>1</v>
          </cell>
          <cell r="CQ405">
            <v>1</v>
          </cell>
          <cell r="CR405">
            <v>1</v>
          </cell>
          <cell r="CS405">
            <v>1</v>
          </cell>
          <cell r="CT405">
            <v>1</v>
          </cell>
          <cell r="CU405">
            <v>1</v>
          </cell>
          <cell r="CV405">
            <v>1</v>
          </cell>
          <cell r="CW405">
            <v>1</v>
          </cell>
          <cell r="CX405">
            <v>1</v>
          </cell>
          <cell r="CY405">
            <v>1</v>
          </cell>
          <cell r="CZ405">
            <v>1</v>
          </cell>
          <cell r="DA405">
            <v>1</v>
          </cell>
          <cell r="DB405">
            <v>1</v>
          </cell>
          <cell r="DC405">
            <v>1</v>
          </cell>
          <cell r="DD405">
            <v>1</v>
          </cell>
          <cell r="DE405">
            <v>1</v>
          </cell>
          <cell r="DF405">
            <v>1</v>
          </cell>
          <cell r="DG405">
            <v>1</v>
          </cell>
          <cell r="DH405">
            <v>1</v>
          </cell>
          <cell r="DI405">
            <v>1</v>
          </cell>
          <cell r="DJ405" t="str">
            <v>MH</v>
          </cell>
          <cell r="DK405" t="str">
            <v>Closed</v>
          </cell>
          <cell r="EA405" t="str">
            <v>Do</v>
          </cell>
          <cell r="EB405" t="str">
            <v>• A base attack bonus of +5 or higher.
• Cleave feat.
• Size Large or larger.</v>
          </cell>
        </row>
        <row r="406">
          <cell r="A406">
            <v>403</v>
          </cell>
          <cell r="B406" t="str">
            <v>Warchief</v>
          </cell>
          <cell r="C406" t="str">
            <v>Wcf</v>
          </cell>
          <cell r="D406" t="str">
            <v>Wcf</v>
          </cell>
          <cell r="E406">
            <v>0</v>
          </cell>
          <cell r="K406">
            <v>2</v>
          </cell>
          <cell r="L406">
            <v>10</v>
          </cell>
          <cell r="U406">
            <v>0.75</v>
          </cell>
          <cell r="V406">
            <v>0.5</v>
          </cell>
          <cell r="W406">
            <v>0.34</v>
          </cell>
          <cell r="X406">
            <v>0.5</v>
          </cell>
          <cell r="AH406">
            <v>1</v>
          </cell>
          <cell r="AI406">
            <v>1</v>
          </cell>
          <cell r="AJ406">
            <v>1</v>
          </cell>
          <cell r="AK406">
            <v>2</v>
          </cell>
          <cell r="AL406">
            <v>2</v>
          </cell>
          <cell r="AM406">
            <v>0</v>
          </cell>
          <cell r="AN406">
            <v>1</v>
          </cell>
          <cell r="AO406">
            <v>2</v>
          </cell>
          <cell r="AP406">
            <v>2</v>
          </cell>
          <cell r="AQ406">
            <v>2</v>
          </cell>
          <cell r="AR406">
            <v>2</v>
          </cell>
          <cell r="AS406">
            <v>2</v>
          </cell>
          <cell r="AT406">
            <v>2</v>
          </cell>
          <cell r="AU406">
            <v>2</v>
          </cell>
          <cell r="AV406">
            <v>1</v>
          </cell>
          <cell r="AW406">
            <v>2</v>
          </cell>
          <cell r="AX406">
            <v>1</v>
          </cell>
          <cell r="AY406">
            <v>1</v>
          </cell>
          <cell r="AZ406">
            <v>1</v>
          </cell>
          <cell r="BA406">
            <v>1</v>
          </cell>
          <cell r="BB406">
            <v>1</v>
          </cell>
          <cell r="BC406">
            <v>2</v>
          </cell>
          <cell r="BD406">
            <v>1</v>
          </cell>
          <cell r="BE406">
            <v>1</v>
          </cell>
          <cell r="BF406">
            <v>0</v>
          </cell>
          <cell r="BG406">
            <v>0</v>
          </cell>
          <cell r="BH406">
            <v>2</v>
          </cell>
          <cell r="BI406">
            <v>2</v>
          </cell>
          <cell r="BJ406">
            <v>1</v>
          </cell>
          <cell r="BK406">
            <v>1</v>
          </cell>
          <cell r="BL406">
            <v>1</v>
          </cell>
          <cell r="BM406">
            <v>1</v>
          </cell>
          <cell r="BN406">
            <v>1</v>
          </cell>
          <cell r="BO406">
            <v>1</v>
          </cell>
          <cell r="BP406">
            <v>0</v>
          </cell>
          <cell r="BQ406">
            <v>1</v>
          </cell>
          <cell r="BR406">
            <v>1</v>
          </cell>
          <cell r="BS406">
            <v>1</v>
          </cell>
          <cell r="BT406">
            <v>0</v>
          </cell>
          <cell r="BU406">
            <v>1</v>
          </cell>
          <cell r="BV406">
            <v>1</v>
          </cell>
          <cell r="BW406">
            <v>1</v>
          </cell>
          <cell r="BX406">
            <v>1</v>
          </cell>
          <cell r="BY406">
            <v>1</v>
          </cell>
          <cell r="BZ406">
            <v>1</v>
          </cell>
          <cell r="CA406">
            <v>1</v>
          </cell>
          <cell r="CB406">
            <v>1</v>
          </cell>
          <cell r="CC406">
            <v>1</v>
          </cell>
          <cell r="CD406">
            <v>1</v>
          </cell>
          <cell r="CE406">
            <v>1</v>
          </cell>
          <cell r="CF406">
            <v>1</v>
          </cell>
          <cell r="CG406">
            <v>1</v>
          </cell>
          <cell r="CH406">
            <v>1</v>
          </cell>
          <cell r="CI406">
            <v>1</v>
          </cell>
          <cell r="CJ406">
            <v>1</v>
          </cell>
          <cell r="CK406">
            <v>1</v>
          </cell>
          <cell r="CL406">
            <v>1</v>
          </cell>
          <cell r="CM406">
            <v>1</v>
          </cell>
          <cell r="CN406">
            <v>1</v>
          </cell>
          <cell r="CO406">
            <v>1</v>
          </cell>
          <cell r="CP406">
            <v>1</v>
          </cell>
          <cell r="CQ406">
            <v>1</v>
          </cell>
          <cell r="CR406">
            <v>1</v>
          </cell>
          <cell r="CS406">
            <v>1</v>
          </cell>
          <cell r="CT406">
            <v>1</v>
          </cell>
          <cell r="CU406">
            <v>1</v>
          </cell>
          <cell r="CV406">
            <v>2</v>
          </cell>
          <cell r="CW406">
            <v>1</v>
          </cell>
          <cell r="CX406">
            <v>2</v>
          </cell>
          <cell r="CY406">
            <v>1</v>
          </cell>
          <cell r="CZ406">
            <v>1</v>
          </cell>
          <cell r="DA406">
            <v>1</v>
          </cell>
          <cell r="DB406">
            <v>1</v>
          </cell>
          <cell r="DC406">
            <v>1</v>
          </cell>
          <cell r="DD406">
            <v>1</v>
          </cell>
          <cell r="DE406">
            <v>2</v>
          </cell>
          <cell r="DF406">
            <v>1</v>
          </cell>
          <cell r="DG406">
            <v>1</v>
          </cell>
          <cell r="DH406">
            <v>1</v>
          </cell>
          <cell r="DI406">
            <v>1</v>
          </cell>
          <cell r="DJ406" t="str">
            <v>MH</v>
          </cell>
          <cell r="DK406" t="str">
            <v>Closed</v>
          </cell>
          <cell r="EA406" t="str">
            <v>Might</v>
          </cell>
          <cell r="EB406" t="str">
            <v>• A base attack bonus of +3 or higher.
• You must have led a tribe (not verified).</v>
          </cell>
        </row>
        <row r="407">
          <cell r="A407">
            <v>404</v>
          </cell>
          <cell r="B407" t="str">
            <v>– Prestige Classes Expanded Psionics Handbook –</v>
          </cell>
          <cell r="E407">
            <v>0</v>
          </cell>
          <cell r="F407">
            <v>1</v>
          </cell>
        </row>
        <row r="408">
          <cell r="A408">
            <v>405</v>
          </cell>
          <cell r="B408" t="str">
            <v>Cerebremancer</v>
          </cell>
          <cell r="C408" t="str">
            <v>Ceb</v>
          </cell>
          <cell r="D408" t="str">
            <v>Ceb</v>
          </cell>
          <cell r="E408">
            <v>0</v>
          </cell>
          <cell r="G408">
            <v>0</v>
          </cell>
          <cell r="I408">
            <v>0</v>
          </cell>
          <cell r="K408">
            <v>2</v>
          </cell>
          <cell r="L408">
            <v>4</v>
          </cell>
          <cell r="U408">
            <v>0.5</v>
          </cell>
          <cell r="V408">
            <v>0.34</v>
          </cell>
          <cell r="W408">
            <v>0.34</v>
          </cell>
          <cell r="X408">
            <v>0.5</v>
          </cell>
          <cell r="AH408">
            <v>1</v>
          </cell>
          <cell r="AI408">
            <v>1</v>
          </cell>
          <cell r="AJ408">
            <v>1</v>
          </cell>
          <cell r="AK408">
            <v>1</v>
          </cell>
          <cell r="AL408">
            <v>1</v>
          </cell>
          <cell r="AM408">
            <v>0</v>
          </cell>
          <cell r="AN408">
            <v>2</v>
          </cell>
          <cell r="AO408">
            <v>2</v>
          </cell>
          <cell r="AP408">
            <v>2</v>
          </cell>
          <cell r="AQ408">
            <v>2</v>
          </cell>
          <cell r="AR408">
            <v>2</v>
          </cell>
          <cell r="AS408">
            <v>2</v>
          </cell>
          <cell r="AT408">
            <v>2</v>
          </cell>
          <cell r="AU408">
            <v>2</v>
          </cell>
          <cell r="AV408">
            <v>2</v>
          </cell>
          <cell r="AW408">
            <v>1</v>
          </cell>
          <cell r="AX408">
            <v>1</v>
          </cell>
          <cell r="AY408">
            <v>1</v>
          </cell>
          <cell r="AZ408">
            <v>1</v>
          </cell>
          <cell r="BA408">
            <v>1</v>
          </cell>
          <cell r="BB408">
            <v>1</v>
          </cell>
          <cell r="BC408">
            <v>1</v>
          </cell>
          <cell r="BD408">
            <v>1</v>
          </cell>
          <cell r="BE408">
            <v>1</v>
          </cell>
          <cell r="BF408">
            <v>0</v>
          </cell>
          <cell r="BG408">
            <v>0</v>
          </cell>
          <cell r="BH408">
            <v>1</v>
          </cell>
          <cell r="BI408">
            <v>1</v>
          </cell>
          <cell r="BJ408">
            <v>2</v>
          </cell>
          <cell r="BK408">
            <v>1</v>
          </cell>
          <cell r="BL408">
            <v>1</v>
          </cell>
          <cell r="BM408">
            <v>1</v>
          </cell>
          <cell r="BN408">
            <v>1</v>
          </cell>
          <cell r="BO408">
            <v>1</v>
          </cell>
          <cell r="BP408">
            <v>0</v>
          </cell>
          <cell r="BQ408">
            <v>1</v>
          </cell>
          <cell r="BR408">
            <v>1</v>
          </cell>
          <cell r="BS408">
            <v>2</v>
          </cell>
          <cell r="BT408">
            <v>0</v>
          </cell>
          <cell r="BU408">
            <v>1</v>
          </cell>
          <cell r="BV408">
            <v>1</v>
          </cell>
          <cell r="BW408">
            <v>1</v>
          </cell>
          <cell r="BX408">
            <v>1</v>
          </cell>
          <cell r="BY408">
            <v>1</v>
          </cell>
          <cell r="BZ408">
            <v>1</v>
          </cell>
          <cell r="CA408">
            <v>1</v>
          </cell>
          <cell r="CB408">
            <v>1</v>
          </cell>
          <cell r="CC408">
            <v>1</v>
          </cell>
          <cell r="CD408">
            <v>1</v>
          </cell>
          <cell r="CE408">
            <v>1</v>
          </cell>
          <cell r="CF408">
            <v>1</v>
          </cell>
          <cell r="CG408">
            <v>1</v>
          </cell>
          <cell r="CH408">
            <v>1</v>
          </cell>
          <cell r="CI408">
            <v>1</v>
          </cell>
          <cell r="CJ408">
            <v>1</v>
          </cell>
          <cell r="CK408">
            <v>1</v>
          </cell>
          <cell r="CL408">
            <v>1</v>
          </cell>
          <cell r="CM408">
            <v>1</v>
          </cell>
          <cell r="CN408">
            <v>1</v>
          </cell>
          <cell r="CO408">
            <v>2</v>
          </cell>
          <cell r="CP408">
            <v>2</v>
          </cell>
          <cell r="CQ408">
            <v>2</v>
          </cell>
          <cell r="CR408">
            <v>2</v>
          </cell>
          <cell r="CS408">
            <v>2</v>
          </cell>
          <cell r="CT408">
            <v>2</v>
          </cell>
          <cell r="CU408">
            <v>2</v>
          </cell>
          <cell r="CV408">
            <v>1</v>
          </cell>
          <cell r="CW408">
            <v>1</v>
          </cell>
          <cell r="CX408">
            <v>1</v>
          </cell>
          <cell r="CY408">
            <v>1</v>
          </cell>
          <cell r="CZ408">
            <v>1</v>
          </cell>
          <cell r="DA408">
            <v>1</v>
          </cell>
          <cell r="DB408">
            <v>2</v>
          </cell>
          <cell r="DC408">
            <v>1</v>
          </cell>
          <cell r="DD408">
            <v>1</v>
          </cell>
          <cell r="DE408">
            <v>1</v>
          </cell>
          <cell r="DF408">
            <v>1</v>
          </cell>
          <cell r="DG408">
            <v>1</v>
          </cell>
          <cell r="DH408">
            <v>1</v>
          </cell>
          <cell r="DI408">
            <v>1</v>
          </cell>
          <cell r="DJ408" t="str">
            <v>XPH</v>
          </cell>
          <cell r="DK408" t="str">
            <v>Closed</v>
          </cell>
          <cell r="EA408" t="str">
            <v>Do</v>
          </cell>
          <cell r="EB408" t="str">
            <v>• 6 ranks in Knowledge (arcana).
• 6 ranks in Knowledge (psionics).
• Able to cast 2nd-level arcane spells.
• Able to manifest 2nd-level powers.</v>
          </cell>
        </row>
        <row r="409">
          <cell r="A409">
            <v>406</v>
          </cell>
          <cell r="B409" t="str">
            <v>Elocater</v>
          </cell>
          <cell r="C409" t="str">
            <v>Elo</v>
          </cell>
          <cell r="D409" t="str">
            <v>Elo</v>
          </cell>
          <cell r="E409">
            <v>0</v>
          </cell>
          <cell r="I409">
            <v>0</v>
          </cell>
          <cell r="K409">
            <v>6</v>
          </cell>
          <cell r="L409">
            <v>6</v>
          </cell>
          <cell r="N409" t="b">
            <v>0</v>
          </cell>
          <cell r="S409" t="b">
            <v>0</v>
          </cell>
          <cell r="T409" t="b">
            <v>0</v>
          </cell>
          <cell r="U409">
            <v>0.75</v>
          </cell>
          <cell r="V409">
            <v>0.34</v>
          </cell>
          <cell r="W409">
            <v>0.5</v>
          </cell>
          <cell r="X409">
            <v>0.5</v>
          </cell>
          <cell r="AH409">
            <v>1</v>
          </cell>
          <cell r="AI409">
            <v>2</v>
          </cell>
          <cell r="AJ409">
            <v>2</v>
          </cell>
          <cell r="AK409">
            <v>1</v>
          </cell>
          <cell r="AL409">
            <v>2</v>
          </cell>
          <cell r="AM409">
            <v>0</v>
          </cell>
          <cell r="AN409">
            <v>2</v>
          </cell>
          <cell r="AO409">
            <v>2</v>
          </cell>
          <cell r="AP409">
            <v>2</v>
          </cell>
          <cell r="AQ409">
            <v>2</v>
          </cell>
          <cell r="AR409">
            <v>2</v>
          </cell>
          <cell r="AS409">
            <v>2</v>
          </cell>
          <cell r="AT409">
            <v>2</v>
          </cell>
          <cell r="AU409">
            <v>2</v>
          </cell>
          <cell r="AV409">
            <v>1</v>
          </cell>
          <cell r="AW409">
            <v>1</v>
          </cell>
          <cell r="AX409">
            <v>2</v>
          </cell>
          <cell r="AY409">
            <v>1</v>
          </cell>
          <cell r="AZ409">
            <v>2</v>
          </cell>
          <cell r="BA409">
            <v>1</v>
          </cell>
          <cell r="BB409">
            <v>2</v>
          </cell>
          <cell r="BC409">
            <v>1</v>
          </cell>
          <cell r="BD409">
            <v>1</v>
          </cell>
          <cell r="BE409">
            <v>2</v>
          </cell>
          <cell r="BF409">
            <v>0</v>
          </cell>
          <cell r="BG409">
            <v>0</v>
          </cell>
          <cell r="BH409">
            <v>1</v>
          </cell>
          <cell r="BI409">
            <v>2</v>
          </cell>
          <cell r="BJ409">
            <v>1</v>
          </cell>
          <cell r="BK409">
            <v>1</v>
          </cell>
          <cell r="BL409">
            <v>1</v>
          </cell>
          <cell r="BM409">
            <v>1</v>
          </cell>
          <cell r="BN409">
            <v>1</v>
          </cell>
          <cell r="BO409">
            <v>2</v>
          </cell>
          <cell r="BP409">
            <v>0</v>
          </cell>
          <cell r="BQ409">
            <v>1</v>
          </cell>
          <cell r="BR409">
            <v>1</v>
          </cell>
          <cell r="BS409">
            <v>2</v>
          </cell>
          <cell r="BT409">
            <v>0</v>
          </cell>
          <cell r="BU409">
            <v>1</v>
          </cell>
          <cell r="BV409">
            <v>1</v>
          </cell>
          <cell r="BW409">
            <v>1</v>
          </cell>
          <cell r="BX409">
            <v>1</v>
          </cell>
          <cell r="BY409">
            <v>1</v>
          </cell>
          <cell r="BZ409">
            <v>1</v>
          </cell>
          <cell r="CA409">
            <v>1</v>
          </cell>
          <cell r="CB409">
            <v>1</v>
          </cell>
          <cell r="CC409">
            <v>1</v>
          </cell>
          <cell r="CD409">
            <v>1</v>
          </cell>
          <cell r="CE409">
            <v>2</v>
          </cell>
          <cell r="CF409">
            <v>1</v>
          </cell>
          <cell r="CG409">
            <v>2</v>
          </cell>
          <cell r="CH409">
            <v>2</v>
          </cell>
          <cell r="CI409">
            <v>2</v>
          </cell>
          <cell r="CJ409">
            <v>2</v>
          </cell>
          <cell r="CK409">
            <v>2</v>
          </cell>
          <cell r="CL409">
            <v>2</v>
          </cell>
          <cell r="CM409">
            <v>2</v>
          </cell>
          <cell r="CN409">
            <v>2</v>
          </cell>
          <cell r="CO409">
            <v>2</v>
          </cell>
          <cell r="CP409">
            <v>2</v>
          </cell>
          <cell r="CQ409">
            <v>2</v>
          </cell>
          <cell r="CR409">
            <v>2</v>
          </cell>
          <cell r="CS409">
            <v>2</v>
          </cell>
          <cell r="CT409">
            <v>2</v>
          </cell>
          <cell r="CU409">
            <v>2</v>
          </cell>
          <cell r="CV409">
            <v>1</v>
          </cell>
          <cell r="CW409">
            <v>2</v>
          </cell>
          <cell r="CX409">
            <v>2</v>
          </cell>
          <cell r="CY409">
            <v>1</v>
          </cell>
          <cell r="CZ409">
            <v>2</v>
          </cell>
          <cell r="DA409">
            <v>1</v>
          </cell>
          <cell r="DB409">
            <v>1</v>
          </cell>
          <cell r="DC409">
            <v>2</v>
          </cell>
          <cell r="DD409">
            <v>1</v>
          </cell>
          <cell r="DE409">
            <v>2</v>
          </cell>
          <cell r="DF409">
            <v>2</v>
          </cell>
          <cell r="DG409">
            <v>1</v>
          </cell>
          <cell r="DH409">
            <v>2</v>
          </cell>
          <cell r="DI409">
            <v>2</v>
          </cell>
          <cell r="DJ409" t="str">
            <v>XPH</v>
          </cell>
          <cell r="DK409" t="str">
            <v>Closed</v>
          </cell>
          <cell r="EA409" t="str">
            <v>Do</v>
          </cell>
          <cell r="EB409" t="str">
            <v>• A base attack bonus of +3 or higher.
• 8 ranks in Concentration.
• Mobility feat.
• Spring Attack feat.
• Able to manifest 1st-level powers.</v>
          </cell>
        </row>
        <row r="410">
          <cell r="A410">
            <v>407</v>
          </cell>
          <cell r="B410" t="str">
            <v>Fist of Zuoken</v>
          </cell>
          <cell r="C410" t="str">
            <v>FoZ</v>
          </cell>
          <cell r="D410" t="str">
            <v>FoZ</v>
          </cell>
          <cell r="E410">
            <v>0</v>
          </cell>
          <cell r="K410">
            <v>4</v>
          </cell>
          <cell r="L410">
            <v>6</v>
          </cell>
          <cell r="U410">
            <v>0.75</v>
          </cell>
          <cell r="V410">
            <v>0.34</v>
          </cell>
          <cell r="W410">
            <v>0.5</v>
          </cell>
          <cell r="X410">
            <v>0.5</v>
          </cell>
          <cell r="AH410">
            <v>1</v>
          </cell>
          <cell r="AI410">
            <v>2</v>
          </cell>
          <cell r="AJ410">
            <v>1</v>
          </cell>
          <cell r="AK410">
            <v>1</v>
          </cell>
          <cell r="AL410">
            <v>1</v>
          </cell>
          <cell r="AM410">
            <v>0</v>
          </cell>
          <cell r="AN410">
            <v>2</v>
          </cell>
          <cell r="AO410">
            <v>2</v>
          </cell>
          <cell r="AP410">
            <v>2</v>
          </cell>
          <cell r="AQ410">
            <v>2</v>
          </cell>
          <cell r="AR410">
            <v>2</v>
          </cell>
          <cell r="AS410">
            <v>2</v>
          </cell>
          <cell r="AT410">
            <v>2</v>
          </cell>
          <cell r="AU410">
            <v>2</v>
          </cell>
          <cell r="AV410">
            <v>1</v>
          </cell>
          <cell r="AW410">
            <v>1</v>
          </cell>
          <cell r="AX410">
            <v>1</v>
          </cell>
          <cell r="AY410">
            <v>1</v>
          </cell>
          <cell r="AZ410">
            <v>2</v>
          </cell>
          <cell r="BA410">
            <v>1</v>
          </cell>
          <cell r="BB410">
            <v>1</v>
          </cell>
          <cell r="BC410">
            <v>1</v>
          </cell>
          <cell r="BD410">
            <v>1</v>
          </cell>
          <cell r="BE410">
            <v>2</v>
          </cell>
          <cell r="BF410">
            <v>0</v>
          </cell>
          <cell r="BG410">
            <v>0</v>
          </cell>
          <cell r="BH410">
            <v>1</v>
          </cell>
          <cell r="BI410">
            <v>2</v>
          </cell>
          <cell r="BJ410">
            <v>1</v>
          </cell>
          <cell r="BK410">
            <v>1</v>
          </cell>
          <cell r="BL410">
            <v>1</v>
          </cell>
          <cell r="BM410">
            <v>1</v>
          </cell>
          <cell r="BN410">
            <v>1</v>
          </cell>
          <cell r="BO410">
            <v>1</v>
          </cell>
          <cell r="BP410">
            <v>0</v>
          </cell>
          <cell r="BQ410">
            <v>1</v>
          </cell>
          <cell r="BR410">
            <v>1</v>
          </cell>
          <cell r="BS410">
            <v>2</v>
          </cell>
          <cell r="BT410">
            <v>0</v>
          </cell>
          <cell r="BU410">
            <v>2</v>
          </cell>
          <cell r="BV410">
            <v>1</v>
          </cell>
          <cell r="BW410">
            <v>1</v>
          </cell>
          <cell r="BX410">
            <v>1</v>
          </cell>
          <cell r="BY410">
            <v>1</v>
          </cell>
          <cell r="BZ410">
            <v>1</v>
          </cell>
          <cell r="CA410">
            <v>1</v>
          </cell>
          <cell r="CB410">
            <v>1</v>
          </cell>
          <cell r="CC410">
            <v>1</v>
          </cell>
          <cell r="CD410">
            <v>1</v>
          </cell>
          <cell r="CE410">
            <v>2</v>
          </cell>
          <cell r="CF410">
            <v>1</v>
          </cell>
          <cell r="CG410">
            <v>2</v>
          </cell>
          <cell r="CH410">
            <v>1</v>
          </cell>
          <cell r="CI410">
            <v>1</v>
          </cell>
          <cell r="CJ410">
            <v>1</v>
          </cell>
          <cell r="CK410">
            <v>1</v>
          </cell>
          <cell r="CL410">
            <v>1</v>
          </cell>
          <cell r="CM410">
            <v>1</v>
          </cell>
          <cell r="CN410">
            <v>1</v>
          </cell>
          <cell r="CO410">
            <v>1</v>
          </cell>
          <cell r="CP410">
            <v>1</v>
          </cell>
          <cell r="CQ410">
            <v>1</v>
          </cell>
          <cell r="CR410">
            <v>1</v>
          </cell>
          <cell r="CS410">
            <v>1</v>
          </cell>
          <cell r="CT410">
            <v>1</v>
          </cell>
          <cell r="CU410">
            <v>2</v>
          </cell>
          <cell r="CV410">
            <v>1</v>
          </cell>
          <cell r="CW410">
            <v>1</v>
          </cell>
          <cell r="CX410">
            <v>2</v>
          </cell>
          <cell r="CY410">
            <v>1</v>
          </cell>
          <cell r="CZ410">
            <v>1</v>
          </cell>
          <cell r="DA410">
            <v>1</v>
          </cell>
          <cell r="DB410">
            <v>1</v>
          </cell>
          <cell r="DC410">
            <v>2</v>
          </cell>
          <cell r="DD410">
            <v>1</v>
          </cell>
          <cell r="DE410">
            <v>1</v>
          </cell>
          <cell r="DF410">
            <v>2</v>
          </cell>
          <cell r="DG410">
            <v>1</v>
          </cell>
          <cell r="DH410">
            <v>1</v>
          </cell>
          <cell r="DI410">
            <v>1</v>
          </cell>
          <cell r="DJ410" t="str">
            <v>XPH</v>
          </cell>
          <cell r="DK410" t="str">
            <v>Closed</v>
          </cell>
          <cell r="EA410" t="str">
            <v>Do</v>
          </cell>
          <cell r="EB410" t="str">
            <v>• A base attack bonus of +4 or higher.
• 9 ranks in Concentration.
• Wild Talent feat.
• Still mind class feature.</v>
          </cell>
        </row>
        <row r="411">
          <cell r="A411">
            <v>408</v>
          </cell>
          <cell r="B411" t="str">
            <v>Illithid Slayer</v>
          </cell>
          <cell r="C411" t="str">
            <v>IlS</v>
          </cell>
          <cell r="D411" t="str">
            <v>IlS</v>
          </cell>
          <cell r="E411">
            <v>0</v>
          </cell>
          <cell r="I411">
            <v>0</v>
          </cell>
          <cell r="K411">
            <v>4</v>
          </cell>
          <cell r="L411">
            <v>8</v>
          </cell>
          <cell r="N411" t="b">
            <v>0</v>
          </cell>
          <cell r="O411" t="b">
            <v>0</v>
          </cell>
          <cell r="P411" t="b">
            <v>0</v>
          </cell>
          <cell r="S411" t="b">
            <v>0</v>
          </cell>
          <cell r="T411" t="b">
            <v>0</v>
          </cell>
          <cell r="U411">
            <v>1</v>
          </cell>
          <cell r="V411">
            <v>0.34</v>
          </cell>
          <cell r="W411">
            <v>0.34</v>
          </cell>
          <cell r="X411">
            <v>0.5</v>
          </cell>
          <cell r="AH411">
            <v>1</v>
          </cell>
          <cell r="AI411">
            <v>1</v>
          </cell>
          <cell r="AJ411">
            <v>1</v>
          </cell>
          <cell r="AK411">
            <v>2</v>
          </cell>
          <cell r="AL411">
            <v>1</v>
          </cell>
          <cell r="AM411">
            <v>0</v>
          </cell>
          <cell r="AN411">
            <v>2</v>
          </cell>
          <cell r="AO411">
            <v>1</v>
          </cell>
          <cell r="AP411">
            <v>1</v>
          </cell>
          <cell r="AQ411">
            <v>1</v>
          </cell>
          <cell r="AR411">
            <v>1</v>
          </cell>
          <cell r="AS411">
            <v>1</v>
          </cell>
          <cell r="AT411">
            <v>1</v>
          </cell>
          <cell r="AU411">
            <v>1</v>
          </cell>
          <cell r="AV411">
            <v>1</v>
          </cell>
          <cell r="AW411">
            <v>1</v>
          </cell>
          <cell r="AX411">
            <v>1</v>
          </cell>
          <cell r="AY411">
            <v>1</v>
          </cell>
          <cell r="AZ411">
            <v>1</v>
          </cell>
          <cell r="BA411">
            <v>1</v>
          </cell>
          <cell r="BB411">
            <v>1</v>
          </cell>
          <cell r="BC411">
            <v>1</v>
          </cell>
          <cell r="BD411">
            <v>1</v>
          </cell>
          <cell r="BE411">
            <v>1</v>
          </cell>
          <cell r="BF411">
            <v>0</v>
          </cell>
          <cell r="BG411">
            <v>0</v>
          </cell>
          <cell r="BH411">
            <v>1</v>
          </cell>
          <cell r="BI411">
            <v>1</v>
          </cell>
          <cell r="BJ411">
            <v>1</v>
          </cell>
          <cell r="BK411">
            <v>1</v>
          </cell>
          <cell r="BL411">
            <v>2</v>
          </cell>
          <cell r="BM411">
            <v>1</v>
          </cell>
          <cell r="BN411">
            <v>1</v>
          </cell>
          <cell r="BO411">
            <v>1</v>
          </cell>
          <cell r="BP411">
            <v>0</v>
          </cell>
          <cell r="BQ411">
            <v>1</v>
          </cell>
          <cell r="BR411">
            <v>1</v>
          </cell>
          <cell r="BS411">
            <v>1</v>
          </cell>
          <cell r="BT411">
            <v>0</v>
          </cell>
          <cell r="BU411">
            <v>1</v>
          </cell>
          <cell r="BV411">
            <v>1</v>
          </cell>
          <cell r="BW411">
            <v>1</v>
          </cell>
          <cell r="BX411">
            <v>1</v>
          </cell>
          <cell r="BY411">
            <v>1</v>
          </cell>
          <cell r="BZ411">
            <v>1</v>
          </cell>
          <cell r="CA411">
            <v>1</v>
          </cell>
          <cell r="CB411">
            <v>1</v>
          </cell>
          <cell r="CC411">
            <v>1</v>
          </cell>
          <cell r="CD411">
            <v>1</v>
          </cell>
          <cell r="CE411">
            <v>2</v>
          </cell>
          <cell r="CF411">
            <v>1</v>
          </cell>
          <cell r="CG411">
            <v>1</v>
          </cell>
          <cell r="CH411">
            <v>1</v>
          </cell>
          <cell r="CI411">
            <v>1</v>
          </cell>
          <cell r="CJ411">
            <v>1</v>
          </cell>
          <cell r="CK411">
            <v>1</v>
          </cell>
          <cell r="CL411">
            <v>1</v>
          </cell>
          <cell r="CM411">
            <v>1</v>
          </cell>
          <cell r="CN411">
            <v>1</v>
          </cell>
          <cell r="CO411">
            <v>1</v>
          </cell>
          <cell r="CP411">
            <v>1</v>
          </cell>
          <cell r="CQ411">
            <v>1</v>
          </cell>
          <cell r="CR411">
            <v>1</v>
          </cell>
          <cell r="CS411">
            <v>1</v>
          </cell>
          <cell r="CT411">
            <v>1</v>
          </cell>
          <cell r="CU411">
            <v>2</v>
          </cell>
          <cell r="CV411">
            <v>1</v>
          </cell>
          <cell r="CW411">
            <v>1</v>
          </cell>
          <cell r="CX411">
            <v>2</v>
          </cell>
          <cell r="CY411">
            <v>1</v>
          </cell>
          <cell r="CZ411">
            <v>1</v>
          </cell>
          <cell r="DA411">
            <v>1</v>
          </cell>
          <cell r="DB411">
            <v>1</v>
          </cell>
          <cell r="DC411">
            <v>2</v>
          </cell>
          <cell r="DD411">
            <v>2</v>
          </cell>
          <cell r="DE411">
            <v>1</v>
          </cell>
          <cell r="DF411">
            <v>1</v>
          </cell>
          <cell r="DG411">
            <v>1</v>
          </cell>
          <cell r="DH411">
            <v>1</v>
          </cell>
          <cell r="DI411">
            <v>1</v>
          </cell>
          <cell r="DJ411" t="str">
            <v>XPH</v>
          </cell>
          <cell r="DK411" t="str">
            <v>Closed</v>
          </cell>
          <cell r="EA411" t="str">
            <v>Might</v>
          </cell>
          <cell r="EB411" t="str">
            <v>• A base attack bonus of +4 or higher.
• 4 ranks in Knowledge (dungeoneering).
• Track feat.
• Power point reserve of at least 1 power point.
• Must have killed an Illithid (not verified).</v>
          </cell>
        </row>
        <row r="412">
          <cell r="A412">
            <v>409</v>
          </cell>
          <cell r="B412" t="str">
            <v>Metamind</v>
          </cell>
          <cell r="C412" t="str">
            <v>Mta</v>
          </cell>
          <cell r="D412" t="str">
            <v>Mta</v>
          </cell>
          <cell r="E412">
            <v>0</v>
          </cell>
          <cell r="I412">
            <v>0</v>
          </cell>
          <cell r="K412">
            <v>2</v>
          </cell>
          <cell r="L412">
            <v>4</v>
          </cell>
          <cell r="U412">
            <v>0.5</v>
          </cell>
          <cell r="V412">
            <v>0.34</v>
          </cell>
          <cell r="W412">
            <v>0.34</v>
          </cell>
          <cell r="X412">
            <v>0.5</v>
          </cell>
          <cell r="AH412">
            <v>1</v>
          </cell>
          <cell r="AI412">
            <v>2</v>
          </cell>
          <cell r="AJ412">
            <v>1</v>
          </cell>
          <cell r="AK412">
            <v>1</v>
          </cell>
          <cell r="AL412">
            <v>1</v>
          </cell>
          <cell r="AM412">
            <v>0</v>
          </cell>
          <cell r="AN412">
            <v>2</v>
          </cell>
          <cell r="AO412">
            <v>2</v>
          </cell>
          <cell r="AP412">
            <v>2</v>
          </cell>
          <cell r="AQ412">
            <v>2</v>
          </cell>
          <cell r="AR412">
            <v>2</v>
          </cell>
          <cell r="AS412">
            <v>2</v>
          </cell>
          <cell r="AT412">
            <v>2</v>
          </cell>
          <cell r="AU412">
            <v>2</v>
          </cell>
          <cell r="AV412">
            <v>1</v>
          </cell>
          <cell r="AW412">
            <v>1</v>
          </cell>
          <cell r="AX412">
            <v>1</v>
          </cell>
          <cell r="AY412">
            <v>1</v>
          </cell>
          <cell r="AZ412">
            <v>1</v>
          </cell>
          <cell r="BA412">
            <v>1</v>
          </cell>
          <cell r="BB412">
            <v>1</v>
          </cell>
          <cell r="BC412">
            <v>1</v>
          </cell>
          <cell r="BD412">
            <v>1</v>
          </cell>
          <cell r="BE412">
            <v>1</v>
          </cell>
          <cell r="BF412">
            <v>0</v>
          </cell>
          <cell r="BG412">
            <v>0</v>
          </cell>
          <cell r="BH412">
            <v>1</v>
          </cell>
          <cell r="BI412">
            <v>1</v>
          </cell>
          <cell r="BJ412">
            <v>1</v>
          </cell>
          <cell r="BK412">
            <v>1</v>
          </cell>
          <cell r="BL412">
            <v>1</v>
          </cell>
          <cell r="BM412">
            <v>1</v>
          </cell>
          <cell r="BN412">
            <v>1</v>
          </cell>
          <cell r="BO412">
            <v>1</v>
          </cell>
          <cell r="BP412">
            <v>0</v>
          </cell>
          <cell r="BQ412">
            <v>1</v>
          </cell>
          <cell r="BR412">
            <v>1</v>
          </cell>
          <cell r="BS412">
            <v>2</v>
          </cell>
          <cell r="BT412">
            <v>0</v>
          </cell>
          <cell r="BU412">
            <v>1</v>
          </cell>
          <cell r="BV412">
            <v>1</v>
          </cell>
          <cell r="BW412">
            <v>1</v>
          </cell>
          <cell r="BX412">
            <v>1</v>
          </cell>
          <cell r="BY412">
            <v>1</v>
          </cell>
          <cell r="BZ412">
            <v>1</v>
          </cell>
          <cell r="CA412">
            <v>1</v>
          </cell>
          <cell r="CB412">
            <v>1</v>
          </cell>
          <cell r="CC412">
            <v>1</v>
          </cell>
          <cell r="CD412">
            <v>1</v>
          </cell>
          <cell r="CE412">
            <v>1</v>
          </cell>
          <cell r="CF412">
            <v>1</v>
          </cell>
          <cell r="CG412">
            <v>1</v>
          </cell>
          <cell r="CH412">
            <v>1</v>
          </cell>
          <cell r="CI412">
            <v>1</v>
          </cell>
          <cell r="CJ412">
            <v>1</v>
          </cell>
          <cell r="CK412">
            <v>1</v>
          </cell>
          <cell r="CL412">
            <v>1</v>
          </cell>
          <cell r="CM412">
            <v>1</v>
          </cell>
          <cell r="CN412">
            <v>1</v>
          </cell>
          <cell r="CO412">
            <v>1</v>
          </cell>
          <cell r="CP412">
            <v>1</v>
          </cell>
          <cell r="CQ412">
            <v>1</v>
          </cell>
          <cell r="CR412">
            <v>1</v>
          </cell>
          <cell r="CS412">
            <v>1</v>
          </cell>
          <cell r="CT412">
            <v>1</v>
          </cell>
          <cell r="CU412">
            <v>2</v>
          </cell>
          <cell r="CV412">
            <v>1</v>
          </cell>
          <cell r="CW412">
            <v>1</v>
          </cell>
          <cell r="CX412">
            <v>1</v>
          </cell>
          <cell r="CY412">
            <v>1</v>
          </cell>
          <cell r="CZ412">
            <v>1</v>
          </cell>
          <cell r="DA412">
            <v>1</v>
          </cell>
          <cell r="DB412">
            <v>1</v>
          </cell>
          <cell r="DC412">
            <v>1</v>
          </cell>
          <cell r="DD412">
            <v>1</v>
          </cell>
          <cell r="DE412">
            <v>1</v>
          </cell>
          <cell r="DF412">
            <v>1</v>
          </cell>
          <cell r="DG412">
            <v>1</v>
          </cell>
          <cell r="DH412">
            <v>1</v>
          </cell>
          <cell r="DI412">
            <v>1</v>
          </cell>
          <cell r="DJ412" t="str">
            <v>XPH</v>
          </cell>
          <cell r="DK412" t="str">
            <v>Closed</v>
          </cell>
          <cell r="EA412" t="str">
            <v>Do</v>
          </cell>
          <cell r="EB412" t="str">
            <v>• 8 ranks in Knowledge (psionics).
• 4 ranks in Psicraft.
• Psicrystal Affinity feat.
• Manifester level 4th.</v>
          </cell>
        </row>
        <row r="413">
          <cell r="A413">
            <v>410</v>
          </cell>
          <cell r="B413" t="str">
            <v>Psion Uncarnate</v>
          </cell>
          <cell r="C413" t="str">
            <v>PsU</v>
          </cell>
          <cell r="D413" t="str">
            <v>PsU</v>
          </cell>
          <cell r="E413">
            <v>0</v>
          </cell>
          <cell r="I413">
            <v>0</v>
          </cell>
          <cell r="K413">
            <v>2</v>
          </cell>
          <cell r="L413">
            <v>4</v>
          </cell>
          <cell r="U413">
            <v>0.5</v>
          </cell>
          <cell r="V413">
            <v>0.34</v>
          </cell>
          <cell r="W413">
            <v>0.34</v>
          </cell>
          <cell r="X413">
            <v>0.5</v>
          </cell>
          <cell r="AH413">
            <v>1</v>
          </cell>
          <cell r="AI413">
            <v>2</v>
          </cell>
          <cell r="AJ413">
            <v>1</v>
          </cell>
          <cell r="AK413">
            <v>2</v>
          </cell>
          <cell r="AL413">
            <v>1</v>
          </cell>
          <cell r="AM413">
            <v>0</v>
          </cell>
          <cell r="AN413">
            <v>2</v>
          </cell>
          <cell r="AO413">
            <v>2</v>
          </cell>
          <cell r="AP413">
            <v>2</v>
          </cell>
          <cell r="AQ413">
            <v>2</v>
          </cell>
          <cell r="AR413">
            <v>2</v>
          </cell>
          <cell r="AS413">
            <v>2</v>
          </cell>
          <cell r="AT413">
            <v>2</v>
          </cell>
          <cell r="AU413">
            <v>2</v>
          </cell>
          <cell r="AV413">
            <v>1</v>
          </cell>
          <cell r="AW413">
            <v>1</v>
          </cell>
          <cell r="AX413">
            <v>1</v>
          </cell>
          <cell r="AY413">
            <v>2</v>
          </cell>
          <cell r="AZ413">
            <v>1</v>
          </cell>
          <cell r="BA413">
            <v>1</v>
          </cell>
          <cell r="BB413">
            <v>1</v>
          </cell>
          <cell r="BC413">
            <v>1</v>
          </cell>
          <cell r="BD413">
            <v>1</v>
          </cell>
          <cell r="BE413">
            <v>1</v>
          </cell>
          <cell r="BF413">
            <v>0</v>
          </cell>
          <cell r="BG413">
            <v>0</v>
          </cell>
          <cell r="BH413">
            <v>1</v>
          </cell>
          <cell r="BI413">
            <v>1</v>
          </cell>
          <cell r="BJ413">
            <v>1</v>
          </cell>
          <cell r="BK413">
            <v>1</v>
          </cell>
          <cell r="BL413">
            <v>1</v>
          </cell>
          <cell r="BM413">
            <v>1</v>
          </cell>
          <cell r="BN413">
            <v>1</v>
          </cell>
          <cell r="BO413">
            <v>1</v>
          </cell>
          <cell r="BP413">
            <v>0</v>
          </cell>
          <cell r="BQ413">
            <v>1</v>
          </cell>
          <cell r="BR413">
            <v>1</v>
          </cell>
          <cell r="BS413">
            <v>2</v>
          </cell>
          <cell r="BT413">
            <v>0</v>
          </cell>
          <cell r="BU413">
            <v>1</v>
          </cell>
          <cell r="BV413">
            <v>2</v>
          </cell>
          <cell r="BW413">
            <v>1</v>
          </cell>
          <cell r="BX413">
            <v>1</v>
          </cell>
          <cell r="BY413">
            <v>1</v>
          </cell>
          <cell r="BZ413">
            <v>1</v>
          </cell>
          <cell r="CA413">
            <v>1</v>
          </cell>
          <cell r="CB413">
            <v>1</v>
          </cell>
          <cell r="CC413">
            <v>1</v>
          </cell>
          <cell r="CD413">
            <v>1</v>
          </cell>
          <cell r="CE413">
            <v>1</v>
          </cell>
          <cell r="CF413">
            <v>1</v>
          </cell>
          <cell r="CG413">
            <v>1</v>
          </cell>
          <cell r="CH413">
            <v>1</v>
          </cell>
          <cell r="CI413">
            <v>1</v>
          </cell>
          <cell r="CJ413">
            <v>1</v>
          </cell>
          <cell r="CK413">
            <v>1</v>
          </cell>
          <cell r="CL413">
            <v>1</v>
          </cell>
          <cell r="CM413">
            <v>1</v>
          </cell>
          <cell r="CN413">
            <v>1</v>
          </cell>
          <cell r="CO413">
            <v>1</v>
          </cell>
          <cell r="CP413">
            <v>1</v>
          </cell>
          <cell r="CQ413">
            <v>1</v>
          </cell>
          <cell r="CR413">
            <v>1</v>
          </cell>
          <cell r="CS413">
            <v>1</v>
          </cell>
          <cell r="CT413">
            <v>1</v>
          </cell>
          <cell r="CU413">
            <v>2</v>
          </cell>
          <cell r="CV413">
            <v>1</v>
          </cell>
          <cell r="CW413">
            <v>1</v>
          </cell>
          <cell r="CX413">
            <v>2</v>
          </cell>
          <cell r="CY413">
            <v>1</v>
          </cell>
          <cell r="CZ413">
            <v>1</v>
          </cell>
          <cell r="DA413">
            <v>1</v>
          </cell>
          <cell r="DB413">
            <v>1</v>
          </cell>
          <cell r="DC413">
            <v>1</v>
          </cell>
          <cell r="DD413">
            <v>1</v>
          </cell>
          <cell r="DE413">
            <v>1</v>
          </cell>
          <cell r="DF413">
            <v>1</v>
          </cell>
          <cell r="DG413">
            <v>1</v>
          </cell>
          <cell r="DH413">
            <v>1</v>
          </cell>
          <cell r="DI413">
            <v>1</v>
          </cell>
          <cell r="DJ413" t="str">
            <v>XPH</v>
          </cell>
          <cell r="DK413" t="str">
            <v>Closed</v>
          </cell>
          <cell r="EA413" t="str">
            <v>Might</v>
          </cell>
          <cell r="EB413" t="str">
            <v>• 8 ranks in Knowledge (psionics).
• Psionic Body feat.
• Able to manifest 3rd level powers.
• Special (not verified).</v>
          </cell>
        </row>
        <row r="414">
          <cell r="A414">
            <v>411</v>
          </cell>
          <cell r="B414" t="str">
            <v>Pyrokineticist</v>
          </cell>
          <cell r="C414" t="str">
            <v>Pyr</v>
          </cell>
          <cell r="D414" t="str">
            <v>Pyr</v>
          </cell>
          <cell r="E414">
            <v>0</v>
          </cell>
          <cell r="K414">
            <v>2</v>
          </cell>
          <cell r="L414">
            <v>8</v>
          </cell>
          <cell r="U414">
            <v>0.75</v>
          </cell>
          <cell r="V414">
            <v>0.5</v>
          </cell>
          <cell r="W414">
            <v>0.5</v>
          </cell>
          <cell r="X414">
            <v>0.34</v>
          </cell>
          <cell r="AH414">
            <v>1</v>
          </cell>
          <cell r="AI414">
            <v>1</v>
          </cell>
          <cell r="AJ414">
            <v>1</v>
          </cell>
          <cell r="AK414">
            <v>1</v>
          </cell>
          <cell r="AL414">
            <v>2</v>
          </cell>
          <cell r="AM414">
            <v>0</v>
          </cell>
          <cell r="AN414">
            <v>2</v>
          </cell>
          <cell r="AO414">
            <v>2</v>
          </cell>
          <cell r="AP414">
            <v>2</v>
          </cell>
          <cell r="AQ414">
            <v>2</v>
          </cell>
          <cell r="AR414">
            <v>2</v>
          </cell>
          <cell r="AS414">
            <v>2</v>
          </cell>
          <cell r="AT414">
            <v>2</v>
          </cell>
          <cell r="AU414">
            <v>2</v>
          </cell>
          <cell r="AV414">
            <v>1</v>
          </cell>
          <cell r="AW414">
            <v>1</v>
          </cell>
          <cell r="AX414">
            <v>1</v>
          </cell>
          <cell r="AY414">
            <v>1</v>
          </cell>
          <cell r="AZ414">
            <v>1</v>
          </cell>
          <cell r="BA414">
            <v>1</v>
          </cell>
          <cell r="BB414">
            <v>1</v>
          </cell>
          <cell r="BC414">
            <v>1</v>
          </cell>
          <cell r="BD414">
            <v>1</v>
          </cell>
          <cell r="BE414">
            <v>1</v>
          </cell>
          <cell r="BF414">
            <v>0</v>
          </cell>
          <cell r="BG414">
            <v>0</v>
          </cell>
          <cell r="BH414">
            <v>2</v>
          </cell>
          <cell r="BI414">
            <v>2</v>
          </cell>
          <cell r="BJ414">
            <v>1</v>
          </cell>
          <cell r="BK414">
            <v>1</v>
          </cell>
          <cell r="BL414">
            <v>1</v>
          </cell>
          <cell r="BM414">
            <v>1</v>
          </cell>
          <cell r="BN414">
            <v>1</v>
          </cell>
          <cell r="BO414">
            <v>1</v>
          </cell>
          <cell r="BP414">
            <v>0</v>
          </cell>
          <cell r="BQ414">
            <v>1</v>
          </cell>
          <cell r="BR414">
            <v>1</v>
          </cell>
          <cell r="BS414">
            <v>1</v>
          </cell>
          <cell r="BT414">
            <v>0</v>
          </cell>
          <cell r="BU414">
            <v>1</v>
          </cell>
          <cell r="BV414">
            <v>1</v>
          </cell>
          <cell r="BW414">
            <v>1</v>
          </cell>
          <cell r="BX414">
            <v>1</v>
          </cell>
          <cell r="BY414">
            <v>1</v>
          </cell>
          <cell r="BZ414">
            <v>1</v>
          </cell>
          <cell r="CA414">
            <v>1</v>
          </cell>
          <cell r="CB414">
            <v>1</v>
          </cell>
          <cell r="CC414">
            <v>1</v>
          </cell>
          <cell r="CD414">
            <v>1</v>
          </cell>
          <cell r="CE414">
            <v>1</v>
          </cell>
          <cell r="CF414">
            <v>1</v>
          </cell>
          <cell r="CG414">
            <v>1</v>
          </cell>
          <cell r="CH414">
            <v>1</v>
          </cell>
          <cell r="CI414">
            <v>1</v>
          </cell>
          <cell r="CJ414">
            <v>1</v>
          </cell>
          <cell r="CK414">
            <v>1</v>
          </cell>
          <cell r="CL414">
            <v>1</v>
          </cell>
          <cell r="CM414">
            <v>1</v>
          </cell>
          <cell r="CN414">
            <v>1</v>
          </cell>
          <cell r="CO414">
            <v>1</v>
          </cell>
          <cell r="CP414">
            <v>1</v>
          </cell>
          <cell r="CQ414">
            <v>1</v>
          </cell>
          <cell r="CR414">
            <v>1</v>
          </cell>
          <cell r="CS414">
            <v>1</v>
          </cell>
          <cell r="CT414">
            <v>1</v>
          </cell>
          <cell r="CU414">
            <v>2</v>
          </cell>
          <cell r="CV414">
            <v>1</v>
          </cell>
          <cell r="CW414">
            <v>1</v>
          </cell>
          <cell r="CX414">
            <v>1</v>
          </cell>
          <cell r="CY414">
            <v>1</v>
          </cell>
          <cell r="CZ414">
            <v>1</v>
          </cell>
          <cell r="DA414">
            <v>1</v>
          </cell>
          <cell r="DB414">
            <v>1</v>
          </cell>
          <cell r="DC414">
            <v>1</v>
          </cell>
          <cell r="DD414">
            <v>1</v>
          </cell>
          <cell r="DE414">
            <v>1</v>
          </cell>
          <cell r="DF414">
            <v>1</v>
          </cell>
          <cell r="DG414">
            <v>1</v>
          </cell>
          <cell r="DH414">
            <v>1</v>
          </cell>
          <cell r="DI414">
            <v>1</v>
          </cell>
          <cell r="DJ414" t="str">
            <v>XPH</v>
          </cell>
          <cell r="DK414" t="str">
            <v>Closed</v>
          </cell>
          <cell r="EA414" t="str">
            <v>Might</v>
          </cell>
          <cell r="EB414" t="str">
            <v>• Must be of Any Chaotic Alignment.
• 8 ranks in Concentration.
• 1 rank in Craft (alchemy).
• 2 ranks in Knowledge (psionics).
• Power point reserve of at least 1 power point.
• Special (not verified).</v>
          </cell>
        </row>
        <row r="415">
          <cell r="A415">
            <v>412</v>
          </cell>
          <cell r="B415" t="str">
            <v>Thrallheard</v>
          </cell>
          <cell r="C415" t="str">
            <v>Thr</v>
          </cell>
          <cell r="D415" t="str">
            <v>Thr</v>
          </cell>
          <cell r="E415">
            <v>0</v>
          </cell>
          <cell r="I415">
            <v>0</v>
          </cell>
          <cell r="K415">
            <v>2</v>
          </cell>
          <cell r="L415">
            <v>4</v>
          </cell>
          <cell r="U415">
            <v>0.5</v>
          </cell>
          <cell r="V415">
            <v>0.34</v>
          </cell>
          <cell r="W415">
            <v>0.34</v>
          </cell>
          <cell r="X415">
            <v>0.5</v>
          </cell>
          <cell r="AH415">
            <v>1</v>
          </cell>
          <cell r="AI415">
            <v>2</v>
          </cell>
          <cell r="AJ415">
            <v>1</v>
          </cell>
          <cell r="AK415">
            <v>2</v>
          </cell>
          <cell r="AL415">
            <v>1</v>
          </cell>
          <cell r="AM415">
            <v>0</v>
          </cell>
          <cell r="AN415">
            <v>2</v>
          </cell>
          <cell r="AO415">
            <v>2</v>
          </cell>
          <cell r="AP415">
            <v>2</v>
          </cell>
          <cell r="AQ415">
            <v>2</v>
          </cell>
          <cell r="AR415">
            <v>2</v>
          </cell>
          <cell r="AS415">
            <v>2</v>
          </cell>
          <cell r="AT415">
            <v>2</v>
          </cell>
          <cell r="AU415">
            <v>2</v>
          </cell>
          <cell r="AV415">
            <v>1</v>
          </cell>
          <cell r="AW415">
            <v>2</v>
          </cell>
          <cell r="AX415">
            <v>1</v>
          </cell>
          <cell r="AY415">
            <v>1</v>
          </cell>
          <cell r="AZ415">
            <v>1</v>
          </cell>
          <cell r="BA415">
            <v>1</v>
          </cell>
          <cell r="BB415">
            <v>1</v>
          </cell>
          <cell r="BC415">
            <v>1</v>
          </cell>
          <cell r="BD415">
            <v>1</v>
          </cell>
          <cell r="BE415">
            <v>1</v>
          </cell>
          <cell r="BF415">
            <v>0</v>
          </cell>
          <cell r="BG415">
            <v>0</v>
          </cell>
          <cell r="BH415">
            <v>1</v>
          </cell>
          <cell r="BI415">
            <v>1</v>
          </cell>
          <cell r="BJ415">
            <v>1</v>
          </cell>
          <cell r="BK415">
            <v>1</v>
          </cell>
          <cell r="BL415">
            <v>1</v>
          </cell>
          <cell r="BM415">
            <v>1</v>
          </cell>
          <cell r="BN415">
            <v>1</v>
          </cell>
          <cell r="BO415">
            <v>1</v>
          </cell>
          <cell r="BP415">
            <v>0</v>
          </cell>
          <cell r="BQ415">
            <v>1</v>
          </cell>
          <cell r="BR415">
            <v>1</v>
          </cell>
          <cell r="BS415">
            <v>2</v>
          </cell>
          <cell r="BT415">
            <v>0</v>
          </cell>
          <cell r="BU415">
            <v>1</v>
          </cell>
          <cell r="BV415">
            <v>1</v>
          </cell>
          <cell r="BW415">
            <v>1</v>
          </cell>
          <cell r="BX415">
            <v>1</v>
          </cell>
          <cell r="BY415">
            <v>1</v>
          </cell>
          <cell r="BZ415">
            <v>1</v>
          </cell>
          <cell r="CA415">
            <v>1</v>
          </cell>
          <cell r="CB415">
            <v>1</v>
          </cell>
          <cell r="CC415">
            <v>1</v>
          </cell>
          <cell r="CD415">
            <v>1</v>
          </cell>
          <cell r="CE415">
            <v>1</v>
          </cell>
          <cell r="CF415">
            <v>1</v>
          </cell>
          <cell r="CG415">
            <v>1</v>
          </cell>
          <cell r="CH415">
            <v>1</v>
          </cell>
          <cell r="CI415">
            <v>1</v>
          </cell>
          <cell r="CJ415">
            <v>1</v>
          </cell>
          <cell r="CK415">
            <v>1</v>
          </cell>
          <cell r="CL415">
            <v>1</v>
          </cell>
          <cell r="CM415">
            <v>1</v>
          </cell>
          <cell r="CN415">
            <v>1</v>
          </cell>
          <cell r="CO415">
            <v>1</v>
          </cell>
          <cell r="CP415">
            <v>1</v>
          </cell>
          <cell r="CQ415">
            <v>1</v>
          </cell>
          <cell r="CR415">
            <v>1</v>
          </cell>
          <cell r="CS415">
            <v>1</v>
          </cell>
          <cell r="CT415">
            <v>1</v>
          </cell>
          <cell r="CU415">
            <v>2</v>
          </cell>
          <cell r="CV415">
            <v>1</v>
          </cell>
          <cell r="CW415">
            <v>1</v>
          </cell>
          <cell r="CX415">
            <v>2</v>
          </cell>
          <cell r="CY415">
            <v>1</v>
          </cell>
          <cell r="CZ415">
            <v>1</v>
          </cell>
          <cell r="DA415">
            <v>1</v>
          </cell>
          <cell r="DB415">
            <v>1</v>
          </cell>
          <cell r="DC415">
            <v>1</v>
          </cell>
          <cell r="DD415">
            <v>1</v>
          </cell>
          <cell r="DE415">
            <v>1</v>
          </cell>
          <cell r="DF415">
            <v>1</v>
          </cell>
          <cell r="DG415">
            <v>1</v>
          </cell>
          <cell r="DH415">
            <v>1</v>
          </cell>
          <cell r="DI415">
            <v>1</v>
          </cell>
          <cell r="DJ415" t="str">
            <v>XPH</v>
          </cell>
          <cell r="DK415" t="str">
            <v>Closed</v>
          </cell>
          <cell r="EA415" t="str">
            <v>Might</v>
          </cell>
          <cell r="EB415" t="str">
            <v>• 4 ranks in Diplomacy.
• 8 ranks in Knowledge (psionics).
• Inquisitor feat.
• Manifester level 5th.
• Able to manifest 'mindlink' (not verified).</v>
          </cell>
        </row>
        <row r="416">
          <cell r="A416">
            <v>413</v>
          </cell>
          <cell r="B416" t="str">
            <v>War Mind</v>
          </cell>
          <cell r="C416" t="str">
            <v>WMd</v>
          </cell>
          <cell r="D416" t="str">
            <v>WMd</v>
          </cell>
          <cell r="E416">
            <v>0</v>
          </cell>
          <cell r="K416">
            <v>2</v>
          </cell>
          <cell r="L416">
            <v>10</v>
          </cell>
          <cell r="U416">
            <v>1</v>
          </cell>
          <cell r="V416">
            <v>0.5</v>
          </cell>
          <cell r="W416">
            <v>0.5</v>
          </cell>
          <cell r="X416">
            <v>0.34</v>
          </cell>
          <cell r="AH416">
            <v>1</v>
          </cell>
          <cell r="AI416">
            <v>2</v>
          </cell>
          <cell r="AJ416">
            <v>1</v>
          </cell>
          <cell r="AK416">
            <v>1</v>
          </cell>
          <cell r="AL416">
            <v>1</v>
          </cell>
          <cell r="AM416">
            <v>0</v>
          </cell>
          <cell r="AN416">
            <v>2</v>
          </cell>
          <cell r="AO416">
            <v>1</v>
          </cell>
          <cell r="AP416">
            <v>1</v>
          </cell>
          <cell r="AQ416">
            <v>1</v>
          </cell>
          <cell r="AR416">
            <v>1</v>
          </cell>
          <cell r="AS416">
            <v>1</v>
          </cell>
          <cell r="AT416">
            <v>1</v>
          </cell>
          <cell r="AU416">
            <v>1</v>
          </cell>
          <cell r="AV416">
            <v>1</v>
          </cell>
          <cell r="AW416">
            <v>1</v>
          </cell>
          <cell r="AX416">
            <v>1</v>
          </cell>
          <cell r="AY416">
            <v>1</v>
          </cell>
          <cell r="AZ416">
            <v>1</v>
          </cell>
          <cell r="BA416">
            <v>1</v>
          </cell>
          <cell r="BB416">
            <v>1</v>
          </cell>
          <cell r="BC416">
            <v>1</v>
          </cell>
          <cell r="BD416">
            <v>1</v>
          </cell>
          <cell r="BE416">
            <v>1</v>
          </cell>
          <cell r="BF416">
            <v>0</v>
          </cell>
          <cell r="BG416">
            <v>0</v>
          </cell>
          <cell r="BH416">
            <v>2</v>
          </cell>
          <cell r="BI416">
            <v>1</v>
          </cell>
          <cell r="BJ416">
            <v>1</v>
          </cell>
          <cell r="BK416">
            <v>1</v>
          </cell>
          <cell r="BL416">
            <v>1</v>
          </cell>
          <cell r="BM416">
            <v>1</v>
          </cell>
          <cell r="BN416">
            <v>2</v>
          </cell>
          <cell r="BO416">
            <v>1</v>
          </cell>
          <cell r="BP416">
            <v>0</v>
          </cell>
          <cell r="BQ416">
            <v>1</v>
          </cell>
          <cell r="BR416">
            <v>1</v>
          </cell>
          <cell r="BS416">
            <v>2</v>
          </cell>
          <cell r="BT416">
            <v>0</v>
          </cell>
          <cell r="BU416">
            <v>1</v>
          </cell>
          <cell r="BV416">
            <v>1</v>
          </cell>
          <cell r="BW416">
            <v>1</v>
          </cell>
          <cell r="BX416">
            <v>1</v>
          </cell>
          <cell r="BY416">
            <v>1</v>
          </cell>
          <cell r="BZ416">
            <v>1</v>
          </cell>
          <cell r="CA416">
            <v>1</v>
          </cell>
          <cell r="CB416">
            <v>1</v>
          </cell>
          <cell r="CC416">
            <v>1</v>
          </cell>
          <cell r="CD416">
            <v>1</v>
          </cell>
          <cell r="CE416">
            <v>1</v>
          </cell>
          <cell r="CF416">
            <v>1</v>
          </cell>
          <cell r="CG416">
            <v>1</v>
          </cell>
          <cell r="CH416">
            <v>1</v>
          </cell>
          <cell r="CI416">
            <v>1</v>
          </cell>
          <cell r="CJ416">
            <v>1</v>
          </cell>
          <cell r="CK416">
            <v>1</v>
          </cell>
          <cell r="CL416">
            <v>1</v>
          </cell>
          <cell r="CM416">
            <v>1</v>
          </cell>
          <cell r="CN416">
            <v>1</v>
          </cell>
          <cell r="CO416">
            <v>1</v>
          </cell>
          <cell r="CP416">
            <v>1</v>
          </cell>
          <cell r="CQ416">
            <v>1</v>
          </cell>
          <cell r="CR416">
            <v>1</v>
          </cell>
          <cell r="CS416">
            <v>1</v>
          </cell>
          <cell r="CT416">
            <v>1</v>
          </cell>
          <cell r="CU416">
            <v>2</v>
          </cell>
          <cell r="CV416">
            <v>1</v>
          </cell>
          <cell r="CW416">
            <v>1</v>
          </cell>
          <cell r="CX416">
            <v>1</v>
          </cell>
          <cell r="CY416">
            <v>1</v>
          </cell>
          <cell r="CZ416">
            <v>1</v>
          </cell>
          <cell r="DA416">
            <v>1</v>
          </cell>
          <cell r="DB416">
            <v>1</v>
          </cell>
          <cell r="DC416">
            <v>1</v>
          </cell>
          <cell r="DD416">
            <v>1</v>
          </cell>
          <cell r="DE416">
            <v>1</v>
          </cell>
          <cell r="DF416">
            <v>1</v>
          </cell>
          <cell r="DG416">
            <v>1</v>
          </cell>
          <cell r="DH416">
            <v>1</v>
          </cell>
          <cell r="DI416">
            <v>1</v>
          </cell>
          <cell r="DJ416" t="str">
            <v>XPH</v>
          </cell>
          <cell r="DK416" t="str">
            <v>Closed</v>
          </cell>
          <cell r="EA416" t="str">
            <v>Might</v>
          </cell>
          <cell r="EB416" t="str">
            <v>• A base attack bonus of +3 or higher.
• 2 rank in Knowledge (history).
• 8 ranks in Knowledge (psionics).
• Power point reserve of at least 1 power point.
• Special (not verified).</v>
          </cell>
        </row>
        <row r="417">
          <cell r="A417">
            <v>414</v>
          </cell>
          <cell r="B417" t="str">
            <v>– Prestige Classes Planar Handbook –</v>
          </cell>
          <cell r="E417">
            <v>0</v>
          </cell>
          <cell r="F417">
            <v>1</v>
          </cell>
        </row>
        <row r="418">
          <cell r="A418">
            <v>415</v>
          </cell>
          <cell r="B418" t="str">
            <v>Defiant</v>
          </cell>
          <cell r="C418" t="str">
            <v>Def</v>
          </cell>
          <cell r="D418" t="str">
            <v>Def</v>
          </cell>
          <cell r="E418">
            <v>0</v>
          </cell>
          <cell r="K418">
            <v>2</v>
          </cell>
          <cell r="L418">
            <v>8</v>
          </cell>
          <cell r="U418">
            <v>0.75</v>
          </cell>
          <cell r="V418">
            <v>0.5</v>
          </cell>
          <cell r="W418">
            <v>0.34</v>
          </cell>
          <cell r="X418">
            <v>0.5</v>
          </cell>
          <cell r="AH418">
            <v>1</v>
          </cell>
          <cell r="AI418">
            <v>1</v>
          </cell>
          <cell r="AJ418">
            <v>1</v>
          </cell>
          <cell r="AK418">
            <v>1</v>
          </cell>
          <cell r="AL418">
            <v>1</v>
          </cell>
          <cell r="AM418">
            <v>0</v>
          </cell>
          <cell r="AN418">
            <v>2</v>
          </cell>
          <cell r="AO418">
            <v>2</v>
          </cell>
          <cell r="AP418">
            <v>2</v>
          </cell>
          <cell r="AQ418">
            <v>2</v>
          </cell>
          <cell r="AR418">
            <v>2</v>
          </cell>
          <cell r="AS418">
            <v>2</v>
          </cell>
          <cell r="AT418">
            <v>2</v>
          </cell>
          <cell r="AU418">
            <v>2</v>
          </cell>
          <cell r="AV418">
            <v>1</v>
          </cell>
          <cell r="AW418">
            <v>1</v>
          </cell>
          <cell r="AX418">
            <v>1</v>
          </cell>
          <cell r="AY418">
            <v>1</v>
          </cell>
          <cell r="AZ418">
            <v>1</v>
          </cell>
          <cell r="BA418">
            <v>1</v>
          </cell>
          <cell r="BB418">
            <v>2</v>
          </cell>
          <cell r="BC418">
            <v>1</v>
          </cell>
          <cell r="BD418">
            <v>1</v>
          </cell>
          <cell r="BE418">
            <v>1</v>
          </cell>
          <cell r="BF418">
            <v>0</v>
          </cell>
          <cell r="BG418">
            <v>0</v>
          </cell>
          <cell r="BH418">
            <v>2</v>
          </cell>
          <cell r="BI418">
            <v>1</v>
          </cell>
          <cell r="BJ418">
            <v>1</v>
          </cell>
          <cell r="BK418">
            <v>1</v>
          </cell>
          <cell r="BL418">
            <v>1</v>
          </cell>
          <cell r="BM418">
            <v>1</v>
          </cell>
          <cell r="BN418">
            <v>1</v>
          </cell>
          <cell r="BO418">
            <v>1</v>
          </cell>
          <cell r="BP418">
            <v>0</v>
          </cell>
          <cell r="BQ418">
            <v>1</v>
          </cell>
          <cell r="BR418">
            <v>1</v>
          </cell>
          <cell r="BS418">
            <v>1</v>
          </cell>
          <cell r="BT418">
            <v>0</v>
          </cell>
          <cell r="BU418">
            <v>2</v>
          </cell>
          <cell r="BV418">
            <v>2</v>
          </cell>
          <cell r="BW418">
            <v>1</v>
          </cell>
          <cell r="BX418">
            <v>1</v>
          </cell>
          <cell r="BY418">
            <v>1</v>
          </cell>
          <cell r="BZ418">
            <v>1</v>
          </cell>
          <cell r="CA418">
            <v>1</v>
          </cell>
          <cell r="CB418">
            <v>1</v>
          </cell>
          <cell r="CC418">
            <v>1</v>
          </cell>
          <cell r="CD418">
            <v>1</v>
          </cell>
          <cell r="CE418">
            <v>2</v>
          </cell>
          <cell r="CF418">
            <v>1</v>
          </cell>
          <cell r="CG418">
            <v>1</v>
          </cell>
          <cell r="CH418">
            <v>1</v>
          </cell>
          <cell r="CI418">
            <v>1</v>
          </cell>
          <cell r="CJ418">
            <v>1</v>
          </cell>
          <cell r="CK418">
            <v>1</v>
          </cell>
          <cell r="CL418">
            <v>1</v>
          </cell>
          <cell r="CM418">
            <v>1</v>
          </cell>
          <cell r="CN418">
            <v>1</v>
          </cell>
          <cell r="CO418">
            <v>2</v>
          </cell>
          <cell r="CP418">
            <v>2</v>
          </cell>
          <cell r="CQ418">
            <v>2</v>
          </cell>
          <cell r="CR418">
            <v>2</v>
          </cell>
          <cell r="CS418">
            <v>2</v>
          </cell>
          <cell r="CT418">
            <v>2</v>
          </cell>
          <cell r="CU418">
            <v>1</v>
          </cell>
          <cell r="CV418">
            <v>1</v>
          </cell>
          <cell r="CW418">
            <v>1</v>
          </cell>
          <cell r="CX418">
            <v>1</v>
          </cell>
          <cell r="CY418">
            <v>1</v>
          </cell>
          <cell r="CZ418">
            <v>1</v>
          </cell>
          <cell r="DA418">
            <v>1</v>
          </cell>
          <cell r="DB418">
            <v>2</v>
          </cell>
          <cell r="DC418">
            <v>1</v>
          </cell>
          <cell r="DD418">
            <v>1</v>
          </cell>
          <cell r="DE418">
            <v>1</v>
          </cell>
          <cell r="DF418">
            <v>1</v>
          </cell>
          <cell r="DG418">
            <v>1</v>
          </cell>
          <cell r="DH418">
            <v>1</v>
          </cell>
          <cell r="DI418">
            <v>1</v>
          </cell>
          <cell r="DJ418" t="str">
            <v>PlH</v>
          </cell>
          <cell r="DK418" t="str">
            <v>Closed</v>
          </cell>
          <cell r="EA418" t="str">
            <v>Do</v>
          </cell>
          <cell r="EB418" t="str">
            <v xml:space="preserve">• Base Will Save Bonus +5.
• 4 ranks in Knowledge (the planes).
• 8 ranks in Knowledge (religion).
</v>
          </cell>
        </row>
        <row r="419">
          <cell r="A419">
            <v>416</v>
          </cell>
          <cell r="B419" t="str">
            <v>DoomLord</v>
          </cell>
          <cell r="C419" t="str">
            <v>DLd</v>
          </cell>
          <cell r="D419" t="str">
            <v>DLd</v>
          </cell>
          <cell r="E419">
            <v>0</v>
          </cell>
          <cell r="G419">
            <v>0</v>
          </cell>
          <cell r="K419">
            <v>2</v>
          </cell>
          <cell r="L419">
            <v>12</v>
          </cell>
          <cell r="T419" t="b">
            <v>0</v>
          </cell>
          <cell r="U419">
            <v>1</v>
          </cell>
          <cell r="V419">
            <v>0.5</v>
          </cell>
          <cell r="W419">
            <v>0.34</v>
          </cell>
          <cell r="X419">
            <v>0.34</v>
          </cell>
          <cell r="AH419">
            <v>1</v>
          </cell>
          <cell r="AI419">
            <v>1</v>
          </cell>
          <cell r="AJ419">
            <v>1</v>
          </cell>
          <cell r="AK419">
            <v>1</v>
          </cell>
          <cell r="AL419">
            <v>2</v>
          </cell>
          <cell r="AM419">
            <v>0</v>
          </cell>
          <cell r="AN419">
            <v>2</v>
          </cell>
          <cell r="AO419">
            <v>1</v>
          </cell>
          <cell r="AP419">
            <v>1</v>
          </cell>
          <cell r="AQ419">
            <v>1</v>
          </cell>
          <cell r="AR419">
            <v>1</v>
          </cell>
          <cell r="AS419">
            <v>1</v>
          </cell>
          <cell r="AT419">
            <v>1</v>
          </cell>
          <cell r="AU419">
            <v>1</v>
          </cell>
          <cell r="AV419">
            <v>1</v>
          </cell>
          <cell r="AW419">
            <v>1</v>
          </cell>
          <cell r="AX419">
            <v>2</v>
          </cell>
          <cell r="AY419">
            <v>1</v>
          </cell>
          <cell r="AZ419">
            <v>1</v>
          </cell>
          <cell r="BA419">
            <v>1</v>
          </cell>
          <cell r="BB419">
            <v>1</v>
          </cell>
          <cell r="BC419">
            <v>1</v>
          </cell>
          <cell r="BD419">
            <v>1</v>
          </cell>
          <cell r="BE419">
            <v>1</v>
          </cell>
          <cell r="BF419">
            <v>0</v>
          </cell>
          <cell r="BG419">
            <v>0</v>
          </cell>
          <cell r="BH419">
            <v>1</v>
          </cell>
          <cell r="BI419">
            <v>2</v>
          </cell>
          <cell r="BJ419">
            <v>1</v>
          </cell>
          <cell r="BK419">
            <v>2</v>
          </cell>
          <cell r="BL419">
            <v>1</v>
          </cell>
          <cell r="BM419">
            <v>1</v>
          </cell>
          <cell r="BN419">
            <v>1</v>
          </cell>
          <cell r="BO419">
            <v>1</v>
          </cell>
          <cell r="BP419">
            <v>0</v>
          </cell>
          <cell r="BQ419">
            <v>1</v>
          </cell>
          <cell r="BR419">
            <v>1</v>
          </cell>
          <cell r="BS419">
            <v>1</v>
          </cell>
          <cell r="BT419">
            <v>0</v>
          </cell>
          <cell r="BU419">
            <v>1</v>
          </cell>
          <cell r="BV419">
            <v>1</v>
          </cell>
          <cell r="BW419">
            <v>1</v>
          </cell>
          <cell r="BX419">
            <v>1</v>
          </cell>
          <cell r="BY419">
            <v>1</v>
          </cell>
          <cell r="BZ419">
            <v>1</v>
          </cell>
          <cell r="CA419">
            <v>1</v>
          </cell>
          <cell r="CB419">
            <v>1</v>
          </cell>
          <cell r="CC419">
            <v>1</v>
          </cell>
          <cell r="CD419">
            <v>1</v>
          </cell>
          <cell r="CE419">
            <v>2</v>
          </cell>
          <cell r="CF419">
            <v>1</v>
          </cell>
          <cell r="CG419">
            <v>1</v>
          </cell>
          <cell r="CH419">
            <v>1</v>
          </cell>
          <cell r="CI419">
            <v>1</v>
          </cell>
          <cell r="CJ419">
            <v>1</v>
          </cell>
          <cell r="CK419">
            <v>1</v>
          </cell>
          <cell r="CL419">
            <v>1</v>
          </cell>
          <cell r="CM419">
            <v>1</v>
          </cell>
          <cell r="CN419">
            <v>1</v>
          </cell>
          <cell r="CO419">
            <v>1</v>
          </cell>
          <cell r="CP419">
            <v>1</v>
          </cell>
          <cell r="CQ419">
            <v>1</v>
          </cell>
          <cell r="CR419">
            <v>1</v>
          </cell>
          <cell r="CS419">
            <v>1</v>
          </cell>
          <cell r="CT419">
            <v>1</v>
          </cell>
          <cell r="CU419">
            <v>1</v>
          </cell>
          <cell r="CV419">
            <v>1</v>
          </cell>
          <cell r="CW419">
            <v>1</v>
          </cell>
          <cell r="CX419">
            <v>1</v>
          </cell>
          <cell r="CY419">
            <v>1</v>
          </cell>
          <cell r="CZ419">
            <v>1</v>
          </cell>
          <cell r="DA419">
            <v>1</v>
          </cell>
          <cell r="DB419">
            <v>2</v>
          </cell>
          <cell r="DC419">
            <v>2</v>
          </cell>
          <cell r="DD419">
            <v>2</v>
          </cell>
          <cell r="DE419">
            <v>2</v>
          </cell>
          <cell r="DF419">
            <v>1</v>
          </cell>
          <cell r="DG419">
            <v>1</v>
          </cell>
          <cell r="DH419">
            <v>1</v>
          </cell>
          <cell r="DI419">
            <v>1</v>
          </cell>
          <cell r="DJ419" t="str">
            <v>PlH</v>
          </cell>
          <cell r="DK419" t="str">
            <v>Closed</v>
          </cell>
          <cell r="EA419" t="str">
            <v>Might</v>
          </cell>
          <cell r="EB419" t="str">
            <v>• Base Attack Bonus +7.
• Improved Sunder feat.
• Weapon Focus (any sword) feat.
• You must sunder a weapon, scatter 500 gp into a crowd, and destroy
  a building (not verified).</v>
          </cell>
        </row>
        <row r="420">
          <cell r="A420">
            <v>417</v>
          </cell>
          <cell r="B420" t="str">
            <v>Fatemaker</v>
          </cell>
          <cell r="C420" t="str">
            <v>FMk</v>
          </cell>
          <cell r="D420" t="str">
            <v>FMk</v>
          </cell>
          <cell r="E420">
            <v>0</v>
          </cell>
          <cell r="K420">
            <v>6</v>
          </cell>
          <cell r="L420">
            <v>6</v>
          </cell>
          <cell r="N420" t="b">
            <v>0</v>
          </cell>
          <cell r="Q420" t="b">
            <v>0</v>
          </cell>
          <cell r="S420" t="b">
            <v>0</v>
          </cell>
          <cell r="U420">
            <v>0.75</v>
          </cell>
          <cell r="V420">
            <v>0.34</v>
          </cell>
          <cell r="W420">
            <v>0.5</v>
          </cell>
          <cell r="X420">
            <v>0.5</v>
          </cell>
          <cell r="AH420">
            <v>2</v>
          </cell>
          <cell r="AI420">
            <v>1</v>
          </cell>
          <cell r="AJ420">
            <v>2</v>
          </cell>
          <cell r="AK420">
            <v>2</v>
          </cell>
          <cell r="AL420">
            <v>2</v>
          </cell>
          <cell r="AM420">
            <v>0</v>
          </cell>
          <cell r="AN420">
            <v>2</v>
          </cell>
          <cell r="AO420">
            <v>2</v>
          </cell>
          <cell r="AP420">
            <v>2</v>
          </cell>
          <cell r="AQ420">
            <v>2</v>
          </cell>
          <cell r="AR420">
            <v>2</v>
          </cell>
          <cell r="AS420">
            <v>2</v>
          </cell>
          <cell r="AT420">
            <v>2</v>
          </cell>
          <cell r="AU420">
            <v>2</v>
          </cell>
          <cell r="AV420">
            <v>2</v>
          </cell>
          <cell r="AW420">
            <v>2</v>
          </cell>
          <cell r="AX420">
            <v>1</v>
          </cell>
          <cell r="AY420">
            <v>2</v>
          </cell>
          <cell r="AZ420">
            <v>2</v>
          </cell>
          <cell r="BA420">
            <v>2</v>
          </cell>
          <cell r="BB420">
            <v>2</v>
          </cell>
          <cell r="BC420">
            <v>1</v>
          </cell>
          <cell r="BD420">
            <v>1</v>
          </cell>
          <cell r="BE420">
            <v>2</v>
          </cell>
          <cell r="BF420">
            <v>0</v>
          </cell>
          <cell r="BG420">
            <v>0</v>
          </cell>
          <cell r="BH420">
            <v>1</v>
          </cell>
          <cell r="BI420">
            <v>2</v>
          </cell>
          <cell r="BJ420">
            <v>2</v>
          </cell>
          <cell r="BK420">
            <v>2</v>
          </cell>
          <cell r="BL420">
            <v>2</v>
          </cell>
          <cell r="BM420">
            <v>2</v>
          </cell>
          <cell r="BN420">
            <v>2</v>
          </cell>
          <cell r="BO420">
            <v>2</v>
          </cell>
          <cell r="BP420">
            <v>0</v>
          </cell>
          <cell r="BQ420">
            <v>2</v>
          </cell>
          <cell r="BR420">
            <v>2</v>
          </cell>
          <cell r="BS420">
            <v>2</v>
          </cell>
          <cell r="BT420">
            <v>0</v>
          </cell>
          <cell r="BU420">
            <v>2</v>
          </cell>
          <cell r="BV420">
            <v>2</v>
          </cell>
          <cell r="BW420">
            <v>2</v>
          </cell>
          <cell r="BX420">
            <v>2</v>
          </cell>
          <cell r="BY420">
            <v>2</v>
          </cell>
          <cell r="BZ420">
            <v>2</v>
          </cell>
          <cell r="CA420">
            <v>2</v>
          </cell>
          <cell r="CB420">
            <v>2</v>
          </cell>
          <cell r="CC420">
            <v>2</v>
          </cell>
          <cell r="CD420">
            <v>2</v>
          </cell>
          <cell r="CE420">
            <v>2</v>
          </cell>
          <cell r="CF420">
            <v>1</v>
          </cell>
          <cell r="CG420">
            <v>2</v>
          </cell>
          <cell r="CH420">
            <v>1</v>
          </cell>
          <cell r="CI420">
            <v>2</v>
          </cell>
          <cell r="CJ420">
            <v>2</v>
          </cell>
          <cell r="CK420">
            <v>2</v>
          </cell>
          <cell r="CL420">
            <v>2</v>
          </cell>
          <cell r="CM420">
            <v>2</v>
          </cell>
          <cell r="CN420">
            <v>2</v>
          </cell>
          <cell r="CO420">
            <v>2</v>
          </cell>
          <cell r="CP420">
            <v>2</v>
          </cell>
          <cell r="CQ420">
            <v>2</v>
          </cell>
          <cell r="CR420">
            <v>2</v>
          </cell>
          <cell r="CS420">
            <v>2</v>
          </cell>
          <cell r="CT420">
            <v>2</v>
          </cell>
          <cell r="CU420">
            <v>1</v>
          </cell>
          <cell r="CV420">
            <v>1</v>
          </cell>
          <cell r="CW420">
            <v>2</v>
          </cell>
          <cell r="CX420">
            <v>2</v>
          </cell>
          <cell r="CY420">
            <v>1</v>
          </cell>
          <cell r="CZ420">
            <v>2</v>
          </cell>
          <cell r="DA420">
            <v>2</v>
          </cell>
          <cell r="DB420">
            <v>2</v>
          </cell>
          <cell r="DC420">
            <v>2</v>
          </cell>
          <cell r="DD420">
            <v>1</v>
          </cell>
          <cell r="DE420">
            <v>2</v>
          </cell>
          <cell r="DF420">
            <v>2</v>
          </cell>
          <cell r="DG420">
            <v>2</v>
          </cell>
          <cell r="DH420">
            <v>1</v>
          </cell>
          <cell r="DI420">
            <v>1</v>
          </cell>
          <cell r="DJ420" t="str">
            <v>PlH</v>
          </cell>
          <cell r="DK420" t="str">
            <v>Closed</v>
          </cell>
          <cell r="EA420" t="str">
            <v>Do</v>
          </cell>
          <cell r="EB420" t="str">
            <v>• Base Attack Bonus +4.
• 8 ranks in Bluff, Diplomacy, or Intimidate; 5 ranks each in the other
  two skills.
• Skill Focus (Bluff), Skill Focus (Diplomacy), or Skill Focus (Intimidate)
  feat.
• Any Nonlawful alignment.</v>
          </cell>
        </row>
        <row r="421">
          <cell r="A421">
            <v>418</v>
          </cell>
          <cell r="B421" t="str">
            <v>Visionary Seeker</v>
          </cell>
          <cell r="C421" t="str">
            <v>VSk</v>
          </cell>
          <cell r="D421" t="str">
            <v>VSk</v>
          </cell>
          <cell r="E421">
            <v>0</v>
          </cell>
          <cell r="G421">
            <v>0</v>
          </cell>
          <cell r="K421">
            <v>4</v>
          </cell>
          <cell r="L421">
            <v>6</v>
          </cell>
          <cell r="U421">
            <v>0.75</v>
          </cell>
          <cell r="V421">
            <v>0.34</v>
          </cell>
          <cell r="W421">
            <v>0.5</v>
          </cell>
          <cell r="X421">
            <v>0.34</v>
          </cell>
          <cell r="AH421">
            <v>1</v>
          </cell>
          <cell r="AI421">
            <v>1</v>
          </cell>
          <cell r="AJ421">
            <v>1</v>
          </cell>
          <cell r="AK421">
            <v>1</v>
          </cell>
          <cell r="AL421">
            <v>1</v>
          </cell>
          <cell r="AM421">
            <v>0</v>
          </cell>
          <cell r="AN421">
            <v>2</v>
          </cell>
          <cell r="AO421">
            <v>2</v>
          </cell>
          <cell r="AP421">
            <v>2</v>
          </cell>
          <cell r="AQ421">
            <v>2</v>
          </cell>
          <cell r="AR421">
            <v>2</v>
          </cell>
          <cell r="AS421">
            <v>2</v>
          </cell>
          <cell r="AT421">
            <v>2</v>
          </cell>
          <cell r="AU421">
            <v>2</v>
          </cell>
          <cell r="AV421">
            <v>1</v>
          </cell>
          <cell r="AW421">
            <v>1</v>
          </cell>
          <cell r="AX421">
            <v>1</v>
          </cell>
          <cell r="AY421">
            <v>1</v>
          </cell>
          <cell r="AZ421">
            <v>1</v>
          </cell>
          <cell r="BA421">
            <v>1</v>
          </cell>
          <cell r="BB421">
            <v>1</v>
          </cell>
          <cell r="BC421">
            <v>1</v>
          </cell>
          <cell r="BD421">
            <v>1</v>
          </cell>
          <cell r="BE421">
            <v>1</v>
          </cell>
          <cell r="BF421">
            <v>0</v>
          </cell>
          <cell r="BG421">
            <v>0</v>
          </cell>
          <cell r="BH421">
            <v>1</v>
          </cell>
          <cell r="BI421">
            <v>1</v>
          </cell>
          <cell r="BJ421">
            <v>2</v>
          </cell>
          <cell r="BK421">
            <v>2</v>
          </cell>
          <cell r="BL421">
            <v>2</v>
          </cell>
          <cell r="BM421">
            <v>2</v>
          </cell>
          <cell r="BN421">
            <v>2</v>
          </cell>
          <cell r="BO421">
            <v>2</v>
          </cell>
          <cell r="BP421">
            <v>0</v>
          </cell>
          <cell r="BQ421">
            <v>2</v>
          </cell>
          <cell r="BR421">
            <v>2</v>
          </cell>
          <cell r="BS421">
            <v>2</v>
          </cell>
          <cell r="BT421">
            <v>0</v>
          </cell>
          <cell r="BU421">
            <v>2</v>
          </cell>
          <cell r="BV421">
            <v>2</v>
          </cell>
          <cell r="BW421">
            <v>2</v>
          </cell>
          <cell r="BX421">
            <v>2</v>
          </cell>
          <cell r="BY421">
            <v>2</v>
          </cell>
          <cell r="BZ421">
            <v>2</v>
          </cell>
          <cell r="CA421">
            <v>2</v>
          </cell>
          <cell r="CB421">
            <v>2</v>
          </cell>
          <cell r="CC421">
            <v>2</v>
          </cell>
          <cell r="CD421">
            <v>2</v>
          </cell>
          <cell r="CE421">
            <v>1</v>
          </cell>
          <cell r="CF421">
            <v>1</v>
          </cell>
          <cell r="CG421">
            <v>1</v>
          </cell>
          <cell r="CH421">
            <v>1</v>
          </cell>
          <cell r="CI421">
            <v>1</v>
          </cell>
          <cell r="CJ421">
            <v>1</v>
          </cell>
          <cell r="CK421">
            <v>1</v>
          </cell>
          <cell r="CL421">
            <v>1</v>
          </cell>
          <cell r="CM421">
            <v>1</v>
          </cell>
          <cell r="CN421">
            <v>1</v>
          </cell>
          <cell r="CO421">
            <v>2</v>
          </cell>
          <cell r="CP421">
            <v>2</v>
          </cell>
          <cell r="CQ421">
            <v>2</v>
          </cell>
          <cell r="CR421">
            <v>2</v>
          </cell>
          <cell r="CS421">
            <v>2</v>
          </cell>
          <cell r="CT421">
            <v>2</v>
          </cell>
          <cell r="CU421">
            <v>1</v>
          </cell>
          <cell r="CV421">
            <v>1</v>
          </cell>
          <cell r="CW421">
            <v>1</v>
          </cell>
          <cell r="CX421">
            <v>2</v>
          </cell>
          <cell r="CY421">
            <v>1</v>
          </cell>
          <cell r="CZ421">
            <v>1</v>
          </cell>
          <cell r="DA421">
            <v>1</v>
          </cell>
          <cell r="DB421">
            <v>2</v>
          </cell>
          <cell r="DC421">
            <v>2</v>
          </cell>
          <cell r="DD421">
            <v>2</v>
          </cell>
          <cell r="DE421">
            <v>1</v>
          </cell>
          <cell r="DF421">
            <v>1</v>
          </cell>
          <cell r="DG421">
            <v>1</v>
          </cell>
          <cell r="DH421">
            <v>1</v>
          </cell>
          <cell r="DI421">
            <v>1</v>
          </cell>
          <cell r="DJ421" t="str">
            <v>PlH</v>
          </cell>
          <cell r="DK421" t="str">
            <v>Closed</v>
          </cell>
          <cell r="EA421" t="str">
            <v>Might</v>
          </cell>
          <cell r="EB421" t="str">
            <v>• 8 ranks in any Knowledge skill, or 8 ranks in Survival.
• Must be inducted by a member of the Mind's Eye (not verified).</v>
          </cell>
        </row>
        <row r="422">
          <cell r="A422">
            <v>419</v>
          </cell>
          <cell r="B422" t="str">
            <v>Ardent Dilettante</v>
          </cell>
          <cell r="C422" t="str">
            <v>Adt</v>
          </cell>
          <cell r="D422" t="str">
            <v>Adt</v>
          </cell>
          <cell r="E422">
            <v>0</v>
          </cell>
          <cell r="G422">
            <v>0</v>
          </cell>
          <cell r="K422">
            <v>6</v>
          </cell>
          <cell r="L422">
            <v>8</v>
          </cell>
          <cell r="U422">
            <v>0.5</v>
          </cell>
          <cell r="V422">
            <v>0.34</v>
          </cell>
          <cell r="W422">
            <v>0.5</v>
          </cell>
          <cell r="X422">
            <v>0.34</v>
          </cell>
          <cell r="AH422">
            <v>2</v>
          </cell>
          <cell r="AI422">
            <v>2</v>
          </cell>
          <cell r="AJ422">
            <v>2</v>
          </cell>
          <cell r="AK422">
            <v>2</v>
          </cell>
          <cell r="AL422">
            <v>2</v>
          </cell>
          <cell r="AM422">
            <v>0</v>
          </cell>
          <cell r="AN422">
            <v>2</v>
          </cell>
          <cell r="AO422">
            <v>2</v>
          </cell>
          <cell r="AP422">
            <v>2</v>
          </cell>
          <cell r="AQ422">
            <v>2</v>
          </cell>
          <cell r="AR422">
            <v>2</v>
          </cell>
          <cell r="AS422">
            <v>2</v>
          </cell>
          <cell r="AT422">
            <v>2</v>
          </cell>
          <cell r="AU422">
            <v>2</v>
          </cell>
          <cell r="AV422">
            <v>2</v>
          </cell>
          <cell r="AW422">
            <v>2</v>
          </cell>
          <cell r="AX422">
            <v>2</v>
          </cell>
          <cell r="AY422">
            <v>2</v>
          </cell>
          <cell r="AZ422">
            <v>2</v>
          </cell>
          <cell r="BA422">
            <v>2</v>
          </cell>
          <cell r="BB422">
            <v>2</v>
          </cell>
          <cell r="BC422">
            <v>2</v>
          </cell>
          <cell r="BD422">
            <v>2</v>
          </cell>
          <cell r="BE422">
            <v>2</v>
          </cell>
          <cell r="BF422">
            <v>0</v>
          </cell>
          <cell r="BG422">
            <v>0</v>
          </cell>
          <cell r="BH422">
            <v>2</v>
          </cell>
          <cell r="BI422">
            <v>2</v>
          </cell>
          <cell r="BJ422">
            <v>2</v>
          </cell>
          <cell r="BK422">
            <v>2</v>
          </cell>
          <cell r="BL422">
            <v>2</v>
          </cell>
          <cell r="BM422">
            <v>2</v>
          </cell>
          <cell r="BN422">
            <v>2</v>
          </cell>
          <cell r="BO422">
            <v>2</v>
          </cell>
          <cell r="BP422">
            <v>0</v>
          </cell>
          <cell r="BQ422">
            <v>2</v>
          </cell>
          <cell r="BR422">
            <v>2</v>
          </cell>
          <cell r="BS422">
            <v>2</v>
          </cell>
          <cell r="BT422">
            <v>0</v>
          </cell>
          <cell r="BU422">
            <v>2</v>
          </cell>
          <cell r="BV422">
            <v>2</v>
          </cell>
          <cell r="BW422">
            <v>2</v>
          </cell>
          <cell r="BX422">
            <v>2</v>
          </cell>
          <cell r="BY422">
            <v>2</v>
          </cell>
          <cell r="BZ422">
            <v>2</v>
          </cell>
          <cell r="CA422">
            <v>2</v>
          </cell>
          <cell r="CB422">
            <v>2</v>
          </cell>
          <cell r="CC422">
            <v>2</v>
          </cell>
          <cell r="CD422">
            <v>2</v>
          </cell>
          <cell r="CE422">
            <v>2</v>
          </cell>
          <cell r="CF422">
            <v>2</v>
          </cell>
          <cell r="CG422">
            <v>2</v>
          </cell>
          <cell r="CH422">
            <v>2</v>
          </cell>
          <cell r="CI422">
            <v>2</v>
          </cell>
          <cell r="CJ422">
            <v>2</v>
          </cell>
          <cell r="CK422">
            <v>2</v>
          </cell>
          <cell r="CL422">
            <v>2</v>
          </cell>
          <cell r="CM422">
            <v>2</v>
          </cell>
          <cell r="CN422">
            <v>2</v>
          </cell>
          <cell r="CO422">
            <v>2</v>
          </cell>
          <cell r="CP422">
            <v>2</v>
          </cell>
          <cell r="CQ422">
            <v>2</v>
          </cell>
          <cell r="CR422">
            <v>2</v>
          </cell>
          <cell r="CS422">
            <v>2</v>
          </cell>
          <cell r="CT422">
            <v>2</v>
          </cell>
          <cell r="CU422">
            <v>2</v>
          </cell>
          <cell r="CV422">
            <v>2</v>
          </cell>
          <cell r="CW422">
            <v>2</v>
          </cell>
          <cell r="CX422">
            <v>2</v>
          </cell>
          <cell r="CY422">
            <v>1</v>
          </cell>
          <cell r="CZ422">
            <v>2</v>
          </cell>
          <cell r="DA422">
            <v>2</v>
          </cell>
          <cell r="DB422">
            <v>2</v>
          </cell>
          <cell r="DC422">
            <v>2</v>
          </cell>
          <cell r="DD422">
            <v>2</v>
          </cell>
          <cell r="DE422">
            <v>2</v>
          </cell>
          <cell r="DF422">
            <v>2</v>
          </cell>
          <cell r="DG422">
            <v>2</v>
          </cell>
          <cell r="DH422">
            <v>2</v>
          </cell>
          <cell r="DI422">
            <v>2</v>
          </cell>
          <cell r="DJ422" t="str">
            <v>PlH</v>
          </cell>
          <cell r="DK422" t="str">
            <v>Closed</v>
          </cell>
          <cell r="EA422" t="str">
            <v>Might</v>
          </cell>
          <cell r="EB422" t="str">
            <v>• 8 ranks in any skill.
• 1 rank in each of five other skills.
• Special (not verified).</v>
          </cell>
        </row>
        <row r="423">
          <cell r="A423">
            <v>420</v>
          </cell>
          <cell r="B423" t="str">
            <v>Cipher Adept</v>
          </cell>
          <cell r="C423" t="str">
            <v>Cad</v>
          </cell>
          <cell r="D423" t="str">
            <v>Cad</v>
          </cell>
          <cell r="E423">
            <v>0</v>
          </cell>
          <cell r="K423">
            <v>2</v>
          </cell>
          <cell r="L423">
            <v>8</v>
          </cell>
          <cell r="U423">
            <v>0.75</v>
          </cell>
          <cell r="V423">
            <v>0.34</v>
          </cell>
          <cell r="W423">
            <v>0.5</v>
          </cell>
          <cell r="X423">
            <v>0.34</v>
          </cell>
          <cell r="AH423">
            <v>1</v>
          </cell>
          <cell r="AI423">
            <v>1</v>
          </cell>
          <cell r="AJ423">
            <v>2</v>
          </cell>
          <cell r="AK423">
            <v>2</v>
          </cell>
          <cell r="AL423">
            <v>1</v>
          </cell>
          <cell r="AM423">
            <v>0</v>
          </cell>
          <cell r="AN423">
            <v>2</v>
          </cell>
          <cell r="AO423">
            <v>1</v>
          </cell>
          <cell r="AP423">
            <v>1</v>
          </cell>
          <cell r="AQ423">
            <v>1</v>
          </cell>
          <cell r="AR423">
            <v>1</v>
          </cell>
          <cell r="AS423">
            <v>1</v>
          </cell>
          <cell r="AT423">
            <v>1</v>
          </cell>
          <cell r="AU423">
            <v>1</v>
          </cell>
          <cell r="AV423">
            <v>1</v>
          </cell>
          <cell r="AW423">
            <v>1</v>
          </cell>
          <cell r="AX423">
            <v>2</v>
          </cell>
          <cell r="AY423">
            <v>1</v>
          </cell>
          <cell r="AZ423">
            <v>2</v>
          </cell>
          <cell r="BA423">
            <v>1</v>
          </cell>
          <cell r="BB423">
            <v>1</v>
          </cell>
          <cell r="BC423">
            <v>2</v>
          </cell>
          <cell r="BD423">
            <v>1</v>
          </cell>
          <cell r="BE423">
            <v>2</v>
          </cell>
          <cell r="BF423">
            <v>0</v>
          </cell>
          <cell r="BG423">
            <v>0</v>
          </cell>
          <cell r="BH423">
            <v>1</v>
          </cell>
          <cell r="BI423">
            <v>1</v>
          </cell>
          <cell r="BJ423">
            <v>1</v>
          </cell>
          <cell r="BK423">
            <v>1</v>
          </cell>
          <cell r="BL423">
            <v>1</v>
          </cell>
          <cell r="BM423">
            <v>1</v>
          </cell>
          <cell r="BN423">
            <v>1</v>
          </cell>
          <cell r="BO423">
            <v>1</v>
          </cell>
          <cell r="BP423">
            <v>0</v>
          </cell>
          <cell r="BQ423">
            <v>1</v>
          </cell>
          <cell r="BR423">
            <v>1</v>
          </cell>
          <cell r="BS423">
            <v>1</v>
          </cell>
          <cell r="BT423">
            <v>0</v>
          </cell>
          <cell r="BU423">
            <v>1</v>
          </cell>
          <cell r="BV423">
            <v>1</v>
          </cell>
          <cell r="BW423">
            <v>1</v>
          </cell>
          <cell r="BX423">
            <v>1</v>
          </cell>
          <cell r="BY423">
            <v>1</v>
          </cell>
          <cell r="BZ423">
            <v>1</v>
          </cell>
          <cell r="CA423">
            <v>1</v>
          </cell>
          <cell r="CB423">
            <v>1</v>
          </cell>
          <cell r="CC423">
            <v>1</v>
          </cell>
          <cell r="CD423">
            <v>1</v>
          </cell>
          <cell r="CE423">
            <v>1</v>
          </cell>
          <cell r="CF423">
            <v>1</v>
          </cell>
          <cell r="CG423">
            <v>2</v>
          </cell>
          <cell r="CH423">
            <v>1</v>
          </cell>
          <cell r="CI423">
            <v>1</v>
          </cell>
          <cell r="CJ423">
            <v>1</v>
          </cell>
          <cell r="CK423">
            <v>1</v>
          </cell>
          <cell r="CL423">
            <v>1</v>
          </cell>
          <cell r="CM423">
            <v>1</v>
          </cell>
          <cell r="CN423">
            <v>1</v>
          </cell>
          <cell r="CO423">
            <v>1</v>
          </cell>
          <cell r="CP423">
            <v>1</v>
          </cell>
          <cell r="CQ423">
            <v>1</v>
          </cell>
          <cell r="CR423">
            <v>1</v>
          </cell>
          <cell r="CS423">
            <v>1</v>
          </cell>
          <cell r="CT423">
            <v>1</v>
          </cell>
          <cell r="CU423">
            <v>1</v>
          </cell>
          <cell r="CV423">
            <v>2</v>
          </cell>
          <cell r="CW423">
            <v>1</v>
          </cell>
          <cell r="CX423">
            <v>2</v>
          </cell>
          <cell r="CY423">
            <v>1</v>
          </cell>
          <cell r="CZ423">
            <v>1</v>
          </cell>
          <cell r="DA423">
            <v>1</v>
          </cell>
          <cell r="DB423">
            <v>1</v>
          </cell>
          <cell r="DC423">
            <v>2</v>
          </cell>
          <cell r="DD423">
            <v>2</v>
          </cell>
          <cell r="DE423">
            <v>2</v>
          </cell>
          <cell r="DF423">
            <v>2</v>
          </cell>
          <cell r="DG423">
            <v>2</v>
          </cell>
          <cell r="DH423">
            <v>1</v>
          </cell>
          <cell r="DI423">
            <v>1</v>
          </cell>
          <cell r="DJ423" t="str">
            <v>PlH</v>
          </cell>
          <cell r="DK423" t="str">
            <v>Closed</v>
          </cell>
          <cell r="EA423" t="str">
            <v>Do</v>
          </cell>
          <cell r="EB423" t="str">
            <v>• Alignment must be Neutral.
• 5 ranks in Balance.
• 10 ranks in Listen.
• 5 ranks in Survival.
• Agile feat.
• Dodge feat.
• Improved Initiative feat.</v>
          </cell>
        </row>
        <row r="424">
          <cell r="A424">
            <v>421</v>
          </cell>
          <cell r="B424" t="str">
            <v>Chaotician</v>
          </cell>
          <cell r="C424" t="str">
            <v>Cht</v>
          </cell>
          <cell r="D424" t="str">
            <v>Cht</v>
          </cell>
          <cell r="E424">
            <v>0</v>
          </cell>
          <cell r="K424">
            <v>4</v>
          </cell>
          <cell r="L424">
            <v>10</v>
          </cell>
          <cell r="N424" t="b">
            <v>0</v>
          </cell>
          <cell r="O424" t="b">
            <v>0</v>
          </cell>
          <cell r="P424" t="b">
            <v>0</v>
          </cell>
          <cell r="Q424" t="b">
            <v>0</v>
          </cell>
          <cell r="S424" t="b">
            <v>0</v>
          </cell>
          <cell r="T424" t="b">
            <v>0</v>
          </cell>
          <cell r="U424">
            <v>1</v>
          </cell>
          <cell r="V424">
            <v>0.34</v>
          </cell>
          <cell r="W424">
            <v>0.5</v>
          </cell>
          <cell r="X424">
            <v>0.34</v>
          </cell>
          <cell r="AH424">
            <v>1</v>
          </cell>
          <cell r="AI424">
            <v>1</v>
          </cell>
          <cell r="AJ424">
            <v>1</v>
          </cell>
          <cell r="AK424">
            <v>2</v>
          </cell>
          <cell r="AL424">
            <v>1</v>
          </cell>
          <cell r="AM424">
            <v>0</v>
          </cell>
          <cell r="AN424">
            <v>1</v>
          </cell>
          <cell r="AO424">
            <v>2</v>
          </cell>
          <cell r="AP424">
            <v>2</v>
          </cell>
          <cell r="AQ424">
            <v>2</v>
          </cell>
          <cell r="AR424">
            <v>2</v>
          </cell>
          <cell r="AS424">
            <v>2</v>
          </cell>
          <cell r="AT424">
            <v>2</v>
          </cell>
          <cell r="AU424">
            <v>2</v>
          </cell>
          <cell r="AV424">
            <v>2</v>
          </cell>
          <cell r="AW424">
            <v>2</v>
          </cell>
          <cell r="AX424">
            <v>1</v>
          </cell>
          <cell r="AY424">
            <v>1</v>
          </cell>
          <cell r="AZ424">
            <v>1</v>
          </cell>
          <cell r="BA424">
            <v>2</v>
          </cell>
          <cell r="BB424">
            <v>2</v>
          </cell>
          <cell r="BC424">
            <v>1</v>
          </cell>
          <cell r="BD424">
            <v>1</v>
          </cell>
          <cell r="BE424">
            <v>1</v>
          </cell>
          <cell r="BF424">
            <v>0</v>
          </cell>
          <cell r="BG424">
            <v>0</v>
          </cell>
          <cell r="BH424">
            <v>2</v>
          </cell>
          <cell r="BI424">
            <v>1</v>
          </cell>
          <cell r="BJ424">
            <v>2</v>
          </cell>
          <cell r="BK424">
            <v>2</v>
          </cell>
          <cell r="BL424">
            <v>2</v>
          </cell>
          <cell r="BM424">
            <v>2</v>
          </cell>
          <cell r="BN424">
            <v>2</v>
          </cell>
          <cell r="BO424">
            <v>2</v>
          </cell>
          <cell r="BP424">
            <v>0</v>
          </cell>
          <cell r="BQ424">
            <v>2</v>
          </cell>
          <cell r="BR424">
            <v>2</v>
          </cell>
          <cell r="BS424">
            <v>2</v>
          </cell>
          <cell r="BT424">
            <v>0</v>
          </cell>
          <cell r="BU424">
            <v>2</v>
          </cell>
          <cell r="BV424">
            <v>2</v>
          </cell>
          <cell r="BW424">
            <v>2</v>
          </cell>
          <cell r="BX424">
            <v>2</v>
          </cell>
          <cell r="BY424">
            <v>2</v>
          </cell>
          <cell r="BZ424">
            <v>2</v>
          </cell>
          <cell r="CA424">
            <v>2</v>
          </cell>
          <cell r="CB424">
            <v>2</v>
          </cell>
          <cell r="CC424">
            <v>2</v>
          </cell>
          <cell r="CD424">
            <v>2</v>
          </cell>
          <cell r="CE424">
            <v>1</v>
          </cell>
          <cell r="CF424">
            <v>1</v>
          </cell>
          <cell r="CG424">
            <v>1</v>
          </cell>
          <cell r="CH424">
            <v>1</v>
          </cell>
          <cell r="CI424">
            <v>1</v>
          </cell>
          <cell r="CJ424">
            <v>1</v>
          </cell>
          <cell r="CK424">
            <v>1</v>
          </cell>
          <cell r="CL424">
            <v>1</v>
          </cell>
          <cell r="CM424">
            <v>1</v>
          </cell>
          <cell r="CN424">
            <v>1</v>
          </cell>
          <cell r="CO424">
            <v>1</v>
          </cell>
          <cell r="CP424">
            <v>1</v>
          </cell>
          <cell r="CQ424">
            <v>1</v>
          </cell>
          <cell r="CR424">
            <v>1</v>
          </cell>
          <cell r="CS424">
            <v>1</v>
          </cell>
          <cell r="CT424">
            <v>1</v>
          </cell>
          <cell r="CU424">
            <v>1</v>
          </cell>
          <cell r="CV424">
            <v>1</v>
          </cell>
          <cell r="CW424">
            <v>2</v>
          </cell>
          <cell r="CX424">
            <v>2</v>
          </cell>
          <cell r="CY424">
            <v>1</v>
          </cell>
          <cell r="CZ424">
            <v>1</v>
          </cell>
          <cell r="DA424">
            <v>1</v>
          </cell>
          <cell r="DB424">
            <v>1</v>
          </cell>
          <cell r="DC424">
            <v>2</v>
          </cell>
          <cell r="DD424">
            <v>1</v>
          </cell>
          <cell r="DE424">
            <v>1</v>
          </cell>
          <cell r="DF424">
            <v>1</v>
          </cell>
          <cell r="DG424">
            <v>2</v>
          </cell>
          <cell r="DH424">
            <v>1</v>
          </cell>
          <cell r="DI424">
            <v>1</v>
          </cell>
          <cell r="DJ424" t="str">
            <v>PlH</v>
          </cell>
          <cell r="DK424" t="str">
            <v>Closed</v>
          </cell>
          <cell r="EA424" t="str">
            <v>Do</v>
          </cell>
          <cell r="EB424" t="str">
            <v>• Base Attack Bonus: +4.
• Base Fort Save Bonus: +2.
• Base Ref Save Bonus: +2.
• Base Will Save Bonus: +2.
• Must be of any chaotic alignment.</v>
          </cell>
        </row>
        <row r="425">
          <cell r="A425">
            <v>422</v>
          </cell>
          <cell r="B425" t="str">
            <v>Astral Dancer</v>
          </cell>
          <cell r="C425" t="str">
            <v>AsD</v>
          </cell>
          <cell r="D425" t="str">
            <v>AsD</v>
          </cell>
          <cell r="E425">
            <v>0</v>
          </cell>
          <cell r="K425">
            <v>6</v>
          </cell>
          <cell r="L425">
            <v>8</v>
          </cell>
          <cell r="U425">
            <v>0.75</v>
          </cell>
          <cell r="V425">
            <v>0.34</v>
          </cell>
          <cell r="W425">
            <v>0.5</v>
          </cell>
          <cell r="X425">
            <v>0.34</v>
          </cell>
          <cell r="AH425">
            <v>1</v>
          </cell>
          <cell r="AI425">
            <v>1</v>
          </cell>
          <cell r="AJ425">
            <v>2</v>
          </cell>
          <cell r="AK425">
            <v>2</v>
          </cell>
          <cell r="AL425">
            <v>2</v>
          </cell>
          <cell r="AM425">
            <v>0</v>
          </cell>
          <cell r="AN425">
            <v>1</v>
          </cell>
          <cell r="AO425">
            <v>1</v>
          </cell>
          <cell r="AP425">
            <v>1</v>
          </cell>
          <cell r="AQ425">
            <v>1</v>
          </cell>
          <cell r="AR425">
            <v>1</v>
          </cell>
          <cell r="AS425">
            <v>1</v>
          </cell>
          <cell r="AT425">
            <v>1</v>
          </cell>
          <cell r="AU425">
            <v>1</v>
          </cell>
          <cell r="AV425">
            <v>1</v>
          </cell>
          <cell r="AW425">
            <v>1</v>
          </cell>
          <cell r="AX425">
            <v>1</v>
          </cell>
          <cell r="AY425">
            <v>1</v>
          </cell>
          <cell r="AZ425">
            <v>2</v>
          </cell>
          <cell r="BA425">
            <v>1</v>
          </cell>
          <cell r="BB425">
            <v>1</v>
          </cell>
          <cell r="BC425">
            <v>1</v>
          </cell>
          <cell r="BD425">
            <v>1</v>
          </cell>
          <cell r="BE425">
            <v>2</v>
          </cell>
          <cell r="BF425">
            <v>0</v>
          </cell>
          <cell r="BG425">
            <v>0</v>
          </cell>
          <cell r="BH425">
            <v>1</v>
          </cell>
          <cell r="BI425">
            <v>2</v>
          </cell>
          <cell r="BJ425">
            <v>1</v>
          </cell>
          <cell r="BK425">
            <v>1</v>
          </cell>
          <cell r="BL425">
            <v>1</v>
          </cell>
          <cell r="BM425">
            <v>1</v>
          </cell>
          <cell r="BN425">
            <v>1</v>
          </cell>
          <cell r="BO425">
            <v>1</v>
          </cell>
          <cell r="BP425">
            <v>0</v>
          </cell>
          <cell r="BQ425">
            <v>1</v>
          </cell>
          <cell r="BR425">
            <v>1</v>
          </cell>
          <cell r="BS425">
            <v>1</v>
          </cell>
          <cell r="BT425">
            <v>0</v>
          </cell>
          <cell r="BU425">
            <v>1</v>
          </cell>
          <cell r="BV425">
            <v>2</v>
          </cell>
          <cell r="BW425">
            <v>1</v>
          </cell>
          <cell r="BX425">
            <v>1</v>
          </cell>
          <cell r="BY425">
            <v>1</v>
          </cell>
          <cell r="BZ425">
            <v>1</v>
          </cell>
          <cell r="CA425">
            <v>1</v>
          </cell>
          <cell r="CB425">
            <v>1</v>
          </cell>
          <cell r="CC425">
            <v>1</v>
          </cell>
          <cell r="CD425">
            <v>1</v>
          </cell>
          <cell r="CE425">
            <v>2</v>
          </cell>
          <cell r="CF425">
            <v>1</v>
          </cell>
          <cell r="CG425">
            <v>2</v>
          </cell>
          <cell r="CH425">
            <v>1</v>
          </cell>
          <cell r="CI425">
            <v>1</v>
          </cell>
          <cell r="CJ425">
            <v>1</v>
          </cell>
          <cell r="CK425">
            <v>1</v>
          </cell>
          <cell r="CL425">
            <v>1</v>
          </cell>
          <cell r="CM425">
            <v>1</v>
          </cell>
          <cell r="CN425">
            <v>1</v>
          </cell>
          <cell r="CO425">
            <v>2</v>
          </cell>
          <cell r="CP425">
            <v>2</v>
          </cell>
          <cell r="CQ425">
            <v>2</v>
          </cell>
          <cell r="CR425">
            <v>2</v>
          </cell>
          <cell r="CS425">
            <v>2</v>
          </cell>
          <cell r="CT425">
            <v>2</v>
          </cell>
          <cell r="CU425">
            <v>1</v>
          </cell>
          <cell r="CV425">
            <v>1</v>
          </cell>
          <cell r="CW425">
            <v>2</v>
          </cell>
          <cell r="CX425">
            <v>1</v>
          </cell>
          <cell r="CY425">
            <v>1</v>
          </cell>
          <cell r="CZ425">
            <v>2</v>
          </cell>
          <cell r="DA425">
            <v>1</v>
          </cell>
          <cell r="DB425">
            <v>1</v>
          </cell>
          <cell r="DC425">
            <v>2</v>
          </cell>
          <cell r="DD425">
            <v>1</v>
          </cell>
          <cell r="DE425">
            <v>1</v>
          </cell>
          <cell r="DF425">
            <v>2</v>
          </cell>
          <cell r="DG425">
            <v>1</v>
          </cell>
          <cell r="DH425">
            <v>1</v>
          </cell>
          <cell r="DI425">
            <v>2</v>
          </cell>
          <cell r="DJ425" t="str">
            <v>PlH</v>
          </cell>
          <cell r="DK425" t="str">
            <v>Closed</v>
          </cell>
          <cell r="EA425" t="str">
            <v>Do</v>
          </cell>
          <cell r="EB425" t="str">
            <v>• 8 ranks in Balance.
• 8 ranks in Jump.
• 8 ranks in Tumble.
• Dodge feat.
• Mobility feat.
• Spring Attack feat.</v>
          </cell>
        </row>
        <row r="426">
          <cell r="A426">
            <v>423</v>
          </cell>
          <cell r="B426" t="str">
            <v>Elemental Warrior</v>
          </cell>
          <cell r="C426" t="str">
            <v>ElW</v>
          </cell>
          <cell r="D426" t="str">
            <v>ElW</v>
          </cell>
          <cell r="E426">
            <v>0</v>
          </cell>
          <cell r="K426">
            <v>2</v>
          </cell>
          <cell r="L426">
            <v>10</v>
          </cell>
          <cell r="U426">
            <v>0.75</v>
          </cell>
          <cell r="V426">
            <v>0.5</v>
          </cell>
          <cell r="W426">
            <v>0.34</v>
          </cell>
          <cell r="X426">
            <v>0.34</v>
          </cell>
          <cell r="AH426">
            <v>1</v>
          </cell>
          <cell r="AI426">
            <v>1</v>
          </cell>
          <cell r="AJ426">
            <v>1</v>
          </cell>
          <cell r="AK426">
            <v>1</v>
          </cell>
          <cell r="AL426">
            <v>2</v>
          </cell>
          <cell r="AM426">
            <v>0</v>
          </cell>
          <cell r="AN426">
            <v>1</v>
          </cell>
          <cell r="AO426">
            <v>2</v>
          </cell>
          <cell r="AP426">
            <v>2</v>
          </cell>
          <cell r="AQ426">
            <v>2</v>
          </cell>
          <cell r="AR426">
            <v>2</v>
          </cell>
          <cell r="AS426">
            <v>2</v>
          </cell>
          <cell r="AT426">
            <v>2</v>
          </cell>
          <cell r="AU426">
            <v>2</v>
          </cell>
          <cell r="AV426">
            <v>1</v>
          </cell>
          <cell r="AW426">
            <v>1</v>
          </cell>
          <cell r="AX426">
            <v>1</v>
          </cell>
          <cell r="AY426">
            <v>1</v>
          </cell>
          <cell r="AZ426">
            <v>1</v>
          </cell>
          <cell r="BA426">
            <v>1</v>
          </cell>
          <cell r="BB426">
            <v>1</v>
          </cell>
          <cell r="BC426">
            <v>2</v>
          </cell>
          <cell r="BD426">
            <v>1</v>
          </cell>
          <cell r="BE426">
            <v>1</v>
          </cell>
          <cell r="BF426">
            <v>0</v>
          </cell>
          <cell r="BG426">
            <v>0</v>
          </cell>
          <cell r="BH426">
            <v>2</v>
          </cell>
          <cell r="BI426">
            <v>2</v>
          </cell>
          <cell r="BJ426">
            <v>1</v>
          </cell>
          <cell r="BK426">
            <v>1</v>
          </cell>
          <cell r="BL426">
            <v>1</v>
          </cell>
          <cell r="BM426">
            <v>1</v>
          </cell>
          <cell r="BN426">
            <v>1</v>
          </cell>
          <cell r="BO426">
            <v>1</v>
          </cell>
          <cell r="BP426">
            <v>0</v>
          </cell>
          <cell r="BQ426">
            <v>1</v>
          </cell>
          <cell r="BR426">
            <v>1</v>
          </cell>
          <cell r="BS426">
            <v>1</v>
          </cell>
          <cell r="BT426">
            <v>0</v>
          </cell>
          <cell r="BU426">
            <v>1</v>
          </cell>
          <cell r="BV426">
            <v>2</v>
          </cell>
          <cell r="BW426">
            <v>1</v>
          </cell>
          <cell r="BX426">
            <v>1</v>
          </cell>
          <cell r="BY426">
            <v>1</v>
          </cell>
          <cell r="BZ426">
            <v>1</v>
          </cell>
          <cell r="CA426">
            <v>1</v>
          </cell>
          <cell r="CB426">
            <v>1</v>
          </cell>
          <cell r="CC426">
            <v>1</v>
          </cell>
          <cell r="CD426">
            <v>1</v>
          </cell>
          <cell r="CE426">
            <v>1</v>
          </cell>
          <cell r="CF426">
            <v>1</v>
          </cell>
          <cell r="CG426">
            <v>1</v>
          </cell>
          <cell r="CH426">
            <v>1</v>
          </cell>
          <cell r="CI426">
            <v>1</v>
          </cell>
          <cell r="CJ426">
            <v>1</v>
          </cell>
          <cell r="CK426">
            <v>1</v>
          </cell>
          <cell r="CL426">
            <v>1</v>
          </cell>
          <cell r="CM426">
            <v>1</v>
          </cell>
          <cell r="CN426">
            <v>1</v>
          </cell>
          <cell r="CO426">
            <v>1</v>
          </cell>
          <cell r="CP426">
            <v>1</v>
          </cell>
          <cell r="CQ426">
            <v>1</v>
          </cell>
          <cell r="CR426">
            <v>1</v>
          </cell>
          <cell r="CS426">
            <v>1</v>
          </cell>
          <cell r="CT426">
            <v>1</v>
          </cell>
          <cell r="CU426">
            <v>1</v>
          </cell>
          <cell r="CV426">
            <v>2</v>
          </cell>
          <cell r="CW426">
            <v>1</v>
          </cell>
          <cell r="CX426">
            <v>1</v>
          </cell>
          <cell r="CY426">
            <v>1</v>
          </cell>
          <cell r="CZ426">
            <v>1</v>
          </cell>
          <cell r="DA426">
            <v>1</v>
          </cell>
          <cell r="DB426">
            <v>1</v>
          </cell>
          <cell r="DC426">
            <v>1</v>
          </cell>
          <cell r="DD426">
            <v>1</v>
          </cell>
          <cell r="DE426">
            <v>2</v>
          </cell>
          <cell r="DF426">
            <v>1</v>
          </cell>
          <cell r="DG426">
            <v>1</v>
          </cell>
          <cell r="DH426">
            <v>1</v>
          </cell>
          <cell r="DI426">
            <v>1</v>
          </cell>
          <cell r="DJ426" t="str">
            <v>PlH</v>
          </cell>
          <cell r="DK426" t="str">
            <v>Closed</v>
          </cell>
          <cell r="EA426" t="str">
            <v>Might</v>
          </cell>
          <cell r="EB426" t="str">
            <v>• Base Attack Bonus: +7.
• 5 ranks in Knowledge (the planes).
• Must have traveled to at least one of the Elemental Planes (not
  verified).</v>
          </cell>
        </row>
        <row r="427">
          <cell r="A427">
            <v>424</v>
          </cell>
          <cell r="B427" t="str">
            <v>– Prestige Classes Living Greyhawk –</v>
          </cell>
          <cell r="E427">
            <v>0</v>
          </cell>
          <cell r="F427">
            <v>1</v>
          </cell>
        </row>
        <row r="428">
          <cell r="A428">
            <v>425</v>
          </cell>
          <cell r="B428" t="str">
            <v>Darkhagard</v>
          </cell>
          <cell r="C428" t="str">
            <v>Dkh</v>
          </cell>
          <cell r="D428" t="str">
            <v>Dkh</v>
          </cell>
          <cell r="E428">
            <v>0</v>
          </cell>
          <cell r="K428">
            <v>2</v>
          </cell>
          <cell r="L428">
            <v>10</v>
          </cell>
          <cell r="N428" t="b">
            <v>0</v>
          </cell>
          <cell r="O428" t="b">
            <v>0</v>
          </cell>
          <cell r="P428" t="b">
            <v>0</v>
          </cell>
          <cell r="Q428" t="b">
            <v>0</v>
          </cell>
          <cell r="S428" t="b">
            <v>0</v>
          </cell>
          <cell r="T428" t="b">
            <v>0</v>
          </cell>
          <cell r="U428">
            <v>1</v>
          </cell>
          <cell r="V428">
            <v>0.5</v>
          </cell>
          <cell r="W428">
            <v>0.34</v>
          </cell>
          <cell r="X428">
            <v>0.34</v>
          </cell>
          <cell r="AH428">
            <v>1</v>
          </cell>
          <cell r="AI428">
            <v>1</v>
          </cell>
          <cell r="AJ428">
            <v>2</v>
          </cell>
          <cell r="AK428">
            <v>1</v>
          </cell>
          <cell r="AL428">
            <v>1</v>
          </cell>
          <cell r="AM428">
            <v>0</v>
          </cell>
          <cell r="AN428">
            <v>1</v>
          </cell>
          <cell r="AO428">
            <v>1</v>
          </cell>
          <cell r="AP428">
            <v>1</v>
          </cell>
          <cell r="AQ428">
            <v>1</v>
          </cell>
          <cell r="AR428">
            <v>1</v>
          </cell>
          <cell r="AS428">
            <v>1</v>
          </cell>
          <cell r="AT428">
            <v>1</v>
          </cell>
          <cell r="AU428">
            <v>1</v>
          </cell>
          <cell r="AV428">
            <v>1</v>
          </cell>
          <cell r="AW428">
            <v>1</v>
          </cell>
          <cell r="AX428">
            <v>1</v>
          </cell>
          <cell r="AY428">
            <v>1</v>
          </cell>
          <cell r="AZ428">
            <v>1</v>
          </cell>
          <cell r="BA428">
            <v>1</v>
          </cell>
          <cell r="BB428">
            <v>1</v>
          </cell>
          <cell r="BC428">
            <v>1</v>
          </cell>
          <cell r="BD428">
            <v>1</v>
          </cell>
          <cell r="BE428">
            <v>1</v>
          </cell>
          <cell r="BF428">
            <v>0</v>
          </cell>
          <cell r="BG428">
            <v>0</v>
          </cell>
          <cell r="BH428">
            <v>1</v>
          </cell>
          <cell r="BI428">
            <v>1</v>
          </cell>
          <cell r="BJ428">
            <v>1</v>
          </cell>
          <cell r="BK428">
            <v>1</v>
          </cell>
          <cell r="BL428">
            <v>1</v>
          </cell>
          <cell r="BM428">
            <v>2</v>
          </cell>
          <cell r="BN428">
            <v>1</v>
          </cell>
          <cell r="BO428">
            <v>1</v>
          </cell>
          <cell r="BP428">
            <v>0</v>
          </cell>
          <cell r="BQ428">
            <v>1</v>
          </cell>
          <cell r="BR428">
            <v>1</v>
          </cell>
          <cell r="BS428">
            <v>1</v>
          </cell>
          <cell r="BT428">
            <v>0</v>
          </cell>
          <cell r="BU428">
            <v>1</v>
          </cell>
          <cell r="BV428">
            <v>1</v>
          </cell>
          <cell r="BW428">
            <v>1</v>
          </cell>
          <cell r="BX428">
            <v>1</v>
          </cell>
          <cell r="BY428">
            <v>1</v>
          </cell>
          <cell r="BZ428">
            <v>1</v>
          </cell>
          <cell r="CA428">
            <v>1</v>
          </cell>
          <cell r="CB428">
            <v>1</v>
          </cell>
          <cell r="CC428">
            <v>1</v>
          </cell>
          <cell r="CD428">
            <v>1</v>
          </cell>
          <cell r="CE428">
            <v>1</v>
          </cell>
          <cell r="CF428">
            <v>1</v>
          </cell>
          <cell r="CG428">
            <v>1</v>
          </cell>
          <cell r="CH428">
            <v>1</v>
          </cell>
          <cell r="CI428">
            <v>1</v>
          </cell>
          <cell r="CJ428">
            <v>1</v>
          </cell>
          <cell r="CK428">
            <v>1</v>
          </cell>
          <cell r="CL428">
            <v>1</v>
          </cell>
          <cell r="CM428">
            <v>1</v>
          </cell>
          <cell r="CN428">
            <v>1</v>
          </cell>
          <cell r="CO428">
            <v>1</v>
          </cell>
          <cell r="CP428">
            <v>2</v>
          </cell>
          <cell r="CQ428">
            <v>1</v>
          </cell>
          <cell r="CR428">
            <v>1</v>
          </cell>
          <cell r="CS428">
            <v>1</v>
          </cell>
          <cell r="CT428">
            <v>1</v>
          </cell>
          <cell r="CU428">
            <v>1</v>
          </cell>
          <cell r="CV428">
            <v>1</v>
          </cell>
          <cell r="CW428">
            <v>1</v>
          </cell>
          <cell r="CX428">
            <v>1</v>
          </cell>
          <cell r="CY428">
            <v>1</v>
          </cell>
          <cell r="CZ428">
            <v>1</v>
          </cell>
          <cell r="DA428">
            <v>1</v>
          </cell>
          <cell r="DB428">
            <v>1</v>
          </cell>
          <cell r="DC428">
            <v>2</v>
          </cell>
          <cell r="DD428">
            <v>2</v>
          </cell>
          <cell r="DE428">
            <v>2</v>
          </cell>
          <cell r="DF428">
            <v>1</v>
          </cell>
          <cell r="DG428">
            <v>1</v>
          </cell>
          <cell r="DH428">
            <v>1</v>
          </cell>
          <cell r="DI428">
            <v>2</v>
          </cell>
          <cell r="DJ428" t="str">
            <v>LG</v>
          </cell>
          <cell r="DK428" t="str">
            <v>Limited</v>
          </cell>
          <cell r="EA428" t="str">
            <v>Might</v>
          </cell>
          <cell r="EB428" t="str">
            <v>• You must be a Rhenee male.
• A base attack bonus of +5 or higher.
• Exotic Weapon Proficiency (Darkha) feat.
• Weapon Focus (Darkha) feat.
• 4 ranks in Profession (Boater).
• Sneak Attack +1d6.
• You must have been blooded in a battle with a hostile lake creature (not verified).</v>
          </cell>
        </row>
        <row r="429">
          <cell r="A429">
            <v>426</v>
          </cell>
          <cell r="B429" t="str">
            <v>Knight of the Chase</v>
          </cell>
          <cell r="C429" t="str">
            <v>KCh</v>
          </cell>
          <cell r="D429" t="str">
            <v>KCh</v>
          </cell>
          <cell r="E429">
            <v>0</v>
          </cell>
          <cell r="K429">
            <v>2</v>
          </cell>
          <cell r="L429">
            <v>8</v>
          </cell>
          <cell r="N429" t="b">
            <v>0</v>
          </cell>
          <cell r="O429" t="b">
            <v>0</v>
          </cell>
          <cell r="P429" t="b">
            <v>0</v>
          </cell>
          <cell r="Q429" t="b">
            <v>0</v>
          </cell>
          <cell r="S429" t="b">
            <v>0</v>
          </cell>
          <cell r="T429" t="b">
            <v>0</v>
          </cell>
          <cell r="U429">
            <v>1</v>
          </cell>
          <cell r="V429">
            <v>0.5</v>
          </cell>
          <cell r="W429">
            <v>0.34</v>
          </cell>
          <cell r="X429">
            <v>0.34</v>
          </cell>
          <cell r="AH429">
            <v>1</v>
          </cell>
          <cell r="AI429">
            <v>1</v>
          </cell>
          <cell r="AJ429">
            <v>1</v>
          </cell>
          <cell r="AK429">
            <v>1</v>
          </cell>
          <cell r="AL429">
            <v>1</v>
          </cell>
          <cell r="AM429">
            <v>0</v>
          </cell>
          <cell r="AN429">
            <v>2</v>
          </cell>
          <cell r="AO429">
            <v>2</v>
          </cell>
          <cell r="AP429">
            <v>2</v>
          </cell>
          <cell r="AQ429">
            <v>2</v>
          </cell>
          <cell r="AR429">
            <v>2</v>
          </cell>
          <cell r="AS429">
            <v>2</v>
          </cell>
          <cell r="AT429">
            <v>2</v>
          </cell>
          <cell r="AU429">
            <v>2</v>
          </cell>
          <cell r="AV429">
            <v>1</v>
          </cell>
          <cell r="AW429">
            <v>1</v>
          </cell>
          <cell r="AX429">
            <v>1</v>
          </cell>
          <cell r="AY429">
            <v>1</v>
          </cell>
          <cell r="AZ429">
            <v>1</v>
          </cell>
          <cell r="BA429">
            <v>1</v>
          </cell>
          <cell r="BB429">
            <v>1</v>
          </cell>
          <cell r="BC429">
            <v>2</v>
          </cell>
          <cell r="BD429">
            <v>1</v>
          </cell>
          <cell r="BE429">
            <v>1</v>
          </cell>
          <cell r="BF429">
            <v>0</v>
          </cell>
          <cell r="BG429">
            <v>0</v>
          </cell>
          <cell r="BH429">
            <v>1</v>
          </cell>
          <cell r="BI429">
            <v>1</v>
          </cell>
          <cell r="BJ429">
            <v>1</v>
          </cell>
          <cell r="BK429">
            <v>1</v>
          </cell>
          <cell r="BL429">
            <v>1</v>
          </cell>
          <cell r="BM429">
            <v>1</v>
          </cell>
          <cell r="BN429">
            <v>1</v>
          </cell>
          <cell r="BO429">
            <v>1</v>
          </cell>
          <cell r="BP429">
            <v>0</v>
          </cell>
          <cell r="BQ429">
            <v>1</v>
          </cell>
          <cell r="BR429">
            <v>1</v>
          </cell>
          <cell r="BS429">
            <v>1</v>
          </cell>
          <cell r="BT429">
            <v>0</v>
          </cell>
          <cell r="BU429">
            <v>2</v>
          </cell>
          <cell r="BV429">
            <v>1</v>
          </cell>
          <cell r="BW429">
            <v>1</v>
          </cell>
          <cell r="BX429">
            <v>1</v>
          </cell>
          <cell r="BY429">
            <v>1</v>
          </cell>
          <cell r="BZ429">
            <v>1</v>
          </cell>
          <cell r="CA429">
            <v>1</v>
          </cell>
          <cell r="CB429">
            <v>1</v>
          </cell>
          <cell r="CC429">
            <v>1</v>
          </cell>
          <cell r="CD429">
            <v>1</v>
          </cell>
          <cell r="CE429">
            <v>1</v>
          </cell>
          <cell r="CF429">
            <v>1</v>
          </cell>
          <cell r="CG429">
            <v>1</v>
          </cell>
          <cell r="CH429">
            <v>1</v>
          </cell>
          <cell r="CI429">
            <v>1</v>
          </cell>
          <cell r="CJ429">
            <v>1</v>
          </cell>
          <cell r="CK429">
            <v>1</v>
          </cell>
          <cell r="CL429">
            <v>1</v>
          </cell>
          <cell r="CM429">
            <v>1</v>
          </cell>
          <cell r="CN429">
            <v>1</v>
          </cell>
          <cell r="CO429">
            <v>2</v>
          </cell>
          <cell r="CP429">
            <v>2</v>
          </cell>
          <cell r="CQ429">
            <v>2</v>
          </cell>
          <cell r="CR429">
            <v>2</v>
          </cell>
          <cell r="CS429">
            <v>2</v>
          </cell>
          <cell r="CT429">
            <v>2</v>
          </cell>
          <cell r="CU429">
            <v>1</v>
          </cell>
          <cell r="CV429">
            <v>2</v>
          </cell>
          <cell r="CW429">
            <v>1</v>
          </cell>
          <cell r="CX429">
            <v>1</v>
          </cell>
          <cell r="CY429">
            <v>1</v>
          </cell>
          <cell r="CZ429">
            <v>1</v>
          </cell>
          <cell r="DA429">
            <v>1</v>
          </cell>
          <cell r="DB429">
            <v>1</v>
          </cell>
          <cell r="DC429">
            <v>1</v>
          </cell>
          <cell r="DD429">
            <v>2</v>
          </cell>
          <cell r="DE429">
            <v>2</v>
          </cell>
          <cell r="DF429">
            <v>1</v>
          </cell>
          <cell r="DG429">
            <v>1</v>
          </cell>
          <cell r="DH429">
            <v>1</v>
          </cell>
          <cell r="DI429">
            <v>1</v>
          </cell>
          <cell r="DJ429" t="str">
            <v>LG</v>
          </cell>
          <cell r="DK429" t="str">
            <v>Limited</v>
          </cell>
          <cell r="EA429" t="str">
            <v>Might</v>
          </cell>
          <cell r="EB429" t="str">
            <v>• You must worship Trithereon.
• You must be Chaotic Good.
• a base attack bonus of +6 or higher.
• 4 ranks in Handle Animal.
• 4 ranks in Ride.
• Weapon Focus (Longsword) feat.
• You must vow to follow the Code of the Chase (not verified).</v>
          </cell>
        </row>
        <row r="430">
          <cell r="A430">
            <v>427</v>
          </cell>
          <cell r="B430" t="str">
            <v>Mask of Johydee</v>
          </cell>
          <cell r="C430" t="str">
            <v>MoJ</v>
          </cell>
          <cell r="D430" t="str">
            <v>MoJ</v>
          </cell>
          <cell r="E430">
            <v>0</v>
          </cell>
          <cell r="K430">
            <v>4</v>
          </cell>
          <cell r="L430">
            <v>8</v>
          </cell>
          <cell r="N430" t="b">
            <v>0</v>
          </cell>
          <cell r="Q430" t="b">
            <v>0</v>
          </cell>
          <cell r="U430">
            <v>0.75</v>
          </cell>
          <cell r="V430">
            <v>0.34</v>
          </cell>
          <cell r="W430">
            <v>0.5</v>
          </cell>
          <cell r="X430">
            <v>0.5</v>
          </cell>
          <cell r="AH430">
            <v>2</v>
          </cell>
          <cell r="AI430">
            <v>1</v>
          </cell>
          <cell r="AJ430">
            <v>1</v>
          </cell>
          <cell r="AK430">
            <v>2</v>
          </cell>
          <cell r="AL430">
            <v>2</v>
          </cell>
          <cell r="AM430">
            <v>0</v>
          </cell>
          <cell r="AN430">
            <v>1</v>
          </cell>
          <cell r="AO430">
            <v>1</v>
          </cell>
          <cell r="AP430">
            <v>1</v>
          </cell>
          <cell r="AQ430">
            <v>1</v>
          </cell>
          <cell r="AR430">
            <v>1</v>
          </cell>
          <cell r="AS430">
            <v>1</v>
          </cell>
          <cell r="AT430">
            <v>1</v>
          </cell>
          <cell r="AU430">
            <v>1</v>
          </cell>
          <cell r="AV430">
            <v>2</v>
          </cell>
          <cell r="AW430">
            <v>2</v>
          </cell>
          <cell r="AX430">
            <v>2</v>
          </cell>
          <cell r="AY430">
            <v>2</v>
          </cell>
          <cell r="AZ430">
            <v>1</v>
          </cell>
          <cell r="BA430">
            <v>1</v>
          </cell>
          <cell r="BB430">
            <v>2</v>
          </cell>
          <cell r="BC430">
            <v>1</v>
          </cell>
          <cell r="BD430">
            <v>1</v>
          </cell>
          <cell r="BE430">
            <v>2</v>
          </cell>
          <cell r="BF430">
            <v>0</v>
          </cell>
          <cell r="BG430">
            <v>0</v>
          </cell>
          <cell r="BH430">
            <v>1</v>
          </cell>
          <cell r="BI430">
            <v>1</v>
          </cell>
          <cell r="BJ430">
            <v>1</v>
          </cell>
          <cell r="BK430">
            <v>1</v>
          </cell>
          <cell r="BL430">
            <v>1</v>
          </cell>
          <cell r="BM430">
            <v>1</v>
          </cell>
          <cell r="BN430">
            <v>1</v>
          </cell>
          <cell r="BO430">
            <v>1</v>
          </cell>
          <cell r="BP430">
            <v>0</v>
          </cell>
          <cell r="BQ430">
            <v>1</v>
          </cell>
          <cell r="BR430">
            <v>1</v>
          </cell>
          <cell r="BS430">
            <v>1</v>
          </cell>
          <cell r="BT430">
            <v>0</v>
          </cell>
          <cell r="BU430">
            <v>1</v>
          </cell>
          <cell r="BV430">
            <v>1</v>
          </cell>
          <cell r="BW430">
            <v>1</v>
          </cell>
          <cell r="BX430">
            <v>1</v>
          </cell>
          <cell r="BY430">
            <v>1</v>
          </cell>
          <cell r="BZ430">
            <v>1</v>
          </cell>
          <cell r="CA430">
            <v>1</v>
          </cell>
          <cell r="CB430">
            <v>1</v>
          </cell>
          <cell r="CC430">
            <v>1</v>
          </cell>
          <cell r="CD430">
            <v>1</v>
          </cell>
          <cell r="CE430">
            <v>2</v>
          </cell>
          <cell r="CF430">
            <v>1</v>
          </cell>
          <cell r="CG430">
            <v>2</v>
          </cell>
          <cell r="CH430">
            <v>2</v>
          </cell>
          <cell r="CI430">
            <v>1</v>
          </cell>
          <cell r="CJ430">
            <v>1</v>
          </cell>
          <cell r="CK430">
            <v>1</v>
          </cell>
          <cell r="CL430">
            <v>1</v>
          </cell>
          <cell r="CM430">
            <v>1</v>
          </cell>
          <cell r="CN430">
            <v>1</v>
          </cell>
          <cell r="CO430">
            <v>1</v>
          </cell>
          <cell r="CP430">
            <v>1</v>
          </cell>
          <cell r="CQ430">
            <v>1</v>
          </cell>
          <cell r="CR430">
            <v>1</v>
          </cell>
          <cell r="CS430">
            <v>1</v>
          </cell>
          <cell r="CT430">
            <v>1</v>
          </cell>
          <cell r="CU430">
            <v>1</v>
          </cell>
          <cell r="CV430">
            <v>1</v>
          </cell>
          <cell r="CW430">
            <v>1</v>
          </cell>
          <cell r="CX430">
            <v>2</v>
          </cell>
          <cell r="CY430">
            <v>1</v>
          </cell>
          <cell r="CZ430">
            <v>1</v>
          </cell>
          <cell r="DA430">
            <v>1</v>
          </cell>
          <cell r="DB430">
            <v>1</v>
          </cell>
          <cell r="DC430">
            <v>2</v>
          </cell>
          <cell r="DD430">
            <v>1</v>
          </cell>
          <cell r="DE430">
            <v>1</v>
          </cell>
          <cell r="DF430">
            <v>1</v>
          </cell>
          <cell r="DG430">
            <v>1</v>
          </cell>
          <cell r="DH430">
            <v>1</v>
          </cell>
          <cell r="DI430">
            <v>1</v>
          </cell>
          <cell r="DJ430" t="str">
            <v>D302</v>
          </cell>
          <cell r="DK430" t="str">
            <v>Limited</v>
          </cell>
          <cell r="EA430" t="str">
            <v>Do</v>
          </cell>
          <cell r="EB430" t="str">
            <v>• You must worship Johydee.
• You must be Neutral Good.
• a base attack bonus of +5 or higher.
• 6 ranks in Disguise.
• 6 ranks in Gather Information.
• 4 ranks in Spot.
• Alertness feat.
• Skill Focus (Bluff, Diplomacy or Gather Information) feat.
• You must speak Old Oeridian.</v>
          </cell>
        </row>
        <row r="431">
          <cell r="A431">
            <v>428</v>
          </cell>
          <cell r="B431" t="str">
            <v>Silent One</v>
          </cell>
          <cell r="C431" t="str">
            <v>SiO</v>
          </cell>
          <cell r="D431" t="str">
            <v>SiO</v>
          </cell>
          <cell r="E431">
            <v>0</v>
          </cell>
          <cell r="G431">
            <v>0</v>
          </cell>
          <cell r="K431">
            <v>4</v>
          </cell>
          <cell r="L431">
            <v>4</v>
          </cell>
          <cell r="U431">
            <v>0.5</v>
          </cell>
          <cell r="V431">
            <v>0.34</v>
          </cell>
          <cell r="W431">
            <v>0.34</v>
          </cell>
          <cell r="X431">
            <v>0.5</v>
          </cell>
          <cell r="AH431">
            <v>1</v>
          </cell>
          <cell r="AI431">
            <v>1</v>
          </cell>
          <cell r="AJ431">
            <v>1</v>
          </cell>
          <cell r="AK431">
            <v>1</v>
          </cell>
          <cell r="AL431">
            <v>1</v>
          </cell>
          <cell r="AM431">
            <v>0</v>
          </cell>
          <cell r="AN431">
            <v>2</v>
          </cell>
          <cell r="AO431">
            <v>2</v>
          </cell>
          <cell r="AP431">
            <v>2</v>
          </cell>
          <cell r="AQ431">
            <v>2</v>
          </cell>
          <cell r="AR431">
            <v>2</v>
          </cell>
          <cell r="AS431">
            <v>2</v>
          </cell>
          <cell r="AT431">
            <v>2</v>
          </cell>
          <cell r="AU431">
            <v>2</v>
          </cell>
          <cell r="AV431">
            <v>1</v>
          </cell>
          <cell r="AW431">
            <v>1</v>
          </cell>
          <cell r="AX431">
            <v>1</v>
          </cell>
          <cell r="AY431">
            <v>1</v>
          </cell>
          <cell r="AZ431">
            <v>1</v>
          </cell>
          <cell r="BA431">
            <v>1</v>
          </cell>
          <cell r="BB431">
            <v>2</v>
          </cell>
          <cell r="BC431">
            <v>1</v>
          </cell>
          <cell r="BD431">
            <v>1</v>
          </cell>
          <cell r="BE431">
            <v>1</v>
          </cell>
          <cell r="BF431">
            <v>0</v>
          </cell>
          <cell r="BG431">
            <v>0</v>
          </cell>
          <cell r="BH431">
            <v>1</v>
          </cell>
          <cell r="BI431">
            <v>1</v>
          </cell>
          <cell r="BJ431">
            <v>2</v>
          </cell>
          <cell r="BK431">
            <v>1</v>
          </cell>
          <cell r="BL431">
            <v>1</v>
          </cell>
          <cell r="BM431">
            <v>1</v>
          </cell>
          <cell r="BN431">
            <v>2</v>
          </cell>
          <cell r="BO431">
            <v>1</v>
          </cell>
          <cell r="BP431">
            <v>0</v>
          </cell>
          <cell r="BQ431">
            <v>1</v>
          </cell>
          <cell r="BR431">
            <v>1</v>
          </cell>
          <cell r="BS431">
            <v>1</v>
          </cell>
          <cell r="BT431">
            <v>0</v>
          </cell>
          <cell r="BU431">
            <v>2</v>
          </cell>
          <cell r="BV431">
            <v>1</v>
          </cell>
          <cell r="BW431">
            <v>1</v>
          </cell>
          <cell r="BX431">
            <v>1</v>
          </cell>
          <cell r="BY431">
            <v>1</v>
          </cell>
          <cell r="BZ431">
            <v>1</v>
          </cell>
          <cell r="CA431">
            <v>1</v>
          </cell>
          <cell r="CB431">
            <v>1</v>
          </cell>
          <cell r="CC431">
            <v>1</v>
          </cell>
          <cell r="CD431">
            <v>1</v>
          </cell>
          <cell r="CE431">
            <v>1</v>
          </cell>
          <cell r="CF431">
            <v>1</v>
          </cell>
          <cell r="CG431">
            <v>1</v>
          </cell>
          <cell r="CH431">
            <v>1</v>
          </cell>
          <cell r="CI431">
            <v>1</v>
          </cell>
          <cell r="CJ431">
            <v>1</v>
          </cell>
          <cell r="CK431">
            <v>1</v>
          </cell>
          <cell r="CL431">
            <v>1</v>
          </cell>
          <cell r="CM431">
            <v>1</v>
          </cell>
          <cell r="CN431">
            <v>1</v>
          </cell>
          <cell r="CO431">
            <v>1</v>
          </cell>
          <cell r="CP431">
            <v>1</v>
          </cell>
          <cell r="CQ431">
            <v>1</v>
          </cell>
          <cell r="CR431">
            <v>1</v>
          </cell>
          <cell r="CS431">
            <v>1</v>
          </cell>
          <cell r="CT431">
            <v>1</v>
          </cell>
          <cell r="CU431">
            <v>1</v>
          </cell>
          <cell r="CV431">
            <v>1</v>
          </cell>
          <cell r="CW431">
            <v>1</v>
          </cell>
          <cell r="CX431">
            <v>2</v>
          </cell>
          <cell r="CY431">
            <v>1</v>
          </cell>
          <cell r="CZ431">
            <v>1</v>
          </cell>
          <cell r="DA431">
            <v>1</v>
          </cell>
          <cell r="DB431">
            <v>2</v>
          </cell>
          <cell r="DC431">
            <v>1</v>
          </cell>
          <cell r="DD431">
            <v>1</v>
          </cell>
          <cell r="DE431">
            <v>1</v>
          </cell>
          <cell r="DF431">
            <v>1</v>
          </cell>
          <cell r="DG431">
            <v>1</v>
          </cell>
          <cell r="DH431">
            <v>1</v>
          </cell>
          <cell r="DI431">
            <v>1</v>
          </cell>
          <cell r="DJ431" t="str">
            <v>LG</v>
          </cell>
          <cell r="DK431" t="str">
            <v>Limited</v>
          </cell>
          <cell r="EA431" t="str">
            <v>Do</v>
          </cell>
          <cell r="EB431" t="str">
            <v>• the ability to cast arcane spells without preparation.
• 4 ranks in Gather Information.
• 8 ranks in Knowledge (Arcana).
• 4 ranks in Knowledge (History).
• 4 ranks in Knowledge (Religion).
• 10 ranks in Spellcraft.
• You must speak Ancient Suloise.
• Spell Focus (Divination) feat.
• You must be Lawful Neutral or Neutral.</v>
          </cell>
        </row>
        <row r="432">
          <cell r="A432">
            <v>429</v>
          </cell>
          <cell r="B432" t="str">
            <v>Vetha</v>
          </cell>
          <cell r="C432" t="str">
            <v>Vth</v>
          </cell>
          <cell r="D432" t="str">
            <v>Vth</v>
          </cell>
          <cell r="E432">
            <v>0</v>
          </cell>
          <cell r="K432">
            <v>4</v>
          </cell>
          <cell r="L432">
            <v>4</v>
          </cell>
          <cell r="S432" t="b">
            <v>0</v>
          </cell>
          <cell r="U432">
            <v>0.5</v>
          </cell>
          <cell r="V432">
            <v>0.5</v>
          </cell>
          <cell r="W432">
            <v>0.34</v>
          </cell>
          <cell r="X432">
            <v>0.5</v>
          </cell>
          <cell r="AH432">
            <v>1</v>
          </cell>
          <cell r="AI432">
            <v>1</v>
          </cell>
          <cell r="AJ432">
            <v>1</v>
          </cell>
          <cell r="AK432">
            <v>2</v>
          </cell>
          <cell r="AL432">
            <v>1</v>
          </cell>
          <cell r="AM432">
            <v>0</v>
          </cell>
          <cell r="AN432">
            <v>1</v>
          </cell>
          <cell r="AO432">
            <v>1</v>
          </cell>
          <cell r="AP432">
            <v>1</v>
          </cell>
          <cell r="AQ432">
            <v>1</v>
          </cell>
          <cell r="AR432">
            <v>1</v>
          </cell>
          <cell r="AS432">
            <v>1</v>
          </cell>
          <cell r="AT432">
            <v>1</v>
          </cell>
          <cell r="AU432">
            <v>1</v>
          </cell>
          <cell r="AV432">
            <v>1</v>
          </cell>
          <cell r="AW432">
            <v>1</v>
          </cell>
          <cell r="AX432">
            <v>1</v>
          </cell>
          <cell r="AY432">
            <v>1</v>
          </cell>
          <cell r="AZ432">
            <v>1</v>
          </cell>
          <cell r="BA432">
            <v>1</v>
          </cell>
          <cell r="BB432">
            <v>1</v>
          </cell>
          <cell r="BC432">
            <v>1</v>
          </cell>
          <cell r="BD432">
            <v>1</v>
          </cell>
          <cell r="BE432">
            <v>1</v>
          </cell>
          <cell r="BF432">
            <v>0</v>
          </cell>
          <cell r="BG432">
            <v>0</v>
          </cell>
          <cell r="BH432">
            <v>1</v>
          </cell>
          <cell r="BI432">
            <v>1</v>
          </cell>
          <cell r="BJ432">
            <v>2</v>
          </cell>
          <cell r="BK432">
            <v>1</v>
          </cell>
          <cell r="BL432">
            <v>1</v>
          </cell>
          <cell r="BM432">
            <v>2</v>
          </cell>
          <cell r="BN432">
            <v>1</v>
          </cell>
          <cell r="BO432">
            <v>1</v>
          </cell>
          <cell r="BP432">
            <v>0</v>
          </cell>
          <cell r="BQ432">
            <v>1</v>
          </cell>
          <cell r="BR432">
            <v>1</v>
          </cell>
          <cell r="BS432">
            <v>1</v>
          </cell>
          <cell r="BT432">
            <v>0</v>
          </cell>
          <cell r="BU432">
            <v>1</v>
          </cell>
          <cell r="BV432">
            <v>1</v>
          </cell>
          <cell r="BW432">
            <v>1</v>
          </cell>
          <cell r="BX432">
            <v>1</v>
          </cell>
          <cell r="BY432">
            <v>1</v>
          </cell>
          <cell r="BZ432">
            <v>1</v>
          </cell>
          <cell r="CA432">
            <v>1</v>
          </cell>
          <cell r="CB432">
            <v>1</v>
          </cell>
          <cell r="CC432">
            <v>1</v>
          </cell>
          <cell r="CD432">
            <v>1</v>
          </cell>
          <cell r="CE432">
            <v>1</v>
          </cell>
          <cell r="CF432">
            <v>1</v>
          </cell>
          <cell r="CG432">
            <v>1</v>
          </cell>
          <cell r="CH432">
            <v>1</v>
          </cell>
          <cell r="CI432">
            <v>1</v>
          </cell>
          <cell r="CJ432">
            <v>1</v>
          </cell>
          <cell r="CK432">
            <v>1</v>
          </cell>
          <cell r="CL432">
            <v>1</v>
          </cell>
          <cell r="CM432">
            <v>1</v>
          </cell>
          <cell r="CN432">
            <v>1</v>
          </cell>
          <cell r="CO432">
            <v>1</v>
          </cell>
          <cell r="CP432">
            <v>1</v>
          </cell>
          <cell r="CQ432">
            <v>1</v>
          </cell>
          <cell r="CR432">
            <v>1</v>
          </cell>
          <cell r="CS432">
            <v>1</v>
          </cell>
          <cell r="CT432">
            <v>1</v>
          </cell>
          <cell r="CU432">
            <v>1</v>
          </cell>
          <cell r="CV432">
            <v>1</v>
          </cell>
          <cell r="CW432">
            <v>1</v>
          </cell>
          <cell r="CX432">
            <v>2</v>
          </cell>
          <cell r="CY432">
            <v>1</v>
          </cell>
          <cell r="CZ432">
            <v>1</v>
          </cell>
          <cell r="DA432">
            <v>1</v>
          </cell>
          <cell r="DB432">
            <v>2</v>
          </cell>
          <cell r="DC432">
            <v>1</v>
          </cell>
          <cell r="DD432">
            <v>1</v>
          </cell>
          <cell r="DE432">
            <v>1</v>
          </cell>
          <cell r="DF432">
            <v>1</v>
          </cell>
          <cell r="DG432">
            <v>2</v>
          </cell>
          <cell r="DH432">
            <v>1</v>
          </cell>
          <cell r="DI432">
            <v>1</v>
          </cell>
          <cell r="DJ432" t="str">
            <v>LG</v>
          </cell>
          <cell r="DK432" t="str">
            <v>Limited</v>
          </cell>
          <cell r="EA432" t="str">
            <v>Do</v>
          </cell>
          <cell r="EB432" t="str">
            <v>• Craft Wondrous Item feat
• 4 ranks in Heal.
• 8 ranks in Spellcraft.
• the ability to cast spells without preparation.
• must be a Rhenee female age 35 or older.</v>
          </cell>
        </row>
        <row r="433">
          <cell r="A433">
            <v>430</v>
          </cell>
          <cell r="B433" t="str">
            <v>– Prestige Classes Players Guide to Faerun –</v>
          </cell>
          <cell r="E433">
            <v>0</v>
          </cell>
          <cell r="F433">
            <v>1</v>
          </cell>
        </row>
        <row r="434">
          <cell r="A434">
            <v>431</v>
          </cell>
          <cell r="B434" t="str">
            <v>Arcane Devotee</v>
          </cell>
          <cell r="C434" t="str">
            <v>Dev</v>
          </cell>
          <cell r="D434" t="str">
            <v>Dev</v>
          </cell>
          <cell r="E434">
            <v>0</v>
          </cell>
          <cell r="G434">
            <v>0</v>
          </cell>
          <cell r="K434">
            <v>2</v>
          </cell>
          <cell r="L434">
            <v>4</v>
          </cell>
          <cell r="U434">
            <v>0.5</v>
          </cell>
          <cell r="V434">
            <v>0.34</v>
          </cell>
          <cell r="W434">
            <v>0.34</v>
          </cell>
          <cell r="X434">
            <v>0.5</v>
          </cell>
          <cell r="AH434">
            <v>1</v>
          </cell>
          <cell r="AI434">
            <v>1</v>
          </cell>
          <cell r="AJ434">
            <v>1</v>
          </cell>
          <cell r="AK434">
            <v>1</v>
          </cell>
          <cell r="AL434">
            <v>1</v>
          </cell>
          <cell r="AM434">
            <v>0</v>
          </cell>
          <cell r="AN434">
            <v>2</v>
          </cell>
          <cell r="AO434">
            <v>2</v>
          </cell>
          <cell r="AP434">
            <v>2</v>
          </cell>
          <cell r="AQ434">
            <v>2</v>
          </cell>
          <cell r="AR434">
            <v>2</v>
          </cell>
          <cell r="AS434">
            <v>2</v>
          </cell>
          <cell r="AT434">
            <v>2</v>
          </cell>
          <cell r="AU434">
            <v>2</v>
          </cell>
          <cell r="AV434">
            <v>2</v>
          </cell>
          <cell r="AW434">
            <v>1</v>
          </cell>
          <cell r="AX434">
            <v>1</v>
          </cell>
          <cell r="AY434">
            <v>1</v>
          </cell>
          <cell r="AZ434">
            <v>1</v>
          </cell>
          <cell r="BA434">
            <v>1</v>
          </cell>
          <cell r="BB434">
            <v>1</v>
          </cell>
          <cell r="BC434">
            <v>1</v>
          </cell>
          <cell r="BD434">
            <v>1</v>
          </cell>
          <cell r="BE434">
            <v>1</v>
          </cell>
          <cell r="BF434">
            <v>0</v>
          </cell>
          <cell r="BG434">
            <v>0</v>
          </cell>
          <cell r="BH434">
            <v>1</v>
          </cell>
          <cell r="BI434">
            <v>1</v>
          </cell>
          <cell r="BJ434">
            <v>2</v>
          </cell>
          <cell r="BK434">
            <v>2</v>
          </cell>
          <cell r="BL434">
            <v>2</v>
          </cell>
          <cell r="BM434">
            <v>2</v>
          </cell>
          <cell r="BN434">
            <v>2</v>
          </cell>
          <cell r="BO434">
            <v>2</v>
          </cell>
          <cell r="BP434">
            <v>0</v>
          </cell>
          <cell r="BQ434">
            <v>2</v>
          </cell>
          <cell r="BR434">
            <v>2</v>
          </cell>
          <cell r="BS434">
            <v>2</v>
          </cell>
          <cell r="BT434">
            <v>0</v>
          </cell>
          <cell r="BU434">
            <v>2</v>
          </cell>
          <cell r="BV434">
            <v>2</v>
          </cell>
          <cell r="BW434">
            <v>2</v>
          </cell>
          <cell r="BX434">
            <v>2</v>
          </cell>
          <cell r="BY434">
            <v>2</v>
          </cell>
          <cell r="BZ434">
            <v>2</v>
          </cell>
          <cell r="CA434">
            <v>2</v>
          </cell>
          <cell r="CB434">
            <v>2</v>
          </cell>
          <cell r="CC434">
            <v>2</v>
          </cell>
          <cell r="CD434">
            <v>2</v>
          </cell>
          <cell r="CE434">
            <v>1</v>
          </cell>
          <cell r="CF434">
            <v>1</v>
          </cell>
          <cell r="CG434">
            <v>1</v>
          </cell>
          <cell r="CH434">
            <v>1</v>
          </cell>
          <cell r="CI434">
            <v>1</v>
          </cell>
          <cell r="CJ434">
            <v>1</v>
          </cell>
          <cell r="CK434">
            <v>1</v>
          </cell>
          <cell r="CL434">
            <v>1</v>
          </cell>
          <cell r="CM434">
            <v>1</v>
          </cell>
          <cell r="CN434">
            <v>1</v>
          </cell>
          <cell r="CO434">
            <v>2</v>
          </cell>
          <cell r="CP434">
            <v>2</v>
          </cell>
          <cell r="CQ434">
            <v>2</v>
          </cell>
          <cell r="CR434">
            <v>2</v>
          </cell>
          <cell r="CS434">
            <v>2</v>
          </cell>
          <cell r="CT434">
            <v>2</v>
          </cell>
          <cell r="CU434">
            <v>1</v>
          </cell>
          <cell r="CV434">
            <v>1</v>
          </cell>
          <cell r="CW434">
            <v>1</v>
          </cell>
          <cell r="CX434">
            <v>1</v>
          </cell>
          <cell r="CY434">
            <v>1</v>
          </cell>
          <cell r="CZ434">
            <v>1</v>
          </cell>
          <cell r="DA434">
            <v>1</v>
          </cell>
          <cell r="DB434">
            <v>2</v>
          </cell>
          <cell r="DC434">
            <v>1</v>
          </cell>
          <cell r="DD434">
            <v>1</v>
          </cell>
          <cell r="DE434">
            <v>1</v>
          </cell>
          <cell r="DF434">
            <v>1</v>
          </cell>
          <cell r="DG434">
            <v>1</v>
          </cell>
          <cell r="DH434">
            <v>1</v>
          </cell>
          <cell r="DI434">
            <v>1</v>
          </cell>
          <cell r="DJ434" t="str">
            <v>PGtF</v>
          </cell>
          <cell r="DK434" t="str">
            <v>Closed</v>
          </cell>
          <cell r="EA434" t="str">
            <v>Do</v>
          </cell>
          <cell r="EB434" t="str">
            <v>• Ability to cast 4th-level arcane spells.
• 8 ranks in Knowledge(religion).
• 8 ranks in Spellcraft.
• Enlarge Spell Feat.
• You must have a patron deity.</v>
          </cell>
        </row>
        <row r="435">
          <cell r="A435">
            <v>432</v>
          </cell>
          <cell r="B435" t="str">
            <v>Black Blood Hunter</v>
          </cell>
          <cell r="C435" t="str">
            <v>BBH</v>
          </cell>
          <cell r="D435" t="str">
            <v>BBH</v>
          </cell>
          <cell r="E435">
            <v>0</v>
          </cell>
          <cell r="K435">
            <v>4</v>
          </cell>
          <cell r="L435">
            <v>8</v>
          </cell>
          <cell r="U435">
            <v>0.75</v>
          </cell>
          <cell r="V435">
            <v>0.5</v>
          </cell>
          <cell r="W435">
            <v>0.5</v>
          </cell>
          <cell r="X435">
            <v>0.34</v>
          </cell>
          <cell r="AH435">
            <v>1</v>
          </cell>
          <cell r="AI435">
            <v>1</v>
          </cell>
          <cell r="AJ435">
            <v>1</v>
          </cell>
          <cell r="AK435">
            <v>1</v>
          </cell>
          <cell r="AL435">
            <v>2</v>
          </cell>
          <cell r="AM435">
            <v>0</v>
          </cell>
          <cell r="AN435">
            <v>1</v>
          </cell>
          <cell r="AO435">
            <v>1</v>
          </cell>
          <cell r="AP435">
            <v>1</v>
          </cell>
          <cell r="AQ435">
            <v>1</v>
          </cell>
          <cell r="AR435">
            <v>1</v>
          </cell>
          <cell r="AS435">
            <v>1</v>
          </cell>
          <cell r="AT435">
            <v>1</v>
          </cell>
          <cell r="AU435">
            <v>1</v>
          </cell>
          <cell r="AV435">
            <v>1</v>
          </cell>
          <cell r="AW435">
            <v>1</v>
          </cell>
          <cell r="AX435">
            <v>1</v>
          </cell>
          <cell r="AY435">
            <v>1</v>
          </cell>
          <cell r="AZ435">
            <v>1</v>
          </cell>
          <cell r="BA435">
            <v>1</v>
          </cell>
          <cell r="BB435">
            <v>1</v>
          </cell>
          <cell r="BC435">
            <v>1</v>
          </cell>
          <cell r="BD435">
            <v>1</v>
          </cell>
          <cell r="BE435">
            <v>2</v>
          </cell>
          <cell r="BF435">
            <v>0</v>
          </cell>
          <cell r="BG435">
            <v>0</v>
          </cell>
          <cell r="BH435">
            <v>2</v>
          </cell>
          <cell r="BI435">
            <v>2</v>
          </cell>
          <cell r="BJ435">
            <v>1</v>
          </cell>
          <cell r="BK435">
            <v>1</v>
          </cell>
          <cell r="BL435">
            <v>1</v>
          </cell>
          <cell r="BM435">
            <v>1</v>
          </cell>
          <cell r="BN435">
            <v>1</v>
          </cell>
          <cell r="BO435">
            <v>1</v>
          </cell>
          <cell r="BP435">
            <v>0</v>
          </cell>
          <cell r="BQ435">
            <v>2</v>
          </cell>
          <cell r="BR435">
            <v>1</v>
          </cell>
          <cell r="BS435">
            <v>1</v>
          </cell>
          <cell r="BT435">
            <v>0</v>
          </cell>
          <cell r="BU435">
            <v>1</v>
          </cell>
          <cell r="BV435">
            <v>1</v>
          </cell>
          <cell r="BW435">
            <v>1</v>
          </cell>
          <cell r="BX435">
            <v>1</v>
          </cell>
          <cell r="BY435">
            <v>1</v>
          </cell>
          <cell r="BZ435">
            <v>1</v>
          </cell>
          <cell r="CA435">
            <v>1</v>
          </cell>
          <cell r="CB435">
            <v>1</v>
          </cell>
          <cell r="CC435">
            <v>1</v>
          </cell>
          <cell r="CD435">
            <v>1</v>
          </cell>
          <cell r="CE435">
            <v>2</v>
          </cell>
          <cell r="CF435">
            <v>1</v>
          </cell>
          <cell r="CG435">
            <v>2</v>
          </cell>
          <cell r="CH435">
            <v>1</v>
          </cell>
          <cell r="CI435">
            <v>1</v>
          </cell>
          <cell r="CJ435">
            <v>1</v>
          </cell>
          <cell r="CK435">
            <v>1</v>
          </cell>
          <cell r="CL435">
            <v>1</v>
          </cell>
          <cell r="CM435">
            <v>1</v>
          </cell>
          <cell r="CN435">
            <v>1</v>
          </cell>
          <cell r="CO435">
            <v>1</v>
          </cell>
          <cell r="CP435">
            <v>1</v>
          </cell>
          <cell r="CQ435">
            <v>1</v>
          </cell>
          <cell r="CR435">
            <v>1</v>
          </cell>
          <cell r="CS435">
            <v>1</v>
          </cell>
          <cell r="CT435">
            <v>1</v>
          </cell>
          <cell r="CU435">
            <v>1</v>
          </cell>
          <cell r="CV435">
            <v>1</v>
          </cell>
          <cell r="CW435">
            <v>1</v>
          </cell>
          <cell r="CX435">
            <v>1</v>
          </cell>
          <cell r="CY435">
            <v>1</v>
          </cell>
          <cell r="CZ435">
            <v>1</v>
          </cell>
          <cell r="DA435">
            <v>1</v>
          </cell>
          <cell r="DB435">
            <v>1</v>
          </cell>
          <cell r="DC435">
            <v>2</v>
          </cell>
          <cell r="DD435">
            <v>2</v>
          </cell>
          <cell r="DE435">
            <v>2</v>
          </cell>
          <cell r="DF435">
            <v>1</v>
          </cell>
          <cell r="DG435">
            <v>1</v>
          </cell>
          <cell r="DH435">
            <v>1</v>
          </cell>
          <cell r="DI435">
            <v>1</v>
          </cell>
          <cell r="DJ435" t="str">
            <v>PGtF</v>
          </cell>
          <cell r="DK435" t="str">
            <v>Closed</v>
          </cell>
          <cell r="EA435" t="str">
            <v>Do</v>
          </cell>
          <cell r="EB435" t="str">
            <v>• Must be a lycanthrope.
• 6 ranks in Jump.
• 4 ranks in Knowledge (nature).
• 6 ranks in Survival.
• Power Attack feat.
• Vile Natural Attack feat.
• Patron Deity Malar.</v>
          </cell>
        </row>
        <row r="436">
          <cell r="A436">
            <v>433</v>
          </cell>
          <cell r="B436" t="str">
            <v>Celebrant of Sharess</v>
          </cell>
          <cell r="C436" t="str">
            <v>CSh</v>
          </cell>
          <cell r="D436" t="str">
            <v>CSh</v>
          </cell>
          <cell r="E436">
            <v>0</v>
          </cell>
          <cell r="K436">
            <v>6</v>
          </cell>
          <cell r="L436">
            <v>6</v>
          </cell>
          <cell r="U436">
            <v>0.5</v>
          </cell>
          <cell r="V436">
            <v>0.34</v>
          </cell>
          <cell r="W436">
            <v>0.34</v>
          </cell>
          <cell r="X436">
            <v>0.5</v>
          </cell>
          <cell r="AH436">
            <v>1</v>
          </cell>
          <cell r="AI436">
            <v>1</v>
          </cell>
          <cell r="AJ436">
            <v>1</v>
          </cell>
          <cell r="AK436">
            <v>2</v>
          </cell>
          <cell r="AL436">
            <v>1</v>
          </cell>
          <cell r="AM436">
            <v>0</v>
          </cell>
          <cell r="AN436">
            <v>2</v>
          </cell>
          <cell r="AO436">
            <v>2</v>
          </cell>
          <cell r="AP436">
            <v>2</v>
          </cell>
          <cell r="AQ436">
            <v>2</v>
          </cell>
          <cell r="AR436">
            <v>2</v>
          </cell>
          <cell r="AS436">
            <v>2</v>
          </cell>
          <cell r="AT436">
            <v>2</v>
          </cell>
          <cell r="AU436">
            <v>2</v>
          </cell>
          <cell r="AV436">
            <v>1</v>
          </cell>
          <cell r="AW436">
            <v>2</v>
          </cell>
          <cell r="AX436">
            <v>1</v>
          </cell>
          <cell r="AY436">
            <v>2</v>
          </cell>
          <cell r="AZ436">
            <v>1</v>
          </cell>
          <cell r="BA436">
            <v>1</v>
          </cell>
          <cell r="BB436">
            <v>2</v>
          </cell>
          <cell r="BC436">
            <v>1</v>
          </cell>
          <cell r="BD436">
            <v>1</v>
          </cell>
          <cell r="BE436">
            <v>1</v>
          </cell>
          <cell r="BF436">
            <v>0</v>
          </cell>
          <cell r="BG436">
            <v>0</v>
          </cell>
          <cell r="BH436">
            <v>1</v>
          </cell>
          <cell r="BI436">
            <v>2</v>
          </cell>
          <cell r="BJ436">
            <v>1</v>
          </cell>
          <cell r="BK436">
            <v>1</v>
          </cell>
          <cell r="BL436">
            <v>1</v>
          </cell>
          <cell r="BM436">
            <v>1</v>
          </cell>
          <cell r="BN436">
            <v>1</v>
          </cell>
          <cell r="BO436">
            <v>1</v>
          </cell>
          <cell r="BP436">
            <v>0</v>
          </cell>
          <cell r="BQ436">
            <v>1</v>
          </cell>
          <cell r="BR436">
            <v>1</v>
          </cell>
          <cell r="BS436">
            <v>1</v>
          </cell>
          <cell r="BT436">
            <v>0</v>
          </cell>
          <cell r="BU436">
            <v>1</v>
          </cell>
          <cell r="BV436">
            <v>1</v>
          </cell>
          <cell r="BW436">
            <v>1</v>
          </cell>
          <cell r="BX436">
            <v>1</v>
          </cell>
          <cell r="BY436">
            <v>1</v>
          </cell>
          <cell r="BZ436">
            <v>1</v>
          </cell>
          <cell r="CA436">
            <v>1</v>
          </cell>
          <cell r="CB436">
            <v>1</v>
          </cell>
          <cell r="CC436">
            <v>1</v>
          </cell>
          <cell r="CD436">
            <v>1</v>
          </cell>
          <cell r="CE436">
            <v>2</v>
          </cell>
          <cell r="CF436">
            <v>1</v>
          </cell>
          <cell r="CG436">
            <v>1</v>
          </cell>
          <cell r="CH436">
            <v>1</v>
          </cell>
          <cell r="CI436">
            <v>2</v>
          </cell>
          <cell r="CJ436">
            <v>2</v>
          </cell>
          <cell r="CK436">
            <v>2</v>
          </cell>
          <cell r="CL436">
            <v>2</v>
          </cell>
          <cell r="CM436">
            <v>2</v>
          </cell>
          <cell r="CN436">
            <v>2</v>
          </cell>
          <cell r="CO436">
            <v>2</v>
          </cell>
          <cell r="CP436">
            <v>2</v>
          </cell>
          <cell r="CQ436">
            <v>2</v>
          </cell>
          <cell r="CR436">
            <v>2</v>
          </cell>
          <cell r="CS436">
            <v>2</v>
          </cell>
          <cell r="CT436">
            <v>2</v>
          </cell>
          <cell r="CU436">
            <v>1</v>
          </cell>
          <cell r="CV436">
            <v>1</v>
          </cell>
          <cell r="CW436">
            <v>1</v>
          </cell>
          <cell r="CX436">
            <v>2</v>
          </cell>
          <cell r="CY436">
            <v>1</v>
          </cell>
          <cell r="CZ436">
            <v>2</v>
          </cell>
          <cell r="DA436">
            <v>1</v>
          </cell>
          <cell r="DB436">
            <v>2</v>
          </cell>
          <cell r="DC436">
            <v>1</v>
          </cell>
          <cell r="DD436">
            <v>1</v>
          </cell>
          <cell r="DE436">
            <v>1</v>
          </cell>
          <cell r="DF436">
            <v>2</v>
          </cell>
          <cell r="DG436">
            <v>1</v>
          </cell>
          <cell r="DH436">
            <v>1</v>
          </cell>
          <cell r="DI436">
            <v>1</v>
          </cell>
          <cell r="DJ436" t="str">
            <v>PGtF</v>
          </cell>
          <cell r="DK436" t="str">
            <v>Closed</v>
          </cell>
          <cell r="EA436" t="str">
            <v>Do</v>
          </cell>
          <cell r="EB436" t="str">
            <v>• Chaotic Good alignment.
• 7 ranks in Diplomacy.
• 7 ranks in Perform (any).
• Sacred Vow feat.
• Vow of Purity feat.</v>
          </cell>
        </row>
        <row r="437">
          <cell r="A437">
            <v>434</v>
          </cell>
          <cell r="B437" t="str">
            <v>Divine Champion</v>
          </cell>
          <cell r="C437" t="str">
            <v>Chm</v>
          </cell>
          <cell r="D437" t="str">
            <v>Chm</v>
          </cell>
          <cell r="E437">
            <v>0</v>
          </cell>
          <cell r="K437">
            <v>2</v>
          </cell>
          <cell r="L437">
            <v>10</v>
          </cell>
          <cell r="S437" t="b">
            <v>0</v>
          </cell>
          <cell r="T437" t="b">
            <v>0</v>
          </cell>
          <cell r="U437">
            <v>1</v>
          </cell>
          <cell r="V437">
            <v>0.5</v>
          </cell>
          <cell r="W437">
            <v>0.34</v>
          </cell>
          <cell r="X437">
            <v>0.34</v>
          </cell>
          <cell r="AH437">
            <v>1</v>
          </cell>
          <cell r="AI437">
            <v>1</v>
          </cell>
          <cell r="AJ437">
            <v>1</v>
          </cell>
          <cell r="AK437">
            <v>1</v>
          </cell>
          <cell r="AL437">
            <v>2</v>
          </cell>
          <cell r="AM437">
            <v>0</v>
          </cell>
          <cell r="AN437">
            <v>1</v>
          </cell>
          <cell r="AO437">
            <v>2</v>
          </cell>
          <cell r="AP437">
            <v>2</v>
          </cell>
          <cell r="AQ437">
            <v>2</v>
          </cell>
          <cell r="AR437">
            <v>2</v>
          </cell>
          <cell r="AS437">
            <v>2</v>
          </cell>
          <cell r="AT437">
            <v>2</v>
          </cell>
          <cell r="AU437">
            <v>2</v>
          </cell>
          <cell r="AV437">
            <v>1</v>
          </cell>
          <cell r="AW437">
            <v>1</v>
          </cell>
          <cell r="AX437">
            <v>1</v>
          </cell>
          <cell r="AY437">
            <v>1</v>
          </cell>
          <cell r="AZ437">
            <v>1</v>
          </cell>
          <cell r="BA437">
            <v>1</v>
          </cell>
          <cell r="BB437">
            <v>1</v>
          </cell>
          <cell r="BC437">
            <v>2</v>
          </cell>
          <cell r="BD437">
            <v>1</v>
          </cell>
          <cell r="BE437">
            <v>1</v>
          </cell>
          <cell r="BF437">
            <v>0</v>
          </cell>
          <cell r="BG437">
            <v>0</v>
          </cell>
          <cell r="BH437">
            <v>2</v>
          </cell>
          <cell r="BI437">
            <v>2</v>
          </cell>
          <cell r="BJ437">
            <v>1</v>
          </cell>
          <cell r="BK437">
            <v>1</v>
          </cell>
          <cell r="BL437">
            <v>1</v>
          </cell>
          <cell r="BM437">
            <v>1</v>
          </cell>
          <cell r="BN437">
            <v>1</v>
          </cell>
          <cell r="BO437">
            <v>1</v>
          </cell>
          <cell r="BP437">
            <v>0</v>
          </cell>
          <cell r="BQ437">
            <v>1</v>
          </cell>
          <cell r="BR437">
            <v>1</v>
          </cell>
          <cell r="BS437">
            <v>1</v>
          </cell>
          <cell r="BT437">
            <v>0</v>
          </cell>
          <cell r="BU437">
            <v>2</v>
          </cell>
          <cell r="BV437">
            <v>1</v>
          </cell>
          <cell r="BW437">
            <v>1</v>
          </cell>
          <cell r="BX437">
            <v>1</v>
          </cell>
          <cell r="BY437">
            <v>1</v>
          </cell>
          <cell r="BZ437">
            <v>1</v>
          </cell>
          <cell r="CA437">
            <v>1</v>
          </cell>
          <cell r="CB437">
            <v>1</v>
          </cell>
          <cell r="CC437">
            <v>1</v>
          </cell>
          <cell r="CD437">
            <v>1</v>
          </cell>
          <cell r="CE437">
            <v>1</v>
          </cell>
          <cell r="CF437">
            <v>1</v>
          </cell>
          <cell r="CG437">
            <v>1</v>
          </cell>
          <cell r="CH437">
            <v>1</v>
          </cell>
          <cell r="CI437">
            <v>1</v>
          </cell>
          <cell r="CJ437">
            <v>1</v>
          </cell>
          <cell r="CK437">
            <v>1</v>
          </cell>
          <cell r="CL437">
            <v>1</v>
          </cell>
          <cell r="CM437">
            <v>1</v>
          </cell>
          <cell r="CN437">
            <v>1</v>
          </cell>
          <cell r="CO437">
            <v>1</v>
          </cell>
          <cell r="CP437">
            <v>1</v>
          </cell>
          <cell r="CQ437">
            <v>1</v>
          </cell>
          <cell r="CR437">
            <v>1</v>
          </cell>
          <cell r="CS437">
            <v>1</v>
          </cell>
          <cell r="CT437">
            <v>1</v>
          </cell>
          <cell r="CU437">
            <v>1</v>
          </cell>
          <cell r="CV437">
            <v>2</v>
          </cell>
          <cell r="CW437">
            <v>1</v>
          </cell>
          <cell r="CX437">
            <v>1</v>
          </cell>
          <cell r="CY437">
            <v>1</v>
          </cell>
          <cell r="CZ437">
            <v>1</v>
          </cell>
          <cell r="DA437">
            <v>1</v>
          </cell>
          <cell r="DB437">
            <v>1</v>
          </cell>
          <cell r="DC437">
            <v>1</v>
          </cell>
          <cell r="DD437">
            <v>1</v>
          </cell>
          <cell r="DE437">
            <v>2</v>
          </cell>
          <cell r="DF437">
            <v>1</v>
          </cell>
          <cell r="DG437">
            <v>1</v>
          </cell>
          <cell r="DH437">
            <v>1</v>
          </cell>
          <cell r="DI437">
            <v>1</v>
          </cell>
          <cell r="DJ437" t="str">
            <v>PGtF</v>
          </cell>
          <cell r="DK437" t="str">
            <v>Closed</v>
          </cell>
          <cell r="EA437" t="str">
            <v>Do</v>
          </cell>
          <cell r="EB437" t="str">
            <v>• A base attack bonus of +7 or higher..
• 3 ranks in Knowledge(religion).
• Weapon Focus in the Deity's favored weapon.
• You must have a patron deity.</v>
          </cell>
        </row>
        <row r="438">
          <cell r="A438">
            <v>435</v>
          </cell>
          <cell r="B438" t="str">
            <v>Divine Disciple</v>
          </cell>
          <cell r="C438" t="str">
            <v>Dis</v>
          </cell>
          <cell r="D438" t="str">
            <v>Dis</v>
          </cell>
          <cell r="E438">
            <v>0</v>
          </cell>
          <cell r="G438">
            <v>0</v>
          </cell>
          <cell r="K438">
            <v>2</v>
          </cell>
          <cell r="L438">
            <v>8</v>
          </cell>
          <cell r="U438">
            <v>0.75</v>
          </cell>
          <cell r="V438">
            <v>0.5</v>
          </cell>
          <cell r="W438">
            <v>0.34</v>
          </cell>
          <cell r="X438">
            <v>0.5</v>
          </cell>
          <cell r="AH438">
            <v>1</v>
          </cell>
          <cell r="AI438">
            <v>1</v>
          </cell>
          <cell r="AJ438">
            <v>1</v>
          </cell>
          <cell r="AK438">
            <v>1</v>
          </cell>
          <cell r="AL438">
            <v>1</v>
          </cell>
          <cell r="AM438">
            <v>0</v>
          </cell>
          <cell r="AN438">
            <v>2</v>
          </cell>
          <cell r="AO438">
            <v>2</v>
          </cell>
          <cell r="AP438">
            <v>2</v>
          </cell>
          <cell r="AQ438">
            <v>2</v>
          </cell>
          <cell r="AR438">
            <v>2</v>
          </cell>
          <cell r="AS438">
            <v>2</v>
          </cell>
          <cell r="AT438">
            <v>2</v>
          </cell>
          <cell r="AU438">
            <v>2</v>
          </cell>
          <cell r="AV438">
            <v>1</v>
          </cell>
          <cell r="AW438">
            <v>2</v>
          </cell>
          <cell r="AX438">
            <v>1</v>
          </cell>
          <cell r="AY438">
            <v>1</v>
          </cell>
          <cell r="AZ438">
            <v>1</v>
          </cell>
          <cell r="BA438">
            <v>1</v>
          </cell>
          <cell r="BB438">
            <v>1</v>
          </cell>
          <cell r="BC438">
            <v>1</v>
          </cell>
          <cell r="BD438">
            <v>2</v>
          </cell>
          <cell r="BE438">
            <v>1</v>
          </cell>
          <cell r="BF438">
            <v>0</v>
          </cell>
          <cell r="BG438">
            <v>0</v>
          </cell>
          <cell r="BH438">
            <v>1</v>
          </cell>
          <cell r="BI438">
            <v>1</v>
          </cell>
          <cell r="BJ438">
            <v>2</v>
          </cell>
          <cell r="BK438">
            <v>1</v>
          </cell>
          <cell r="BL438">
            <v>1</v>
          </cell>
          <cell r="BM438">
            <v>1</v>
          </cell>
          <cell r="BN438">
            <v>2</v>
          </cell>
          <cell r="BO438">
            <v>1</v>
          </cell>
          <cell r="BP438">
            <v>0</v>
          </cell>
          <cell r="BQ438">
            <v>2</v>
          </cell>
          <cell r="BR438">
            <v>1</v>
          </cell>
          <cell r="BS438">
            <v>1</v>
          </cell>
          <cell r="BT438">
            <v>0</v>
          </cell>
          <cell r="BU438">
            <v>2</v>
          </cell>
          <cell r="BV438">
            <v>2</v>
          </cell>
          <cell r="BW438">
            <v>1</v>
          </cell>
          <cell r="BX438">
            <v>1</v>
          </cell>
          <cell r="BY438">
            <v>1</v>
          </cell>
          <cell r="BZ438">
            <v>1</v>
          </cell>
          <cell r="CA438">
            <v>1</v>
          </cell>
          <cell r="CB438">
            <v>1</v>
          </cell>
          <cell r="CC438">
            <v>1</v>
          </cell>
          <cell r="CD438">
            <v>1</v>
          </cell>
          <cell r="CE438">
            <v>1</v>
          </cell>
          <cell r="CF438">
            <v>1</v>
          </cell>
          <cell r="CG438">
            <v>1</v>
          </cell>
          <cell r="CH438">
            <v>1</v>
          </cell>
          <cell r="CI438">
            <v>1</v>
          </cell>
          <cell r="CJ438">
            <v>1</v>
          </cell>
          <cell r="CK438">
            <v>1</v>
          </cell>
          <cell r="CL438">
            <v>1</v>
          </cell>
          <cell r="CM438">
            <v>1</v>
          </cell>
          <cell r="CN438">
            <v>1</v>
          </cell>
          <cell r="CO438">
            <v>2</v>
          </cell>
          <cell r="CP438">
            <v>2</v>
          </cell>
          <cell r="CQ438">
            <v>2</v>
          </cell>
          <cell r="CR438">
            <v>2</v>
          </cell>
          <cell r="CS438">
            <v>2</v>
          </cell>
          <cell r="CT438">
            <v>2</v>
          </cell>
          <cell r="CU438">
            <v>1</v>
          </cell>
          <cell r="CV438">
            <v>1</v>
          </cell>
          <cell r="CW438">
            <v>1</v>
          </cell>
          <cell r="CX438">
            <v>1</v>
          </cell>
          <cell r="CY438">
            <v>1</v>
          </cell>
          <cell r="CZ438">
            <v>1</v>
          </cell>
          <cell r="DA438">
            <v>1</v>
          </cell>
          <cell r="DB438">
            <v>2</v>
          </cell>
          <cell r="DC438">
            <v>1</v>
          </cell>
          <cell r="DD438">
            <v>2</v>
          </cell>
          <cell r="DE438">
            <v>1</v>
          </cell>
          <cell r="DF438">
            <v>1</v>
          </cell>
          <cell r="DG438">
            <v>1</v>
          </cell>
          <cell r="DH438">
            <v>1</v>
          </cell>
          <cell r="DI438">
            <v>1</v>
          </cell>
          <cell r="DJ438" t="str">
            <v>PGtF</v>
          </cell>
          <cell r="DK438" t="str">
            <v>Closed</v>
          </cell>
          <cell r="EA438" t="str">
            <v>Do</v>
          </cell>
          <cell r="EB438" t="str">
            <v>• Ability to cast 4th-level divine spells.
• 5 ranks in Diplomacy.
• 8 ranks in Knowledge(religion).
• You must have a patron deity.</v>
          </cell>
        </row>
        <row r="439">
          <cell r="A439">
            <v>436</v>
          </cell>
          <cell r="B439" t="str">
            <v>Divine Seeker</v>
          </cell>
          <cell r="C439" t="str">
            <v>Skr</v>
          </cell>
          <cell r="D439" t="str">
            <v>Skr</v>
          </cell>
          <cell r="E439">
            <v>0</v>
          </cell>
          <cell r="K439">
            <v>4</v>
          </cell>
          <cell r="L439">
            <v>6</v>
          </cell>
          <cell r="N439" t="b">
            <v>0</v>
          </cell>
          <cell r="S439" t="b">
            <v>0</v>
          </cell>
          <cell r="U439">
            <v>0.75</v>
          </cell>
          <cell r="V439">
            <v>0.34</v>
          </cell>
          <cell r="W439">
            <v>0.5</v>
          </cell>
          <cell r="X439">
            <v>0.5</v>
          </cell>
          <cell r="AH439">
            <v>1</v>
          </cell>
          <cell r="AI439">
            <v>1</v>
          </cell>
          <cell r="AJ439">
            <v>1</v>
          </cell>
          <cell r="AK439">
            <v>1</v>
          </cell>
          <cell r="AL439">
            <v>2</v>
          </cell>
          <cell r="AM439">
            <v>0</v>
          </cell>
          <cell r="AN439">
            <v>1</v>
          </cell>
          <cell r="AO439">
            <v>2</v>
          </cell>
          <cell r="AP439">
            <v>2</v>
          </cell>
          <cell r="AQ439">
            <v>2</v>
          </cell>
          <cell r="AR439">
            <v>2</v>
          </cell>
          <cell r="AS439">
            <v>2</v>
          </cell>
          <cell r="AT439">
            <v>2</v>
          </cell>
          <cell r="AU439">
            <v>2</v>
          </cell>
          <cell r="AV439">
            <v>1</v>
          </cell>
          <cell r="AW439">
            <v>2</v>
          </cell>
          <cell r="AX439">
            <v>1</v>
          </cell>
          <cell r="AY439">
            <v>1</v>
          </cell>
          <cell r="AZ439">
            <v>1</v>
          </cell>
          <cell r="BA439">
            <v>1</v>
          </cell>
          <cell r="BB439">
            <v>1</v>
          </cell>
          <cell r="BC439">
            <v>1</v>
          </cell>
          <cell r="BD439">
            <v>1</v>
          </cell>
          <cell r="BE439">
            <v>2</v>
          </cell>
          <cell r="BF439">
            <v>0</v>
          </cell>
          <cell r="BG439">
            <v>0</v>
          </cell>
          <cell r="BH439">
            <v>1</v>
          </cell>
          <cell r="BI439">
            <v>2</v>
          </cell>
          <cell r="BJ439">
            <v>1</v>
          </cell>
          <cell r="BK439">
            <v>1</v>
          </cell>
          <cell r="BL439">
            <v>1</v>
          </cell>
          <cell r="BM439">
            <v>2</v>
          </cell>
          <cell r="BN439">
            <v>1</v>
          </cell>
          <cell r="BO439">
            <v>1</v>
          </cell>
          <cell r="BP439">
            <v>0</v>
          </cell>
          <cell r="BQ439">
            <v>1</v>
          </cell>
          <cell r="BR439">
            <v>1</v>
          </cell>
          <cell r="BS439">
            <v>1</v>
          </cell>
          <cell r="BT439">
            <v>0</v>
          </cell>
          <cell r="BU439">
            <v>2</v>
          </cell>
          <cell r="BV439">
            <v>1</v>
          </cell>
          <cell r="BW439">
            <v>1</v>
          </cell>
          <cell r="BX439">
            <v>1</v>
          </cell>
          <cell r="BY439">
            <v>1</v>
          </cell>
          <cell r="BZ439">
            <v>1</v>
          </cell>
          <cell r="CA439">
            <v>1</v>
          </cell>
          <cell r="CB439">
            <v>1</v>
          </cell>
          <cell r="CC439">
            <v>1</v>
          </cell>
          <cell r="CD439">
            <v>1</v>
          </cell>
          <cell r="CE439">
            <v>2</v>
          </cell>
          <cell r="CF439">
            <v>1</v>
          </cell>
          <cell r="CG439">
            <v>2</v>
          </cell>
          <cell r="CH439">
            <v>1</v>
          </cell>
          <cell r="CI439">
            <v>1</v>
          </cell>
          <cell r="CJ439">
            <v>1</v>
          </cell>
          <cell r="CK439">
            <v>1</v>
          </cell>
          <cell r="CL439">
            <v>1</v>
          </cell>
          <cell r="CM439">
            <v>1</v>
          </cell>
          <cell r="CN439">
            <v>1</v>
          </cell>
          <cell r="CO439">
            <v>2</v>
          </cell>
          <cell r="CP439">
            <v>2</v>
          </cell>
          <cell r="CQ439">
            <v>2</v>
          </cell>
          <cell r="CR439">
            <v>2</v>
          </cell>
          <cell r="CS439">
            <v>2</v>
          </cell>
          <cell r="CT439">
            <v>2</v>
          </cell>
          <cell r="CU439">
            <v>1</v>
          </cell>
          <cell r="CV439">
            <v>2</v>
          </cell>
          <cell r="CW439">
            <v>2</v>
          </cell>
          <cell r="CX439">
            <v>1</v>
          </cell>
          <cell r="CY439">
            <v>1</v>
          </cell>
          <cell r="CZ439">
            <v>1</v>
          </cell>
          <cell r="DA439">
            <v>1</v>
          </cell>
          <cell r="DB439">
            <v>1</v>
          </cell>
          <cell r="DC439">
            <v>2</v>
          </cell>
          <cell r="DD439">
            <v>2</v>
          </cell>
          <cell r="DE439">
            <v>2</v>
          </cell>
          <cell r="DF439">
            <v>1</v>
          </cell>
          <cell r="DG439">
            <v>1</v>
          </cell>
          <cell r="DH439">
            <v>1</v>
          </cell>
          <cell r="DI439">
            <v>2</v>
          </cell>
          <cell r="DJ439" t="str">
            <v>PGtF</v>
          </cell>
          <cell r="DK439" t="str">
            <v>Closed</v>
          </cell>
          <cell r="EA439" t="str">
            <v>Do</v>
          </cell>
          <cell r="EB439" t="str">
            <v>• 8 ranks in Hide.
• 3 ranks in Knowledge (religion).
• 10 ranks in Move Silently.
• 5 ranks in Spot.
• Stealthy feat.
• You must have a patron deity.</v>
          </cell>
        </row>
        <row r="440">
          <cell r="A440">
            <v>437</v>
          </cell>
          <cell r="B440" t="str">
            <v>Evereskan Tomb Guardian</v>
          </cell>
          <cell r="C440" t="str">
            <v>ETG</v>
          </cell>
          <cell r="D440" t="str">
            <v>ETG</v>
          </cell>
          <cell r="E440">
            <v>0</v>
          </cell>
          <cell r="G440">
            <v>0</v>
          </cell>
          <cell r="K440">
            <v>4</v>
          </cell>
          <cell r="L440">
            <v>6</v>
          </cell>
          <cell r="U440">
            <v>0.75</v>
          </cell>
          <cell r="V440">
            <v>0.34</v>
          </cell>
          <cell r="W440">
            <v>0.5</v>
          </cell>
          <cell r="X440">
            <v>0.5</v>
          </cell>
          <cell r="AH440">
            <v>1</v>
          </cell>
          <cell r="AI440">
            <v>1</v>
          </cell>
          <cell r="AJ440">
            <v>1</v>
          </cell>
          <cell r="AK440">
            <v>1</v>
          </cell>
          <cell r="AL440">
            <v>2</v>
          </cell>
          <cell r="AM440">
            <v>0</v>
          </cell>
          <cell r="AN440">
            <v>1</v>
          </cell>
          <cell r="AO440">
            <v>2</v>
          </cell>
          <cell r="AP440">
            <v>2</v>
          </cell>
          <cell r="AQ440">
            <v>2</v>
          </cell>
          <cell r="AR440">
            <v>2</v>
          </cell>
          <cell r="AS440">
            <v>2</v>
          </cell>
          <cell r="AT440">
            <v>2</v>
          </cell>
          <cell r="AU440">
            <v>2</v>
          </cell>
          <cell r="AV440">
            <v>2</v>
          </cell>
          <cell r="AW440">
            <v>1</v>
          </cell>
          <cell r="AX440">
            <v>2</v>
          </cell>
          <cell r="AY440">
            <v>1</v>
          </cell>
          <cell r="AZ440">
            <v>2</v>
          </cell>
          <cell r="BA440">
            <v>1</v>
          </cell>
          <cell r="BB440">
            <v>2</v>
          </cell>
          <cell r="BC440">
            <v>1</v>
          </cell>
          <cell r="BD440">
            <v>1</v>
          </cell>
          <cell r="BE440">
            <v>2</v>
          </cell>
          <cell r="BF440">
            <v>0</v>
          </cell>
          <cell r="BG440">
            <v>0</v>
          </cell>
          <cell r="BH440">
            <v>2</v>
          </cell>
          <cell r="BI440">
            <v>2</v>
          </cell>
          <cell r="BJ440">
            <v>1</v>
          </cell>
          <cell r="BK440">
            <v>1</v>
          </cell>
          <cell r="BL440">
            <v>1</v>
          </cell>
          <cell r="BM440">
            <v>2</v>
          </cell>
          <cell r="BN440">
            <v>1</v>
          </cell>
          <cell r="BO440">
            <v>1</v>
          </cell>
          <cell r="BP440">
            <v>0</v>
          </cell>
          <cell r="BQ440">
            <v>1</v>
          </cell>
          <cell r="BR440">
            <v>1</v>
          </cell>
          <cell r="BS440">
            <v>1</v>
          </cell>
          <cell r="BT440">
            <v>0</v>
          </cell>
          <cell r="BU440">
            <v>1</v>
          </cell>
          <cell r="BV440">
            <v>1</v>
          </cell>
          <cell r="BW440">
            <v>1</v>
          </cell>
          <cell r="BX440">
            <v>1</v>
          </cell>
          <cell r="BY440">
            <v>1</v>
          </cell>
          <cell r="BZ440">
            <v>1</v>
          </cell>
          <cell r="CA440">
            <v>1</v>
          </cell>
          <cell r="CB440">
            <v>1</v>
          </cell>
          <cell r="CC440">
            <v>1</v>
          </cell>
          <cell r="CD440">
            <v>1</v>
          </cell>
          <cell r="CE440">
            <v>2</v>
          </cell>
          <cell r="CF440">
            <v>1</v>
          </cell>
          <cell r="CG440">
            <v>2</v>
          </cell>
          <cell r="CH440">
            <v>2</v>
          </cell>
          <cell r="CI440">
            <v>1</v>
          </cell>
          <cell r="CJ440">
            <v>1</v>
          </cell>
          <cell r="CK440">
            <v>1</v>
          </cell>
          <cell r="CL440">
            <v>1</v>
          </cell>
          <cell r="CM440">
            <v>1</v>
          </cell>
          <cell r="CN440">
            <v>1</v>
          </cell>
          <cell r="CO440">
            <v>2</v>
          </cell>
          <cell r="CP440">
            <v>2</v>
          </cell>
          <cell r="CQ440">
            <v>2</v>
          </cell>
          <cell r="CR440">
            <v>2</v>
          </cell>
          <cell r="CS440">
            <v>2</v>
          </cell>
          <cell r="CT440">
            <v>2</v>
          </cell>
          <cell r="CU440">
            <v>1</v>
          </cell>
          <cell r="CV440">
            <v>1</v>
          </cell>
          <cell r="CW440">
            <v>2</v>
          </cell>
          <cell r="CX440">
            <v>2</v>
          </cell>
          <cell r="CY440">
            <v>1</v>
          </cell>
          <cell r="CZ440">
            <v>2</v>
          </cell>
          <cell r="DA440">
            <v>1</v>
          </cell>
          <cell r="DB440">
            <v>1</v>
          </cell>
          <cell r="DC440">
            <v>2</v>
          </cell>
          <cell r="DD440">
            <v>1</v>
          </cell>
          <cell r="DE440">
            <v>2</v>
          </cell>
          <cell r="DF440">
            <v>2</v>
          </cell>
          <cell r="DG440">
            <v>1</v>
          </cell>
          <cell r="DH440">
            <v>1</v>
          </cell>
          <cell r="DI440">
            <v>2</v>
          </cell>
          <cell r="DJ440" t="str">
            <v>PGtF</v>
          </cell>
          <cell r="DK440" t="str">
            <v>Closed</v>
          </cell>
          <cell r="EA440" t="str">
            <v>Do</v>
          </cell>
          <cell r="EB440" t="str">
            <v>• Your race must be Elf.
• Your region must be Evereska.
• A base attack bonus of +4 or higher.
• 5 ranks in Hide.
• 2 ranks in Listen.
• 5 ranks in Move Silently.
• 2 ranks in Spot.
• 5 ranks in Survival.
• Alertness feat.
• Track feat.
• Ability to cast 2nd-level arcane spells.</v>
          </cell>
        </row>
        <row r="441">
          <cell r="A441">
            <v>438</v>
          </cell>
          <cell r="B441" t="str">
            <v>Eye of Horus-Re</v>
          </cell>
          <cell r="C441" t="str">
            <v>EHR</v>
          </cell>
          <cell r="D441" t="str">
            <v>EHR</v>
          </cell>
          <cell r="E441">
            <v>0</v>
          </cell>
          <cell r="G441">
            <v>0</v>
          </cell>
          <cell r="K441">
            <v>2</v>
          </cell>
          <cell r="L441">
            <v>8</v>
          </cell>
          <cell r="M441">
            <v>0</v>
          </cell>
          <cell r="U441">
            <v>0.75</v>
          </cell>
          <cell r="V441">
            <v>0.34</v>
          </cell>
          <cell r="W441">
            <v>0.34</v>
          </cell>
          <cell r="X441">
            <v>0.5</v>
          </cell>
          <cell r="AH441">
            <v>1</v>
          </cell>
          <cell r="AI441">
            <v>1</v>
          </cell>
          <cell r="AJ441">
            <v>1</v>
          </cell>
          <cell r="AK441">
            <v>1</v>
          </cell>
          <cell r="AL441">
            <v>1</v>
          </cell>
          <cell r="AM441">
            <v>0</v>
          </cell>
          <cell r="AN441">
            <v>2</v>
          </cell>
          <cell r="AO441">
            <v>1</v>
          </cell>
          <cell r="AP441">
            <v>1</v>
          </cell>
          <cell r="AQ441">
            <v>1</v>
          </cell>
          <cell r="AR441">
            <v>1</v>
          </cell>
          <cell r="AS441">
            <v>1</v>
          </cell>
          <cell r="AT441">
            <v>1</v>
          </cell>
          <cell r="AU441">
            <v>1</v>
          </cell>
          <cell r="AV441">
            <v>1</v>
          </cell>
          <cell r="AW441">
            <v>2</v>
          </cell>
          <cell r="AX441">
            <v>1</v>
          </cell>
          <cell r="AY441">
            <v>1</v>
          </cell>
          <cell r="AZ441">
            <v>1</v>
          </cell>
          <cell r="BA441">
            <v>1</v>
          </cell>
          <cell r="BB441">
            <v>1</v>
          </cell>
          <cell r="BC441">
            <v>1</v>
          </cell>
          <cell r="BD441">
            <v>2</v>
          </cell>
          <cell r="BE441">
            <v>1</v>
          </cell>
          <cell r="BF441">
            <v>0</v>
          </cell>
          <cell r="BG441">
            <v>0</v>
          </cell>
          <cell r="BH441">
            <v>1</v>
          </cell>
          <cell r="BI441">
            <v>1</v>
          </cell>
          <cell r="BJ441">
            <v>2</v>
          </cell>
          <cell r="BK441">
            <v>2</v>
          </cell>
          <cell r="BL441">
            <v>2</v>
          </cell>
          <cell r="BM441">
            <v>2</v>
          </cell>
          <cell r="BN441">
            <v>2</v>
          </cell>
          <cell r="BO441">
            <v>2</v>
          </cell>
          <cell r="BP441">
            <v>0</v>
          </cell>
          <cell r="BQ441">
            <v>2</v>
          </cell>
          <cell r="BR441">
            <v>2</v>
          </cell>
          <cell r="BS441">
            <v>2</v>
          </cell>
          <cell r="BT441">
            <v>0</v>
          </cell>
          <cell r="BU441">
            <v>2</v>
          </cell>
          <cell r="BV441">
            <v>2</v>
          </cell>
          <cell r="BW441">
            <v>2</v>
          </cell>
          <cell r="BX441">
            <v>2</v>
          </cell>
          <cell r="BY441">
            <v>2</v>
          </cell>
          <cell r="BZ441">
            <v>2</v>
          </cell>
          <cell r="CA441">
            <v>2</v>
          </cell>
          <cell r="CB441">
            <v>2</v>
          </cell>
          <cell r="CC441">
            <v>2</v>
          </cell>
          <cell r="CD441">
            <v>2</v>
          </cell>
          <cell r="CE441">
            <v>1</v>
          </cell>
          <cell r="CF441">
            <v>1</v>
          </cell>
          <cell r="CG441">
            <v>1</v>
          </cell>
          <cell r="CH441">
            <v>1</v>
          </cell>
          <cell r="CI441">
            <v>1</v>
          </cell>
          <cell r="CJ441">
            <v>1</v>
          </cell>
          <cell r="CK441">
            <v>1</v>
          </cell>
          <cell r="CL441">
            <v>1</v>
          </cell>
          <cell r="CM441">
            <v>1</v>
          </cell>
          <cell r="CN441">
            <v>1</v>
          </cell>
          <cell r="CO441">
            <v>2</v>
          </cell>
          <cell r="CP441">
            <v>2</v>
          </cell>
          <cell r="CQ441">
            <v>2</v>
          </cell>
          <cell r="CR441">
            <v>2</v>
          </cell>
          <cell r="CS441">
            <v>2</v>
          </cell>
          <cell r="CT441">
            <v>2</v>
          </cell>
          <cell r="CU441">
            <v>1</v>
          </cell>
          <cell r="CV441">
            <v>1</v>
          </cell>
          <cell r="CW441">
            <v>1</v>
          </cell>
          <cell r="CX441">
            <v>1</v>
          </cell>
          <cell r="CY441">
            <v>1</v>
          </cell>
          <cell r="CZ441">
            <v>1</v>
          </cell>
          <cell r="DA441">
            <v>1</v>
          </cell>
          <cell r="DB441">
            <v>2</v>
          </cell>
          <cell r="DC441">
            <v>2</v>
          </cell>
          <cell r="DD441">
            <v>1</v>
          </cell>
          <cell r="DE441">
            <v>1</v>
          </cell>
          <cell r="DF441">
            <v>1</v>
          </cell>
          <cell r="DG441">
            <v>1</v>
          </cell>
          <cell r="DH441">
            <v>1</v>
          </cell>
          <cell r="DI441">
            <v>1</v>
          </cell>
          <cell r="DJ441" t="str">
            <v>PGtF</v>
          </cell>
          <cell r="DK441" t="str">
            <v>Closed</v>
          </cell>
          <cell r="EA441" t="str">
            <v>Do</v>
          </cell>
          <cell r="EB441" t="str">
            <v>• Mulhorand region.
• 9 ranks in Knowledge(religion).
• 4 ranks in Spot.
• Alertness feat.
• Extra Turning feat.
• Ability to cast 3rd-level divine spells.
• Sun domain.</v>
          </cell>
        </row>
        <row r="442">
          <cell r="A442">
            <v>439</v>
          </cell>
          <cell r="B442" t="str">
            <v>Hammer of Moradin</v>
          </cell>
          <cell r="C442" t="str">
            <v>HoM</v>
          </cell>
          <cell r="D442" t="str">
            <v>HoM</v>
          </cell>
          <cell r="E442">
            <v>0</v>
          </cell>
          <cell r="K442">
            <v>2</v>
          </cell>
          <cell r="L442">
            <v>10</v>
          </cell>
          <cell r="N442" t="b">
            <v>0</v>
          </cell>
          <cell r="O442" t="b">
            <v>0</v>
          </cell>
          <cell r="P442" t="b">
            <v>0</v>
          </cell>
          <cell r="Q442" t="b">
            <v>0</v>
          </cell>
          <cell r="S442" t="b">
            <v>0</v>
          </cell>
          <cell r="T442" t="b">
            <v>0</v>
          </cell>
          <cell r="U442">
            <v>1</v>
          </cell>
          <cell r="V442">
            <v>0.5</v>
          </cell>
          <cell r="W442">
            <v>0.34</v>
          </cell>
          <cell r="X442">
            <v>0.5</v>
          </cell>
          <cell r="AH442">
            <v>1</v>
          </cell>
          <cell r="AI442">
            <v>1</v>
          </cell>
          <cell r="AJ442">
            <v>1</v>
          </cell>
          <cell r="AK442">
            <v>1</v>
          </cell>
          <cell r="AL442">
            <v>1</v>
          </cell>
          <cell r="AM442">
            <v>0</v>
          </cell>
          <cell r="AN442">
            <v>2</v>
          </cell>
          <cell r="AO442">
            <v>2</v>
          </cell>
          <cell r="AP442">
            <v>2</v>
          </cell>
          <cell r="AQ442">
            <v>2</v>
          </cell>
          <cell r="AR442">
            <v>2</v>
          </cell>
          <cell r="AS442">
            <v>2</v>
          </cell>
          <cell r="AT442">
            <v>2</v>
          </cell>
          <cell r="AU442">
            <v>2</v>
          </cell>
          <cell r="AV442">
            <v>1</v>
          </cell>
          <cell r="AW442">
            <v>1</v>
          </cell>
          <cell r="AX442">
            <v>1</v>
          </cell>
          <cell r="AY442">
            <v>1</v>
          </cell>
          <cell r="AZ442">
            <v>1</v>
          </cell>
          <cell r="BA442">
            <v>1</v>
          </cell>
          <cell r="BB442">
            <v>1</v>
          </cell>
          <cell r="BC442">
            <v>1</v>
          </cell>
          <cell r="BD442">
            <v>2</v>
          </cell>
          <cell r="BE442">
            <v>1</v>
          </cell>
          <cell r="BF442">
            <v>0</v>
          </cell>
          <cell r="BG442">
            <v>0</v>
          </cell>
          <cell r="BH442">
            <v>1</v>
          </cell>
          <cell r="BI442">
            <v>1</v>
          </cell>
          <cell r="BJ442">
            <v>2</v>
          </cell>
          <cell r="BK442">
            <v>1</v>
          </cell>
          <cell r="BL442">
            <v>1</v>
          </cell>
          <cell r="BM442">
            <v>1</v>
          </cell>
          <cell r="BN442">
            <v>2</v>
          </cell>
          <cell r="BO442">
            <v>1</v>
          </cell>
          <cell r="BP442">
            <v>0</v>
          </cell>
          <cell r="BQ442">
            <v>1</v>
          </cell>
          <cell r="BR442">
            <v>1</v>
          </cell>
          <cell r="BS442">
            <v>1</v>
          </cell>
          <cell r="BT442">
            <v>0</v>
          </cell>
          <cell r="BU442">
            <v>2</v>
          </cell>
          <cell r="BV442">
            <v>2</v>
          </cell>
          <cell r="BW442">
            <v>1</v>
          </cell>
          <cell r="BX442">
            <v>1</v>
          </cell>
          <cell r="BY442">
            <v>1</v>
          </cell>
          <cell r="BZ442">
            <v>1</v>
          </cell>
          <cell r="CA442">
            <v>1</v>
          </cell>
          <cell r="CB442">
            <v>1</v>
          </cell>
          <cell r="CC442">
            <v>1</v>
          </cell>
          <cell r="CD442">
            <v>1</v>
          </cell>
          <cell r="CE442">
            <v>1</v>
          </cell>
          <cell r="CF442">
            <v>1</v>
          </cell>
          <cell r="CG442">
            <v>1</v>
          </cell>
          <cell r="CH442">
            <v>1</v>
          </cell>
          <cell r="CI442">
            <v>1</v>
          </cell>
          <cell r="CJ442">
            <v>1</v>
          </cell>
          <cell r="CK442">
            <v>1</v>
          </cell>
          <cell r="CL442">
            <v>1</v>
          </cell>
          <cell r="CM442">
            <v>1</v>
          </cell>
          <cell r="CN442">
            <v>1</v>
          </cell>
          <cell r="CO442">
            <v>2</v>
          </cell>
          <cell r="CP442">
            <v>2</v>
          </cell>
          <cell r="CQ442">
            <v>2</v>
          </cell>
          <cell r="CR442">
            <v>2</v>
          </cell>
          <cell r="CS442">
            <v>2</v>
          </cell>
          <cell r="CT442">
            <v>2</v>
          </cell>
          <cell r="CU442">
            <v>1</v>
          </cell>
          <cell r="CV442">
            <v>1</v>
          </cell>
          <cell r="CW442">
            <v>1</v>
          </cell>
          <cell r="CX442">
            <v>1</v>
          </cell>
          <cell r="CY442">
            <v>1</v>
          </cell>
          <cell r="CZ442">
            <v>1</v>
          </cell>
          <cell r="DA442">
            <v>1</v>
          </cell>
          <cell r="DB442">
            <v>2</v>
          </cell>
          <cell r="DC442">
            <v>1</v>
          </cell>
          <cell r="DD442">
            <v>1</v>
          </cell>
          <cell r="DE442">
            <v>1</v>
          </cell>
          <cell r="DF442">
            <v>1</v>
          </cell>
          <cell r="DG442">
            <v>1</v>
          </cell>
          <cell r="DH442">
            <v>1</v>
          </cell>
          <cell r="DI442">
            <v>1</v>
          </cell>
          <cell r="DJ442" t="str">
            <v>PGtF</v>
          </cell>
          <cell r="DK442" t="str">
            <v>Closed</v>
          </cell>
          <cell r="EA442" t="str">
            <v>Might</v>
          </cell>
          <cell r="EB442" t="str">
            <v>• You must be a Dwarf.
• Spine of the World region.
• A base attack bonus of +7 or higher.
• 10 ranks in Craft(weaponsmithing).
• Iron Will feat.
• Weapon Focus(warhammer) feat.
• Ability to cast 2nd-level divine spells.
• Patron deity of Moradin.
• Member of the Hammers of Moradin(not verified).</v>
          </cell>
        </row>
        <row r="443">
          <cell r="A443">
            <v>440</v>
          </cell>
          <cell r="B443" t="str">
            <v>Harper Agent</v>
          </cell>
          <cell r="C443" t="str">
            <v>Hrp</v>
          </cell>
          <cell r="D443" t="str">
            <v>Hrp</v>
          </cell>
          <cell r="E443">
            <v>0</v>
          </cell>
          <cell r="G443">
            <v>0</v>
          </cell>
          <cell r="K443">
            <v>6</v>
          </cell>
          <cell r="L443">
            <v>6</v>
          </cell>
          <cell r="N443" t="b">
            <v>0</v>
          </cell>
          <cell r="S443" t="b">
            <v>0</v>
          </cell>
          <cell r="U443">
            <v>0.75</v>
          </cell>
          <cell r="V443">
            <v>0.34</v>
          </cell>
          <cell r="W443">
            <v>0.34</v>
          </cell>
          <cell r="X443">
            <v>0.5</v>
          </cell>
          <cell r="AH443">
            <v>2</v>
          </cell>
          <cell r="AI443">
            <v>1</v>
          </cell>
          <cell r="AJ443">
            <v>1</v>
          </cell>
          <cell r="AK443">
            <v>2</v>
          </cell>
          <cell r="AL443">
            <v>2</v>
          </cell>
          <cell r="AM443">
            <v>0</v>
          </cell>
          <cell r="AN443">
            <v>1</v>
          </cell>
          <cell r="AO443">
            <v>2</v>
          </cell>
          <cell r="AP443">
            <v>2</v>
          </cell>
          <cell r="AQ443">
            <v>2</v>
          </cell>
          <cell r="AR443">
            <v>2</v>
          </cell>
          <cell r="AS443">
            <v>2</v>
          </cell>
          <cell r="AT443">
            <v>2</v>
          </cell>
          <cell r="AU443">
            <v>2</v>
          </cell>
          <cell r="AV443">
            <v>1</v>
          </cell>
          <cell r="AW443">
            <v>2</v>
          </cell>
          <cell r="AX443">
            <v>1</v>
          </cell>
          <cell r="AY443">
            <v>2</v>
          </cell>
          <cell r="AZ443">
            <v>2</v>
          </cell>
          <cell r="BA443">
            <v>1</v>
          </cell>
          <cell r="BB443">
            <v>2</v>
          </cell>
          <cell r="BC443">
            <v>1</v>
          </cell>
          <cell r="BD443">
            <v>1</v>
          </cell>
          <cell r="BE443">
            <v>2</v>
          </cell>
          <cell r="BF443">
            <v>0</v>
          </cell>
          <cell r="BG443">
            <v>0</v>
          </cell>
          <cell r="BH443">
            <v>1</v>
          </cell>
          <cell r="BI443">
            <v>2</v>
          </cell>
          <cell r="BJ443">
            <v>2</v>
          </cell>
          <cell r="BK443">
            <v>2</v>
          </cell>
          <cell r="BL443">
            <v>2</v>
          </cell>
          <cell r="BM443">
            <v>2</v>
          </cell>
          <cell r="BN443">
            <v>2</v>
          </cell>
          <cell r="BO443">
            <v>2</v>
          </cell>
          <cell r="BP443">
            <v>0</v>
          </cell>
          <cell r="BQ443">
            <v>2</v>
          </cell>
          <cell r="BR443">
            <v>2</v>
          </cell>
          <cell r="BS443">
            <v>2</v>
          </cell>
          <cell r="BT443">
            <v>0</v>
          </cell>
          <cell r="BU443">
            <v>2</v>
          </cell>
          <cell r="BV443">
            <v>2</v>
          </cell>
          <cell r="BW443">
            <v>2</v>
          </cell>
          <cell r="BX443">
            <v>2</v>
          </cell>
          <cell r="BY443">
            <v>2</v>
          </cell>
          <cell r="BZ443">
            <v>2</v>
          </cell>
          <cell r="CA443">
            <v>2</v>
          </cell>
          <cell r="CB443">
            <v>2</v>
          </cell>
          <cell r="CC443">
            <v>2</v>
          </cell>
          <cell r="CD443">
            <v>2</v>
          </cell>
          <cell r="CE443">
            <v>2</v>
          </cell>
          <cell r="CF443">
            <v>1</v>
          </cell>
          <cell r="CG443">
            <v>2</v>
          </cell>
          <cell r="CH443">
            <v>1</v>
          </cell>
          <cell r="CI443">
            <v>2</v>
          </cell>
          <cell r="CJ443">
            <v>2</v>
          </cell>
          <cell r="CK443">
            <v>2</v>
          </cell>
          <cell r="CL443">
            <v>2</v>
          </cell>
          <cell r="CM443">
            <v>2</v>
          </cell>
          <cell r="CN443">
            <v>2</v>
          </cell>
          <cell r="CO443">
            <v>2</v>
          </cell>
          <cell r="CP443">
            <v>2</v>
          </cell>
          <cell r="CQ443">
            <v>2</v>
          </cell>
          <cell r="CR443">
            <v>2</v>
          </cell>
          <cell r="CS443">
            <v>2</v>
          </cell>
          <cell r="CT443">
            <v>2</v>
          </cell>
          <cell r="CU443">
            <v>1</v>
          </cell>
          <cell r="CV443">
            <v>1</v>
          </cell>
          <cell r="CW443">
            <v>1</v>
          </cell>
          <cell r="CX443">
            <v>2</v>
          </cell>
          <cell r="CY443">
            <v>1</v>
          </cell>
          <cell r="CZ443">
            <v>2</v>
          </cell>
          <cell r="DA443">
            <v>2</v>
          </cell>
          <cell r="DB443">
            <v>1</v>
          </cell>
          <cell r="DC443">
            <v>1</v>
          </cell>
          <cell r="DD443">
            <v>2</v>
          </cell>
          <cell r="DE443">
            <v>2</v>
          </cell>
          <cell r="DF443">
            <v>2</v>
          </cell>
          <cell r="DG443">
            <v>1</v>
          </cell>
          <cell r="DH443">
            <v>1</v>
          </cell>
          <cell r="DI443">
            <v>1</v>
          </cell>
          <cell r="DJ443" t="str">
            <v>PGtF</v>
          </cell>
          <cell r="DK443" t="str">
            <v>Closed</v>
          </cell>
          <cell r="EA443" t="str">
            <v>Might</v>
          </cell>
          <cell r="EB443" t="str">
            <v xml:space="preserve">• 8 ranks in Diplomacy.
• 4 ranks in Knowledge(local).
• 2 ranks in Sense Motive.
• 2 ranks in Survival.
• Negotiator feat.
• Sponsorship by a member of the Harpers, approval of the High Harpers (not verified). </v>
          </cell>
        </row>
        <row r="444">
          <cell r="A444">
            <v>441</v>
          </cell>
          <cell r="B444" t="str">
            <v>Harper Paragon</v>
          </cell>
          <cell r="C444" t="str">
            <v>HPa</v>
          </cell>
          <cell r="D444" t="str">
            <v>HPa</v>
          </cell>
          <cell r="E444">
            <v>0</v>
          </cell>
          <cell r="G444">
            <v>0</v>
          </cell>
          <cell r="K444">
            <v>4</v>
          </cell>
          <cell r="L444">
            <v>10</v>
          </cell>
          <cell r="U444">
            <v>0.75</v>
          </cell>
          <cell r="V444">
            <v>0.34</v>
          </cell>
          <cell r="W444">
            <v>0.5</v>
          </cell>
          <cell r="X444">
            <v>0.34</v>
          </cell>
          <cell r="AH444">
            <v>2</v>
          </cell>
          <cell r="AI444">
            <v>1</v>
          </cell>
          <cell r="AJ444">
            <v>1</v>
          </cell>
          <cell r="AK444">
            <v>2</v>
          </cell>
          <cell r="AL444">
            <v>2</v>
          </cell>
          <cell r="AM444">
            <v>0</v>
          </cell>
          <cell r="AN444">
            <v>1</v>
          </cell>
          <cell r="AO444">
            <v>2</v>
          </cell>
          <cell r="AP444">
            <v>2</v>
          </cell>
          <cell r="AQ444">
            <v>2</v>
          </cell>
          <cell r="AR444">
            <v>2</v>
          </cell>
          <cell r="AS444">
            <v>2</v>
          </cell>
          <cell r="AT444">
            <v>2</v>
          </cell>
          <cell r="AU444">
            <v>2</v>
          </cell>
          <cell r="AV444">
            <v>1</v>
          </cell>
          <cell r="AW444">
            <v>2</v>
          </cell>
          <cell r="AX444">
            <v>1</v>
          </cell>
          <cell r="AY444">
            <v>2</v>
          </cell>
          <cell r="AZ444">
            <v>2</v>
          </cell>
          <cell r="BA444">
            <v>1</v>
          </cell>
          <cell r="BB444">
            <v>2</v>
          </cell>
          <cell r="BC444">
            <v>1</v>
          </cell>
          <cell r="BD444">
            <v>1</v>
          </cell>
          <cell r="BE444">
            <v>2</v>
          </cell>
          <cell r="BF444">
            <v>0</v>
          </cell>
          <cell r="BG444">
            <v>0</v>
          </cell>
          <cell r="BH444">
            <v>1</v>
          </cell>
          <cell r="BI444">
            <v>2</v>
          </cell>
          <cell r="BJ444">
            <v>2</v>
          </cell>
          <cell r="BK444">
            <v>2</v>
          </cell>
          <cell r="BL444">
            <v>2</v>
          </cell>
          <cell r="BM444">
            <v>2</v>
          </cell>
          <cell r="BN444">
            <v>2</v>
          </cell>
          <cell r="BO444">
            <v>2</v>
          </cell>
          <cell r="BP444">
            <v>0</v>
          </cell>
          <cell r="BQ444">
            <v>2</v>
          </cell>
          <cell r="BR444">
            <v>2</v>
          </cell>
          <cell r="BS444">
            <v>2</v>
          </cell>
          <cell r="BT444">
            <v>0</v>
          </cell>
          <cell r="BU444">
            <v>2</v>
          </cell>
          <cell r="BV444">
            <v>2</v>
          </cell>
          <cell r="BW444">
            <v>2</v>
          </cell>
          <cell r="BX444">
            <v>2</v>
          </cell>
          <cell r="BY444">
            <v>2</v>
          </cell>
          <cell r="BZ444">
            <v>2</v>
          </cell>
          <cell r="CA444">
            <v>2</v>
          </cell>
          <cell r="CB444">
            <v>2</v>
          </cell>
          <cell r="CC444">
            <v>2</v>
          </cell>
          <cell r="CD444">
            <v>2</v>
          </cell>
          <cell r="CE444">
            <v>2</v>
          </cell>
          <cell r="CF444">
            <v>1</v>
          </cell>
          <cell r="CG444">
            <v>2</v>
          </cell>
          <cell r="CH444">
            <v>1</v>
          </cell>
          <cell r="CI444">
            <v>2</v>
          </cell>
          <cell r="CJ444">
            <v>2</v>
          </cell>
          <cell r="CK444">
            <v>2</v>
          </cell>
          <cell r="CL444">
            <v>2</v>
          </cell>
          <cell r="CM444">
            <v>2</v>
          </cell>
          <cell r="CN444">
            <v>2</v>
          </cell>
          <cell r="CO444">
            <v>2</v>
          </cell>
          <cell r="CP444">
            <v>2</v>
          </cell>
          <cell r="CQ444">
            <v>2</v>
          </cell>
          <cell r="CR444">
            <v>2</v>
          </cell>
          <cell r="CS444">
            <v>2</v>
          </cell>
          <cell r="CT444">
            <v>2</v>
          </cell>
          <cell r="CU444">
            <v>1</v>
          </cell>
          <cell r="CV444">
            <v>1</v>
          </cell>
          <cell r="CW444">
            <v>1</v>
          </cell>
          <cell r="CX444">
            <v>2</v>
          </cell>
          <cell r="CY444">
            <v>1</v>
          </cell>
          <cell r="CZ444">
            <v>2</v>
          </cell>
          <cell r="DA444">
            <v>2</v>
          </cell>
          <cell r="DB444">
            <v>1</v>
          </cell>
          <cell r="DC444">
            <v>1</v>
          </cell>
          <cell r="DD444">
            <v>2</v>
          </cell>
          <cell r="DE444">
            <v>2</v>
          </cell>
          <cell r="DF444">
            <v>2</v>
          </cell>
          <cell r="DG444">
            <v>1</v>
          </cell>
          <cell r="DH444">
            <v>1</v>
          </cell>
          <cell r="DI444">
            <v>1</v>
          </cell>
          <cell r="DJ444" t="str">
            <v>PGtF</v>
          </cell>
          <cell r="DK444" t="str">
            <v>Closed</v>
          </cell>
          <cell r="EA444" t="str">
            <v>Might</v>
          </cell>
          <cell r="EB444" t="str">
            <v xml:space="preserve">• Diplomacy 8 ranks.
• Perform 5 ranks.
• Sense Motive 4 ranks.
• Survival 2 ranks.
• Sacred Vow feat.
• Vow of Obedience feat.
• Favored Enemy (humanoid (goblinoid), humanoid (gnoll), humanoid (orc), humanoid (reptilian), outsider (evil), undead, Church of Bane, Cult of the Dragon, Iron Throne, malaugryms, Red Wizards, or Zhentarim) (not verified). </v>
          </cell>
        </row>
        <row r="445">
          <cell r="A445">
            <v>442</v>
          </cell>
          <cell r="B445" t="str">
            <v>Hathran</v>
          </cell>
          <cell r="C445" t="str">
            <v>Hth</v>
          </cell>
          <cell r="D445" t="str">
            <v>Hth</v>
          </cell>
          <cell r="E445">
            <v>0</v>
          </cell>
          <cell r="G445">
            <v>0</v>
          </cell>
          <cell r="K445">
            <v>2</v>
          </cell>
          <cell r="L445">
            <v>4</v>
          </cell>
          <cell r="U445">
            <v>0.5</v>
          </cell>
          <cell r="V445">
            <v>0.5</v>
          </cell>
          <cell r="W445">
            <v>0.34</v>
          </cell>
          <cell r="X445">
            <v>0.5</v>
          </cell>
          <cell r="AH445">
            <v>1</v>
          </cell>
          <cell r="AI445">
            <v>1</v>
          </cell>
          <cell r="AJ445">
            <v>1</v>
          </cell>
          <cell r="AK445">
            <v>1</v>
          </cell>
          <cell r="AL445">
            <v>1</v>
          </cell>
          <cell r="AM445">
            <v>0</v>
          </cell>
          <cell r="AN445">
            <v>2</v>
          </cell>
          <cell r="AO445">
            <v>2</v>
          </cell>
          <cell r="AP445">
            <v>2</v>
          </cell>
          <cell r="AQ445">
            <v>2</v>
          </cell>
          <cell r="AR445">
            <v>2</v>
          </cell>
          <cell r="AS445">
            <v>2</v>
          </cell>
          <cell r="AT445">
            <v>2</v>
          </cell>
          <cell r="AU445">
            <v>2</v>
          </cell>
          <cell r="AV445">
            <v>1</v>
          </cell>
          <cell r="AW445">
            <v>2</v>
          </cell>
          <cell r="AX445">
            <v>1</v>
          </cell>
          <cell r="AY445">
            <v>1</v>
          </cell>
          <cell r="AZ445">
            <v>1</v>
          </cell>
          <cell r="BA445">
            <v>1</v>
          </cell>
          <cell r="BB445">
            <v>1</v>
          </cell>
          <cell r="BC445">
            <v>1</v>
          </cell>
          <cell r="BD445">
            <v>1</v>
          </cell>
          <cell r="BE445">
            <v>1</v>
          </cell>
          <cell r="BF445">
            <v>0</v>
          </cell>
          <cell r="BG445">
            <v>0</v>
          </cell>
          <cell r="BH445">
            <v>1</v>
          </cell>
          <cell r="BI445">
            <v>1</v>
          </cell>
          <cell r="BJ445">
            <v>2</v>
          </cell>
          <cell r="BK445">
            <v>2</v>
          </cell>
          <cell r="BL445">
            <v>2</v>
          </cell>
          <cell r="BM445">
            <v>2</v>
          </cell>
          <cell r="BN445">
            <v>2</v>
          </cell>
          <cell r="BO445">
            <v>2</v>
          </cell>
          <cell r="BP445">
            <v>0</v>
          </cell>
          <cell r="BQ445">
            <v>2</v>
          </cell>
          <cell r="BR445">
            <v>2</v>
          </cell>
          <cell r="BS445">
            <v>2</v>
          </cell>
          <cell r="BT445">
            <v>0</v>
          </cell>
          <cell r="BU445">
            <v>2</v>
          </cell>
          <cell r="BV445">
            <v>2</v>
          </cell>
          <cell r="BW445">
            <v>2</v>
          </cell>
          <cell r="BX445">
            <v>2</v>
          </cell>
          <cell r="BY445">
            <v>2</v>
          </cell>
          <cell r="BZ445">
            <v>2</v>
          </cell>
          <cell r="CA445">
            <v>2</v>
          </cell>
          <cell r="CB445">
            <v>2</v>
          </cell>
          <cell r="CC445">
            <v>2</v>
          </cell>
          <cell r="CD445">
            <v>2</v>
          </cell>
          <cell r="CE445">
            <v>1</v>
          </cell>
          <cell r="CF445">
            <v>1</v>
          </cell>
          <cell r="CG445">
            <v>1</v>
          </cell>
          <cell r="CH445">
            <v>1</v>
          </cell>
          <cell r="CI445">
            <v>2</v>
          </cell>
          <cell r="CJ445">
            <v>2</v>
          </cell>
          <cell r="CK445">
            <v>2</v>
          </cell>
          <cell r="CL445">
            <v>2</v>
          </cell>
          <cell r="CM445">
            <v>2</v>
          </cell>
          <cell r="CN445">
            <v>2</v>
          </cell>
          <cell r="CO445">
            <v>2</v>
          </cell>
          <cell r="CP445">
            <v>2</v>
          </cell>
          <cell r="CQ445">
            <v>2</v>
          </cell>
          <cell r="CR445">
            <v>2</v>
          </cell>
          <cell r="CS445">
            <v>2</v>
          </cell>
          <cell r="CT445">
            <v>2</v>
          </cell>
          <cell r="CU445">
            <v>1</v>
          </cell>
          <cell r="CV445">
            <v>1</v>
          </cell>
          <cell r="CW445">
            <v>1</v>
          </cell>
          <cell r="CX445">
            <v>1</v>
          </cell>
          <cell r="CY445">
            <v>1</v>
          </cell>
          <cell r="CZ445">
            <v>1</v>
          </cell>
          <cell r="DA445">
            <v>2</v>
          </cell>
          <cell r="DB445">
            <v>2</v>
          </cell>
          <cell r="DC445">
            <v>1</v>
          </cell>
          <cell r="DD445">
            <v>2</v>
          </cell>
          <cell r="DE445">
            <v>2</v>
          </cell>
          <cell r="DF445">
            <v>1</v>
          </cell>
          <cell r="DG445">
            <v>1</v>
          </cell>
          <cell r="DH445">
            <v>1</v>
          </cell>
          <cell r="DI445">
            <v>1</v>
          </cell>
          <cell r="DJ445" t="str">
            <v>PGtF</v>
          </cell>
          <cell r="DK445" t="str">
            <v>Closed</v>
          </cell>
          <cell r="EA445" t="str">
            <v>Do</v>
          </cell>
          <cell r="EB445" t="str">
            <v>• Must be a Female.
• Must be from Rashemen.
• 4 ranks in Knowledge(Rashemen).
• Ethran feat.
• Leadership feat.
• Ability to cast 4th-level spells.
• Chauntea, Mielikki, or Mystra patron deity.</v>
          </cell>
        </row>
        <row r="446">
          <cell r="A446">
            <v>443</v>
          </cell>
          <cell r="B446" t="str">
            <v>Incantatrix</v>
          </cell>
          <cell r="C446" t="str">
            <v>Itx</v>
          </cell>
          <cell r="D446" t="str">
            <v>Itx</v>
          </cell>
          <cell r="E446">
            <v>0</v>
          </cell>
          <cell r="G446">
            <v>0</v>
          </cell>
          <cell r="K446">
            <v>2</v>
          </cell>
          <cell r="L446">
            <v>4</v>
          </cell>
          <cell r="U446">
            <v>0.5</v>
          </cell>
          <cell r="V446">
            <v>0.34</v>
          </cell>
          <cell r="W446">
            <v>0.34</v>
          </cell>
          <cell r="X446">
            <v>0.5</v>
          </cell>
          <cell r="AH446">
            <v>1</v>
          </cell>
          <cell r="AI446">
            <v>1</v>
          </cell>
          <cell r="AJ446">
            <v>1</v>
          </cell>
          <cell r="AK446">
            <v>1</v>
          </cell>
          <cell r="AL446">
            <v>1</v>
          </cell>
          <cell r="AM446">
            <v>0</v>
          </cell>
          <cell r="AN446">
            <v>2</v>
          </cell>
          <cell r="AO446">
            <v>2</v>
          </cell>
          <cell r="AP446">
            <v>2</v>
          </cell>
          <cell r="AQ446">
            <v>2</v>
          </cell>
          <cell r="AR446">
            <v>2</v>
          </cell>
          <cell r="AS446">
            <v>2</v>
          </cell>
          <cell r="AT446">
            <v>2</v>
          </cell>
          <cell r="AU446">
            <v>2</v>
          </cell>
          <cell r="AV446">
            <v>1</v>
          </cell>
          <cell r="AW446">
            <v>1</v>
          </cell>
          <cell r="AX446">
            <v>1</v>
          </cell>
          <cell r="AY446">
            <v>1</v>
          </cell>
          <cell r="AZ446">
            <v>1</v>
          </cell>
          <cell r="BA446">
            <v>1</v>
          </cell>
          <cell r="BB446">
            <v>1</v>
          </cell>
          <cell r="BC446">
            <v>1</v>
          </cell>
          <cell r="BD446">
            <v>2</v>
          </cell>
          <cell r="BE446">
            <v>1</v>
          </cell>
          <cell r="BF446">
            <v>0</v>
          </cell>
          <cell r="BG446">
            <v>0</v>
          </cell>
          <cell r="BH446">
            <v>2</v>
          </cell>
          <cell r="BI446">
            <v>1</v>
          </cell>
          <cell r="BJ446">
            <v>2</v>
          </cell>
          <cell r="BK446">
            <v>1</v>
          </cell>
          <cell r="BL446">
            <v>1</v>
          </cell>
          <cell r="BM446">
            <v>1</v>
          </cell>
          <cell r="BN446">
            <v>1</v>
          </cell>
          <cell r="BO446">
            <v>1</v>
          </cell>
          <cell r="BP446">
            <v>0</v>
          </cell>
          <cell r="BQ446">
            <v>1</v>
          </cell>
          <cell r="BR446">
            <v>1</v>
          </cell>
          <cell r="BS446">
            <v>1</v>
          </cell>
          <cell r="BT446">
            <v>0</v>
          </cell>
          <cell r="BU446">
            <v>1</v>
          </cell>
          <cell r="BV446">
            <v>2</v>
          </cell>
          <cell r="BW446">
            <v>1</v>
          </cell>
          <cell r="BX446">
            <v>1</v>
          </cell>
          <cell r="BY446">
            <v>1</v>
          </cell>
          <cell r="BZ446">
            <v>1</v>
          </cell>
          <cell r="CA446">
            <v>1</v>
          </cell>
          <cell r="CB446">
            <v>1</v>
          </cell>
          <cell r="CC446">
            <v>1</v>
          </cell>
          <cell r="CD446">
            <v>1</v>
          </cell>
          <cell r="CE446">
            <v>1</v>
          </cell>
          <cell r="CF446">
            <v>1</v>
          </cell>
          <cell r="CG446">
            <v>1</v>
          </cell>
          <cell r="CH446">
            <v>1</v>
          </cell>
          <cell r="CI446">
            <v>1</v>
          </cell>
          <cell r="CJ446">
            <v>1</v>
          </cell>
          <cell r="CK446">
            <v>1</v>
          </cell>
          <cell r="CL446">
            <v>1</v>
          </cell>
          <cell r="CM446">
            <v>1</v>
          </cell>
          <cell r="CN446">
            <v>1</v>
          </cell>
          <cell r="CO446">
            <v>2</v>
          </cell>
          <cell r="CP446">
            <v>2</v>
          </cell>
          <cell r="CQ446">
            <v>2</v>
          </cell>
          <cell r="CR446">
            <v>2</v>
          </cell>
          <cell r="CS446">
            <v>2</v>
          </cell>
          <cell r="CT446">
            <v>2</v>
          </cell>
          <cell r="CU446">
            <v>1</v>
          </cell>
          <cell r="CV446">
            <v>1</v>
          </cell>
          <cell r="CW446">
            <v>1</v>
          </cell>
          <cell r="CX446">
            <v>1</v>
          </cell>
          <cell r="CY446">
            <v>1</v>
          </cell>
          <cell r="CZ446">
            <v>1</v>
          </cell>
          <cell r="DA446">
            <v>1</v>
          </cell>
          <cell r="DB446">
            <v>2</v>
          </cell>
          <cell r="DC446">
            <v>1</v>
          </cell>
          <cell r="DD446">
            <v>1</v>
          </cell>
          <cell r="DE446">
            <v>1</v>
          </cell>
          <cell r="DF446">
            <v>1</v>
          </cell>
          <cell r="DG446">
            <v>1</v>
          </cell>
          <cell r="DH446">
            <v>1</v>
          </cell>
          <cell r="DI446">
            <v>1</v>
          </cell>
          <cell r="DJ446" t="str">
            <v>PGtF</v>
          </cell>
          <cell r="DK446" t="str">
            <v>Closed</v>
          </cell>
          <cell r="EA446" t="str">
            <v>Do</v>
          </cell>
          <cell r="EB446" t="str">
            <v xml:space="preserve">• 4 ranks in Concentration.
• 8 ranks in Knowledge (arcana).
• 8 ranks in Spellcraft.
• Iron Will feat.
• any one metamagic feat.
• Ability to cast 3rd-level arcane spells.
</v>
          </cell>
        </row>
        <row r="447">
          <cell r="A447">
            <v>444</v>
          </cell>
          <cell r="B447" t="str">
            <v>Justiciar of Tyr</v>
          </cell>
          <cell r="C447" t="str">
            <v>Tyr</v>
          </cell>
          <cell r="D447" t="str">
            <v>Tyr</v>
          </cell>
          <cell r="E447">
            <v>0</v>
          </cell>
          <cell r="G447">
            <v>0</v>
          </cell>
          <cell r="K447">
            <v>2</v>
          </cell>
          <cell r="L447">
            <v>8</v>
          </cell>
          <cell r="S447" t="b">
            <v>0</v>
          </cell>
          <cell r="T447" t="b">
            <v>0</v>
          </cell>
          <cell r="U447">
            <v>0.75</v>
          </cell>
          <cell r="V447">
            <v>0.5</v>
          </cell>
          <cell r="W447">
            <v>0.34</v>
          </cell>
          <cell r="X447">
            <v>0.5</v>
          </cell>
          <cell r="AH447">
            <v>1</v>
          </cell>
          <cell r="AI447">
            <v>1</v>
          </cell>
          <cell r="AJ447">
            <v>1</v>
          </cell>
          <cell r="AK447">
            <v>1</v>
          </cell>
          <cell r="AL447">
            <v>1</v>
          </cell>
          <cell r="AM447">
            <v>0</v>
          </cell>
          <cell r="AN447">
            <v>2</v>
          </cell>
          <cell r="AO447">
            <v>2</v>
          </cell>
          <cell r="AP447">
            <v>2</v>
          </cell>
          <cell r="AQ447">
            <v>2</v>
          </cell>
          <cell r="AR447">
            <v>2</v>
          </cell>
          <cell r="AS447">
            <v>2</v>
          </cell>
          <cell r="AT447">
            <v>2</v>
          </cell>
          <cell r="AU447">
            <v>2</v>
          </cell>
          <cell r="AV447">
            <v>1</v>
          </cell>
          <cell r="AW447">
            <v>2</v>
          </cell>
          <cell r="AX447">
            <v>1</v>
          </cell>
          <cell r="AY447">
            <v>1</v>
          </cell>
          <cell r="AZ447">
            <v>1</v>
          </cell>
          <cell r="BA447">
            <v>1</v>
          </cell>
          <cell r="BB447">
            <v>1</v>
          </cell>
          <cell r="BC447">
            <v>1</v>
          </cell>
          <cell r="BD447">
            <v>2</v>
          </cell>
          <cell r="BE447">
            <v>1</v>
          </cell>
          <cell r="BF447">
            <v>0</v>
          </cell>
          <cell r="BG447">
            <v>0</v>
          </cell>
          <cell r="BH447">
            <v>1</v>
          </cell>
          <cell r="BI447">
            <v>1</v>
          </cell>
          <cell r="BJ447">
            <v>2</v>
          </cell>
          <cell r="BK447">
            <v>1</v>
          </cell>
          <cell r="BL447">
            <v>1</v>
          </cell>
          <cell r="BM447">
            <v>1</v>
          </cell>
          <cell r="BN447">
            <v>1</v>
          </cell>
          <cell r="BO447">
            <v>2</v>
          </cell>
          <cell r="BP447">
            <v>0</v>
          </cell>
          <cell r="BQ447">
            <v>1</v>
          </cell>
          <cell r="BR447">
            <v>1</v>
          </cell>
          <cell r="BS447">
            <v>1</v>
          </cell>
          <cell r="BT447">
            <v>0</v>
          </cell>
          <cell r="BU447">
            <v>2</v>
          </cell>
          <cell r="BV447">
            <v>2</v>
          </cell>
          <cell r="BW447">
            <v>1</v>
          </cell>
          <cell r="BX447">
            <v>1</v>
          </cell>
          <cell r="BY447">
            <v>1</v>
          </cell>
          <cell r="BZ447">
            <v>1</v>
          </cell>
          <cell r="CA447">
            <v>1</v>
          </cell>
          <cell r="CB447">
            <v>1</v>
          </cell>
          <cell r="CC447">
            <v>1</v>
          </cell>
          <cell r="CD447">
            <v>1</v>
          </cell>
          <cell r="CE447">
            <v>1</v>
          </cell>
          <cell r="CF447">
            <v>1</v>
          </cell>
          <cell r="CG447">
            <v>1</v>
          </cell>
          <cell r="CH447">
            <v>1</v>
          </cell>
          <cell r="CI447">
            <v>1</v>
          </cell>
          <cell r="CJ447">
            <v>1</v>
          </cell>
          <cell r="CK447">
            <v>1</v>
          </cell>
          <cell r="CL447">
            <v>1</v>
          </cell>
          <cell r="CM447">
            <v>1</v>
          </cell>
          <cell r="CN447">
            <v>1</v>
          </cell>
          <cell r="CO447">
            <v>2</v>
          </cell>
          <cell r="CP447">
            <v>2</v>
          </cell>
          <cell r="CQ447">
            <v>2</v>
          </cell>
          <cell r="CR447">
            <v>2</v>
          </cell>
          <cell r="CS447">
            <v>2</v>
          </cell>
          <cell r="CT447">
            <v>2</v>
          </cell>
          <cell r="CU447">
            <v>1</v>
          </cell>
          <cell r="CV447">
            <v>1</v>
          </cell>
          <cell r="CW447">
            <v>1</v>
          </cell>
          <cell r="CX447">
            <v>1</v>
          </cell>
          <cell r="CY447">
            <v>1</v>
          </cell>
          <cell r="CZ447">
            <v>1</v>
          </cell>
          <cell r="DA447">
            <v>1</v>
          </cell>
          <cell r="DB447">
            <v>2</v>
          </cell>
          <cell r="DC447">
            <v>1</v>
          </cell>
          <cell r="DD447">
            <v>1</v>
          </cell>
          <cell r="DE447">
            <v>1</v>
          </cell>
          <cell r="DF447">
            <v>1</v>
          </cell>
          <cell r="DG447">
            <v>1</v>
          </cell>
          <cell r="DH447">
            <v>1</v>
          </cell>
          <cell r="DI447">
            <v>1</v>
          </cell>
          <cell r="DJ447" t="str">
            <v>PGtF</v>
          </cell>
          <cell r="DK447" t="str">
            <v>Closed</v>
          </cell>
          <cell r="EA447" t="str">
            <v>Do</v>
          </cell>
          <cell r="EB447" t="str">
            <v>• A base attack bonus of +5 or higher.
• 7 ranks in Diplomacy.
• 4 ranks in Knowledge(local).
• 6 ranks in Knowledge(religion).
• Ability to cast 2nd-level divine spells.
• Tyr as patron deity.</v>
          </cell>
        </row>
        <row r="448">
          <cell r="A448">
            <v>445</v>
          </cell>
          <cell r="B448" t="str">
            <v>Maiden of Pain</v>
          </cell>
          <cell r="C448" t="str">
            <v>MoP</v>
          </cell>
          <cell r="D448" t="str">
            <v>MoP</v>
          </cell>
          <cell r="E448">
            <v>0</v>
          </cell>
          <cell r="K448">
            <v>4</v>
          </cell>
          <cell r="L448">
            <v>6</v>
          </cell>
          <cell r="U448">
            <v>0.75</v>
          </cell>
          <cell r="V448">
            <v>0.34</v>
          </cell>
          <cell r="W448">
            <v>0.34</v>
          </cell>
          <cell r="X448">
            <v>0.5</v>
          </cell>
          <cell r="AH448">
            <v>1</v>
          </cell>
          <cell r="AI448">
            <v>1</v>
          </cell>
          <cell r="AJ448">
            <v>1</v>
          </cell>
          <cell r="AK448">
            <v>2</v>
          </cell>
          <cell r="AL448">
            <v>1</v>
          </cell>
          <cell r="AM448">
            <v>0</v>
          </cell>
          <cell r="AN448">
            <v>2</v>
          </cell>
          <cell r="AO448">
            <v>2</v>
          </cell>
          <cell r="AP448">
            <v>2</v>
          </cell>
          <cell r="AQ448">
            <v>2</v>
          </cell>
          <cell r="AR448">
            <v>2</v>
          </cell>
          <cell r="AS448">
            <v>2</v>
          </cell>
          <cell r="AT448">
            <v>2</v>
          </cell>
          <cell r="AU448">
            <v>2</v>
          </cell>
          <cell r="AV448">
            <v>1</v>
          </cell>
          <cell r="AW448">
            <v>2</v>
          </cell>
          <cell r="AX448">
            <v>1</v>
          </cell>
          <cell r="AY448">
            <v>1</v>
          </cell>
          <cell r="AZ448">
            <v>1</v>
          </cell>
          <cell r="BA448">
            <v>1</v>
          </cell>
          <cell r="BB448">
            <v>2</v>
          </cell>
          <cell r="BC448">
            <v>1</v>
          </cell>
          <cell r="BD448">
            <v>1</v>
          </cell>
          <cell r="BE448">
            <v>1</v>
          </cell>
          <cell r="BF448">
            <v>0</v>
          </cell>
          <cell r="BG448">
            <v>0</v>
          </cell>
          <cell r="BH448">
            <v>2</v>
          </cell>
          <cell r="BI448">
            <v>1</v>
          </cell>
          <cell r="BJ448">
            <v>2</v>
          </cell>
          <cell r="BK448">
            <v>1</v>
          </cell>
          <cell r="BL448">
            <v>1</v>
          </cell>
          <cell r="BM448">
            <v>1</v>
          </cell>
          <cell r="BN448">
            <v>1</v>
          </cell>
          <cell r="BO448">
            <v>1</v>
          </cell>
          <cell r="BP448">
            <v>0</v>
          </cell>
          <cell r="BQ448">
            <v>1</v>
          </cell>
          <cell r="BR448">
            <v>1</v>
          </cell>
          <cell r="BS448">
            <v>1</v>
          </cell>
          <cell r="BT448">
            <v>0</v>
          </cell>
          <cell r="BU448">
            <v>2</v>
          </cell>
          <cell r="BV448">
            <v>1</v>
          </cell>
          <cell r="BW448">
            <v>1</v>
          </cell>
          <cell r="BX448">
            <v>1</v>
          </cell>
          <cell r="BY448">
            <v>1</v>
          </cell>
          <cell r="BZ448">
            <v>1</v>
          </cell>
          <cell r="CA448">
            <v>1</v>
          </cell>
          <cell r="CB448">
            <v>1</v>
          </cell>
          <cell r="CC448">
            <v>1</v>
          </cell>
          <cell r="CD448">
            <v>1</v>
          </cell>
          <cell r="CE448">
            <v>1</v>
          </cell>
          <cell r="CF448">
            <v>1</v>
          </cell>
          <cell r="CG448">
            <v>1</v>
          </cell>
          <cell r="CH448">
            <v>1</v>
          </cell>
          <cell r="CI448">
            <v>2</v>
          </cell>
          <cell r="CJ448">
            <v>2</v>
          </cell>
          <cell r="CK448">
            <v>2</v>
          </cell>
          <cell r="CL448">
            <v>2</v>
          </cell>
          <cell r="CM448">
            <v>2</v>
          </cell>
          <cell r="CN448">
            <v>2</v>
          </cell>
          <cell r="CO448">
            <v>2</v>
          </cell>
          <cell r="CP448">
            <v>2</v>
          </cell>
          <cell r="CQ448">
            <v>2</v>
          </cell>
          <cell r="CR448">
            <v>2</v>
          </cell>
          <cell r="CS448">
            <v>2</v>
          </cell>
          <cell r="CT448">
            <v>2</v>
          </cell>
          <cell r="CU448">
            <v>1</v>
          </cell>
          <cell r="CV448">
            <v>1</v>
          </cell>
          <cell r="CW448">
            <v>1</v>
          </cell>
          <cell r="CX448">
            <v>2</v>
          </cell>
          <cell r="CY448">
            <v>1</v>
          </cell>
          <cell r="CZ448">
            <v>1</v>
          </cell>
          <cell r="DA448">
            <v>1</v>
          </cell>
          <cell r="DB448">
            <v>2</v>
          </cell>
          <cell r="DC448">
            <v>1</v>
          </cell>
          <cell r="DD448">
            <v>1</v>
          </cell>
          <cell r="DE448">
            <v>1</v>
          </cell>
          <cell r="DF448">
            <v>1</v>
          </cell>
          <cell r="DG448">
            <v>1</v>
          </cell>
          <cell r="DH448">
            <v>1</v>
          </cell>
          <cell r="DI448">
            <v>2</v>
          </cell>
          <cell r="DJ448" t="str">
            <v>PGtF</v>
          </cell>
          <cell r="DK448" t="str">
            <v>Closed</v>
          </cell>
          <cell r="EA448" t="str">
            <v>Might</v>
          </cell>
          <cell r="EB448" t="str">
            <v>• Must be female.
• Intimidate 4 ranks.
• Violate Spell feat.
• Ability to cast Masochism and Sadism as divine spells(not checked).
• Patron deity Loviatar.
• Must have use the drug liquid pain (not checked).</v>
          </cell>
        </row>
        <row r="449">
          <cell r="A449">
            <v>446</v>
          </cell>
          <cell r="B449" t="str">
            <v>Martyred Champion of Ilmater</v>
          </cell>
          <cell r="C449" t="str">
            <v>MCh</v>
          </cell>
          <cell r="D449" t="str">
            <v>MCh</v>
          </cell>
          <cell r="E449">
            <v>0</v>
          </cell>
          <cell r="G449">
            <v>0</v>
          </cell>
          <cell r="K449">
            <v>2</v>
          </cell>
          <cell r="L449">
            <v>10</v>
          </cell>
          <cell r="U449">
            <v>0.75</v>
          </cell>
          <cell r="V449">
            <v>0.34</v>
          </cell>
          <cell r="W449">
            <v>0.5</v>
          </cell>
          <cell r="X449">
            <v>0.34</v>
          </cell>
          <cell r="AH449">
            <v>1</v>
          </cell>
          <cell r="AI449">
            <v>1</v>
          </cell>
          <cell r="AJ449">
            <v>1</v>
          </cell>
          <cell r="AK449">
            <v>1</v>
          </cell>
          <cell r="AL449">
            <v>2</v>
          </cell>
          <cell r="AM449">
            <v>0</v>
          </cell>
          <cell r="AN449">
            <v>2</v>
          </cell>
          <cell r="AO449">
            <v>2</v>
          </cell>
          <cell r="AP449">
            <v>2</v>
          </cell>
          <cell r="AQ449">
            <v>2</v>
          </cell>
          <cell r="AR449">
            <v>2</v>
          </cell>
          <cell r="AS449">
            <v>2</v>
          </cell>
          <cell r="AT449">
            <v>2</v>
          </cell>
          <cell r="AU449">
            <v>2</v>
          </cell>
          <cell r="AV449">
            <v>1</v>
          </cell>
          <cell r="AW449">
            <v>1</v>
          </cell>
          <cell r="AX449">
            <v>1</v>
          </cell>
          <cell r="AY449">
            <v>1</v>
          </cell>
          <cell r="AZ449">
            <v>1</v>
          </cell>
          <cell r="BA449">
            <v>1</v>
          </cell>
          <cell r="BB449">
            <v>1</v>
          </cell>
          <cell r="BC449">
            <v>1</v>
          </cell>
          <cell r="BD449">
            <v>2</v>
          </cell>
          <cell r="BE449">
            <v>1</v>
          </cell>
          <cell r="BF449">
            <v>0</v>
          </cell>
          <cell r="BG449">
            <v>0</v>
          </cell>
          <cell r="BH449">
            <v>1</v>
          </cell>
          <cell r="BI449">
            <v>1</v>
          </cell>
          <cell r="BJ449">
            <v>1</v>
          </cell>
          <cell r="BK449">
            <v>1</v>
          </cell>
          <cell r="BL449">
            <v>1</v>
          </cell>
          <cell r="BM449">
            <v>1</v>
          </cell>
          <cell r="BN449">
            <v>1</v>
          </cell>
          <cell r="BO449">
            <v>1</v>
          </cell>
          <cell r="BP449">
            <v>0</v>
          </cell>
          <cell r="BQ449">
            <v>1</v>
          </cell>
          <cell r="BR449">
            <v>1</v>
          </cell>
          <cell r="BS449">
            <v>1</v>
          </cell>
          <cell r="BT449">
            <v>0</v>
          </cell>
          <cell r="BU449">
            <v>2</v>
          </cell>
          <cell r="BV449">
            <v>1</v>
          </cell>
          <cell r="BW449">
            <v>1</v>
          </cell>
          <cell r="BX449">
            <v>1</v>
          </cell>
          <cell r="BY449">
            <v>1</v>
          </cell>
          <cell r="BZ449">
            <v>1</v>
          </cell>
          <cell r="CA449">
            <v>1</v>
          </cell>
          <cell r="CB449">
            <v>1</v>
          </cell>
          <cell r="CC449">
            <v>1</v>
          </cell>
          <cell r="CD449">
            <v>1</v>
          </cell>
          <cell r="CE449">
            <v>1</v>
          </cell>
          <cell r="CF449">
            <v>1</v>
          </cell>
          <cell r="CG449">
            <v>1</v>
          </cell>
          <cell r="CH449">
            <v>1</v>
          </cell>
          <cell r="CI449">
            <v>1</v>
          </cell>
          <cell r="CJ449">
            <v>1</v>
          </cell>
          <cell r="CK449">
            <v>1</v>
          </cell>
          <cell r="CL449">
            <v>1</v>
          </cell>
          <cell r="CM449">
            <v>1</v>
          </cell>
          <cell r="CN449">
            <v>1</v>
          </cell>
          <cell r="CO449">
            <v>2</v>
          </cell>
          <cell r="CP449">
            <v>2</v>
          </cell>
          <cell r="CQ449">
            <v>2</v>
          </cell>
          <cell r="CR449">
            <v>2</v>
          </cell>
          <cell r="CS449">
            <v>2</v>
          </cell>
          <cell r="CT449">
            <v>2</v>
          </cell>
          <cell r="CU449">
            <v>1</v>
          </cell>
          <cell r="CV449">
            <v>2</v>
          </cell>
          <cell r="CW449">
            <v>1</v>
          </cell>
          <cell r="CX449">
            <v>1</v>
          </cell>
          <cell r="CY449">
            <v>1</v>
          </cell>
          <cell r="CZ449">
            <v>1</v>
          </cell>
          <cell r="DA449">
            <v>1</v>
          </cell>
          <cell r="DB449">
            <v>2</v>
          </cell>
          <cell r="DC449">
            <v>1</v>
          </cell>
          <cell r="DD449">
            <v>1</v>
          </cell>
          <cell r="DE449">
            <v>1</v>
          </cell>
          <cell r="DF449">
            <v>1</v>
          </cell>
          <cell r="DG449">
            <v>1</v>
          </cell>
          <cell r="DH449">
            <v>1</v>
          </cell>
          <cell r="DI449">
            <v>1</v>
          </cell>
          <cell r="DJ449" t="str">
            <v>PGtF</v>
          </cell>
          <cell r="DK449" t="str">
            <v>Closed</v>
          </cell>
          <cell r="EA449" t="str">
            <v>Might</v>
          </cell>
          <cell r="EB449" t="str">
            <v>• 4 ranks in Knowledge (religion).
• 9 ranks in any skill.
• Endurance feat.
• Nimbus of Light feat.
• Ilmater as patron deity.
• Must have died in heroic sacrifice and been returned to life (not checked).</v>
          </cell>
        </row>
        <row r="450">
          <cell r="A450">
            <v>447</v>
          </cell>
          <cell r="B450" t="str">
            <v>Monk of the Long Death</v>
          </cell>
          <cell r="C450" t="str">
            <v>MLD</v>
          </cell>
          <cell r="D450" t="str">
            <v>MLD</v>
          </cell>
          <cell r="E450">
            <v>0</v>
          </cell>
          <cell r="K450">
            <v>4</v>
          </cell>
          <cell r="L450">
            <v>8</v>
          </cell>
          <cell r="U450">
            <v>0.75</v>
          </cell>
          <cell r="V450">
            <v>0.34</v>
          </cell>
          <cell r="W450">
            <v>0.5</v>
          </cell>
          <cell r="X450">
            <v>0.5</v>
          </cell>
          <cell r="AH450">
            <v>1</v>
          </cell>
          <cell r="AI450">
            <v>1</v>
          </cell>
          <cell r="AJ450">
            <v>2</v>
          </cell>
          <cell r="AK450">
            <v>2</v>
          </cell>
          <cell r="AL450">
            <v>1</v>
          </cell>
          <cell r="AM450">
            <v>0</v>
          </cell>
          <cell r="AN450">
            <v>2</v>
          </cell>
          <cell r="AO450">
            <v>2</v>
          </cell>
          <cell r="AP450">
            <v>2</v>
          </cell>
          <cell r="AQ450">
            <v>2</v>
          </cell>
          <cell r="AR450">
            <v>2</v>
          </cell>
          <cell r="AS450">
            <v>2</v>
          </cell>
          <cell r="AT450">
            <v>2</v>
          </cell>
          <cell r="AU450">
            <v>2</v>
          </cell>
          <cell r="AV450">
            <v>2</v>
          </cell>
          <cell r="AW450">
            <v>1</v>
          </cell>
          <cell r="AX450">
            <v>1</v>
          </cell>
          <cell r="AY450">
            <v>2</v>
          </cell>
          <cell r="AZ450">
            <v>1</v>
          </cell>
          <cell r="BA450">
            <v>2</v>
          </cell>
          <cell r="BB450">
            <v>1</v>
          </cell>
          <cell r="BC450">
            <v>1</v>
          </cell>
          <cell r="BD450">
            <v>2</v>
          </cell>
          <cell r="BE450">
            <v>1</v>
          </cell>
          <cell r="BF450">
            <v>0</v>
          </cell>
          <cell r="BG450">
            <v>0</v>
          </cell>
          <cell r="BH450">
            <v>2</v>
          </cell>
          <cell r="BI450">
            <v>2</v>
          </cell>
          <cell r="BJ450">
            <v>2</v>
          </cell>
          <cell r="BK450">
            <v>1</v>
          </cell>
          <cell r="BL450">
            <v>1</v>
          </cell>
          <cell r="BM450">
            <v>1</v>
          </cell>
          <cell r="BN450">
            <v>1</v>
          </cell>
          <cell r="BO450">
            <v>1</v>
          </cell>
          <cell r="BP450">
            <v>0</v>
          </cell>
          <cell r="BQ450">
            <v>1</v>
          </cell>
          <cell r="BR450">
            <v>1</v>
          </cell>
          <cell r="BS450">
            <v>1</v>
          </cell>
          <cell r="BT450">
            <v>0</v>
          </cell>
          <cell r="BU450">
            <v>2</v>
          </cell>
          <cell r="BV450">
            <v>1</v>
          </cell>
          <cell r="BW450">
            <v>1</v>
          </cell>
          <cell r="BX450">
            <v>1</v>
          </cell>
          <cell r="BY450">
            <v>1</v>
          </cell>
          <cell r="BZ450">
            <v>1</v>
          </cell>
          <cell r="CA450">
            <v>1</v>
          </cell>
          <cell r="CB450">
            <v>1</v>
          </cell>
          <cell r="CC450">
            <v>1</v>
          </cell>
          <cell r="CD450">
            <v>1</v>
          </cell>
          <cell r="CE450">
            <v>1</v>
          </cell>
          <cell r="CF450">
            <v>1</v>
          </cell>
          <cell r="CG450">
            <v>1</v>
          </cell>
          <cell r="CH450">
            <v>1</v>
          </cell>
          <cell r="CI450">
            <v>1</v>
          </cell>
          <cell r="CJ450">
            <v>1</v>
          </cell>
          <cell r="CK450">
            <v>1</v>
          </cell>
          <cell r="CL450">
            <v>1</v>
          </cell>
          <cell r="CM450">
            <v>1</v>
          </cell>
          <cell r="CN450">
            <v>1</v>
          </cell>
          <cell r="CO450">
            <v>2</v>
          </cell>
          <cell r="CP450">
            <v>2</v>
          </cell>
          <cell r="CQ450">
            <v>2</v>
          </cell>
          <cell r="CR450">
            <v>2</v>
          </cell>
          <cell r="CS450">
            <v>2</v>
          </cell>
          <cell r="CT450">
            <v>2</v>
          </cell>
          <cell r="CU450">
            <v>1</v>
          </cell>
          <cell r="CV450">
            <v>1</v>
          </cell>
          <cell r="CW450">
            <v>1</v>
          </cell>
          <cell r="CX450">
            <v>1</v>
          </cell>
          <cell r="CY450">
            <v>1</v>
          </cell>
          <cell r="CZ450">
            <v>1</v>
          </cell>
          <cell r="DA450">
            <v>2</v>
          </cell>
          <cell r="DB450">
            <v>1</v>
          </cell>
          <cell r="DC450">
            <v>1</v>
          </cell>
          <cell r="DD450">
            <v>1</v>
          </cell>
          <cell r="DE450">
            <v>1</v>
          </cell>
          <cell r="DF450">
            <v>2</v>
          </cell>
          <cell r="DG450">
            <v>1</v>
          </cell>
          <cell r="DH450">
            <v>1</v>
          </cell>
          <cell r="DI450">
            <v>1</v>
          </cell>
          <cell r="DJ450" t="str">
            <v>PGtF</v>
          </cell>
          <cell r="DK450" t="str">
            <v>Closed</v>
          </cell>
          <cell r="EA450" t="str">
            <v>Might</v>
          </cell>
          <cell r="EB450" t="str">
            <v>• You must be of any non-Good alignment.
• 5 ranks in Craft(alchemy).
• 7 ranks in Craft(poisonmaking).
• 3 ranks in Heal.
• 8 ranks in Knowledge(arcana).
• A base Will save of +5 or higher.
• Must be inducted into the monks of the long death(not verified).</v>
          </cell>
        </row>
        <row r="451">
          <cell r="A451">
            <v>448</v>
          </cell>
          <cell r="B451" t="str">
            <v>Morninglord of Lathander</v>
          </cell>
          <cell r="C451" t="str">
            <v>MoL</v>
          </cell>
          <cell r="D451" t="str">
            <v>MoL</v>
          </cell>
          <cell r="E451">
            <v>0</v>
          </cell>
          <cell r="G451">
            <v>0</v>
          </cell>
          <cell r="K451">
            <v>2</v>
          </cell>
          <cell r="L451">
            <v>8</v>
          </cell>
          <cell r="M451">
            <v>0</v>
          </cell>
          <cell r="U451">
            <v>0.75</v>
          </cell>
          <cell r="V451">
            <v>0.5</v>
          </cell>
          <cell r="W451">
            <v>0.34</v>
          </cell>
          <cell r="X451">
            <v>0.5</v>
          </cell>
          <cell r="AH451">
            <v>1</v>
          </cell>
          <cell r="AI451">
            <v>1</v>
          </cell>
          <cell r="AJ451">
            <v>1</v>
          </cell>
          <cell r="AK451">
            <v>1</v>
          </cell>
          <cell r="AL451">
            <v>1</v>
          </cell>
          <cell r="AM451">
            <v>0</v>
          </cell>
          <cell r="AN451">
            <v>2</v>
          </cell>
          <cell r="AO451">
            <v>2</v>
          </cell>
          <cell r="AP451">
            <v>2</v>
          </cell>
          <cell r="AQ451">
            <v>2</v>
          </cell>
          <cell r="AR451">
            <v>2</v>
          </cell>
          <cell r="AS451">
            <v>2</v>
          </cell>
          <cell r="AT451">
            <v>2</v>
          </cell>
          <cell r="AU451">
            <v>2</v>
          </cell>
          <cell r="AV451">
            <v>1</v>
          </cell>
          <cell r="AW451">
            <v>2</v>
          </cell>
          <cell r="AX451">
            <v>1</v>
          </cell>
          <cell r="AY451">
            <v>1</v>
          </cell>
          <cell r="AZ451">
            <v>1</v>
          </cell>
          <cell r="BA451">
            <v>1</v>
          </cell>
          <cell r="BB451">
            <v>1</v>
          </cell>
          <cell r="BC451">
            <v>1</v>
          </cell>
          <cell r="BD451">
            <v>2</v>
          </cell>
          <cell r="BE451">
            <v>1</v>
          </cell>
          <cell r="BF451">
            <v>0</v>
          </cell>
          <cell r="BG451">
            <v>0</v>
          </cell>
          <cell r="BH451">
            <v>1</v>
          </cell>
          <cell r="BI451">
            <v>1</v>
          </cell>
          <cell r="BJ451">
            <v>2</v>
          </cell>
          <cell r="BK451">
            <v>1</v>
          </cell>
          <cell r="BL451">
            <v>1</v>
          </cell>
          <cell r="BM451">
            <v>1</v>
          </cell>
          <cell r="BN451">
            <v>2</v>
          </cell>
          <cell r="BO451">
            <v>1</v>
          </cell>
          <cell r="BP451">
            <v>0</v>
          </cell>
          <cell r="BQ451">
            <v>1</v>
          </cell>
          <cell r="BR451">
            <v>1</v>
          </cell>
          <cell r="BS451">
            <v>1</v>
          </cell>
          <cell r="BT451">
            <v>0</v>
          </cell>
          <cell r="BU451">
            <v>2</v>
          </cell>
          <cell r="BV451">
            <v>2</v>
          </cell>
          <cell r="BW451">
            <v>1</v>
          </cell>
          <cell r="BX451">
            <v>1</v>
          </cell>
          <cell r="BY451">
            <v>1</v>
          </cell>
          <cell r="BZ451">
            <v>1</v>
          </cell>
          <cell r="CA451">
            <v>1</v>
          </cell>
          <cell r="CB451">
            <v>1</v>
          </cell>
          <cell r="CC451">
            <v>1</v>
          </cell>
          <cell r="CD451">
            <v>1</v>
          </cell>
          <cell r="CE451">
            <v>1</v>
          </cell>
          <cell r="CF451">
            <v>1</v>
          </cell>
          <cell r="CG451">
            <v>1</v>
          </cell>
          <cell r="CH451">
            <v>1</v>
          </cell>
          <cell r="CI451">
            <v>2</v>
          </cell>
          <cell r="CJ451">
            <v>2</v>
          </cell>
          <cell r="CK451">
            <v>2</v>
          </cell>
          <cell r="CL451">
            <v>2</v>
          </cell>
          <cell r="CM451">
            <v>2</v>
          </cell>
          <cell r="CN451">
            <v>2</v>
          </cell>
          <cell r="CO451">
            <v>2</v>
          </cell>
          <cell r="CP451">
            <v>2</v>
          </cell>
          <cell r="CQ451">
            <v>2</v>
          </cell>
          <cell r="CR451">
            <v>2</v>
          </cell>
          <cell r="CS451">
            <v>2</v>
          </cell>
          <cell r="CT451">
            <v>2</v>
          </cell>
          <cell r="CU451">
            <v>1</v>
          </cell>
          <cell r="CV451">
            <v>1</v>
          </cell>
          <cell r="CW451">
            <v>1</v>
          </cell>
          <cell r="CX451">
            <v>1</v>
          </cell>
          <cell r="CY451">
            <v>1</v>
          </cell>
          <cell r="CZ451">
            <v>1</v>
          </cell>
          <cell r="DA451">
            <v>1</v>
          </cell>
          <cell r="DB451">
            <v>2</v>
          </cell>
          <cell r="DC451">
            <v>1</v>
          </cell>
          <cell r="DD451">
            <v>1</v>
          </cell>
          <cell r="DE451">
            <v>1</v>
          </cell>
          <cell r="DF451">
            <v>1</v>
          </cell>
          <cell r="DG451">
            <v>1</v>
          </cell>
          <cell r="DH451">
            <v>1</v>
          </cell>
          <cell r="DI451">
            <v>1</v>
          </cell>
          <cell r="DJ451" t="str">
            <v>PGtF</v>
          </cell>
          <cell r="DK451" t="str">
            <v>Closed</v>
          </cell>
          <cell r="EA451" t="str">
            <v>Might</v>
          </cell>
          <cell r="EB451" t="str">
            <v>• 4 ranks in Craft.
• 7 ranks in Diplomacy.
• 8 ranks in Knowledge(religion).
• 2 ranks in Perform.
• Improved Turning feat.
• Ability to cast 3rd-level divine spells, including daylight(not verified).
• Lathander patron deity.</v>
          </cell>
        </row>
        <row r="452">
          <cell r="A452">
            <v>449</v>
          </cell>
          <cell r="B452" t="str">
            <v>Runecaster</v>
          </cell>
          <cell r="C452" t="str">
            <v>Rnc</v>
          </cell>
          <cell r="D452" t="str">
            <v>Rnc</v>
          </cell>
          <cell r="E452">
            <v>0</v>
          </cell>
          <cell r="G452">
            <v>0</v>
          </cell>
          <cell r="K452">
            <v>2</v>
          </cell>
          <cell r="L452">
            <v>8</v>
          </cell>
          <cell r="U452">
            <v>0.75</v>
          </cell>
          <cell r="V452">
            <v>0.5</v>
          </cell>
          <cell r="W452">
            <v>0.34</v>
          </cell>
          <cell r="X452">
            <v>0.5</v>
          </cell>
          <cell r="AH452">
            <v>1</v>
          </cell>
          <cell r="AI452">
            <v>1</v>
          </cell>
          <cell r="AJ452">
            <v>1</v>
          </cell>
          <cell r="AK452">
            <v>1</v>
          </cell>
          <cell r="AL452">
            <v>1</v>
          </cell>
          <cell r="AM452">
            <v>0</v>
          </cell>
          <cell r="AN452">
            <v>2</v>
          </cell>
          <cell r="AO452">
            <v>2</v>
          </cell>
          <cell r="AP452">
            <v>2</v>
          </cell>
          <cell r="AQ452">
            <v>2</v>
          </cell>
          <cell r="AR452">
            <v>2</v>
          </cell>
          <cell r="AS452">
            <v>2</v>
          </cell>
          <cell r="AT452">
            <v>2</v>
          </cell>
          <cell r="AU452">
            <v>2</v>
          </cell>
          <cell r="AV452">
            <v>1</v>
          </cell>
          <cell r="AW452">
            <v>2</v>
          </cell>
          <cell r="AX452">
            <v>1</v>
          </cell>
          <cell r="AY452">
            <v>1</v>
          </cell>
          <cell r="AZ452">
            <v>1</v>
          </cell>
          <cell r="BA452">
            <v>1</v>
          </cell>
          <cell r="BB452">
            <v>1</v>
          </cell>
          <cell r="BC452">
            <v>1</v>
          </cell>
          <cell r="BD452">
            <v>2</v>
          </cell>
          <cell r="BE452">
            <v>1</v>
          </cell>
          <cell r="BF452">
            <v>0</v>
          </cell>
          <cell r="BG452">
            <v>0</v>
          </cell>
          <cell r="BH452">
            <v>1</v>
          </cell>
          <cell r="BI452">
            <v>1</v>
          </cell>
          <cell r="BJ452">
            <v>2</v>
          </cell>
          <cell r="BK452">
            <v>1</v>
          </cell>
          <cell r="BL452">
            <v>1</v>
          </cell>
          <cell r="BM452">
            <v>1</v>
          </cell>
          <cell r="BN452">
            <v>1</v>
          </cell>
          <cell r="BO452">
            <v>1</v>
          </cell>
          <cell r="BP452">
            <v>0</v>
          </cell>
          <cell r="BQ452">
            <v>1</v>
          </cell>
          <cell r="BR452">
            <v>1</v>
          </cell>
          <cell r="BS452">
            <v>1</v>
          </cell>
          <cell r="BT452">
            <v>0</v>
          </cell>
          <cell r="BU452">
            <v>2</v>
          </cell>
          <cell r="BV452">
            <v>1</v>
          </cell>
          <cell r="BW452">
            <v>1</v>
          </cell>
          <cell r="BX452">
            <v>1</v>
          </cell>
          <cell r="BY452">
            <v>1</v>
          </cell>
          <cell r="BZ452">
            <v>1</v>
          </cell>
          <cell r="CA452">
            <v>1</v>
          </cell>
          <cell r="CB452">
            <v>1</v>
          </cell>
          <cell r="CC452">
            <v>1</v>
          </cell>
          <cell r="CD452">
            <v>1</v>
          </cell>
          <cell r="CE452">
            <v>1</v>
          </cell>
          <cell r="CF452">
            <v>1</v>
          </cell>
          <cell r="CG452">
            <v>1</v>
          </cell>
          <cell r="CH452">
            <v>1</v>
          </cell>
          <cell r="CI452">
            <v>1</v>
          </cell>
          <cell r="CJ452">
            <v>1</v>
          </cell>
          <cell r="CK452">
            <v>1</v>
          </cell>
          <cell r="CL452">
            <v>1</v>
          </cell>
          <cell r="CM452">
            <v>1</v>
          </cell>
          <cell r="CN452">
            <v>1</v>
          </cell>
          <cell r="CO452">
            <v>2</v>
          </cell>
          <cell r="CP452">
            <v>2</v>
          </cell>
          <cell r="CQ452">
            <v>2</v>
          </cell>
          <cell r="CR452">
            <v>2</v>
          </cell>
          <cell r="CS452">
            <v>2</v>
          </cell>
          <cell r="CT452">
            <v>2</v>
          </cell>
          <cell r="CU452">
            <v>1</v>
          </cell>
          <cell r="CV452">
            <v>1</v>
          </cell>
          <cell r="CW452">
            <v>1</v>
          </cell>
          <cell r="CX452">
            <v>1</v>
          </cell>
          <cell r="CY452">
            <v>1</v>
          </cell>
          <cell r="CZ452">
            <v>1</v>
          </cell>
          <cell r="DA452">
            <v>1</v>
          </cell>
          <cell r="DB452">
            <v>2</v>
          </cell>
          <cell r="DC452">
            <v>1</v>
          </cell>
          <cell r="DD452">
            <v>1</v>
          </cell>
          <cell r="DE452">
            <v>1</v>
          </cell>
          <cell r="DF452">
            <v>1</v>
          </cell>
          <cell r="DG452">
            <v>1</v>
          </cell>
          <cell r="DH452">
            <v>1</v>
          </cell>
          <cell r="DI452">
            <v>1</v>
          </cell>
          <cell r="DJ452" t="str">
            <v>PGtF</v>
          </cell>
          <cell r="DK452" t="str">
            <v>Closed</v>
          </cell>
          <cell r="EA452" t="str">
            <v>Do</v>
          </cell>
          <cell r="EB452" t="str">
            <v>• Able to cast 3rd-level divine spells.
• 8 ranks in Spellcraft.
• 8 ranks in Craft(calligraphy, gemcutting, metalworking, stonecarving, or woodcarving).
• Inscribe Rune feat.</v>
          </cell>
        </row>
        <row r="453">
          <cell r="A453">
            <v>450</v>
          </cell>
          <cell r="B453" t="str">
            <v>Shaaryan Hunter</v>
          </cell>
          <cell r="C453" t="str">
            <v>ShH</v>
          </cell>
          <cell r="D453" t="str">
            <v>ShH</v>
          </cell>
          <cell r="E453">
            <v>0</v>
          </cell>
          <cell r="K453">
            <v>4</v>
          </cell>
          <cell r="L453">
            <v>10</v>
          </cell>
          <cell r="U453">
            <v>1</v>
          </cell>
          <cell r="V453">
            <v>0.5</v>
          </cell>
          <cell r="W453">
            <v>0.5</v>
          </cell>
          <cell r="X453">
            <v>0.34</v>
          </cell>
          <cell r="AH453">
            <v>1</v>
          </cell>
          <cell r="AI453">
            <v>1</v>
          </cell>
          <cell r="AJ453">
            <v>1</v>
          </cell>
          <cell r="AK453">
            <v>1</v>
          </cell>
          <cell r="AL453">
            <v>2</v>
          </cell>
          <cell r="AM453">
            <v>0</v>
          </cell>
          <cell r="AN453">
            <v>1</v>
          </cell>
          <cell r="AO453">
            <v>2</v>
          </cell>
          <cell r="AP453">
            <v>2</v>
          </cell>
          <cell r="AQ453">
            <v>2</v>
          </cell>
          <cell r="AR453">
            <v>2</v>
          </cell>
          <cell r="AS453">
            <v>2</v>
          </cell>
          <cell r="AT453">
            <v>2</v>
          </cell>
          <cell r="AU453">
            <v>2</v>
          </cell>
          <cell r="AV453">
            <v>1</v>
          </cell>
          <cell r="AW453">
            <v>1</v>
          </cell>
          <cell r="AX453">
            <v>1</v>
          </cell>
          <cell r="AY453">
            <v>1</v>
          </cell>
          <cell r="AZ453">
            <v>1</v>
          </cell>
          <cell r="BA453">
            <v>1</v>
          </cell>
          <cell r="BB453">
            <v>1</v>
          </cell>
          <cell r="BC453">
            <v>2</v>
          </cell>
          <cell r="BD453">
            <v>2</v>
          </cell>
          <cell r="BE453">
            <v>2</v>
          </cell>
          <cell r="BF453">
            <v>0</v>
          </cell>
          <cell r="BG453">
            <v>0</v>
          </cell>
          <cell r="BH453">
            <v>1</v>
          </cell>
          <cell r="BI453">
            <v>2</v>
          </cell>
          <cell r="BJ453">
            <v>1</v>
          </cell>
          <cell r="BK453">
            <v>1</v>
          </cell>
          <cell r="BL453">
            <v>1</v>
          </cell>
          <cell r="BM453">
            <v>1</v>
          </cell>
          <cell r="BN453">
            <v>1</v>
          </cell>
          <cell r="BO453">
            <v>1</v>
          </cell>
          <cell r="BP453">
            <v>0</v>
          </cell>
          <cell r="BQ453">
            <v>2</v>
          </cell>
          <cell r="BR453">
            <v>1</v>
          </cell>
          <cell r="BS453">
            <v>1</v>
          </cell>
          <cell r="BT453">
            <v>0</v>
          </cell>
          <cell r="BU453">
            <v>1</v>
          </cell>
          <cell r="BV453">
            <v>1</v>
          </cell>
          <cell r="BW453">
            <v>1</v>
          </cell>
          <cell r="BX453">
            <v>1</v>
          </cell>
          <cell r="BY453">
            <v>1</v>
          </cell>
          <cell r="BZ453">
            <v>1</v>
          </cell>
          <cell r="CA453">
            <v>1</v>
          </cell>
          <cell r="CB453">
            <v>1</v>
          </cell>
          <cell r="CC453">
            <v>1</v>
          </cell>
          <cell r="CD453">
            <v>1</v>
          </cell>
          <cell r="CE453">
            <v>2</v>
          </cell>
          <cell r="CF453">
            <v>1</v>
          </cell>
          <cell r="CG453">
            <v>2</v>
          </cell>
          <cell r="CH453">
            <v>1</v>
          </cell>
          <cell r="CI453">
            <v>1</v>
          </cell>
          <cell r="CJ453">
            <v>1</v>
          </cell>
          <cell r="CK453">
            <v>1</v>
          </cell>
          <cell r="CL453">
            <v>1</v>
          </cell>
          <cell r="CM453">
            <v>1</v>
          </cell>
          <cell r="CN453">
            <v>1</v>
          </cell>
          <cell r="CO453">
            <v>2</v>
          </cell>
          <cell r="CP453">
            <v>2</v>
          </cell>
          <cell r="CQ453">
            <v>2</v>
          </cell>
          <cell r="CR453">
            <v>2</v>
          </cell>
          <cell r="CS453">
            <v>2</v>
          </cell>
          <cell r="CT453">
            <v>2</v>
          </cell>
          <cell r="CU453">
            <v>1</v>
          </cell>
          <cell r="CV453">
            <v>2</v>
          </cell>
          <cell r="CW453">
            <v>2</v>
          </cell>
          <cell r="CX453">
            <v>1</v>
          </cell>
          <cell r="CY453">
            <v>1</v>
          </cell>
          <cell r="CZ453">
            <v>1</v>
          </cell>
          <cell r="DA453">
            <v>1</v>
          </cell>
          <cell r="DB453">
            <v>1</v>
          </cell>
          <cell r="DC453">
            <v>2</v>
          </cell>
          <cell r="DD453">
            <v>2</v>
          </cell>
          <cell r="DE453">
            <v>2</v>
          </cell>
          <cell r="DF453">
            <v>1</v>
          </cell>
          <cell r="DG453">
            <v>1</v>
          </cell>
          <cell r="DH453">
            <v>1</v>
          </cell>
          <cell r="DI453">
            <v>2</v>
          </cell>
          <cell r="DJ453" t="str">
            <v>PGtF</v>
          </cell>
          <cell r="DK453" t="str">
            <v>Closed</v>
          </cell>
          <cell r="EA453" t="str">
            <v>Do</v>
          </cell>
          <cell r="EB453" t="str">
            <v>• Shaar region.
• A base attack bonus of +5 or higher.
• 4 ranks in Handle Animal.
• 6 ranks in Ride.
• 8 ranks in Survival.
• Animal Affinity feat.
• Mounted Archery feat.
• Mounted Combat feat.
• Track feat.</v>
          </cell>
        </row>
        <row r="454">
          <cell r="A454">
            <v>451</v>
          </cell>
          <cell r="B454" t="str">
            <v>Shadow Adept</v>
          </cell>
          <cell r="C454" t="str">
            <v>SAd</v>
          </cell>
          <cell r="D454" t="str">
            <v>SAd</v>
          </cell>
          <cell r="E454">
            <v>0</v>
          </cell>
          <cell r="G454">
            <v>0</v>
          </cell>
          <cell r="K454">
            <v>2</v>
          </cell>
          <cell r="L454">
            <v>4</v>
          </cell>
          <cell r="U454">
            <v>0.5</v>
          </cell>
          <cell r="V454">
            <v>0.34</v>
          </cell>
          <cell r="W454">
            <v>0.34</v>
          </cell>
          <cell r="X454">
            <v>0.5</v>
          </cell>
          <cell r="AH454">
            <v>1</v>
          </cell>
          <cell r="AI454">
            <v>1</v>
          </cell>
          <cell r="AJ454">
            <v>1</v>
          </cell>
          <cell r="AK454">
            <v>2</v>
          </cell>
          <cell r="AL454">
            <v>1</v>
          </cell>
          <cell r="AM454">
            <v>0</v>
          </cell>
          <cell r="AN454">
            <v>2</v>
          </cell>
          <cell r="AO454">
            <v>2</v>
          </cell>
          <cell r="AP454">
            <v>2</v>
          </cell>
          <cell r="AQ454">
            <v>2</v>
          </cell>
          <cell r="AR454">
            <v>2</v>
          </cell>
          <cell r="AS454">
            <v>2</v>
          </cell>
          <cell r="AT454">
            <v>2</v>
          </cell>
          <cell r="AU454">
            <v>2</v>
          </cell>
          <cell r="AV454">
            <v>1</v>
          </cell>
          <cell r="AW454">
            <v>1</v>
          </cell>
          <cell r="AX454">
            <v>1</v>
          </cell>
          <cell r="AY454">
            <v>2</v>
          </cell>
          <cell r="AZ454">
            <v>1</v>
          </cell>
          <cell r="BA454">
            <v>1</v>
          </cell>
          <cell r="BB454">
            <v>1</v>
          </cell>
          <cell r="BC454">
            <v>1</v>
          </cell>
          <cell r="BD454">
            <v>1</v>
          </cell>
          <cell r="BE454">
            <v>2</v>
          </cell>
          <cell r="BF454">
            <v>0</v>
          </cell>
          <cell r="BG454">
            <v>0</v>
          </cell>
          <cell r="BH454">
            <v>1</v>
          </cell>
          <cell r="BI454">
            <v>1</v>
          </cell>
          <cell r="BJ454">
            <v>2</v>
          </cell>
          <cell r="BK454">
            <v>2</v>
          </cell>
          <cell r="BL454">
            <v>2</v>
          </cell>
          <cell r="BM454">
            <v>2</v>
          </cell>
          <cell r="BN454">
            <v>2</v>
          </cell>
          <cell r="BO454">
            <v>2</v>
          </cell>
          <cell r="BP454">
            <v>0</v>
          </cell>
          <cell r="BQ454">
            <v>2</v>
          </cell>
          <cell r="BR454">
            <v>2</v>
          </cell>
          <cell r="BS454">
            <v>2</v>
          </cell>
          <cell r="BT454">
            <v>0</v>
          </cell>
          <cell r="BU454">
            <v>2</v>
          </cell>
          <cell r="BV454">
            <v>2</v>
          </cell>
          <cell r="BW454">
            <v>2</v>
          </cell>
          <cell r="BX454">
            <v>2</v>
          </cell>
          <cell r="BY454">
            <v>2</v>
          </cell>
          <cell r="BZ454">
            <v>2</v>
          </cell>
          <cell r="CA454">
            <v>2</v>
          </cell>
          <cell r="CB454">
            <v>2</v>
          </cell>
          <cell r="CC454">
            <v>2</v>
          </cell>
          <cell r="CD454">
            <v>2</v>
          </cell>
          <cell r="CE454">
            <v>1</v>
          </cell>
          <cell r="CF454">
            <v>1</v>
          </cell>
          <cell r="CG454">
            <v>1</v>
          </cell>
          <cell r="CH454">
            <v>1</v>
          </cell>
          <cell r="CI454">
            <v>1</v>
          </cell>
          <cell r="CJ454">
            <v>1</v>
          </cell>
          <cell r="CK454">
            <v>1</v>
          </cell>
          <cell r="CL454">
            <v>1</v>
          </cell>
          <cell r="CM454">
            <v>1</v>
          </cell>
          <cell r="CN454">
            <v>1</v>
          </cell>
          <cell r="CO454">
            <v>2</v>
          </cell>
          <cell r="CP454">
            <v>2</v>
          </cell>
          <cell r="CQ454">
            <v>2</v>
          </cell>
          <cell r="CR454">
            <v>2</v>
          </cell>
          <cell r="CS454">
            <v>2</v>
          </cell>
          <cell r="CT454">
            <v>2</v>
          </cell>
          <cell r="CU454">
            <v>1</v>
          </cell>
          <cell r="CV454">
            <v>1</v>
          </cell>
          <cell r="CW454">
            <v>1</v>
          </cell>
          <cell r="CX454">
            <v>1</v>
          </cell>
          <cell r="CY454">
            <v>1</v>
          </cell>
          <cell r="CZ454">
            <v>1</v>
          </cell>
          <cell r="DA454">
            <v>1</v>
          </cell>
          <cell r="DB454">
            <v>2</v>
          </cell>
          <cell r="DC454">
            <v>1</v>
          </cell>
          <cell r="DD454">
            <v>1</v>
          </cell>
          <cell r="DE454">
            <v>1</v>
          </cell>
          <cell r="DF454">
            <v>1</v>
          </cell>
          <cell r="DG454">
            <v>1</v>
          </cell>
          <cell r="DH454">
            <v>1</v>
          </cell>
          <cell r="DI454">
            <v>1</v>
          </cell>
          <cell r="DJ454" t="str">
            <v>PGtF</v>
          </cell>
          <cell r="DK454" t="str">
            <v>Closed</v>
          </cell>
          <cell r="EA454" t="str">
            <v>Do</v>
          </cell>
          <cell r="EB454" t="str">
            <v>• Must be Any Non-Good Alignment.
• 8 ranks in Knowledge (arcana).
• 8 ranks in Spellcraft.
• Shadow Weave Magic feat.
• Any one metamagic feat.
• Ability to cast 3rd-level spells.</v>
          </cell>
        </row>
        <row r="455">
          <cell r="A455">
            <v>452</v>
          </cell>
          <cell r="B455" t="str">
            <v>Shadow Thief of Amn</v>
          </cell>
          <cell r="C455" t="str">
            <v>STA</v>
          </cell>
          <cell r="D455" t="str">
            <v>STA</v>
          </cell>
          <cell r="E455">
            <v>0</v>
          </cell>
          <cell r="K455">
            <v>6</v>
          </cell>
          <cell r="L455">
            <v>6</v>
          </cell>
          <cell r="N455" t="b">
            <v>0</v>
          </cell>
          <cell r="S455" t="b">
            <v>0</v>
          </cell>
          <cell r="U455">
            <v>0.75</v>
          </cell>
          <cell r="V455">
            <v>0.34</v>
          </cell>
          <cell r="W455">
            <v>0.5</v>
          </cell>
          <cell r="X455">
            <v>0.34</v>
          </cell>
          <cell r="AH455">
            <v>2</v>
          </cell>
          <cell r="AI455">
            <v>1</v>
          </cell>
          <cell r="AJ455">
            <v>1</v>
          </cell>
          <cell r="AK455">
            <v>2</v>
          </cell>
          <cell r="AL455">
            <v>2</v>
          </cell>
          <cell r="AM455">
            <v>0</v>
          </cell>
          <cell r="AN455">
            <v>1</v>
          </cell>
          <cell r="AO455">
            <v>2</v>
          </cell>
          <cell r="AP455">
            <v>2</v>
          </cell>
          <cell r="AQ455">
            <v>2</v>
          </cell>
          <cell r="AR455">
            <v>2</v>
          </cell>
          <cell r="AS455">
            <v>2</v>
          </cell>
          <cell r="AT455">
            <v>2</v>
          </cell>
          <cell r="AU455">
            <v>2</v>
          </cell>
          <cell r="AV455">
            <v>1</v>
          </cell>
          <cell r="AW455">
            <v>2</v>
          </cell>
          <cell r="AX455">
            <v>2</v>
          </cell>
          <cell r="AY455">
            <v>1</v>
          </cell>
          <cell r="AZ455">
            <v>1</v>
          </cell>
          <cell r="BA455">
            <v>2</v>
          </cell>
          <cell r="BB455">
            <v>1</v>
          </cell>
          <cell r="BC455">
            <v>1</v>
          </cell>
          <cell r="BD455">
            <v>1</v>
          </cell>
          <cell r="BE455">
            <v>1</v>
          </cell>
          <cell r="BF455">
            <v>0</v>
          </cell>
          <cell r="BG455">
            <v>0</v>
          </cell>
          <cell r="BH455">
            <v>2</v>
          </cell>
          <cell r="BI455">
            <v>2</v>
          </cell>
          <cell r="BJ455">
            <v>1</v>
          </cell>
          <cell r="BK455">
            <v>1</v>
          </cell>
          <cell r="BL455">
            <v>1</v>
          </cell>
          <cell r="BM455">
            <v>1</v>
          </cell>
          <cell r="BN455">
            <v>1</v>
          </cell>
          <cell r="BO455">
            <v>2</v>
          </cell>
          <cell r="BP455">
            <v>0</v>
          </cell>
          <cell r="BQ455">
            <v>1</v>
          </cell>
          <cell r="BR455">
            <v>1</v>
          </cell>
          <cell r="BS455">
            <v>1</v>
          </cell>
          <cell r="BT455">
            <v>0</v>
          </cell>
          <cell r="BU455">
            <v>1</v>
          </cell>
          <cell r="BV455">
            <v>1</v>
          </cell>
          <cell r="BW455">
            <v>1</v>
          </cell>
          <cell r="BX455">
            <v>1</v>
          </cell>
          <cell r="BY455">
            <v>1</v>
          </cell>
          <cell r="BZ455">
            <v>1</v>
          </cell>
          <cell r="CA455">
            <v>1</v>
          </cell>
          <cell r="CB455">
            <v>1</v>
          </cell>
          <cell r="CC455">
            <v>1</v>
          </cell>
          <cell r="CD455">
            <v>1</v>
          </cell>
          <cell r="CE455">
            <v>2</v>
          </cell>
          <cell r="CF455">
            <v>1</v>
          </cell>
          <cell r="CG455">
            <v>2</v>
          </cell>
          <cell r="CH455">
            <v>2</v>
          </cell>
          <cell r="CI455">
            <v>1</v>
          </cell>
          <cell r="CJ455">
            <v>1</v>
          </cell>
          <cell r="CK455">
            <v>1</v>
          </cell>
          <cell r="CL455">
            <v>1</v>
          </cell>
          <cell r="CM455">
            <v>1</v>
          </cell>
          <cell r="CN455">
            <v>1</v>
          </cell>
          <cell r="CO455">
            <v>2</v>
          </cell>
          <cell r="CP455">
            <v>2</v>
          </cell>
          <cell r="CQ455">
            <v>2</v>
          </cell>
          <cell r="CR455">
            <v>2</v>
          </cell>
          <cell r="CS455">
            <v>2</v>
          </cell>
          <cell r="CT455">
            <v>2</v>
          </cell>
          <cell r="CU455">
            <v>1</v>
          </cell>
          <cell r="CV455">
            <v>1</v>
          </cell>
          <cell r="CW455">
            <v>2</v>
          </cell>
          <cell r="CX455">
            <v>2</v>
          </cell>
          <cell r="CY455">
            <v>1</v>
          </cell>
          <cell r="CZ455">
            <v>2</v>
          </cell>
          <cell r="DA455">
            <v>1</v>
          </cell>
          <cell r="DB455">
            <v>1</v>
          </cell>
          <cell r="DC455">
            <v>2</v>
          </cell>
          <cell r="DD455">
            <v>1</v>
          </cell>
          <cell r="DE455">
            <v>1</v>
          </cell>
          <cell r="DF455">
            <v>1</v>
          </cell>
          <cell r="DG455">
            <v>1</v>
          </cell>
          <cell r="DH455">
            <v>1</v>
          </cell>
          <cell r="DI455">
            <v>2</v>
          </cell>
          <cell r="DJ455" t="str">
            <v>PGtF</v>
          </cell>
          <cell r="DK455" t="str">
            <v>Closed</v>
          </cell>
          <cell r="EA455" t="str">
            <v>Might</v>
          </cell>
          <cell r="EB455" t="str">
            <v>• 3 ranks in Bluff.
• 3 ranks in Gather information.
• 8 ranks in Hide.
• 3 ranks in Intimidate.
• 3 ranks in Move Silently.
• Persuasive feat.
Must be a member of a Shadow Thieves' Guild(not verified).</v>
          </cell>
        </row>
        <row r="456">
          <cell r="A456">
            <v>453</v>
          </cell>
          <cell r="B456" t="str">
            <v>Slime Lord</v>
          </cell>
          <cell r="C456" t="str">
            <v>SLo</v>
          </cell>
          <cell r="D456" t="str">
            <v>SLo</v>
          </cell>
          <cell r="E456">
            <v>0</v>
          </cell>
          <cell r="K456">
            <v>4</v>
          </cell>
          <cell r="L456">
            <v>8</v>
          </cell>
          <cell r="U456">
            <v>0.75</v>
          </cell>
          <cell r="V456">
            <v>0.34</v>
          </cell>
          <cell r="W456">
            <v>0.5</v>
          </cell>
          <cell r="X456">
            <v>0.34</v>
          </cell>
          <cell r="AH456">
            <v>2</v>
          </cell>
          <cell r="AI456">
            <v>1</v>
          </cell>
          <cell r="AJ456">
            <v>1</v>
          </cell>
          <cell r="AK456">
            <v>2</v>
          </cell>
          <cell r="AL456">
            <v>1</v>
          </cell>
          <cell r="AM456">
            <v>0</v>
          </cell>
          <cell r="AN456">
            <v>1</v>
          </cell>
          <cell r="AO456">
            <v>2</v>
          </cell>
          <cell r="AP456">
            <v>2</v>
          </cell>
          <cell r="AQ456">
            <v>2</v>
          </cell>
          <cell r="AR456">
            <v>2</v>
          </cell>
          <cell r="AS456">
            <v>2</v>
          </cell>
          <cell r="AT456">
            <v>2</v>
          </cell>
          <cell r="AU456">
            <v>2</v>
          </cell>
          <cell r="AV456">
            <v>1</v>
          </cell>
          <cell r="AW456">
            <v>1</v>
          </cell>
          <cell r="AX456">
            <v>1</v>
          </cell>
          <cell r="AY456">
            <v>2</v>
          </cell>
          <cell r="AZ456">
            <v>2</v>
          </cell>
          <cell r="BA456">
            <v>2</v>
          </cell>
          <cell r="BB456">
            <v>1</v>
          </cell>
          <cell r="BC456">
            <v>1</v>
          </cell>
          <cell r="BD456">
            <v>1</v>
          </cell>
          <cell r="BE456">
            <v>2</v>
          </cell>
          <cell r="BF456">
            <v>0</v>
          </cell>
          <cell r="BG456">
            <v>0</v>
          </cell>
          <cell r="BH456">
            <v>2</v>
          </cell>
          <cell r="BI456">
            <v>1</v>
          </cell>
          <cell r="BJ456">
            <v>1</v>
          </cell>
          <cell r="BK456">
            <v>1</v>
          </cell>
          <cell r="BL456">
            <v>2</v>
          </cell>
          <cell r="BM456">
            <v>1</v>
          </cell>
          <cell r="BN456">
            <v>1</v>
          </cell>
          <cell r="BO456">
            <v>1</v>
          </cell>
          <cell r="BP456">
            <v>0</v>
          </cell>
          <cell r="BQ456">
            <v>1</v>
          </cell>
          <cell r="BR456">
            <v>1</v>
          </cell>
          <cell r="BS456">
            <v>1</v>
          </cell>
          <cell r="BT456">
            <v>0</v>
          </cell>
          <cell r="BU456">
            <v>1</v>
          </cell>
          <cell r="BV456">
            <v>1</v>
          </cell>
          <cell r="BW456">
            <v>1</v>
          </cell>
          <cell r="BX456">
            <v>1</v>
          </cell>
          <cell r="BY456">
            <v>1</v>
          </cell>
          <cell r="CA456">
            <v>1</v>
          </cell>
          <cell r="CB456">
            <v>1</v>
          </cell>
          <cell r="CC456">
            <v>1</v>
          </cell>
          <cell r="CD456">
            <v>1</v>
          </cell>
          <cell r="CE456">
            <v>1</v>
          </cell>
          <cell r="CF456">
            <v>1</v>
          </cell>
          <cell r="CG456">
            <v>2</v>
          </cell>
          <cell r="CH456">
            <v>1</v>
          </cell>
          <cell r="CI456">
            <v>1</v>
          </cell>
          <cell r="CJ456">
            <v>1</v>
          </cell>
          <cell r="CK456">
            <v>1</v>
          </cell>
          <cell r="CL456">
            <v>1</v>
          </cell>
          <cell r="CM456">
            <v>1</v>
          </cell>
          <cell r="CN456">
            <v>1</v>
          </cell>
          <cell r="CO456">
            <v>1</v>
          </cell>
          <cell r="CP456">
            <v>1</v>
          </cell>
          <cell r="CQ456">
            <v>1</v>
          </cell>
          <cell r="CR456">
            <v>1</v>
          </cell>
          <cell r="CS456">
            <v>1</v>
          </cell>
          <cell r="CT456">
            <v>1</v>
          </cell>
          <cell r="CU456">
            <v>1</v>
          </cell>
          <cell r="CV456">
            <v>1</v>
          </cell>
          <cell r="CW456">
            <v>1</v>
          </cell>
          <cell r="CX456">
            <v>1</v>
          </cell>
          <cell r="CY456">
            <v>1</v>
          </cell>
          <cell r="CZ456">
            <v>1</v>
          </cell>
          <cell r="DA456">
            <v>1</v>
          </cell>
          <cell r="DB456">
            <v>1</v>
          </cell>
          <cell r="DC456">
            <v>1</v>
          </cell>
          <cell r="DD456">
            <v>2</v>
          </cell>
          <cell r="DE456">
            <v>1</v>
          </cell>
          <cell r="DF456">
            <v>1</v>
          </cell>
          <cell r="DG456">
            <v>1</v>
          </cell>
          <cell r="DH456">
            <v>1</v>
          </cell>
          <cell r="DI456">
            <v>1</v>
          </cell>
          <cell r="DJ456" t="str">
            <v>PGtF</v>
          </cell>
          <cell r="DK456" t="str">
            <v>Closed</v>
          </cell>
          <cell r="EA456" t="str">
            <v>Do</v>
          </cell>
          <cell r="EB456" t="str">
            <v>• Any Evil alignment.
• A base attack bonus of +4 or higher.
• 6 ranks in Disguise.
• Willing Deformity feat.
• Patron Deity Ghaunadar.</v>
          </cell>
        </row>
        <row r="457">
          <cell r="A457">
            <v>454</v>
          </cell>
          <cell r="B457" t="str">
            <v>Spellguard of Silverymoon</v>
          </cell>
          <cell r="C457" t="str">
            <v>SoS</v>
          </cell>
          <cell r="D457" t="str">
            <v>SoS</v>
          </cell>
          <cell r="E457">
            <v>0</v>
          </cell>
          <cell r="G457">
            <v>0</v>
          </cell>
          <cell r="K457">
            <v>2</v>
          </cell>
          <cell r="L457">
            <v>4</v>
          </cell>
          <cell r="U457">
            <v>0.5</v>
          </cell>
          <cell r="V457">
            <v>0.34</v>
          </cell>
          <cell r="W457">
            <v>0.34</v>
          </cell>
          <cell r="X457">
            <v>0.5</v>
          </cell>
          <cell r="AH457">
            <v>1</v>
          </cell>
          <cell r="AI457">
            <v>1</v>
          </cell>
          <cell r="AJ457">
            <v>1</v>
          </cell>
          <cell r="AK457">
            <v>1</v>
          </cell>
          <cell r="AL457">
            <v>1</v>
          </cell>
          <cell r="AM457">
            <v>0</v>
          </cell>
          <cell r="AN457">
            <v>2</v>
          </cell>
          <cell r="AO457">
            <v>2</v>
          </cell>
          <cell r="AP457">
            <v>2</v>
          </cell>
          <cell r="AQ457">
            <v>2</v>
          </cell>
          <cell r="AR457">
            <v>2</v>
          </cell>
          <cell r="AS457">
            <v>2</v>
          </cell>
          <cell r="AT457">
            <v>2</v>
          </cell>
          <cell r="AU457">
            <v>2</v>
          </cell>
          <cell r="AV457">
            <v>2</v>
          </cell>
          <cell r="AW457">
            <v>1</v>
          </cell>
          <cell r="AX457">
            <v>1</v>
          </cell>
          <cell r="AY457">
            <v>1</v>
          </cell>
          <cell r="AZ457">
            <v>1</v>
          </cell>
          <cell r="BA457">
            <v>1</v>
          </cell>
          <cell r="BB457">
            <v>1</v>
          </cell>
          <cell r="BC457">
            <v>1</v>
          </cell>
          <cell r="BD457">
            <v>1</v>
          </cell>
          <cell r="BE457">
            <v>1</v>
          </cell>
          <cell r="BF457">
            <v>0</v>
          </cell>
          <cell r="BG457">
            <v>0</v>
          </cell>
          <cell r="BH457">
            <v>1</v>
          </cell>
          <cell r="BI457">
            <v>1</v>
          </cell>
          <cell r="BJ457">
            <v>2</v>
          </cell>
          <cell r="BK457">
            <v>2</v>
          </cell>
          <cell r="BL457">
            <v>2</v>
          </cell>
          <cell r="BM457">
            <v>2</v>
          </cell>
          <cell r="BN457">
            <v>2</v>
          </cell>
          <cell r="BO457">
            <v>2</v>
          </cell>
          <cell r="BP457">
            <v>0</v>
          </cell>
          <cell r="BQ457">
            <v>2</v>
          </cell>
          <cell r="BR457">
            <v>2</v>
          </cell>
          <cell r="BS457">
            <v>2</v>
          </cell>
          <cell r="BT457">
            <v>0</v>
          </cell>
          <cell r="BU457">
            <v>2</v>
          </cell>
          <cell r="BV457">
            <v>2</v>
          </cell>
          <cell r="BW457">
            <v>2</v>
          </cell>
          <cell r="BX457">
            <v>2</v>
          </cell>
          <cell r="BY457">
            <v>2</v>
          </cell>
          <cell r="BZ457">
            <v>2</v>
          </cell>
          <cell r="CA457">
            <v>2</v>
          </cell>
          <cell r="CB457">
            <v>2</v>
          </cell>
          <cell r="CC457">
            <v>2</v>
          </cell>
          <cell r="CD457">
            <v>2</v>
          </cell>
          <cell r="CE457">
            <v>1</v>
          </cell>
          <cell r="CF457">
            <v>1</v>
          </cell>
          <cell r="CG457">
            <v>1</v>
          </cell>
          <cell r="CH457">
            <v>1</v>
          </cell>
          <cell r="CI457">
            <v>1</v>
          </cell>
          <cell r="CJ457">
            <v>1</v>
          </cell>
          <cell r="CK457">
            <v>1</v>
          </cell>
          <cell r="CL457">
            <v>1</v>
          </cell>
          <cell r="CM457">
            <v>1</v>
          </cell>
          <cell r="CN457">
            <v>1</v>
          </cell>
          <cell r="CO457">
            <v>2</v>
          </cell>
          <cell r="CP457">
            <v>2</v>
          </cell>
          <cell r="CQ457">
            <v>2</v>
          </cell>
          <cell r="CR457">
            <v>2</v>
          </cell>
          <cell r="CS457">
            <v>2</v>
          </cell>
          <cell r="CT457">
            <v>2</v>
          </cell>
          <cell r="CU457">
            <v>1</v>
          </cell>
          <cell r="CV457">
            <v>1</v>
          </cell>
          <cell r="CW457">
            <v>1</v>
          </cell>
          <cell r="CX457">
            <v>1</v>
          </cell>
          <cell r="CY457">
            <v>1</v>
          </cell>
          <cell r="CZ457">
            <v>1</v>
          </cell>
          <cell r="DA457">
            <v>1</v>
          </cell>
          <cell r="DB457">
            <v>2</v>
          </cell>
          <cell r="DC457">
            <v>2</v>
          </cell>
          <cell r="DD457">
            <v>1</v>
          </cell>
          <cell r="DE457">
            <v>1</v>
          </cell>
          <cell r="DF457">
            <v>1</v>
          </cell>
          <cell r="DG457">
            <v>1</v>
          </cell>
          <cell r="DH457">
            <v>1</v>
          </cell>
          <cell r="DI457">
            <v>1</v>
          </cell>
          <cell r="DJ457" t="str">
            <v>PGtF</v>
          </cell>
          <cell r="DK457" t="str">
            <v>Closed</v>
          </cell>
          <cell r="EA457" t="str">
            <v>Might</v>
          </cell>
          <cell r="EB457" t="str">
            <v>• Silverymoon or Silver Marches region.
• 8 ranks in Concentration.
• 5 ranks in Spellcraft.
• Combat Casting feat.
• Any one metamagic feat.
• Ability to cast 4th-level arcane spells.
Must be accepted into the Spellguard(not verified).</v>
          </cell>
        </row>
        <row r="458">
          <cell r="A458">
            <v>455</v>
          </cell>
          <cell r="B458" t="str">
            <v>Yathrinshee</v>
          </cell>
          <cell r="C458" t="str">
            <v>Yat</v>
          </cell>
          <cell r="D458" t="str">
            <v>Yat</v>
          </cell>
          <cell r="E458">
            <v>0</v>
          </cell>
          <cell r="G458">
            <v>0</v>
          </cell>
          <cell r="H458">
            <v>0</v>
          </cell>
          <cell r="K458">
            <v>2</v>
          </cell>
          <cell r="L458">
            <v>4</v>
          </cell>
          <cell r="M458">
            <v>0</v>
          </cell>
          <cell r="U458">
            <v>0.5</v>
          </cell>
          <cell r="V458">
            <v>0.34</v>
          </cell>
          <cell r="W458">
            <v>0.34</v>
          </cell>
          <cell r="X458">
            <v>0.5</v>
          </cell>
          <cell r="AH458">
            <v>1</v>
          </cell>
          <cell r="AI458">
            <v>1</v>
          </cell>
          <cell r="AJ458">
            <v>1</v>
          </cell>
          <cell r="AK458">
            <v>1</v>
          </cell>
          <cell r="AL458">
            <v>1</v>
          </cell>
          <cell r="AM458">
            <v>0</v>
          </cell>
          <cell r="AN458">
            <v>2</v>
          </cell>
          <cell r="AO458">
            <v>2</v>
          </cell>
          <cell r="AP458">
            <v>2</v>
          </cell>
          <cell r="AQ458">
            <v>2</v>
          </cell>
          <cell r="AR458">
            <v>2</v>
          </cell>
          <cell r="AS458">
            <v>2</v>
          </cell>
          <cell r="AT458">
            <v>2</v>
          </cell>
          <cell r="AU458">
            <v>2</v>
          </cell>
          <cell r="AV458">
            <v>1</v>
          </cell>
          <cell r="AW458">
            <v>1</v>
          </cell>
          <cell r="AX458">
            <v>1</v>
          </cell>
          <cell r="AY458">
            <v>1</v>
          </cell>
          <cell r="AZ458">
            <v>1</v>
          </cell>
          <cell r="BA458">
            <v>1</v>
          </cell>
          <cell r="BB458">
            <v>1</v>
          </cell>
          <cell r="BC458">
            <v>1</v>
          </cell>
          <cell r="BD458">
            <v>1</v>
          </cell>
          <cell r="BE458">
            <v>1</v>
          </cell>
          <cell r="BF458">
            <v>0</v>
          </cell>
          <cell r="BG458">
            <v>0</v>
          </cell>
          <cell r="BH458">
            <v>1</v>
          </cell>
          <cell r="BI458">
            <v>1</v>
          </cell>
          <cell r="BJ458">
            <v>2</v>
          </cell>
          <cell r="BK458">
            <v>2</v>
          </cell>
          <cell r="BL458">
            <v>2</v>
          </cell>
          <cell r="BM458">
            <v>2</v>
          </cell>
          <cell r="BN458">
            <v>2</v>
          </cell>
          <cell r="BO458">
            <v>2</v>
          </cell>
          <cell r="BP458">
            <v>0</v>
          </cell>
          <cell r="BQ458">
            <v>2</v>
          </cell>
          <cell r="BR458">
            <v>2</v>
          </cell>
          <cell r="BS458">
            <v>2</v>
          </cell>
          <cell r="BT458">
            <v>0</v>
          </cell>
          <cell r="BU458">
            <v>2</v>
          </cell>
          <cell r="BV458">
            <v>2</v>
          </cell>
          <cell r="BW458">
            <v>2</v>
          </cell>
          <cell r="BX458">
            <v>2</v>
          </cell>
          <cell r="BY458">
            <v>2</v>
          </cell>
          <cell r="BZ458">
            <v>2</v>
          </cell>
          <cell r="CA458">
            <v>2</v>
          </cell>
          <cell r="CB458">
            <v>2</v>
          </cell>
          <cell r="CC458">
            <v>2</v>
          </cell>
          <cell r="CD458">
            <v>2</v>
          </cell>
          <cell r="CE458">
            <v>1</v>
          </cell>
          <cell r="CF458">
            <v>1</v>
          </cell>
          <cell r="CG458">
            <v>1</v>
          </cell>
          <cell r="CH458">
            <v>1</v>
          </cell>
          <cell r="CI458">
            <v>1</v>
          </cell>
          <cell r="CJ458">
            <v>1</v>
          </cell>
          <cell r="CK458">
            <v>1</v>
          </cell>
          <cell r="CL458">
            <v>1</v>
          </cell>
          <cell r="CM458">
            <v>1</v>
          </cell>
          <cell r="CN458">
            <v>1</v>
          </cell>
          <cell r="CO458">
            <v>2</v>
          </cell>
          <cell r="CP458">
            <v>2</v>
          </cell>
          <cell r="CQ458">
            <v>2</v>
          </cell>
          <cell r="CR458">
            <v>2</v>
          </cell>
          <cell r="CS458">
            <v>2</v>
          </cell>
          <cell r="CT458">
            <v>2</v>
          </cell>
          <cell r="CU458">
            <v>1</v>
          </cell>
          <cell r="CV458">
            <v>1</v>
          </cell>
          <cell r="CW458">
            <v>2</v>
          </cell>
          <cell r="CX458">
            <v>1</v>
          </cell>
          <cell r="CY458">
            <v>1</v>
          </cell>
          <cell r="CZ458">
            <v>1</v>
          </cell>
          <cell r="DA458">
            <v>1</v>
          </cell>
          <cell r="DB458">
            <v>2</v>
          </cell>
          <cell r="DC458">
            <v>1</v>
          </cell>
          <cell r="DD458">
            <v>1</v>
          </cell>
          <cell r="DE458">
            <v>1</v>
          </cell>
          <cell r="DF458">
            <v>1</v>
          </cell>
          <cell r="DG458">
            <v>1</v>
          </cell>
          <cell r="DH458">
            <v>1</v>
          </cell>
          <cell r="DI458">
            <v>1</v>
          </cell>
          <cell r="DJ458" t="str">
            <v>PGtF</v>
          </cell>
          <cell r="DK458" t="str">
            <v>Closed</v>
          </cell>
          <cell r="EA458" t="str">
            <v>Might</v>
          </cell>
          <cell r="EB458" t="str">
            <v>• Must be a Drow.
• Must be female.
• 7 ranks in Knowledge (arcana).
• 7 ranks in Knowledge (religion).
• 3 ranks in Perform (sing)(not verified).
• Lichloved feat.
• Spell Focus (necromancy) feat.
• Patron deity Kiaransalee.
• Ability to cast Animate Dead as a divine spell and Spectral Hand as an arcane spell (not verified).</v>
          </cell>
        </row>
        <row r="459">
          <cell r="A459">
            <v>456</v>
          </cell>
          <cell r="B459" t="str">
            <v>Zhentarim Spy</v>
          </cell>
          <cell r="C459" t="str">
            <v>ZSp</v>
          </cell>
          <cell r="D459" t="str">
            <v>ZSp</v>
          </cell>
          <cell r="E459">
            <v>0</v>
          </cell>
          <cell r="K459">
            <v>6</v>
          </cell>
          <cell r="L459">
            <v>6</v>
          </cell>
          <cell r="N459" t="b">
            <v>0</v>
          </cell>
          <cell r="O459" t="b">
            <v>0</v>
          </cell>
          <cell r="Q459" t="b">
            <v>0</v>
          </cell>
          <cell r="S459" t="b">
            <v>0</v>
          </cell>
          <cell r="U459">
            <v>0.75</v>
          </cell>
          <cell r="V459">
            <v>0.34</v>
          </cell>
          <cell r="W459">
            <v>0.5</v>
          </cell>
          <cell r="X459">
            <v>0.5</v>
          </cell>
          <cell r="AH459">
            <v>2</v>
          </cell>
          <cell r="AI459">
            <v>1</v>
          </cell>
          <cell r="AJ459">
            <v>2</v>
          </cell>
          <cell r="AK459">
            <v>2</v>
          </cell>
          <cell r="AL459">
            <v>2</v>
          </cell>
          <cell r="AM459">
            <v>0</v>
          </cell>
          <cell r="AN459">
            <v>1</v>
          </cell>
          <cell r="AO459">
            <v>1</v>
          </cell>
          <cell r="AP459">
            <v>1</v>
          </cell>
          <cell r="AQ459">
            <v>1</v>
          </cell>
          <cell r="AR459">
            <v>1</v>
          </cell>
          <cell r="AS459">
            <v>1</v>
          </cell>
          <cell r="AT459">
            <v>1</v>
          </cell>
          <cell r="AU459">
            <v>1</v>
          </cell>
          <cell r="AV459">
            <v>2</v>
          </cell>
          <cell r="AW459">
            <v>2</v>
          </cell>
          <cell r="AX459">
            <v>2</v>
          </cell>
          <cell r="AY459">
            <v>2</v>
          </cell>
          <cell r="AZ459">
            <v>2</v>
          </cell>
          <cell r="BA459">
            <v>2</v>
          </cell>
          <cell r="BB459">
            <v>2</v>
          </cell>
          <cell r="BC459">
            <v>1</v>
          </cell>
          <cell r="BD459">
            <v>1</v>
          </cell>
          <cell r="BE459">
            <v>2</v>
          </cell>
          <cell r="BF459">
            <v>0</v>
          </cell>
          <cell r="BG459">
            <v>0</v>
          </cell>
          <cell r="BH459">
            <v>2</v>
          </cell>
          <cell r="BI459">
            <v>2</v>
          </cell>
          <cell r="BJ459">
            <v>1</v>
          </cell>
          <cell r="BK459">
            <v>1</v>
          </cell>
          <cell r="BL459">
            <v>1</v>
          </cell>
          <cell r="BM459">
            <v>1</v>
          </cell>
          <cell r="BN459">
            <v>1</v>
          </cell>
          <cell r="BO459">
            <v>1</v>
          </cell>
          <cell r="BP459">
            <v>0</v>
          </cell>
          <cell r="BQ459">
            <v>1</v>
          </cell>
          <cell r="BR459">
            <v>1</v>
          </cell>
          <cell r="BS459">
            <v>1</v>
          </cell>
          <cell r="BT459">
            <v>0</v>
          </cell>
          <cell r="BU459">
            <v>1</v>
          </cell>
          <cell r="BV459">
            <v>1</v>
          </cell>
          <cell r="BW459">
            <v>1</v>
          </cell>
          <cell r="BX459">
            <v>1</v>
          </cell>
          <cell r="BY459">
            <v>1</v>
          </cell>
          <cell r="BZ459">
            <v>1</v>
          </cell>
          <cell r="CA459">
            <v>1</v>
          </cell>
          <cell r="CB459">
            <v>1</v>
          </cell>
          <cell r="CC459">
            <v>1</v>
          </cell>
          <cell r="CD459">
            <v>1</v>
          </cell>
          <cell r="CE459">
            <v>2</v>
          </cell>
          <cell r="CF459">
            <v>1</v>
          </cell>
          <cell r="CG459">
            <v>2</v>
          </cell>
          <cell r="CH459">
            <v>2</v>
          </cell>
          <cell r="CI459">
            <v>1</v>
          </cell>
          <cell r="CJ459">
            <v>1</v>
          </cell>
          <cell r="CK459">
            <v>1</v>
          </cell>
          <cell r="CL459">
            <v>1</v>
          </cell>
          <cell r="CM459">
            <v>1</v>
          </cell>
          <cell r="CN459">
            <v>1</v>
          </cell>
          <cell r="CO459">
            <v>1</v>
          </cell>
          <cell r="CP459">
            <v>1</v>
          </cell>
          <cell r="CQ459">
            <v>1</v>
          </cell>
          <cell r="CR459">
            <v>1</v>
          </cell>
          <cell r="CS459">
            <v>1</v>
          </cell>
          <cell r="CT459">
            <v>1</v>
          </cell>
          <cell r="CU459">
            <v>1</v>
          </cell>
          <cell r="CV459">
            <v>1</v>
          </cell>
          <cell r="CW459">
            <v>2</v>
          </cell>
          <cell r="CX459">
            <v>2</v>
          </cell>
          <cell r="CY459">
            <v>1</v>
          </cell>
          <cell r="CZ459">
            <v>2</v>
          </cell>
          <cell r="DA459">
            <v>2</v>
          </cell>
          <cell r="DB459">
            <v>1</v>
          </cell>
          <cell r="DC459">
            <v>2</v>
          </cell>
          <cell r="DD459">
            <v>1</v>
          </cell>
          <cell r="DE459">
            <v>1</v>
          </cell>
          <cell r="DF459">
            <v>2</v>
          </cell>
          <cell r="DG459">
            <v>2</v>
          </cell>
          <cell r="DH459">
            <v>1</v>
          </cell>
          <cell r="DI459">
            <v>2</v>
          </cell>
          <cell r="DJ459" t="str">
            <v>PGtF</v>
          </cell>
          <cell r="DK459" t="str">
            <v>Closed</v>
          </cell>
          <cell r="EA459" t="str">
            <v>Do</v>
          </cell>
          <cell r="EB459" t="str">
            <v>• Any Evil alignment.
• A base attack bonus of +5 or higher.
• 5 ranks in Bluff.
• 5 ranks in Disguise.
• 5 ranks in Forgery.
• 5 ranks in Gather Information.
• Deceitful feat.</v>
          </cell>
        </row>
        <row r="460">
          <cell r="A460">
            <v>457</v>
          </cell>
          <cell r="B460" t="str">
            <v>– Prestige Classes Faiths and Pantheons –</v>
          </cell>
          <cell r="E460">
            <v>0</v>
          </cell>
          <cell r="F460">
            <v>1</v>
          </cell>
        </row>
        <row r="461">
          <cell r="A461">
            <v>458</v>
          </cell>
          <cell r="B461" t="str">
            <v>Arachne</v>
          </cell>
          <cell r="C461" t="str">
            <v>Ara</v>
          </cell>
          <cell r="D461" t="str">
            <v>Ara</v>
          </cell>
          <cell r="E461">
            <v>0</v>
          </cell>
          <cell r="G461">
            <v>0</v>
          </cell>
          <cell r="K461">
            <v>2</v>
          </cell>
          <cell r="L461">
            <v>8</v>
          </cell>
          <cell r="U461">
            <v>0.75</v>
          </cell>
          <cell r="V461">
            <v>0.34</v>
          </cell>
          <cell r="W461">
            <v>0.34</v>
          </cell>
          <cell r="X461">
            <v>0.5</v>
          </cell>
          <cell r="AH461">
            <v>1</v>
          </cell>
          <cell r="AI461">
            <v>1</v>
          </cell>
          <cell r="AJ461">
            <v>2</v>
          </cell>
          <cell r="AK461">
            <v>2</v>
          </cell>
          <cell r="AL461">
            <v>2</v>
          </cell>
          <cell r="AM461">
            <v>0</v>
          </cell>
          <cell r="AN461">
            <v>2</v>
          </cell>
          <cell r="AO461">
            <v>2</v>
          </cell>
          <cell r="AP461">
            <v>2</v>
          </cell>
          <cell r="AQ461">
            <v>2</v>
          </cell>
          <cell r="AR461">
            <v>2</v>
          </cell>
          <cell r="AS461">
            <v>2</v>
          </cell>
          <cell r="AT461">
            <v>2</v>
          </cell>
          <cell r="AU461">
            <v>2</v>
          </cell>
          <cell r="AV461">
            <v>1</v>
          </cell>
          <cell r="AW461">
            <v>2</v>
          </cell>
          <cell r="AX461">
            <v>1</v>
          </cell>
          <cell r="AY461">
            <v>1</v>
          </cell>
          <cell r="AZ461">
            <v>1</v>
          </cell>
          <cell r="BA461">
            <v>1</v>
          </cell>
          <cell r="BB461">
            <v>2</v>
          </cell>
          <cell r="BC461">
            <v>2</v>
          </cell>
          <cell r="BD461">
            <v>2</v>
          </cell>
          <cell r="BE461">
            <v>1</v>
          </cell>
          <cell r="BF461">
            <v>0</v>
          </cell>
          <cell r="BG461">
            <v>0</v>
          </cell>
          <cell r="BH461">
            <v>2</v>
          </cell>
          <cell r="BI461">
            <v>1</v>
          </cell>
          <cell r="BJ461">
            <v>2</v>
          </cell>
          <cell r="BK461">
            <v>1</v>
          </cell>
          <cell r="BL461">
            <v>1</v>
          </cell>
          <cell r="BM461">
            <v>1</v>
          </cell>
          <cell r="BN461">
            <v>1</v>
          </cell>
          <cell r="BO461">
            <v>1</v>
          </cell>
          <cell r="BP461">
            <v>0</v>
          </cell>
          <cell r="BQ461">
            <v>1</v>
          </cell>
          <cell r="BR461">
            <v>1</v>
          </cell>
          <cell r="BS461">
            <v>1</v>
          </cell>
          <cell r="BT461">
            <v>0</v>
          </cell>
          <cell r="BU461">
            <v>2</v>
          </cell>
          <cell r="BV461">
            <v>1</v>
          </cell>
          <cell r="BW461">
            <v>1</v>
          </cell>
          <cell r="BX461">
            <v>1</v>
          </cell>
          <cell r="BY461">
            <v>1</v>
          </cell>
          <cell r="BZ461">
            <v>1</v>
          </cell>
          <cell r="CA461">
            <v>1</v>
          </cell>
          <cell r="CB461">
            <v>1</v>
          </cell>
          <cell r="CC461">
            <v>1</v>
          </cell>
          <cell r="CD461">
            <v>1</v>
          </cell>
          <cell r="CE461">
            <v>1</v>
          </cell>
          <cell r="CF461">
            <v>1</v>
          </cell>
          <cell r="CG461">
            <v>1</v>
          </cell>
          <cell r="CH461">
            <v>1</v>
          </cell>
          <cell r="CI461">
            <v>1</v>
          </cell>
          <cell r="CJ461">
            <v>1</v>
          </cell>
          <cell r="CK461">
            <v>1</v>
          </cell>
          <cell r="CL461">
            <v>1</v>
          </cell>
          <cell r="CM461">
            <v>1</v>
          </cell>
          <cell r="CN461">
            <v>1</v>
          </cell>
          <cell r="CO461">
            <v>1</v>
          </cell>
          <cell r="CP461">
            <v>1</v>
          </cell>
          <cell r="CQ461">
            <v>1</v>
          </cell>
          <cell r="CR461">
            <v>1</v>
          </cell>
          <cell r="CS461">
            <v>1</v>
          </cell>
          <cell r="CT461">
            <v>1</v>
          </cell>
          <cell r="CU461">
            <v>1</v>
          </cell>
          <cell r="CV461">
            <v>2</v>
          </cell>
          <cell r="CW461">
            <v>1</v>
          </cell>
          <cell r="CX461">
            <v>2</v>
          </cell>
          <cell r="CY461">
            <v>1</v>
          </cell>
          <cell r="CZ461">
            <v>1</v>
          </cell>
          <cell r="DA461">
            <v>1</v>
          </cell>
          <cell r="DB461">
            <v>2</v>
          </cell>
          <cell r="DC461">
            <v>1</v>
          </cell>
          <cell r="DD461">
            <v>1</v>
          </cell>
          <cell r="DE461">
            <v>1</v>
          </cell>
          <cell r="DF461">
            <v>1</v>
          </cell>
          <cell r="DG461">
            <v>1</v>
          </cell>
          <cell r="DH461">
            <v>1</v>
          </cell>
          <cell r="DI461">
            <v>1</v>
          </cell>
          <cell r="DJ461" t="str">
            <v>FP</v>
          </cell>
          <cell r="DK461" t="str">
            <v>Closed</v>
          </cell>
          <cell r="EA461" t="str">
            <v>Do</v>
          </cell>
          <cell r="EB461" t="str">
            <v>• Your race must be Aranea, Choldrith, Deep Dragon, Drow, Half-Drow, or draegloth..
• You must be Female.
• You must be of Chaotic Evil Alignment.
• 3 ranks in Handle Animal.
• 4 ranks in Knowledge (arcana).
• Speak Language (Abyssal).
• 4 ranks in Spellcraft.
• Great Fortitude Feat.
• Still Spell feat.
• Survivor feat.
• Exotic Weapon Proficiency (Hand crossbow) or Weapon Finesse.
• Ability to cast 3rd-level divine spells.
• Spider Domain.
• Patron Deity: Lolth.</v>
          </cell>
        </row>
        <row r="462">
          <cell r="A462">
            <v>459</v>
          </cell>
          <cell r="B462" t="str">
            <v>Auspician</v>
          </cell>
          <cell r="C462" t="str">
            <v>Aus</v>
          </cell>
          <cell r="D462" t="str">
            <v>Aus</v>
          </cell>
          <cell r="E462">
            <v>0</v>
          </cell>
          <cell r="G462">
            <v>0</v>
          </cell>
          <cell r="K462">
            <v>2</v>
          </cell>
          <cell r="L462">
            <v>8</v>
          </cell>
          <cell r="U462">
            <v>0.75</v>
          </cell>
          <cell r="V462">
            <v>0.5</v>
          </cell>
          <cell r="W462">
            <v>0.34</v>
          </cell>
          <cell r="X462">
            <v>0.5</v>
          </cell>
          <cell r="AH462">
            <v>1</v>
          </cell>
          <cell r="AI462">
            <v>1</v>
          </cell>
          <cell r="AJ462">
            <v>2</v>
          </cell>
          <cell r="AK462">
            <v>2</v>
          </cell>
          <cell r="AL462">
            <v>1</v>
          </cell>
          <cell r="AM462">
            <v>0</v>
          </cell>
          <cell r="AN462">
            <v>2</v>
          </cell>
          <cell r="AO462">
            <v>1</v>
          </cell>
          <cell r="AP462">
            <v>1</v>
          </cell>
          <cell r="AQ462">
            <v>1</v>
          </cell>
          <cell r="AR462">
            <v>1</v>
          </cell>
          <cell r="AS462">
            <v>1</v>
          </cell>
          <cell r="AT462">
            <v>1</v>
          </cell>
          <cell r="AU462">
            <v>1</v>
          </cell>
          <cell r="AV462">
            <v>1</v>
          </cell>
          <cell r="AW462">
            <v>1</v>
          </cell>
          <cell r="AX462">
            <v>2</v>
          </cell>
          <cell r="AY462">
            <v>1</v>
          </cell>
          <cell r="AZ462">
            <v>2</v>
          </cell>
          <cell r="BA462">
            <v>1</v>
          </cell>
          <cell r="BB462">
            <v>1</v>
          </cell>
          <cell r="BC462">
            <v>1</v>
          </cell>
          <cell r="BD462">
            <v>1</v>
          </cell>
          <cell r="BE462">
            <v>1</v>
          </cell>
          <cell r="BF462">
            <v>0</v>
          </cell>
          <cell r="BG462">
            <v>0</v>
          </cell>
          <cell r="BH462">
            <v>1</v>
          </cell>
          <cell r="BI462">
            <v>1</v>
          </cell>
          <cell r="BJ462">
            <v>1</v>
          </cell>
          <cell r="BK462">
            <v>1</v>
          </cell>
          <cell r="BL462">
            <v>1</v>
          </cell>
          <cell r="BM462">
            <v>1</v>
          </cell>
          <cell r="BN462">
            <v>1</v>
          </cell>
          <cell r="BO462">
            <v>1</v>
          </cell>
          <cell r="BP462">
            <v>0</v>
          </cell>
          <cell r="BQ462">
            <v>1</v>
          </cell>
          <cell r="BR462">
            <v>1</v>
          </cell>
          <cell r="BS462">
            <v>1</v>
          </cell>
          <cell r="BT462">
            <v>0</v>
          </cell>
          <cell r="BU462">
            <v>1</v>
          </cell>
          <cell r="BV462">
            <v>1</v>
          </cell>
          <cell r="BW462">
            <v>1</v>
          </cell>
          <cell r="BX462">
            <v>1</v>
          </cell>
          <cell r="BY462">
            <v>1</v>
          </cell>
          <cell r="BZ462">
            <v>1</v>
          </cell>
          <cell r="CA462">
            <v>1</v>
          </cell>
          <cell r="CB462">
            <v>1</v>
          </cell>
          <cell r="CC462">
            <v>1</v>
          </cell>
          <cell r="CD462">
            <v>1</v>
          </cell>
          <cell r="CE462">
            <v>2</v>
          </cell>
          <cell r="CF462">
            <v>1</v>
          </cell>
          <cell r="CG462">
            <v>1</v>
          </cell>
          <cell r="CH462">
            <v>1</v>
          </cell>
          <cell r="CI462">
            <v>1</v>
          </cell>
          <cell r="CJ462">
            <v>1</v>
          </cell>
          <cell r="CK462">
            <v>1</v>
          </cell>
          <cell r="CL462">
            <v>1</v>
          </cell>
          <cell r="CM462">
            <v>1</v>
          </cell>
          <cell r="CN462">
            <v>1</v>
          </cell>
          <cell r="CO462">
            <v>1</v>
          </cell>
          <cell r="CP462">
            <v>1</v>
          </cell>
          <cell r="CQ462">
            <v>1</v>
          </cell>
          <cell r="CR462">
            <v>1</v>
          </cell>
          <cell r="CS462">
            <v>1</v>
          </cell>
          <cell r="CT462">
            <v>1</v>
          </cell>
          <cell r="CU462">
            <v>1</v>
          </cell>
          <cell r="CV462">
            <v>1</v>
          </cell>
          <cell r="CW462">
            <v>2</v>
          </cell>
          <cell r="CX462">
            <v>2</v>
          </cell>
          <cell r="CY462">
            <v>1</v>
          </cell>
          <cell r="CZ462">
            <v>1</v>
          </cell>
          <cell r="DA462">
            <v>1</v>
          </cell>
          <cell r="DB462">
            <v>2</v>
          </cell>
          <cell r="DC462">
            <v>2</v>
          </cell>
          <cell r="DD462">
            <v>1</v>
          </cell>
          <cell r="DE462">
            <v>2</v>
          </cell>
          <cell r="DF462">
            <v>2</v>
          </cell>
          <cell r="DG462">
            <v>1</v>
          </cell>
          <cell r="DH462">
            <v>1</v>
          </cell>
          <cell r="DI462">
            <v>1</v>
          </cell>
          <cell r="DJ462" t="str">
            <v>FP</v>
          </cell>
          <cell r="DK462" t="str">
            <v>Closed</v>
          </cell>
          <cell r="EA462" t="str">
            <v>Might</v>
          </cell>
          <cell r="EB462" t="str">
            <v>• Must be of Any Chaotic Alignment.
• Base Fort save bonus +5 or greater.
• Base Ref save bonus +2 or greater.
• Dodge feat.
• Great Fortitude feat.
• Iron Will feat.
• Lightning Reflexes feat.
• Luck Domain.
• You must ingest the poison Tyche's Blood without using anything to aid survival (not verified).</v>
          </cell>
        </row>
        <row r="463">
          <cell r="A463">
            <v>460</v>
          </cell>
          <cell r="B463" t="str">
            <v>Doomguide</v>
          </cell>
          <cell r="C463" t="str">
            <v>DmG</v>
          </cell>
          <cell r="D463" t="str">
            <v>DmG</v>
          </cell>
          <cell r="E463">
            <v>0</v>
          </cell>
          <cell r="G463">
            <v>0</v>
          </cell>
          <cell r="K463">
            <v>2</v>
          </cell>
          <cell r="L463">
            <v>6</v>
          </cell>
          <cell r="M463">
            <v>0</v>
          </cell>
          <cell r="U463">
            <v>0.75</v>
          </cell>
          <cell r="V463">
            <v>0.5</v>
          </cell>
          <cell r="W463">
            <v>0.34</v>
          </cell>
          <cell r="X463">
            <v>0.5</v>
          </cell>
          <cell r="AH463">
            <v>1</v>
          </cell>
          <cell r="AI463">
            <v>1</v>
          </cell>
          <cell r="AJ463">
            <v>1</v>
          </cell>
          <cell r="AK463">
            <v>1</v>
          </cell>
          <cell r="AL463">
            <v>1</v>
          </cell>
          <cell r="AM463">
            <v>0</v>
          </cell>
          <cell r="AN463">
            <v>2</v>
          </cell>
          <cell r="AO463">
            <v>2</v>
          </cell>
          <cell r="AP463">
            <v>2</v>
          </cell>
          <cell r="AQ463">
            <v>2</v>
          </cell>
          <cell r="AR463">
            <v>2</v>
          </cell>
          <cell r="AS463">
            <v>2</v>
          </cell>
          <cell r="AT463">
            <v>2</v>
          </cell>
          <cell r="AU463">
            <v>2</v>
          </cell>
          <cell r="AV463">
            <v>1</v>
          </cell>
          <cell r="AW463">
            <v>2</v>
          </cell>
          <cell r="AX463">
            <v>1</v>
          </cell>
          <cell r="AY463">
            <v>1</v>
          </cell>
          <cell r="AZ463">
            <v>1</v>
          </cell>
          <cell r="BA463">
            <v>1</v>
          </cell>
          <cell r="BB463">
            <v>1</v>
          </cell>
          <cell r="BC463">
            <v>1</v>
          </cell>
          <cell r="BD463">
            <v>2</v>
          </cell>
          <cell r="BE463">
            <v>1</v>
          </cell>
          <cell r="BF463">
            <v>0</v>
          </cell>
          <cell r="BG463">
            <v>0</v>
          </cell>
          <cell r="BH463">
            <v>1</v>
          </cell>
          <cell r="BI463">
            <v>1</v>
          </cell>
          <cell r="BJ463">
            <v>2</v>
          </cell>
          <cell r="BK463">
            <v>1</v>
          </cell>
          <cell r="BL463">
            <v>1</v>
          </cell>
          <cell r="BM463">
            <v>1</v>
          </cell>
          <cell r="BN463">
            <v>1</v>
          </cell>
          <cell r="BO463">
            <v>1</v>
          </cell>
          <cell r="BP463">
            <v>0</v>
          </cell>
          <cell r="BQ463">
            <v>2</v>
          </cell>
          <cell r="BR463">
            <v>1</v>
          </cell>
          <cell r="BS463">
            <v>1</v>
          </cell>
          <cell r="BT463">
            <v>0</v>
          </cell>
          <cell r="BU463">
            <v>2</v>
          </cell>
          <cell r="BV463">
            <v>2</v>
          </cell>
          <cell r="BW463">
            <v>1</v>
          </cell>
          <cell r="BX463">
            <v>1</v>
          </cell>
          <cell r="BY463">
            <v>1</v>
          </cell>
          <cell r="BZ463">
            <v>1</v>
          </cell>
          <cell r="CA463">
            <v>1</v>
          </cell>
          <cell r="CB463">
            <v>1</v>
          </cell>
          <cell r="CC463">
            <v>1</v>
          </cell>
          <cell r="CD463">
            <v>1</v>
          </cell>
          <cell r="CE463">
            <v>1</v>
          </cell>
          <cell r="CF463">
            <v>1</v>
          </cell>
          <cell r="CG463">
            <v>1</v>
          </cell>
          <cell r="CH463">
            <v>1</v>
          </cell>
          <cell r="CI463">
            <v>1</v>
          </cell>
          <cell r="CJ463">
            <v>1</v>
          </cell>
          <cell r="CK463">
            <v>1</v>
          </cell>
          <cell r="CL463">
            <v>1</v>
          </cell>
          <cell r="CM463">
            <v>1</v>
          </cell>
          <cell r="CN463">
            <v>1</v>
          </cell>
          <cell r="CO463">
            <v>2</v>
          </cell>
          <cell r="CP463">
            <v>2</v>
          </cell>
          <cell r="CQ463">
            <v>2</v>
          </cell>
          <cell r="CR463">
            <v>2</v>
          </cell>
          <cell r="CS463">
            <v>2</v>
          </cell>
          <cell r="CT463">
            <v>2</v>
          </cell>
          <cell r="CU463">
            <v>1</v>
          </cell>
          <cell r="CV463">
            <v>1</v>
          </cell>
          <cell r="CW463">
            <v>1</v>
          </cell>
          <cell r="CX463">
            <v>1</v>
          </cell>
          <cell r="CY463">
            <v>1</v>
          </cell>
          <cell r="CZ463">
            <v>1</v>
          </cell>
          <cell r="DA463">
            <v>1</v>
          </cell>
          <cell r="DB463">
            <v>2</v>
          </cell>
          <cell r="DC463">
            <v>1</v>
          </cell>
          <cell r="DD463">
            <v>1</v>
          </cell>
          <cell r="DE463">
            <v>1</v>
          </cell>
          <cell r="DF463">
            <v>1</v>
          </cell>
          <cell r="DG463">
            <v>1</v>
          </cell>
          <cell r="DH463">
            <v>1</v>
          </cell>
          <cell r="DI463">
            <v>1</v>
          </cell>
          <cell r="DJ463" t="str">
            <v>FP</v>
          </cell>
          <cell r="DK463" t="str">
            <v>Closed</v>
          </cell>
          <cell r="EA463" t="str">
            <v>Might</v>
          </cell>
          <cell r="EB463" t="str">
            <v>• Must be of Lawful Neutral Alignment.
• Base Will save bonus +4 or greater.
• 5 ranks in Diplomacy.
• 5 ranks in Knowledge (the planes).
• Extra Turning Feat.
• Great Fortitude feat.
• Ability to cast speak with dead as a divine spell (not verified).
• Patron Deity: Kelemvor.
• You must have destroyed an undead of 5 HD, whether by using weapons, spells, or positive energy. You do not need ot have done this alone. (not verified).
• Must be proficient with the bastard sword.</v>
          </cell>
        </row>
        <row r="464">
          <cell r="A464">
            <v>461</v>
          </cell>
          <cell r="B464" t="str">
            <v>Dreadmaster</v>
          </cell>
          <cell r="C464" t="str">
            <v>DdM</v>
          </cell>
          <cell r="D464" t="str">
            <v>DdM</v>
          </cell>
          <cell r="E464">
            <v>0</v>
          </cell>
          <cell r="G464">
            <v>0</v>
          </cell>
          <cell r="K464">
            <v>2</v>
          </cell>
          <cell r="L464">
            <v>8</v>
          </cell>
          <cell r="U464">
            <v>0.75</v>
          </cell>
          <cell r="V464">
            <v>0.5</v>
          </cell>
          <cell r="W464">
            <v>0.34</v>
          </cell>
          <cell r="X464">
            <v>0.5</v>
          </cell>
          <cell r="AH464">
            <v>1</v>
          </cell>
          <cell r="AI464">
            <v>1</v>
          </cell>
          <cell r="AJ464">
            <v>1</v>
          </cell>
          <cell r="AK464">
            <v>2</v>
          </cell>
          <cell r="AL464">
            <v>1</v>
          </cell>
          <cell r="AM464">
            <v>0</v>
          </cell>
          <cell r="AN464">
            <v>2</v>
          </cell>
          <cell r="AO464">
            <v>2</v>
          </cell>
          <cell r="AP464">
            <v>2</v>
          </cell>
          <cell r="AQ464">
            <v>2</v>
          </cell>
          <cell r="AR464">
            <v>2</v>
          </cell>
          <cell r="AS464">
            <v>2</v>
          </cell>
          <cell r="AT464">
            <v>2</v>
          </cell>
          <cell r="AU464">
            <v>2</v>
          </cell>
          <cell r="AV464">
            <v>1</v>
          </cell>
          <cell r="AW464">
            <v>2</v>
          </cell>
          <cell r="AX464">
            <v>1</v>
          </cell>
          <cell r="AY464">
            <v>1</v>
          </cell>
          <cell r="AZ464">
            <v>1</v>
          </cell>
          <cell r="BA464">
            <v>1</v>
          </cell>
          <cell r="BB464">
            <v>2</v>
          </cell>
          <cell r="BC464">
            <v>1</v>
          </cell>
          <cell r="BD464">
            <v>1</v>
          </cell>
          <cell r="BE464">
            <v>1</v>
          </cell>
          <cell r="BF464">
            <v>0</v>
          </cell>
          <cell r="BG464">
            <v>0</v>
          </cell>
          <cell r="BH464">
            <v>2</v>
          </cell>
          <cell r="BI464">
            <v>1</v>
          </cell>
          <cell r="BJ464">
            <v>2</v>
          </cell>
          <cell r="BK464">
            <v>1</v>
          </cell>
          <cell r="BL464">
            <v>1</v>
          </cell>
          <cell r="BM464">
            <v>2</v>
          </cell>
          <cell r="BN464">
            <v>2</v>
          </cell>
          <cell r="BO464">
            <v>2</v>
          </cell>
          <cell r="BP464">
            <v>0</v>
          </cell>
          <cell r="BQ464">
            <v>1</v>
          </cell>
          <cell r="BR464">
            <v>2</v>
          </cell>
          <cell r="BS464">
            <v>1</v>
          </cell>
          <cell r="BT464">
            <v>0</v>
          </cell>
          <cell r="BU464">
            <v>2</v>
          </cell>
          <cell r="BV464">
            <v>1</v>
          </cell>
          <cell r="BW464">
            <v>1</v>
          </cell>
          <cell r="BX464">
            <v>1</v>
          </cell>
          <cell r="BY464">
            <v>1</v>
          </cell>
          <cell r="BZ464">
            <v>1</v>
          </cell>
          <cell r="CA464">
            <v>1</v>
          </cell>
          <cell r="CB464">
            <v>1</v>
          </cell>
          <cell r="CC464">
            <v>1</v>
          </cell>
          <cell r="CD464">
            <v>1</v>
          </cell>
          <cell r="CE464">
            <v>1</v>
          </cell>
          <cell r="CF464">
            <v>1</v>
          </cell>
          <cell r="CG464">
            <v>1</v>
          </cell>
          <cell r="CH464">
            <v>1</v>
          </cell>
          <cell r="CI464">
            <v>1</v>
          </cell>
          <cell r="CJ464">
            <v>1</v>
          </cell>
          <cell r="CK464">
            <v>1</v>
          </cell>
          <cell r="CL464">
            <v>1</v>
          </cell>
          <cell r="CM464">
            <v>1</v>
          </cell>
          <cell r="CN464">
            <v>1</v>
          </cell>
          <cell r="CO464">
            <v>2</v>
          </cell>
          <cell r="CP464">
            <v>2</v>
          </cell>
          <cell r="CQ464">
            <v>2</v>
          </cell>
          <cell r="CR464">
            <v>2</v>
          </cell>
          <cell r="CS464">
            <v>2</v>
          </cell>
          <cell r="CT464">
            <v>2</v>
          </cell>
          <cell r="CU464">
            <v>1</v>
          </cell>
          <cell r="CV464">
            <v>2</v>
          </cell>
          <cell r="CW464">
            <v>1</v>
          </cell>
          <cell r="CX464">
            <v>2</v>
          </cell>
          <cell r="CY464">
            <v>1</v>
          </cell>
          <cell r="CZ464">
            <v>1</v>
          </cell>
          <cell r="DA464">
            <v>2</v>
          </cell>
          <cell r="DB464">
            <v>2</v>
          </cell>
          <cell r="DC464">
            <v>1</v>
          </cell>
          <cell r="DD464">
            <v>1</v>
          </cell>
          <cell r="DE464">
            <v>1</v>
          </cell>
          <cell r="DF464">
            <v>1</v>
          </cell>
          <cell r="DG464">
            <v>1</v>
          </cell>
          <cell r="DH464">
            <v>1</v>
          </cell>
          <cell r="DI464">
            <v>1</v>
          </cell>
          <cell r="DJ464" t="str">
            <v>FP</v>
          </cell>
          <cell r="DK464" t="str">
            <v>Closed</v>
          </cell>
          <cell r="EA464" t="str">
            <v>Might</v>
          </cell>
          <cell r="EB464" t="str">
            <v>• Must be of Lawful Evil Alignment.
• Base Attack bonus +4 or greater.
• 5 ranks in Intimidate.
• 5 ranks in Sense Motive.
• Leadership feat.
• Skill Focus (Intimidate) feat.
• Spell Focus (Enchantment) feat.
• Ability to cast 3rd-level Divine spells.
• Patron Deity: Bane.
• A Cohort of at least 6th level (not verified).</v>
          </cell>
        </row>
        <row r="465">
          <cell r="A465">
            <v>462</v>
          </cell>
          <cell r="B465" t="str">
            <v>Elemental Archon</v>
          </cell>
          <cell r="C465" t="str">
            <v>ElA</v>
          </cell>
          <cell r="D465" t="str">
            <v>ElA</v>
          </cell>
          <cell r="E465">
            <v>0</v>
          </cell>
          <cell r="G465">
            <v>0</v>
          </cell>
          <cell r="K465">
            <v>2</v>
          </cell>
          <cell r="L465">
            <v>8</v>
          </cell>
          <cell r="U465">
            <v>0.75</v>
          </cell>
          <cell r="V465">
            <v>0.5</v>
          </cell>
          <cell r="W465">
            <v>0.34</v>
          </cell>
          <cell r="X465">
            <v>0.5</v>
          </cell>
          <cell r="AH465">
            <v>1</v>
          </cell>
          <cell r="AI465">
            <v>1</v>
          </cell>
          <cell r="AJ465">
            <v>1</v>
          </cell>
          <cell r="AK465">
            <v>1</v>
          </cell>
          <cell r="AL465">
            <v>1</v>
          </cell>
          <cell r="AM465">
            <v>0</v>
          </cell>
          <cell r="AN465">
            <v>2</v>
          </cell>
          <cell r="AO465">
            <v>1</v>
          </cell>
          <cell r="AP465">
            <v>1</v>
          </cell>
          <cell r="AQ465">
            <v>1</v>
          </cell>
          <cell r="AR465">
            <v>1</v>
          </cell>
          <cell r="AS465">
            <v>1</v>
          </cell>
          <cell r="AT465">
            <v>1</v>
          </cell>
          <cell r="AU465">
            <v>1</v>
          </cell>
          <cell r="AV465">
            <v>1</v>
          </cell>
          <cell r="AW465">
            <v>1</v>
          </cell>
          <cell r="AX465">
            <v>1</v>
          </cell>
          <cell r="AY465">
            <v>1</v>
          </cell>
          <cell r="AZ465">
            <v>1</v>
          </cell>
          <cell r="BA465">
            <v>1</v>
          </cell>
          <cell r="BB465">
            <v>1</v>
          </cell>
          <cell r="BC465">
            <v>2</v>
          </cell>
          <cell r="BD465">
            <v>2</v>
          </cell>
          <cell r="BE465">
            <v>1</v>
          </cell>
          <cell r="BF465">
            <v>0</v>
          </cell>
          <cell r="BG465">
            <v>0</v>
          </cell>
          <cell r="BH465">
            <v>1</v>
          </cell>
          <cell r="BI465">
            <v>1</v>
          </cell>
          <cell r="BJ465">
            <v>1</v>
          </cell>
          <cell r="BK465">
            <v>1</v>
          </cell>
          <cell r="BL465">
            <v>1</v>
          </cell>
          <cell r="BM465">
            <v>1</v>
          </cell>
          <cell r="BN465">
            <v>1</v>
          </cell>
          <cell r="BO465">
            <v>1</v>
          </cell>
          <cell r="BP465">
            <v>0</v>
          </cell>
          <cell r="BQ465">
            <v>2</v>
          </cell>
          <cell r="BR465">
            <v>1</v>
          </cell>
          <cell r="BS465">
            <v>1</v>
          </cell>
          <cell r="BT465">
            <v>0</v>
          </cell>
          <cell r="BU465">
            <v>1</v>
          </cell>
          <cell r="BV465">
            <v>2</v>
          </cell>
          <cell r="BW465">
            <v>1</v>
          </cell>
          <cell r="BX465">
            <v>1</v>
          </cell>
          <cell r="BY465">
            <v>1</v>
          </cell>
          <cell r="BZ465">
            <v>1</v>
          </cell>
          <cell r="CA465">
            <v>1</v>
          </cell>
          <cell r="CB465">
            <v>1</v>
          </cell>
          <cell r="CC465">
            <v>1</v>
          </cell>
          <cell r="CD465">
            <v>1</v>
          </cell>
          <cell r="CE465">
            <v>1</v>
          </cell>
          <cell r="CF465">
            <v>1</v>
          </cell>
          <cell r="CG465">
            <v>1</v>
          </cell>
          <cell r="CH465">
            <v>1</v>
          </cell>
          <cell r="CI465">
            <v>1</v>
          </cell>
          <cell r="CJ465">
            <v>1</v>
          </cell>
          <cell r="CK465">
            <v>1</v>
          </cell>
          <cell r="CL465">
            <v>1</v>
          </cell>
          <cell r="CM465">
            <v>1</v>
          </cell>
          <cell r="CN465">
            <v>1</v>
          </cell>
          <cell r="CO465">
            <v>1</v>
          </cell>
          <cell r="CP465">
            <v>1</v>
          </cell>
          <cell r="CQ465">
            <v>1</v>
          </cell>
          <cell r="CR465">
            <v>1</v>
          </cell>
          <cell r="CS465">
            <v>1</v>
          </cell>
          <cell r="CT465">
            <v>1</v>
          </cell>
          <cell r="CU465">
            <v>1</v>
          </cell>
          <cell r="CV465">
            <v>1</v>
          </cell>
          <cell r="CW465">
            <v>1</v>
          </cell>
          <cell r="CX465">
            <v>1</v>
          </cell>
          <cell r="CY465">
            <v>1</v>
          </cell>
          <cell r="CZ465">
            <v>1</v>
          </cell>
          <cell r="DA465">
            <v>1</v>
          </cell>
          <cell r="DB465">
            <v>2</v>
          </cell>
          <cell r="DC465">
            <v>1</v>
          </cell>
          <cell r="DD465">
            <v>2</v>
          </cell>
          <cell r="DE465">
            <v>2</v>
          </cell>
          <cell r="DF465">
            <v>1</v>
          </cell>
          <cell r="DG465">
            <v>1</v>
          </cell>
          <cell r="DH465">
            <v>1</v>
          </cell>
          <cell r="DI465">
            <v>1</v>
          </cell>
          <cell r="DJ465" t="str">
            <v>FP</v>
          </cell>
          <cell r="DK465" t="str">
            <v>Closed</v>
          </cell>
          <cell r="EA465" t="str">
            <v>Might</v>
          </cell>
          <cell r="EB465" t="str">
            <v>• Must be of Any Neutral Alignment.
• 8 ranks in Knowledge (nature).
• You must speak Auran, Terran, Ignan or Aquan.
• Ability to cast protection from elements as a divine spell (not verified).
• Patron Deity must be Akadi, Grumbar, Kossuth, or Istishi.</v>
          </cell>
        </row>
        <row r="466">
          <cell r="A466">
            <v>463</v>
          </cell>
          <cell r="B466" t="str">
            <v>Forest Master</v>
          </cell>
          <cell r="C466" t="str">
            <v>FrM</v>
          </cell>
          <cell r="D466" t="str">
            <v>FrM</v>
          </cell>
          <cell r="E466">
            <v>0</v>
          </cell>
          <cell r="G466">
            <v>0</v>
          </cell>
          <cell r="K466">
            <v>2</v>
          </cell>
          <cell r="L466">
            <v>8</v>
          </cell>
          <cell r="U466">
            <v>0.75</v>
          </cell>
          <cell r="V466">
            <v>0.5</v>
          </cell>
          <cell r="W466">
            <v>0.34</v>
          </cell>
          <cell r="X466">
            <v>0.5</v>
          </cell>
          <cell r="AH466">
            <v>1</v>
          </cell>
          <cell r="AI466">
            <v>1</v>
          </cell>
          <cell r="AJ466">
            <v>1</v>
          </cell>
          <cell r="AK466">
            <v>1</v>
          </cell>
          <cell r="AL466">
            <v>1</v>
          </cell>
          <cell r="AM466">
            <v>0</v>
          </cell>
          <cell r="AN466">
            <v>2</v>
          </cell>
          <cell r="AO466">
            <v>1</v>
          </cell>
          <cell r="AP466">
            <v>1</v>
          </cell>
          <cell r="AQ466">
            <v>1</v>
          </cell>
          <cell r="AR466">
            <v>1</v>
          </cell>
          <cell r="AS466">
            <v>1</v>
          </cell>
          <cell r="AT466">
            <v>1</v>
          </cell>
          <cell r="AU466">
            <v>1</v>
          </cell>
          <cell r="AV466">
            <v>1</v>
          </cell>
          <cell r="AW466">
            <v>1</v>
          </cell>
          <cell r="AX466">
            <v>1</v>
          </cell>
          <cell r="AY466">
            <v>1</v>
          </cell>
          <cell r="AZ466">
            <v>1</v>
          </cell>
          <cell r="BA466">
            <v>1</v>
          </cell>
          <cell r="BB466">
            <v>1</v>
          </cell>
          <cell r="BC466">
            <v>1</v>
          </cell>
          <cell r="BD466">
            <v>2</v>
          </cell>
          <cell r="BE466">
            <v>2</v>
          </cell>
          <cell r="BF466">
            <v>0</v>
          </cell>
          <cell r="BG466">
            <v>0</v>
          </cell>
          <cell r="BH466">
            <v>2</v>
          </cell>
          <cell r="BI466">
            <v>1</v>
          </cell>
          <cell r="BJ466">
            <v>1</v>
          </cell>
          <cell r="BK466">
            <v>1</v>
          </cell>
          <cell r="BL466">
            <v>1</v>
          </cell>
          <cell r="BM466">
            <v>2</v>
          </cell>
          <cell r="BN466">
            <v>1</v>
          </cell>
          <cell r="BO466">
            <v>1</v>
          </cell>
          <cell r="BP466">
            <v>0</v>
          </cell>
          <cell r="BQ466">
            <v>2</v>
          </cell>
          <cell r="BR466">
            <v>1</v>
          </cell>
          <cell r="BS466">
            <v>1</v>
          </cell>
          <cell r="BT466">
            <v>0</v>
          </cell>
          <cell r="BU466">
            <v>1</v>
          </cell>
          <cell r="BV466">
            <v>1</v>
          </cell>
          <cell r="BW466">
            <v>1</v>
          </cell>
          <cell r="BX466">
            <v>1</v>
          </cell>
          <cell r="BY466">
            <v>1</v>
          </cell>
          <cell r="BZ466">
            <v>1</v>
          </cell>
          <cell r="CA466">
            <v>1</v>
          </cell>
          <cell r="CB466">
            <v>1</v>
          </cell>
          <cell r="CC466">
            <v>1</v>
          </cell>
          <cell r="CD466">
            <v>1</v>
          </cell>
          <cell r="CE466">
            <v>2</v>
          </cell>
          <cell r="CF466">
            <v>1</v>
          </cell>
          <cell r="CG466">
            <v>2</v>
          </cell>
          <cell r="CH466">
            <v>1</v>
          </cell>
          <cell r="CI466">
            <v>1</v>
          </cell>
          <cell r="CJ466">
            <v>1</v>
          </cell>
          <cell r="CK466">
            <v>1</v>
          </cell>
          <cell r="CL466">
            <v>1</v>
          </cell>
          <cell r="CM466">
            <v>1</v>
          </cell>
          <cell r="CN466">
            <v>1</v>
          </cell>
          <cell r="CO466">
            <v>1</v>
          </cell>
          <cell r="CP466">
            <v>1</v>
          </cell>
          <cell r="CQ466">
            <v>1</v>
          </cell>
          <cell r="CR466">
            <v>1</v>
          </cell>
          <cell r="CS466">
            <v>1</v>
          </cell>
          <cell r="CT466">
            <v>1</v>
          </cell>
          <cell r="CU466">
            <v>1</v>
          </cell>
          <cell r="CV466">
            <v>1</v>
          </cell>
          <cell r="CW466">
            <v>1</v>
          </cell>
          <cell r="CX466">
            <v>1</v>
          </cell>
          <cell r="CY466">
            <v>1</v>
          </cell>
          <cell r="CZ466">
            <v>1</v>
          </cell>
          <cell r="DA466">
            <v>1</v>
          </cell>
          <cell r="DB466">
            <v>1</v>
          </cell>
          <cell r="DC466">
            <v>2</v>
          </cell>
          <cell r="DD466">
            <v>2</v>
          </cell>
          <cell r="DE466">
            <v>2</v>
          </cell>
          <cell r="DF466">
            <v>1</v>
          </cell>
          <cell r="DG466">
            <v>1</v>
          </cell>
          <cell r="DH466">
            <v>1</v>
          </cell>
          <cell r="DI466">
            <v>1</v>
          </cell>
          <cell r="DJ466" t="str">
            <v>FP</v>
          </cell>
          <cell r="DK466" t="str">
            <v>Closed</v>
          </cell>
          <cell r="EA466" t="str">
            <v>Might</v>
          </cell>
          <cell r="EB466" t="str">
            <v>• 8 ranks in Knowledge (nature).
• 13 ranks in Survival.
• Alertness Feat.
• Endurance Feat.
• Power Attack Feat.
• Skill Focus (Survival) Feat.
• Ability to cast Entangle, Plant Growth, and Control Plants (not verified).
• Patron Deity: Silvanus.
• You must have made peaceful contact with a Treant (not verified).
• Must be proficient with the maul.</v>
          </cell>
        </row>
        <row r="467">
          <cell r="A467">
            <v>464</v>
          </cell>
          <cell r="B467" t="str">
            <v>Goldeye</v>
          </cell>
          <cell r="C467" t="str">
            <v>GdE</v>
          </cell>
          <cell r="D467" t="str">
            <v>GdE</v>
          </cell>
          <cell r="E467">
            <v>0</v>
          </cell>
          <cell r="G467">
            <v>0</v>
          </cell>
          <cell r="K467">
            <v>4</v>
          </cell>
          <cell r="L467">
            <v>8</v>
          </cell>
          <cell r="U467">
            <v>0.75</v>
          </cell>
          <cell r="V467">
            <v>0.5</v>
          </cell>
          <cell r="W467">
            <v>0.5</v>
          </cell>
          <cell r="X467">
            <v>0.34</v>
          </cell>
          <cell r="AH467">
            <v>2</v>
          </cell>
          <cell r="AI467">
            <v>1</v>
          </cell>
          <cell r="AJ467">
            <v>1</v>
          </cell>
          <cell r="AK467">
            <v>2</v>
          </cell>
          <cell r="AL467">
            <v>1</v>
          </cell>
          <cell r="AM467">
            <v>0</v>
          </cell>
          <cell r="AN467">
            <v>2</v>
          </cell>
          <cell r="AO467">
            <v>1</v>
          </cell>
          <cell r="AP467">
            <v>1</v>
          </cell>
          <cell r="AQ467">
            <v>1</v>
          </cell>
          <cell r="AR467">
            <v>1</v>
          </cell>
          <cell r="AS467">
            <v>1</v>
          </cell>
          <cell r="AT467">
            <v>1</v>
          </cell>
          <cell r="AU467">
            <v>1</v>
          </cell>
          <cell r="AV467">
            <v>1</v>
          </cell>
          <cell r="AW467">
            <v>2</v>
          </cell>
          <cell r="AX467">
            <v>1</v>
          </cell>
          <cell r="AY467">
            <v>1</v>
          </cell>
          <cell r="AZ467">
            <v>1</v>
          </cell>
          <cell r="BA467">
            <v>2</v>
          </cell>
          <cell r="BB467">
            <v>2</v>
          </cell>
          <cell r="BC467">
            <v>1</v>
          </cell>
          <cell r="BD467">
            <v>1</v>
          </cell>
          <cell r="BE467">
            <v>1</v>
          </cell>
          <cell r="BF467">
            <v>0</v>
          </cell>
          <cell r="BG467">
            <v>0</v>
          </cell>
          <cell r="BH467">
            <v>2</v>
          </cell>
          <cell r="BI467">
            <v>1</v>
          </cell>
          <cell r="BJ467">
            <v>1</v>
          </cell>
          <cell r="BK467">
            <v>1</v>
          </cell>
          <cell r="BL467">
            <v>1</v>
          </cell>
          <cell r="BM467">
            <v>2</v>
          </cell>
          <cell r="BN467">
            <v>2</v>
          </cell>
          <cell r="BO467">
            <v>2</v>
          </cell>
          <cell r="BP467">
            <v>0</v>
          </cell>
          <cell r="BQ467">
            <v>1</v>
          </cell>
          <cell r="BR467">
            <v>2</v>
          </cell>
          <cell r="BS467">
            <v>1</v>
          </cell>
          <cell r="BT467">
            <v>0</v>
          </cell>
          <cell r="BU467">
            <v>2</v>
          </cell>
          <cell r="BV467">
            <v>1</v>
          </cell>
          <cell r="BW467">
            <v>1</v>
          </cell>
          <cell r="BX467">
            <v>1</v>
          </cell>
          <cell r="BY467">
            <v>1</v>
          </cell>
          <cell r="BZ467">
            <v>1</v>
          </cell>
          <cell r="CA467">
            <v>1</v>
          </cell>
          <cell r="CB467">
            <v>1</v>
          </cell>
          <cell r="CC467">
            <v>1</v>
          </cell>
          <cell r="CD467">
            <v>1</v>
          </cell>
          <cell r="CE467">
            <v>2</v>
          </cell>
          <cell r="CF467">
            <v>1</v>
          </cell>
          <cell r="CG467">
            <v>1</v>
          </cell>
          <cell r="CH467">
            <v>2</v>
          </cell>
          <cell r="CI467">
            <v>1</v>
          </cell>
          <cell r="CJ467">
            <v>1</v>
          </cell>
          <cell r="CK467">
            <v>1</v>
          </cell>
          <cell r="CL467">
            <v>1</v>
          </cell>
          <cell r="CM467">
            <v>1</v>
          </cell>
          <cell r="CN467">
            <v>1</v>
          </cell>
          <cell r="CO467">
            <v>2</v>
          </cell>
          <cell r="CP467">
            <v>2</v>
          </cell>
          <cell r="CQ467">
            <v>2</v>
          </cell>
          <cell r="CR467">
            <v>2</v>
          </cell>
          <cell r="CS467">
            <v>2</v>
          </cell>
          <cell r="CT467">
            <v>2</v>
          </cell>
          <cell r="CU467">
            <v>1</v>
          </cell>
          <cell r="CV467">
            <v>1</v>
          </cell>
          <cell r="CW467">
            <v>1</v>
          </cell>
          <cell r="CX467">
            <v>2</v>
          </cell>
          <cell r="CY467">
            <v>1</v>
          </cell>
          <cell r="CZ467">
            <v>1</v>
          </cell>
          <cell r="DA467">
            <v>1</v>
          </cell>
          <cell r="DB467">
            <v>1</v>
          </cell>
          <cell r="DC467">
            <v>1</v>
          </cell>
          <cell r="DD467">
            <v>1</v>
          </cell>
          <cell r="DE467">
            <v>1</v>
          </cell>
          <cell r="DF467">
            <v>1</v>
          </cell>
          <cell r="DG467">
            <v>1</v>
          </cell>
          <cell r="DH467">
            <v>1</v>
          </cell>
          <cell r="DI467">
            <v>1</v>
          </cell>
          <cell r="DJ467" t="str">
            <v>FP</v>
          </cell>
          <cell r="DK467" t="str">
            <v>Closed</v>
          </cell>
          <cell r="EA467" t="str">
            <v>Might</v>
          </cell>
          <cell r="EB467" t="str">
            <v>• Must be of Neutral Alignment.
• 4 ranks in Appraise.
• 4 ranks in Diplomacy.
• 4 ranks in a Profession.
• You must speak two different languages.
• Alertness Feat.
• Exotic Weapon Proficiency (nunchaku) Feat.
• Skill Focus (Diplomacy) Feat.
• Ability to cast 3rd-level Divine spells.
• Patron Deity: Waukeen.
• Must have aquired at least 5,000 gp worth of coins, gems, jewelry, and/or business investments (not verified).</v>
          </cell>
        </row>
        <row r="468">
          <cell r="A468">
            <v>465</v>
          </cell>
          <cell r="B468" t="str">
            <v>Heartwarder</v>
          </cell>
          <cell r="C468" t="str">
            <v>HtW</v>
          </cell>
          <cell r="D468" t="str">
            <v>HtW</v>
          </cell>
          <cell r="E468">
            <v>0</v>
          </cell>
          <cell r="G468">
            <v>0</v>
          </cell>
          <cell r="K468">
            <v>2</v>
          </cell>
          <cell r="L468">
            <v>4</v>
          </cell>
          <cell r="U468">
            <v>0.75</v>
          </cell>
          <cell r="V468">
            <v>0.5</v>
          </cell>
          <cell r="W468">
            <v>0.34</v>
          </cell>
          <cell r="X468">
            <v>0.5</v>
          </cell>
          <cell r="AH468">
            <v>1</v>
          </cell>
          <cell r="AI468">
            <v>1</v>
          </cell>
          <cell r="AJ468">
            <v>1</v>
          </cell>
          <cell r="AK468">
            <v>2</v>
          </cell>
          <cell r="AL468">
            <v>1</v>
          </cell>
          <cell r="AM468">
            <v>0</v>
          </cell>
          <cell r="AN468">
            <v>2</v>
          </cell>
          <cell r="AO468">
            <v>2</v>
          </cell>
          <cell r="AP468">
            <v>2</v>
          </cell>
          <cell r="AQ468">
            <v>2</v>
          </cell>
          <cell r="AR468">
            <v>2</v>
          </cell>
          <cell r="AS468">
            <v>2</v>
          </cell>
          <cell r="AT468">
            <v>2</v>
          </cell>
          <cell r="AU468">
            <v>2</v>
          </cell>
          <cell r="AV468">
            <v>1</v>
          </cell>
          <cell r="AW468">
            <v>2</v>
          </cell>
          <cell r="AX468">
            <v>1</v>
          </cell>
          <cell r="AY468">
            <v>2</v>
          </cell>
          <cell r="AZ468">
            <v>1</v>
          </cell>
          <cell r="BA468">
            <v>1</v>
          </cell>
          <cell r="BB468">
            <v>2</v>
          </cell>
          <cell r="BC468">
            <v>1</v>
          </cell>
          <cell r="BD468">
            <v>2</v>
          </cell>
          <cell r="BE468">
            <v>1</v>
          </cell>
          <cell r="BF468">
            <v>0</v>
          </cell>
          <cell r="BG468">
            <v>0</v>
          </cell>
          <cell r="BH468">
            <v>1</v>
          </cell>
          <cell r="BI468">
            <v>1</v>
          </cell>
          <cell r="BJ468">
            <v>1</v>
          </cell>
          <cell r="BK468">
            <v>1</v>
          </cell>
          <cell r="BL468">
            <v>1</v>
          </cell>
          <cell r="BM468">
            <v>1</v>
          </cell>
          <cell r="BN468">
            <v>1</v>
          </cell>
          <cell r="BO468">
            <v>1</v>
          </cell>
          <cell r="BP468">
            <v>0</v>
          </cell>
          <cell r="BQ468">
            <v>1</v>
          </cell>
          <cell r="BR468">
            <v>1</v>
          </cell>
          <cell r="BS468">
            <v>1</v>
          </cell>
          <cell r="BT468">
            <v>0</v>
          </cell>
          <cell r="BU468">
            <v>2</v>
          </cell>
          <cell r="BV468">
            <v>1</v>
          </cell>
          <cell r="BW468">
            <v>1</v>
          </cell>
          <cell r="BX468">
            <v>1</v>
          </cell>
          <cell r="BY468">
            <v>1</v>
          </cell>
          <cell r="BZ468">
            <v>1</v>
          </cell>
          <cell r="CA468">
            <v>1</v>
          </cell>
          <cell r="CB468">
            <v>1</v>
          </cell>
          <cell r="CC468">
            <v>1</v>
          </cell>
          <cell r="CD468">
            <v>1</v>
          </cell>
          <cell r="CE468">
            <v>1</v>
          </cell>
          <cell r="CF468">
            <v>1</v>
          </cell>
          <cell r="CG468">
            <v>1</v>
          </cell>
          <cell r="CH468">
            <v>1</v>
          </cell>
          <cell r="CI468">
            <v>2</v>
          </cell>
          <cell r="CJ468">
            <v>2</v>
          </cell>
          <cell r="CK468">
            <v>2</v>
          </cell>
          <cell r="CL468">
            <v>2</v>
          </cell>
          <cell r="CM468">
            <v>2</v>
          </cell>
          <cell r="CN468">
            <v>2</v>
          </cell>
          <cell r="CO468">
            <v>2</v>
          </cell>
          <cell r="CP468">
            <v>2</v>
          </cell>
          <cell r="CQ468">
            <v>2</v>
          </cell>
          <cell r="CR468">
            <v>2</v>
          </cell>
          <cell r="CS468">
            <v>2</v>
          </cell>
          <cell r="CT468">
            <v>2</v>
          </cell>
          <cell r="CU468">
            <v>1</v>
          </cell>
          <cell r="CV468">
            <v>1</v>
          </cell>
          <cell r="CW468">
            <v>1</v>
          </cell>
          <cell r="CX468">
            <v>2</v>
          </cell>
          <cell r="CY468">
            <v>1</v>
          </cell>
          <cell r="CZ468">
            <v>1</v>
          </cell>
          <cell r="DA468">
            <v>1</v>
          </cell>
          <cell r="DB468">
            <v>2</v>
          </cell>
          <cell r="DC468">
            <v>1</v>
          </cell>
          <cell r="DD468">
            <v>1</v>
          </cell>
          <cell r="DE468">
            <v>1</v>
          </cell>
          <cell r="DF468">
            <v>1</v>
          </cell>
          <cell r="DG468">
            <v>1</v>
          </cell>
          <cell r="DH468">
            <v>1</v>
          </cell>
          <cell r="DI468">
            <v>1</v>
          </cell>
          <cell r="DJ468" t="str">
            <v>FP</v>
          </cell>
          <cell r="DK468" t="str">
            <v>Closed</v>
          </cell>
          <cell r="EA468" t="str">
            <v>Do</v>
          </cell>
          <cell r="EB468" t="str">
            <v>• Must be of Chaotic Good Alignment.
• Base Reflex save of +2 or greater.
• 3 ranks in Bluff.
• 6 ranks in Diplomacy.
• Speak Language (sylvan).
• Dodge Feat.
• Mobility Feat.
• Spell Focus (Enchantment) feat.
• Exotic Weapon Proficiency (whip) Feat.
• Ability to cast 3rd-level spells.
• Patron Deity: Sune.</v>
          </cell>
        </row>
        <row r="469">
          <cell r="A469">
            <v>466</v>
          </cell>
          <cell r="B469" t="str">
            <v>Horned Harbinger</v>
          </cell>
          <cell r="C469" t="str">
            <v>HrH</v>
          </cell>
          <cell r="D469" t="str">
            <v>HrH</v>
          </cell>
          <cell r="E469">
            <v>0</v>
          </cell>
          <cell r="K469">
            <v>2</v>
          </cell>
          <cell r="L469">
            <v>8</v>
          </cell>
          <cell r="M469">
            <v>0</v>
          </cell>
          <cell r="U469">
            <v>0.75</v>
          </cell>
          <cell r="V469">
            <v>0.5</v>
          </cell>
          <cell r="W469">
            <v>0.34</v>
          </cell>
          <cell r="X469">
            <v>0.5</v>
          </cell>
          <cell r="AH469">
            <v>1</v>
          </cell>
          <cell r="AI469">
            <v>1</v>
          </cell>
          <cell r="AJ469">
            <v>1</v>
          </cell>
          <cell r="AK469">
            <v>1</v>
          </cell>
          <cell r="AL469">
            <v>1</v>
          </cell>
          <cell r="AM469">
            <v>0</v>
          </cell>
          <cell r="AN469">
            <v>2</v>
          </cell>
          <cell r="AO469">
            <v>2</v>
          </cell>
          <cell r="AP469">
            <v>2</v>
          </cell>
          <cell r="AQ469">
            <v>2</v>
          </cell>
          <cell r="AR469">
            <v>2</v>
          </cell>
          <cell r="AS469">
            <v>2</v>
          </cell>
          <cell r="AT469">
            <v>2</v>
          </cell>
          <cell r="AU469">
            <v>2</v>
          </cell>
          <cell r="AV469">
            <v>1</v>
          </cell>
          <cell r="AW469">
            <v>1</v>
          </cell>
          <cell r="AX469">
            <v>1</v>
          </cell>
          <cell r="AY469">
            <v>1</v>
          </cell>
          <cell r="AZ469">
            <v>1</v>
          </cell>
          <cell r="BA469">
            <v>1</v>
          </cell>
          <cell r="BB469">
            <v>1</v>
          </cell>
          <cell r="BC469">
            <v>1</v>
          </cell>
          <cell r="BD469">
            <v>2</v>
          </cell>
          <cell r="BE469">
            <v>1</v>
          </cell>
          <cell r="BF469">
            <v>0</v>
          </cell>
          <cell r="BG469">
            <v>0</v>
          </cell>
          <cell r="BH469">
            <v>2</v>
          </cell>
          <cell r="BI469">
            <v>1</v>
          </cell>
          <cell r="BJ469">
            <v>2</v>
          </cell>
          <cell r="BK469">
            <v>1</v>
          </cell>
          <cell r="BL469">
            <v>1</v>
          </cell>
          <cell r="BM469">
            <v>1</v>
          </cell>
          <cell r="BN469">
            <v>1</v>
          </cell>
          <cell r="BO469">
            <v>1</v>
          </cell>
          <cell r="BP469">
            <v>0</v>
          </cell>
          <cell r="BQ469">
            <v>1</v>
          </cell>
          <cell r="BR469">
            <v>1</v>
          </cell>
          <cell r="BS469">
            <v>1</v>
          </cell>
          <cell r="BT469">
            <v>0</v>
          </cell>
          <cell r="BU469">
            <v>2</v>
          </cell>
          <cell r="BV469">
            <v>1</v>
          </cell>
          <cell r="BW469">
            <v>1</v>
          </cell>
          <cell r="BX469">
            <v>1</v>
          </cell>
          <cell r="BY469">
            <v>1</v>
          </cell>
          <cell r="BZ469">
            <v>1</v>
          </cell>
          <cell r="CA469">
            <v>1</v>
          </cell>
          <cell r="CB469">
            <v>1</v>
          </cell>
          <cell r="CC469">
            <v>1</v>
          </cell>
          <cell r="CD469">
            <v>1</v>
          </cell>
          <cell r="CE469">
            <v>1</v>
          </cell>
          <cell r="CF469">
            <v>1</v>
          </cell>
          <cell r="CG469">
            <v>1</v>
          </cell>
          <cell r="CH469">
            <v>1</v>
          </cell>
          <cell r="CI469">
            <v>1</v>
          </cell>
          <cell r="CJ469">
            <v>1</v>
          </cell>
          <cell r="CK469">
            <v>1</v>
          </cell>
          <cell r="CL469">
            <v>1</v>
          </cell>
          <cell r="CM469">
            <v>1</v>
          </cell>
          <cell r="CN469">
            <v>1</v>
          </cell>
          <cell r="CO469">
            <v>2</v>
          </cell>
          <cell r="CP469">
            <v>2</v>
          </cell>
          <cell r="CQ469">
            <v>2</v>
          </cell>
          <cell r="CR469">
            <v>2</v>
          </cell>
          <cell r="CS469">
            <v>2</v>
          </cell>
          <cell r="CT469">
            <v>2</v>
          </cell>
          <cell r="CU469">
            <v>1</v>
          </cell>
          <cell r="CV469">
            <v>1</v>
          </cell>
          <cell r="CW469">
            <v>1</v>
          </cell>
          <cell r="CX469">
            <v>1</v>
          </cell>
          <cell r="CY469">
            <v>1</v>
          </cell>
          <cell r="CZ469">
            <v>1</v>
          </cell>
          <cell r="DA469">
            <v>1</v>
          </cell>
          <cell r="DB469">
            <v>2</v>
          </cell>
          <cell r="DC469">
            <v>1</v>
          </cell>
          <cell r="DD469">
            <v>1</v>
          </cell>
          <cell r="DE469">
            <v>1</v>
          </cell>
          <cell r="DF469">
            <v>1</v>
          </cell>
          <cell r="DG469">
            <v>1</v>
          </cell>
          <cell r="DH469">
            <v>1</v>
          </cell>
          <cell r="DI469">
            <v>1</v>
          </cell>
          <cell r="DJ469" t="str">
            <v>FP</v>
          </cell>
          <cell r="DK469" t="str">
            <v>Closed</v>
          </cell>
          <cell r="EA469" t="str">
            <v>Might</v>
          </cell>
          <cell r="EB469" t="str">
            <v>• Must be of Any Evil Alignment.
• 8 ranks in Knowledge (the planes).
• Patron Deity: Myrkul.
• Must have touched the Crown of Horns, at least once since DR1358 (not verified).</v>
          </cell>
        </row>
        <row r="470">
          <cell r="A470">
            <v>467</v>
          </cell>
          <cell r="B470" t="str">
            <v>Nightcloak</v>
          </cell>
          <cell r="C470" t="str">
            <v>NtC</v>
          </cell>
          <cell r="D470" t="str">
            <v>NtC</v>
          </cell>
          <cell r="E470">
            <v>0</v>
          </cell>
          <cell r="G470">
            <v>0</v>
          </cell>
          <cell r="K470">
            <v>2</v>
          </cell>
          <cell r="L470">
            <v>8</v>
          </cell>
          <cell r="U470">
            <v>0.75</v>
          </cell>
          <cell r="V470">
            <v>0.5</v>
          </cell>
          <cell r="W470">
            <v>0.34</v>
          </cell>
          <cell r="X470">
            <v>0.5</v>
          </cell>
          <cell r="AH470">
            <v>1</v>
          </cell>
          <cell r="AI470">
            <v>1</v>
          </cell>
          <cell r="AJ470">
            <v>1</v>
          </cell>
          <cell r="AK470">
            <v>2</v>
          </cell>
          <cell r="AL470">
            <v>1</v>
          </cell>
          <cell r="AM470">
            <v>0</v>
          </cell>
          <cell r="AN470">
            <v>2</v>
          </cell>
          <cell r="AO470">
            <v>2</v>
          </cell>
          <cell r="AP470">
            <v>2</v>
          </cell>
          <cell r="AQ470">
            <v>2</v>
          </cell>
          <cell r="AR470">
            <v>2</v>
          </cell>
          <cell r="AS470">
            <v>2</v>
          </cell>
          <cell r="AT470">
            <v>2</v>
          </cell>
          <cell r="AU470">
            <v>2</v>
          </cell>
          <cell r="AV470">
            <v>1</v>
          </cell>
          <cell r="AW470">
            <v>2</v>
          </cell>
          <cell r="AX470">
            <v>1</v>
          </cell>
          <cell r="AY470">
            <v>1</v>
          </cell>
          <cell r="AZ470">
            <v>1</v>
          </cell>
          <cell r="BA470">
            <v>1</v>
          </cell>
          <cell r="BB470">
            <v>1</v>
          </cell>
          <cell r="BC470">
            <v>1</v>
          </cell>
          <cell r="BD470">
            <v>2</v>
          </cell>
          <cell r="BE470">
            <v>1</v>
          </cell>
          <cell r="BF470">
            <v>0</v>
          </cell>
          <cell r="BG470">
            <v>0</v>
          </cell>
          <cell r="BH470">
            <v>1</v>
          </cell>
          <cell r="BI470">
            <v>1</v>
          </cell>
          <cell r="BJ470">
            <v>2</v>
          </cell>
          <cell r="BK470">
            <v>1</v>
          </cell>
          <cell r="BL470">
            <v>1</v>
          </cell>
          <cell r="BM470">
            <v>1</v>
          </cell>
          <cell r="BN470">
            <v>2</v>
          </cell>
          <cell r="BO470">
            <v>1</v>
          </cell>
          <cell r="BP470">
            <v>0</v>
          </cell>
          <cell r="BQ470">
            <v>1</v>
          </cell>
          <cell r="BR470">
            <v>1</v>
          </cell>
          <cell r="BS470">
            <v>1</v>
          </cell>
          <cell r="BT470">
            <v>0</v>
          </cell>
          <cell r="BU470">
            <v>2</v>
          </cell>
          <cell r="BV470">
            <v>2</v>
          </cell>
          <cell r="BW470">
            <v>1</v>
          </cell>
          <cell r="BX470">
            <v>1</v>
          </cell>
          <cell r="BY470">
            <v>1</v>
          </cell>
          <cell r="BZ470">
            <v>1</v>
          </cell>
          <cell r="CA470">
            <v>1</v>
          </cell>
          <cell r="CB470">
            <v>1</v>
          </cell>
          <cell r="CC470">
            <v>1</v>
          </cell>
          <cell r="CD470">
            <v>1</v>
          </cell>
          <cell r="CE470">
            <v>1</v>
          </cell>
          <cell r="CF470">
            <v>1</v>
          </cell>
          <cell r="CG470">
            <v>1</v>
          </cell>
          <cell r="CH470">
            <v>1</v>
          </cell>
          <cell r="CI470">
            <v>1</v>
          </cell>
          <cell r="CJ470">
            <v>1</v>
          </cell>
          <cell r="CK470">
            <v>1</v>
          </cell>
          <cell r="CL470">
            <v>1</v>
          </cell>
          <cell r="CM470">
            <v>1</v>
          </cell>
          <cell r="CN470">
            <v>1</v>
          </cell>
          <cell r="CO470">
            <v>2</v>
          </cell>
          <cell r="CP470">
            <v>2</v>
          </cell>
          <cell r="CQ470">
            <v>2</v>
          </cell>
          <cell r="CR470">
            <v>2</v>
          </cell>
          <cell r="CS470">
            <v>2</v>
          </cell>
          <cell r="CT470">
            <v>2</v>
          </cell>
          <cell r="CU470">
            <v>1</v>
          </cell>
          <cell r="CV470">
            <v>1</v>
          </cell>
          <cell r="CW470">
            <v>1</v>
          </cell>
          <cell r="CX470">
            <v>2</v>
          </cell>
          <cell r="CY470">
            <v>1</v>
          </cell>
          <cell r="CZ470">
            <v>1</v>
          </cell>
          <cell r="DA470">
            <v>1</v>
          </cell>
          <cell r="DB470">
            <v>2</v>
          </cell>
          <cell r="DC470">
            <v>1</v>
          </cell>
          <cell r="DD470">
            <v>1</v>
          </cell>
          <cell r="DE470">
            <v>1</v>
          </cell>
          <cell r="DF470">
            <v>1</v>
          </cell>
          <cell r="DG470">
            <v>1</v>
          </cell>
          <cell r="DH470">
            <v>1</v>
          </cell>
          <cell r="DI470">
            <v>1</v>
          </cell>
          <cell r="DJ470" t="str">
            <v>FP</v>
          </cell>
          <cell r="DK470" t="str">
            <v>Closed</v>
          </cell>
          <cell r="EA470" t="str">
            <v>Do</v>
          </cell>
          <cell r="EB470" t="str">
            <v>• Must be of Neutral Evil Alignment.
• Base Attack bonus +3 or greater.
• 2 ranks in Bluff.
• 2 ranks in Hide.
• 2 ranks in Move Silently.
• 4 ranks in Perform.
• Iron Will Feat.
• Shadow Weave Magic Feat.
• Spell Focus (Enchantment, Illusion or Necromancy) feat.
• Pernicious Magic or Tenacious Magic Feat.
• Ability to cast 2rd-level divine spells.
• Patron Deity: Shar.</v>
          </cell>
        </row>
        <row r="471">
          <cell r="A471">
            <v>468</v>
          </cell>
          <cell r="B471" t="str">
            <v>Ocular Adept</v>
          </cell>
          <cell r="C471" t="str">
            <v>OcA</v>
          </cell>
          <cell r="D471" t="str">
            <v>OcA</v>
          </cell>
          <cell r="E471">
            <v>0</v>
          </cell>
          <cell r="K471">
            <v>2</v>
          </cell>
          <cell r="L471">
            <v>6</v>
          </cell>
          <cell r="U471">
            <v>0.75</v>
          </cell>
          <cell r="V471">
            <v>0.5</v>
          </cell>
          <cell r="W471">
            <v>0.34</v>
          </cell>
          <cell r="X471">
            <v>0.5</v>
          </cell>
          <cell r="AH471">
            <v>1</v>
          </cell>
          <cell r="AI471">
            <v>1</v>
          </cell>
          <cell r="AJ471">
            <v>1</v>
          </cell>
          <cell r="AK471">
            <v>1</v>
          </cell>
          <cell r="AL471">
            <v>1</v>
          </cell>
          <cell r="AM471">
            <v>0</v>
          </cell>
          <cell r="AN471">
            <v>2</v>
          </cell>
          <cell r="AO471">
            <v>1</v>
          </cell>
          <cell r="AP471">
            <v>1</v>
          </cell>
          <cell r="AQ471">
            <v>1</v>
          </cell>
          <cell r="AR471">
            <v>1</v>
          </cell>
          <cell r="AS471">
            <v>1</v>
          </cell>
          <cell r="AT471">
            <v>1</v>
          </cell>
          <cell r="AU471">
            <v>1</v>
          </cell>
          <cell r="AV471">
            <v>1</v>
          </cell>
          <cell r="AW471">
            <v>2</v>
          </cell>
          <cell r="AX471">
            <v>1</v>
          </cell>
          <cell r="AY471">
            <v>2</v>
          </cell>
          <cell r="AZ471">
            <v>1</v>
          </cell>
          <cell r="BA471">
            <v>1</v>
          </cell>
          <cell r="BB471">
            <v>2</v>
          </cell>
          <cell r="BC471">
            <v>1</v>
          </cell>
          <cell r="BD471">
            <v>2</v>
          </cell>
          <cell r="BE471">
            <v>1</v>
          </cell>
          <cell r="BF471">
            <v>0</v>
          </cell>
          <cell r="BG471">
            <v>0</v>
          </cell>
          <cell r="BH471">
            <v>1</v>
          </cell>
          <cell r="BI471">
            <v>1</v>
          </cell>
          <cell r="BJ471">
            <v>1</v>
          </cell>
          <cell r="BK471">
            <v>1</v>
          </cell>
          <cell r="BL471">
            <v>1</v>
          </cell>
          <cell r="BM471">
            <v>1</v>
          </cell>
          <cell r="BN471">
            <v>1</v>
          </cell>
          <cell r="BO471">
            <v>1</v>
          </cell>
          <cell r="BP471">
            <v>0</v>
          </cell>
          <cell r="BQ471">
            <v>1</v>
          </cell>
          <cell r="BR471">
            <v>1</v>
          </cell>
          <cell r="BS471">
            <v>1</v>
          </cell>
          <cell r="BT471">
            <v>0</v>
          </cell>
          <cell r="BU471">
            <v>2</v>
          </cell>
          <cell r="BV471">
            <v>1</v>
          </cell>
          <cell r="BW471">
            <v>1</v>
          </cell>
          <cell r="BX471">
            <v>1</v>
          </cell>
          <cell r="BY471">
            <v>1</v>
          </cell>
          <cell r="BZ471">
            <v>1</v>
          </cell>
          <cell r="CA471">
            <v>1</v>
          </cell>
          <cell r="CB471">
            <v>1</v>
          </cell>
          <cell r="CC471">
            <v>1</v>
          </cell>
          <cell r="CD471">
            <v>1</v>
          </cell>
          <cell r="CE471">
            <v>1</v>
          </cell>
          <cell r="CF471">
            <v>1</v>
          </cell>
          <cell r="CG471">
            <v>1</v>
          </cell>
          <cell r="CH471">
            <v>1</v>
          </cell>
          <cell r="CI471">
            <v>1</v>
          </cell>
          <cell r="CJ471">
            <v>1</v>
          </cell>
          <cell r="CK471">
            <v>1</v>
          </cell>
          <cell r="CL471">
            <v>1</v>
          </cell>
          <cell r="CM471">
            <v>1</v>
          </cell>
          <cell r="CN471">
            <v>1</v>
          </cell>
          <cell r="CO471">
            <v>1</v>
          </cell>
          <cell r="CP471">
            <v>1</v>
          </cell>
          <cell r="CQ471">
            <v>1</v>
          </cell>
          <cell r="CR471">
            <v>1</v>
          </cell>
          <cell r="CS471">
            <v>1</v>
          </cell>
          <cell r="CT471">
            <v>1</v>
          </cell>
          <cell r="CU471">
            <v>1</v>
          </cell>
          <cell r="CV471">
            <v>1</v>
          </cell>
          <cell r="CW471">
            <v>1</v>
          </cell>
          <cell r="CX471">
            <v>1</v>
          </cell>
          <cell r="CY471">
            <v>1</v>
          </cell>
          <cell r="CZ471">
            <v>1</v>
          </cell>
          <cell r="DA471">
            <v>1</v>
          </cell>
          <cell r="DB471">
            <v>2</v>
          </cell>
          <cell r="DC471">
            <v>2</v>
          </cell>
          <cell r="DD471">
            <v>1</v>
          </cell>
          <cell r="DE471">
            <v>1</v>
          </cell>
          <cell r="DF471">
            <v>1</v>
          </cell>
          <cell r="DG471">
            <v>1</v>
          </cell>
          <cell r="DH471">
            <v>1</v>
          </cell>
          <cell r="DI471">
            <v>1</v>
          </cell>
          <cell r="DJ471" t="str">
            <v>FP</v>
          </cell>
          <cell r="DK471" t="str">
            <v>Closed</v>
          </cell>
          <cell r="EA471" t="str">
            <v>Might</v>
          </cell>
          <cell r="EB471" t="str">
            <v>• Must be of Lawful Evil or Neutral Evil alignment.
• Base Fortitude Save bonus +4 or greater.
• 8 Ranks in Concentration.
• Endurance Feat.
• You must supplicate yourself before one or more beholders, pleading to be accepted into thier community as an occular adept. You must foreswear all allegiances to your previous deity and swear devotion to the Great Mother (not verified).</v>
          </cell>
        </row>
        <row r="472">
          <cell r="A472">
            <v>469</v>
          </cell>
          <cell r="B472" t="str">
            <v>Silverstar</v>
          </cell>
          <cell r="C472" t="str">
            <v>SvS</v>
          </cell>
          <cell r="D472" t="str">
            <v>SvS</v>
          </cell>
          <cell r="E472">
            <v>0</v>
          </cell>
          <cell r="G472">
            <v>0</v>
          </cell>
          <cell r="K472">
            <v>2</v>
          </cell>
          <cell r="L472">
            <v>8</v>
          </cell>
          <cell r="U472">
            <v>0.75</v>
          </cell>
          <cell r="V472">
            <v>0.5</v>
          </cell>
          <cell r="W472">
            <v>0.34</v>
          </cell>
          <cell r="X472">
            <v>0.5</v>
          </cell>
          <cell r="AH472">
            <v>1</v>
          </cell>
          <cell r="AI472">
            <v>1</v>
          </cell>
          <cell r="AJ472">
            <v>1</v>
          </cell>
          <cell r="AK472">
            <v>1</v>
          </cell>
          <cell r="AL472">
            <v>1</v>
          </cell>
          <cell r="AM472">
            <v>0</v>
          </cell>
          <cell r="AN472">
            <v>2</v>
          </cell>
          <cell r="AO472">
            <v>2</v>
          </cell>
          <cell r="AP472">
            <v>2</v>
          </cell>
          <cell r="AQ472">
            <v>2</v>
          </cell>
          <cell r="AR472">
            <v>2</v>
          </cell>
          <cell r="AS472">
            <v>2</v>
          </cell>
          <cell r="AT472">
            <v>2</v>
          </cell>
          <cell r="AU472">
            <v>2</v>
          </cell>
          <cell r="AV472">
            <v>1</v>
          </cell>
          <cell r="AW472">
            <v>2</v>
          </cell>
          <cell r="AX472">
            <v>1</v>
          </cell>
          <cell r="AY472">
            <v>1</v>
          </cell>
          <cell r="AZ472">
            <v>1</v>
          </cell>
          <cell r="BA472">
            <v>1</v>
          </cell>
          <cell r="BB472">
            <v>1</v>
          </cell>
          <cell r="BC472">
            <v>1</v>
          </cell>
          <cell r="BD472">
            <v>2</v>
          </cell>
          <cell r="BE472">
            <v>1</v>
          </cell>
          <cell r="BF472">
            <v>0</v>
          </cell>
          <cell r="BG472">
            <v>0</v>
          </cell>
          <cell r="BH472">
            <v>1</v>
          </cell>
          <cell r="BI472">
            <v>1</v>
          </cell>
          <cell r="BJ472">
            <v>2</v>
          </cell>
          <cell r="BK472">
            <v>1</v>
          </cell>
          <cell r="BL472">
            <v>1</v>
          </cell>
          <cell r="BM472">
            <v>2</v>
          </cell>
          <cell r="BN472">
            <v>1</v>
          </cell>
          <cell r="BO472">
            <v>2</v>
          </cell>
          <cell r="BP472">
            <v>0</v>
          </cell>
          <cell r="BQ472">
            <v>2</v>
          </cell>
          <cell r="BR472">
            <v>1</v>
          </cell>
          <cell r="BS472">
            <v>1</v>
          </cell>
          <cell r="BT472">
            <v>0</v>
          </cell>
          <cell r="BU472">
            <v>2</v>
          </cell>
          <cell r="BV472">
            <v>2</v>
          </cell>
          <cell r="BW472">
            <v>1</v>
          </cell>
          <cell r="BX472">
            <v>1</v>
          </cell>
          <cell r="BY472">
            <v>1</v>
          </cell>
          <cell r="BZ472">
            <v>1</v>
          </cell>
          <cell r="CA472">
            <v>1</v>
          </cell>
          <cell r="CB472">
            <v>1</v>
          </cell>
          <cell r="CC472">
            <v>1</v>
          </cell>
          <cell r="CD472">
            <v>1</v>
          </cell>
          <cell r="CE472">
            <v>1</v>
          </cell>
          <cell r="CF472">
            <v>1</v>
          </cell>
          <cell r="CG472">
            <v>1</v>
          </cell>
          <cell r="CH472">
            <v>1</v>
          </cell>
          <cell r="CI472">
            <v>1</v>
          </cell>
          <cell r="CJ472">
            <v>1</v>
          </cell>
          <cell r="CK472">
            <v>1</v>
          </cell>
          <cell r="CL472">
            <v>1</v>
          </cell>
          <cell r="CM472">
            <v>1</v>
          </cell>
          <cell r="CN472">
            <v>1</v>
          </cell>
          <cell r="CO472">
            <v>2</v>
          </cell>
          <cell r="CP472">
            <v>2</v>
          </cell>
          <cell r="CQ472">
            <v>2</v>
          </cell>
          <cell r="CR472">
            <v>2</v>
          </cell>
          <cell r="CS472">
            <v>2</v>
          </cell>
          <cell r="CT472">
            <v>2</v>
          </cell>
          <cell r="CU472">
            <v>1</v>
          </cell>
          <cell r="CV472">
            <v>1</v>
          </cell>
          <cell r="CW472">
            <v>1</v>
          </cell>
          <cell r="CX472">
            <v>2</v>
          </cell>
          <cell r="CY472">
            <v>1</v>
          </cell>
          <cell r="CZ472">
            <v>1</v>
          </cell>
          <cell r="DA472">
            <v>1</v>
          </cell>
          <cell r="DB472">
            <v>2</v>
          </cell>
          <cell r="DC472">
            <v>1</v>
          </cell>
          <cell r="DD472">
            <v>2</v>
          </cell>
          <cell r="DE472">
            <v>1</v>
          </cell>
          <cell r="DF472">
            <v>1</v>
          </cell>
          <cell r="DG472">
            <v>1</v>
          </cell>
          <cell r="DH472">
            <v>1</v>
          </cell>
          <cell r="DI472">
            <v>1</v>
          </cell>
          <cell r="DJ472" t="str">
            <v>FP</v>
          </cell>
          <cell r="DK472" t="str">
            <v>Closed</v>
          </cell>
          <cell r="EA472" t="str">
            <v>Do</v>
          </cell>
          <cell r="EB472" t="str">
            <v>• Must be of Chaotic Good Alignment.
• Base Attack bonus +4 or greater.
• 2 ranks in Sense Motive.
• Blind-Fight feat.
• Dodge feat.
• Mobility feat.
• Spring Attack feat.
• Ability to cast 2nd level Divine spells.
• Patron Deity: Selune.</v>
          </cell>
        </row>
        <row r="473">
          <cell r="A473">
            <v>470</v>
          </cell>
          <cell r="B473" t="str">
            <v>Strifeleader</v>
          </cell>
          <cell r="C473" t="str">
            <v>SfL</v>
          </cell>
          <cell r="D473" t="str">
            <v>SfL</v>
          </cell>
          <cell r="E473">
            <v>0</v>
          </cell>
          <cell r="G473">
            <v>0</v>
          </cell>
          <cell r="K473">
            <v>2</v>
          </cell>
          <cell r="L473">
            <v>6</v>
          </cell>
          <cell r="U473">
            <v>0.75</v>
          </cell>
          <cell r="V473">
            <v>0.5</v>
          </cell>
          <cell r="W473">
            <v>0.34</v>
          </cell>
          <cell r="X473">
            <v>0.5</v>
          </cell>
          <cell r="AH473">
            <v>1</v>
          </cell>
          <cell r="AI473">
            <v>1</v>
          </cell>
          <cell r="AJ473">
            <v>1</v>
          </cell>
          <cell r="AK473">
            <v>2</v>
          </cell>
          <cell r="AL473">
            <v>1</v>
          </cell>
          <cell r="AM473">
            <v>0</v>
          </cell>
          <cell r="AN473">
            <v>2</v>
          </cell>
          <cell r="AO473">
            <v>1</v>
          </cell>
          <cell r="AP473">
            <v>1</v>
          </cell>
          <cell r="AQ473">
            <v>1</v>
          </cell>
          <cell r="AR473">
            <v>1</v>
          </cell>
          <cell r="AS473">
            <v>1</v>
          </cell>
          <cell r="AT473">
            <v>1</v>
          </cell>
          <cell r="AU473">
            <v>1</v>
          </cell>
          <cell r="AV473">
            <v>1</v>
          </cell>
          <cell r="AW473">
            <v>2</v>
          </cell>
          <cell r="AX473">
            <v>1</v>
          </cell>
          <cell r="AY473">
            <v>2</v>
          </cell>
          <cell r="AZ473">
            <v>1</v>
          </cell>
          <cell r="BA473">
            <v>1</v>
          </cell>
          <cell r="BB473">
            <v>2</v>
          </cell>
          <cell r="BC473">
            <v>1</v>
          </cell>
          <cell r="BD473">
            <v>1</v>
          </cell>
          <cell r="BE473">
            <v>2</v>
          </cell>
          <cell r="BF473">
            <v>0</v>
          </cell>
          <cell r="BG473">
            <v>0</v>
          </cell>
          <cell r="BH473">
            <v>2</v>
          </cell>
          <cell r="BI473">
            <v>1</v>
          </cell>
          <cell r="BJ473">
            <v>1</v>
          </cell>
          <cell r="BK473">
            <v>1</v>
          </cell>
          <cell r="BL473">
            <v>1</v>
          </cell>
          <cell r="BM473">
            <v>1</v>
          </cell>
          <cell r="BN473">
            <v>1</v>
          </cell>
          <cell r="BO473">
            <v>1</v>
          </cell>
          <cell r="BP473">
            <v>0</v>
          </cell>
          <cell r="BQ473">
            <v>1</v>
          </cell>
          <cell r="BR473">
            <v>1</v>
          </cell>
          <cell r="BS473">
            <v>1</v>
          </cell>
          <cell r="BT473">
            <v>0</v>
          </cell>
          <cell r="BU473">
            <v>2</v>
          </cell>
          <cell r="BV473">
            <v>1</v>
          </cell>
          <cell r="BW473">
            <v>1</v>
          </cell>
          <cell r="BX473">
            <v>1</v>
          </cell>
          <cell r="BY473">
            <v>1</v>
          </cell>
          <cell r="BZ473">
            <v>1</v>
          </cell>
          <cell r="CA473">
            <v>1</v>
          </cell>
          <cell r="CB473">
            <v>1</v>
          </cell>
          <cell r="CC473">
            <v>1</v>
          </cell>
          <cell r="CD473">
            <v>1</v>
          </cell>
          <cell r="CE473">
            <v>1</v>
          </cell>
          <cell r="CF473">
            <v>1</v>
          </cell>
          <cell r="CG473">
            <v>1</v>
          </cell>
          <cell r="CH473">
            <v>1</v>
          </cell>
          <cell r="CI473">
            <v>1</v>
          </cell>
          <cell r="CJ473">
            <v>1</v>
          </cell>
          <cell r="CK473">
            <v>1</v>
          </cell>
          <cell r="CL473">
            <v>1</v>
          </cell>
          <cell r="CM473">
            <v>1</v>
          </cell>
          <cell r="CN473">
            <v>1</v>
          </cell>
          <cell r="CO473">
            <v>1</v>
          </cell>
          <cell r="CP473">
            <v>1</v>
          </cell>
          <cell r="CQ473">
            <v>1</v>
          </cell>
          <cell r="CR473">
            <v>1</v>
          </cell>
          <cell r="CS473">
            <v>1</v>
          </cell>
          <cell r="CT473">
            <v>1</v>
          </cell>
          <cell r="CU473">
            <v>1</v>
          </cell>
          <cell r="CV473">
            <v>1</v>
          </cell>
          <cell r="CW473">
            <v>1</v>
          </cell>
          <cell r="CX473">
            <v>2</v>
          </cell>
          <cell r="CY473">
            <v>1</v>
          </cell>
          <cell r="CZ473">
            <v>1</v>
          </cell>
          <cell r="DA473">
            <v>1</v>
          </cell>
          <cell r="DB473">
            <v>1</v>
          </cell>
          <cell r="DC473">
            <v>1</v>
          </cell>
          <cell r="DD473">
            <v>1</v>
          </cell>
          <cell r="DE473">
            <v>1</v>
          </cell>
          <cell r="DF473">
            <v>1</v>
          </cell>
          <cell r="DG473">
            <v>1</v>
          </cell>
          <cell r="DH473">
            <v>1</v>
          </cell>
          <cell r="DI473">
            <v>1</v>
          </cell>
          <cell r="DJ473" t="str">
            <v>FP</v>
          </cell>
          <cell r="DK473" t="str">
            <v>Closed</v>
          </cell>
          <cell r="EA473" t="str">
            <v>Might</v>
          </cell>
          <cell r="EB473" t="str">
            <v>• 8 ranks in Disguise.
• 4 ranks in Bluff.
• 4 ranks in Intimidate.
• Speak Language (abyssal).
• Iron Will Feat.
• Spell Focus (Illusion) Feat.
• Weapon Focus (Longsword).
• Ability to cast 3rd-level divine spells.
• Patron Deity: Cyric.
• You must have single-handedly slain an illusionist, a cleric of Cyric, or someone with the Spell Focus (illusion) feat (not verified).</v>
          </cell>
        </row>
        <row r="474">
          <cell r="A474">
            <v>471</v>
          </cell>
          <cell r="B474" t="str">
            <v>Sword Dancer</v>
          </cell>
          <cell r="C474" t="str">
            <v>Swd</v>
          </cell>
          <cell r="D474" t="str">
            <v>SwD</v>
          </cell>
          <cell r="E474">
            <v>0</v>
          </cell>
          <cell r="G474">
            <v>0</v>
          </cell>
          <cell r="K474">
            <v>2</v>
          </cell>
          <cell r="L474">
            <v>8</v>
          </cell>
          <cell r="U474">
            <v>0.75</v>
          </cell>
          <cell r="V474">
            <v>0.34</v>
          </cell>
          <cell r="W474">
            <v>0.5</v>
          </cell>
          <cell r="X474">
            <v>0.34</v>
          </cell>
          <cell r="AH474">
            <v>1</v>
          </cell>
          <cell r="AI474">
            <v>1</v>
          </cell>
          <cell r="AJ474">
            <v>2</v>
          </cell>
          <cell r="AK474">
            <v>1</v>
          </cell>
          <cell r="AL474">
            <v>1</v>
          </cell>
          <cell r="AM474">
            <v>0</v>
          </cell>
          <cell r="AN474">
            <v>2</v>
          </cell>
          <cell r="AO474">
            <v>2</v>
          </cell>
          <cell r="AP474">
            <v>2</v>
          </cell>
          <cell r="AQ474">
            <v>2</v>
          </cell>
          <cell r="AR474">
            <v>2</v>
          </cell>
          <cell r="AS474">
            <v>2</v>
          </cell>
          <cell r="AT474">
            <v>2</v>
          </cell>
          <cell r="AU474">
            <v>2</v>
          </cell>
          <cell r="AV474">
            <v>1</v>
          </cell>
          <cell r="AW474">
            <v>2</v>
          </cell>
          <cell r="AX474">
            <v>1</v>
          </cell>
          <cell r="AY474">
            <v>1</v>
          </cell>
          <cell r="AZ474">
            <v>1</v>
          </cell>
          <cell r="BA474">
            <v>1</v>
          </cell>
          <cell r="BB474">
            <v>1</v>
          </cell>
          <cell r="BC474">
            <v>1</v>
          </cell>
          <cell r="BD474">
            <v>1</v>
          </cell>
          <cell r="BE474">
            <v>2</v>
          </cell>
          <cell r="BF474">
            <v>0</v>
          </cell>
          <cell r="BG474">
            <v>0</v>
          </cell>
          <cell r="BH474">
            <v>1</v>
          </cell>
          <cell r="BI474">
            <v>1</v>
          </cell>
          <cell r="BJ474">
            <v>1</v>
          </cell>
          <cell r="BK474">
            <v>1</v>
          </cell>
          <cell r="BL474">
            <v>1</v>
          </cell>
          <cell r="BM474">
            <v>1</v>
          </cell>
          <cell r="BN474">
            <v>2</v>
          </cell>
          <cell r="BO474">
            <v>2</v>
          </cell>
          <cell r="BP474">
            <v>0</v>
          </cell>
          <cell r="BQ474">
            <v>2</v>
          </cell>
          <cell r="BR474">
            <v>1</v>
          </cell>
          <cell r="BS474">
            <v>1</v>
          </cell>
          <cell r="BT474">
            <v>0</v>
          </cell>
          <cell r="BU474">
            <v>2</v>
          </cell>
          <cell r="BV474">
            <v>1</v>
          </cell>
          <cell r="BW474">
            <v>1</v>
          </cell>
          <cell r="BX474">
            <v>1</v>
          </cell>
          <cell r="BY474">
            <v>1</v>
          </cell>
          <cell r="BZ474">
            <v>1</v>
          </cell>
          <cell r="CA474">
            <v>1</v>
          </cell>
          <cell r="CB474">
            <v>1</v>
          </cell>
          <cell r="CC474">
            <v>1</v>
          </cell>
          <cell r="CD474">
            <v>1</v>
          </cell>
          <cell r="CE474">
            <v>2</v>
          </cell>
          <cell r="CF474">
            <v>1</v>
          </cell>
          <cell r="CG474">
            <v>2</v>
          </cell>
          <cell r="CH474">
            <v>1</v>
          </cell>
          <cell r="CI474">
            <v>2</v>
          </cell>
          <cell r="CJ474">
            <v>2</v>
          </cell>
          <cell r="CK474">
            <v>2</v>
          </cell>
          <cell r="CL474">
            <v>2</v>
          </cell>
          <cell r="CM474">
            <v>2</v>
          </cell>
          <cell r="CN474">
            <v>2</v>
          </cell>
          <cell r="CO474">
            <v>1</v>
          </cell>
          <cell r="CP474">
            <v>1</v>
          </cell>
          <cell r="CQ474">
            <v>1</v>
          </cell>
          <cell r="CR474">
            <v>1</v>
          </cell>
          <cell r="CS474">
            <v>1</v>
          </cell>
          <cell r="CT474">
            <v>1</v>
          </cell>
          <cell r="CU474">
            <v>1</v>
          </cell>
          <cell r="CV474">
            <v>1</v>
          </cell>
          <cell r="CW474">
            <v>1</v>
          </cell>
          <cell r="CX474">
            <v>1</v>
          </cell>
          <cell r="CY474">
            <v>1</v>
          </cell>
          <cell r="CZ474">
            <v>1</v>
          </cell>
          <cell r="DA474">
            <v>1</v>
          </cell>
          <cell r="DB474">
            <v>1</v>
          </cell>
          <cell r="DC474">
            <v>1</v>
          </cell>
          <cell r="DD474">
            <v>2</v>
          </cell>
          <cell r="DE474">
            <v>1</v>
          </cell>
          <cell r="DF474">
            <v>2</v>
          </cell>
          <cell r="DG474">
            <v>1</v>
          </cell>
          <cell r="DH474">
            <v>1</v>
          </cell>
          <cell r="DI474">
            <v>1</v>
          </cell>
          <cell r="DJ474" t="str">
            <v>FP</v>
          </cell>
          <cell r="DK474" t="str">
            <v>Closed</v>
          </cell>
          <cell r="EA474" t="str">
            <v>Might</v>
          </cell>
          <cell r="EB474" t="str">
            <v>• Must be an Elf or Half-elf.
• Must be Female.
• Base Attack bonus +5 or greater.
• 5 ranks in Diplomacy.
• 5 ranks in Perform.
• Must speak Elven and Undercommon.
• Dodge Feat.
• Combat Expertise Feat.
• Skill Focus (Perform) Feat.
• Weapon Focus (any sword) Feat.
• Ability to cast 2nd-level divine spells.
• Patron Deity: Eilistraee.
• You must have seen the sunrise at least once and spent at least one continuous month living on the surface, dancing each night under the light of the moon (not verified).</v>
          </cell>
        </row>
        <row r="475">
          <cell r="A475">
            <v>472</v>
          </cell>
          <cell r="B475" t="str">
            <v>Techsmith</v>
          </cell>
          <cell r="C475" t="str">
            <v>Tec</v>
          </cell>
          <cell r="D475" t="str">
            <v>Tec</v>
          </cell>
          <cell r="E475">
            <v>0</v>
          </cell>
          <cell r="G475">
            <v>0</v>
          </cell>
          <cell r="K475">
            <v>4</v>
          </cell>
          <cell r="L475">
            <v>6</v>
          </cell>
          <cell r="S475" t="b">
            <v>0</v>
          </cell>
          <cell r="U475">
            <v>0.5</v>
          </cell>
          <cell r="V475">
            <v>0.5</v>
          </cell>
          <cell r="W475">
            <v>0.34</v>
          </cell>
          <cell r="X475">
            <v>0.5</v>
          </cell>
          <cell r="AH475">
            <v>2</v>
          </cell>
          <cell r="AI475">
            <v>1</v>
          </cell>
          <cell r="AJ475">
            <v>1</v>
          </cell>
          <cell r="AK475">
            <v>1</v>
          </cell>
          <cell r="AL475">
            <v>1</v>
          </cell>
          <cell r="AM475">
            <v>0</v>
          </cell>
          <cell r="AN475">
            <v>2</v>
          </cell>
          <cell r="AO475">
            <v>2</v>
          </cell>
          <cell r="AP475">
            <v>2</v>
          </cell>
          <cell r="AQ475">
            <v>2</v>
          </cell>
          <cell r="AR475">
            <v>2</v>
          </cell>
          <cell r="AS475">
            <v>2</v>
          </cell>
          <cell r="AT475">
            <v>2</v>
          </cell>
          <cell r="AU475">
            <v>2</v>
          </cell>
          <cell r="AV475">
            <v>1</v>
          </cell>
          <cell r="AW475">
            <v>1</v>
          </cell>
          <cell r="AX475">
            <v>2</v>
          </cell>
          <cell r="AY475">
            <v>1</v>
          </cell>
          <cell r="AZ475">
            <v>1</v>
          </cell>
          <cell r="BA475">
            <v>1</v>
          </cell>
          <cell r="BB475">
            <v>1</v>
          </cell>
          <cell r="BC475">
            <v>1</v>
          </cell>
          <cell r="BD475">
            <v>1</v>
          </cell>
          <cell r="BE475">
            <v>1</v>
          </cell>
          <cell r="BF475">
            <v>0</v>
          </cell>
          <cell r="BG475">
            <v>0</v>
          </cell>
          <cell r="BH475">
            <v>1</v>
          </cell>
          <cell r="BI475">
            <v>1</v>
          </cell>
          <cell r="BJ475">
            <v>2</v>
          </cell>
          <cell r="BK475">
            <v>2</v>
          </cell>
          <cell r="BL475">
            <v>1</v>
          </cell>
          <cell r="BM475">
            <v>1</v>
          </cell>
          <cell r="BN475">
            <v>1</v>
          </cell>
          <cell r="BO475">
            <v>1</v>
          </cell>
          <cell r="BP475">
            <v>0</v>
          </cell>
          <cell r="BQ475">
            <v>1</v>
          </cell>
          <cell r="BR475">
            <v>1</v>
          </cell>
          <cell r="BS475">
            <v>1</v>
          </cell>
          <cell r="BT475">
            <v>0</v>
          </cell>
          <cell r="BU475">
            <v>2</v>
          </cell>
          <cell r="BV475">
            <v>1</v>
          </cell>
          <cell r="BW475">
            <v>1</v>
          </cell>
          <cell r="BX475">
            <v>1</v>
          </cell>
          <cell r="BY475">
            <v>1</v>
          </cell>
          <cell r="BZ475">
            <v>1</v>
          </cell>
          <cell r="CA475">
            <v>1</v>
          </cell>
          <cell r="CB475">
            <v>1</v>
          </cell>
          <cell r="CC475">
            <v>1</v>
          </cell>
          <cell r="CD475">
            <v>1</v>
          </cell>
          <cell r="CE475">
            <v>1</v>
          </cell>
          <cell r="CF475">
            <v>1</v>
          </cell>
          <cell r="CG475">
            <v>1</v>
          </cell>
          <cell r="CH475">
            <v>2</v>
          </cell>
          <cell r="CI475">
            <v>1</v>
          </cell>
          <cell r="CJ475">
            <v>1</v>
          </cell>
          <cell r="CK475">
            <v>1</v>
          </cell>
          <cell r="CL475">
            <v>1</v>
          </cell>
          <cell r="CM475">
            <v>1</v>
          </cell>
          <cell r="CN475">
            <v>1</v>
          </cell>
          <cell r="CO475">
            <v>1</v>
          </cell>
          <cell r="CP475">
            <v>1</v>
          </cell>
          <cell r="CQ475">
            <v>1</v>
          </cell>
          <cell r="CR475">
            <v>1</v>
          </cell>
          <cell r="CS475">
            <v>1</v>
          </cell>
          <cell r="CT475">
            <v>1</v>
          </cell>
          <cell r="CU475">
            <v>1</v>
          </cell>
          <cell r="CV475">
            <v>1</v>
          </cell>
          <cell r="CW475">
            <v>1</v>
          </cell>
          <cell r="CX475">
            <v>1</v>
          </cell>
          <cell r="CY475">
            <v>1</v>
          </cell>
          <cell r="CZ475">
            <v>1</v>
          </cell>
          <cell r="DA475">
            <v>1</v>
          </cell>
          <cell r="DB475">
            <v>2</v>
          </cell>
          <cell r="DC475">
            <v>1</v>
          </cell>
          <cell r="DD475">
            <v>1</v>
          </cell>
          <cell r="DE475">
            <v>1</v>
          </cell>
          <cell r="DF475">
            <v>1</v>
          </cell>
          <cell r="DG475">
            <v>1</v>
          </cell>
          <cell r="DH475">
            <v>1</v>
          </cell>
          <cell r="DI475">
            <v>1</v>
          </cell>
          <cell r="DJ475" t="str">
            <v>FP</v>
          </cell>
          <cell r="DK475" t="str">
            <v>Closed</v>
          </cell>
          <cell r="EA475" t="str">
            <v>Might</v>
          </cell>
          <cell r="EB475" t="str">
            <v>• 9 ranks in Craft (armorsmithing, weaponsmithing, blacksmithing or metalworking).
• Craft Wonderous Item Feat.
• Skill Focus (Craft) Feat.
• Ability to cast minor creation (not verified).
• Patron Deity: Gond.
• You must visit the High Holy Crafthouse of Inspiration in the city of Illhul on the island of latan (not verified).</v>
          </cell>
        </row>
        <row r="476">
          <cell r="A476">
            <v>473</v>
          </cell>
          <cell r="B476" t="str">
            <v>Waveservant</v>
          </cell>
          <cell r="C476" t="str">
            <v>WvS</v>
          </cell>
          <cell r="D476" t="str">
            <v>WvS</v>
          </cell>
          <cell r="E476">
            <v>0</v>
          </cell>
          <cell r="G476">
            <v>0</v>
          </cell>
          <cell r="K476">
            <v>2</v>
          </cell>
          <cell r="L476">
            <v>8</v>
          </cell>
          <cell r="U476">
            <v>0.75</v>
          </cell>
          <cell r="V476">
            <v>0.5</v>
          </cell>
          <cell r="W476">
            <v>0.34</v>
          </cell>
          <cell r="X476">
            <v>0.5</v>
          </cell>
          <cell r="AH476">
            <v>1</v>
          </cell>
          <cell r="AI476">
            <v>1</v>
          </cell>
          <cell r="AJ476">
            <v>1</v>
          </cell>
          <cell r="AK476">
            <v>1</v>
          </cell>
          <cell r="AL476">
            <v>1</v>
          </cell>
          <cell r="AM476">
            <v>0</v>
          </cell>
          <cell r="AN476">
            <v>2</v>
          </cell>
          <cell r="AO476">
            <v>2</v>
          </cell>
          <cell r="AP476">
            <v>2</v>
          </cell>
          <cell r="AQ476">
            <v>2</v>
          </cell>
          <cell r="AR476">
            <v>2</v>
          </cell>
          <cell r="AS476">
            <v>2</v>
          </cell>
          <cell r="AT476">
            <v>2</v>
          </cell>
          <cell r="AU476">
            <v>2</v>
          </cell>
          <cell r="AV476">
            <v>1</v>
          </cell>
          <cell r="AW476">
            <v>1</v>
          </cell>
          <cell r="AX476">
            <v>1</v>
          </cell>
          <cell r="AY476">
            <v>1</v>
          </cell>
          <cell r="AZ476">
            <v>1</v>
          </cell>
          <cell r="BA476">
            <v>1</v>
          </cell>
          <cell r="BB476">
            <v>1</v>
          </cell>
          <cell r="BC476">
            <v>1</v>
          </cell>
          <cell r="BD476">
            <v>2</v>
          </cell>
          <cell r="BE476">
            <v>1</v>
          </cell>
          <cell r="BF476">
            <v>0</v>
          </cell>
          <cell r="BG476">
            <v>0</v>
          </cell>
          <cell r="BH476">
            <v>1</v>
          </cell>
          <cell r="BI476">
            <v>2</v>
          </cell>
          <cell r="BJ476">
            <v>1</v>
          </cell>
          <cell r="BK476">
            <v>1</v>
          </cell>
          <cell r="BL476">
            <v>1</v>
          </cell>
          <cell r="BM476">
            <v>1</v>
          </cell>
          <cell r="BN476">
            <v>1</v>
          </cell>
          <cell r="BO476">
            <v>1</v>
          </cell>
          <cell r="BP476">
            <v>0</v>
          </cell>
          <cell r="BQ476">
            <v>2</v>
          </cell>
          <cell r="BR476">
            <v>1</v>
          </cell>
          <cell r="BS476">
            <v>1</v>
          </cell>
          <cell r="BT476">
            <v>0</v>
          </cell>
          <cell r="BU476">
            <v>2</v>
          </cell>
          <cell r="BV476">
            <v>1</v>
          </cell>
          <cell r="BW476">
            <v>1</v>
          </cell>
          <cell r="BX476">
            <v>1</v>
          </cell>
          <cell r="BY476">
            <v>1</v>
          </cell>
          <cell r="BZ476">
            <v>1</v>
          </cell>
          <cell r="CA476">
            <v>1</v>
          </cell>
          <cell r="CB476">
            <v>1</v>
          </cell>
          <cell r="CC476">
            <v>1</v>
          </cell>
          <cell r="CD476">
            <v>1</v>
          </cell>
          <cell r="CE476">
            <v>1</v>
          </cell>
          <cell r="CF476">
            <v>1</v>
          </cell>
          <cell r="CG476">
            <v>1</v>
          </cell>
          <cell r="CH476">
            <v>1</v>
          </cell>
          <cell r="CI476">
            <v>1</v>
          </cell>
          <cell r="CJ476">
            <v>1</v>
          </cell>
          <cell r="CK476">
            <v>1</v>
          </cell>
          <cell r="CL476">
            <v>1</v>
          </cell>
          <cell r="CM476">
            <v>1</v>
          </cell>
          <cell r="CN476">
            <v>1</v>
          </cell>
          <cell r="CO476">
            <v>2</v>
          </cell>
          <cell r="CP476">
            <v>2</v>
          </cell>
          <cell r="CQ476">
            <v>2</v>
          </cell>
          <cell r="CR476">
            <v>2</v>
          </cell>
          <cell r="CS476">
            <v>2</v>
          </cell>
          <cell r="CT476">
            <v>2</v>
          </cell>
          <cell r="CU476">
            <v>1</v>
          </cell>
          <cell r="CV476">
            <v>1</v>
          </cell>
          <cell r="CW476">
            <v>1</v>
          </cell>
          <cell r="CX476">
            <v>1</v>
          </cell>
          <cell r="CY476">
            <v>1</v>
          </cell>
          <cell r="CZ476">
            <v>1</v>
          </cell>
          <cell r="DA476">
            <v>1</v>
          </cell>
          <cell r="DB476">
            <v>1</v>
          </cell>
          <cell r="DC476">
            <v>1</v>
          </cell>
          <cell r="DD476">
            <v>2</v>
          </cell>
          <cell r="DE476">
            <v>2</v>
          </cell>
          <cell r="DF476">
            <v>1</v>
          </cell>
          <cell r="DG476">
            <v>1</v>
          </cell>
          <cell r="DH476">
            <v>1</v>
          </cell>
          <cell r="DI476">
            <v>1</v>
          </cell>
          <cell r="DJ476" t="str">
            <v>FP</v>
          </cell>
          <cell r="DK476" t="str">
            <v>Closed</v>
          </cell>
          <cell r="EA476" t="str">
            <v>Might</v>
          </cell>
          <cell r="EB476" t="str">
            <v>• Base Attack bonus +5 or greater.
• 4 ranks in Intimidate.
• 4 ranks in Knowledge (nature).
• Speak Language (Auqan).
• 4 ranks in Swim.
• Endurance Feat.
• Weapon Focus (greatsword) Feat.
• Ability to cast 2nd-level Divine spells.
• Patron Deity: Umberlee.
• Must have made peaceful contact with a water elemental, an evil creature of type outsider (water), or an evil aquatic creature of at least 6 HD. And you must have communicated with it through language or magic (not verified).</v>
          </cell>
        </row>
        <row r="477">
          <cell r="A477">
            <v>474</v>
          </cell>
          <cell r="B477" t="str">
            <v>Wearer of Purple</v>
          </cell>
          <cell r="C477" t="str">
            <v>WoP</v>
          </cell>
          <cell r="D477" t="str">
            <v>WoP</v>
          </cell>
          <cell r="E477">
            <v>0</v>
          </cell>
          <cell r="G477">
            <v>0</v>
          </cell>
          <cell r="K477">
            <v>2</v>
          </cell>
          <cell r="L477">
            <v>6</v>
          </cell>
          <cell r="U477">
            <v>0.5</v>
          </cell>
          <cell r="V477">
            <v>0.34</v>
          </cell>
          <cell r="W477">
            <v>0.34</v>
          </cell>
          <cell r="X477">
            <v>0.5</v>
          </cell>
          <cell r="AH477">
            <v>2</v>
          </cell>
          <cell r="AI477">
            <v>1</v>
          </cell>
          <cell r="AJ477">
            <v>1</v>
          </cell>
          <cell r="AK477">
            <v>1</v>
          </cell>
          <cell r="AL477">
            <v>1</v>
          </cell>
          <cell r="AM477">
            <v>0</v>
          </cell>
          <cell r="AN477">
            <v>1</v>
          </cell>
          <cell r="AO477">
            <v>1</v>
          </cell>
          <cell r="AP477">
            <v>1</v>
          </cell>
          <cell r="AQ477">
            <v>1</v>
          </cell>
          <cell r="AR477">
            <v>1</v>
          </cell>
          <cell r="AS477">
            <v>1</v>
          </cell>
          <cell r="AT477">
            <v>1</v>
          </cell>
          <cell r="AU477">
            <v>1</v>
          </cell>
          <cell r="AV477">
            <v>1</v>
          </cell>
          <cell r="AW477">
            <v>2</v>
          </cell>
          <cell r="AX477">
            <v>1</v>
          </cell>
          <cell r="AY477">
            <v>1</v>
          </cell>
          <cell r="AZ477">
            <v>1</v>
          </cell>
          <cell r="BA477">
            <v>1</v>
          </cell>
          <cell r="BB477">
            <v>2</v>
          </cell>
          <cell r="BC477">
            <v>1</v>
          </cell>
          <cell r="BD477">
            <v>1</v>
          </cell>
          <cell r="BE477">
            <v>1</v>
          </cell>
          <cell r="BF477">
            <v>0</v>
          </cell>
          <cell r="BG477">
            <v>0</v>
          </cell>
          <cell r="BH477">
            <v>1</v>
          </cell>
          <cell r="BI477">
            <v>1</v>
          </cell>
          <cell r="BJ477">
            <v>2</v>
          </cell>
          <cell r="BK477">
            <v>1</v>
          </cell>
          <cell r="BL477">
            <v>1</v>
          </cell>
          <cell r="BM477">
            <v>1</v>
          </cell>
          <cell r="BN477">
            <v>1</v>
          </cell>
          <cell r="BO477">
            <v>1</v>
          </cell>
          <cell r="BP477">
            <v>0</v>
          </cell>
          <cell r="BQ477">
            <v>1</v>
          </cell>
          <cell r="BR477">
            <v>1</v>
          </cell>
          <cell r="BS477">
            <v>1</v>
          </cell>
          <cell r="BT477">
            <v>0</v>
          </cell>
          <cell r="BU477">
            <v>1</v>
          </cell>
          <cell r="BV477">
            <v>1</v>
          </cell>
          <cell r="BW477">
            <v>1</v>
          </cell>
          <cell r="BX477">
            <v>1</v>
          </cell>
          <cell r="BY477">
            <v>1</v>
          </cell>
          <cell r="BZ477">
            <v>1</v>
          </cell>
          <cell r="CA477">
            <v>1</v>
          </cell>
          <cell r="CB477">
            <v>1</v>
          </cell>
          <cell r="CC477">
            <v>1</v>
          </cell>
          <cell r="CD477">
            <v>1</v>
          </cell>
          <cell r="CE477">
            <v>1</v>
          </cell>
          <cell r="CF477">
            <v>1</v>
          </cell>
          <cell r="CG477">
            <v>1</v>
          </cell>
          <cell r="CH477">
            <v>1</v>
          </cell>
          <cell r="CI477">
            <v>1</v>
          </cell>
          <cell r="CJ477">
            <v>1</v>
          </cell>
          <cell r="CK477">
            <v>1</v>
          </cell>
          <cell r="CL477">
            <v>1</v>
          </cell>
          <cell r="CM477">
            <v>1</v>
          </cell>
          <cell r="CN477">
            <v>1</v>
          </cell>
          <cell r="CO477">
            <v>1</v>
          </cell>
          <cell r="CP477">
            <v>1</v>
          </cell>
          <cell r="CQ477">
            <v>1</v>
          </cell>
          <cell r="CR477">
            <v>1</v>
          </cell>
          <cell r="CS477">
            <v>1</v>
          </cell>
          <cell r="CT477">
            <v>1</v>
          </cell>
          <cell r="CU477">
            <v>1</v>
          </cell>
          <cell r="CV477">
            <v>2</v>
          </cell>
          <cell r="CW477">
            <v>1</v>
          </cell>
          <cell r="CX477">
            <v>1</v>
          </cell>
          <cell r="CY477">
            <v>1</v>
          </cell>
          <cell r="CZ477">
            <v>1</v>
          </cell>
          <cell r="DA477">
            <v>1</v>
          </cell>
          <cell r="DB477">
            <v>1</v>
          </cell>
          <cell r="DC477">
            <v>1</v>
          </cell>
          <cell r="DD477">
            <v>1</v>
          </cell>
          <cell r="DE477">
            <v>1</v>
          </cell>
          <cell r="DF477">
            <v>1</v>
          </cell>
          <cell r="DG477">
            <v>1</v>
          </cell>
          <cell r="DH477">
            <v>1</v>
          </cell>
          <cell r="DI477">
            <v>1</v>
          </cell>
          <cell r="DJ477" t="str">
            <v>FP</v>
          </cell>
          <cell r="DK477" t="str">
            <v>Closed</v>
          </cell>
          <cell r="EA477" t="str">
            <v>Might</v>
          </cell>
          <cell r="EB477" t="str">
            <v>• Must be of Any Evil Alignment.
• Base Will Save bonus of +5 or greater.
• 4 ranks in Diplomacy.
• 8 ranks in Knowledge (arcana).
• 3 ranks in Knowlege (local).
• Speak Language (draconic).
• Iron Will Feat.
• Spell Focus (Necromancy) Feat.
• Able to cast at least one necromantic spell (not verified).
• You must have made peaceful contact with a true dragon or dracolich (not verified).</v>
          </cell>
        </row>
        <row r="478">
          <cell r="A478">
            <v>475</v>
          </cell>
          <cell r="B478" t="str">
            <v>Windwalker</v>
          </cell>
          <cell r="C478" t="str">
            <v>WdW</v>
          </cell>
          <cell r="D478" t="str">
            <v>WdW</v>
          </cell>
          <cell r="E478">
            <v>0</v>
          </cell>
          <cell r="G478">
            <v>0</v>
          </cell>
          <cell r="K478">
            <v>4</v>
          </cell>
          <cell r="L478">
            <v>8</v>
          </cell>
          <cell r="U478">
            <v>1</v>
          </cell>
          <cell r="V478">
            <v>0.34</v>
          </cell>
          <cell r="W478">
            <v>0.34</v>
          </cell>
          <cell r="X478">
            <v>0.5</v>
          </cell>
          <cell r="AH478">
            <v>1</v>
          </cell>
          <cell r="AI478">
            <v>1</v>
          </cell>
          <cell r="AJ478">
            <v>1</v>
          </cell>
          <cell r="AK478">
            <v>1</v>
          </cell>
          <cell r="AL478">
            <v>2</v>
          </cell>
          <cell r="AM478">
            <v>0</v>
          </cell>
          <cell r="AN478">
            <v>2</v>
          </cell>
          <cell r="AO478">
            <v>1</v>
          </cell>
          <cell r="AP478">
            <v>1</v>
          </cell>
          <cell r="AQ478">
            <v>1</v>
          </cell>
          <cell r="AR478">
            <v>1</v>
          </cell>
          <cell r="AS478">
            <v>1</v>
          </cell>
          <cell r="AT478">
            <v>1</v>
          </cell>
          <cell r="AU478">
            <v>1</v>
          </cell>
          <cell r="AV478">
            <v>1</v>
          </cell>
          <cell r="AW478">
            <v>2</v>
          </cell>
          <cell r="AX478">
            <v>1</v>
          </cell>
          <cell r="AY478">
            <v>1</v>
          </cell>
          <cell r="AZ478">
            <v>1</v>
          </cell>
          <cell r="BA478">
            <v>1</v>
          </cell>
          <cell r="BB478">
            <v>1</v>
          </cell>
          <cell r="BD478">
            <v>2</v>
          </cell>
          <cell r="BE478">
            <v>2</v>
          </cell>
          <cell r="BF478">
            <v>0</v>
          </cell>
          <cell r="BG478">
            <v>0</v>
          </cell>
          <cell r="BH478">
            <v>1</v>
          </cell>
          <cell r="BI478">
            <v>2</v>
          </cell>
          <cell r="BJ478">
            <v>1</v>
          </cell>
          <cell r="BK478">
            <v>1</v>
          </cell>
          <cell r="BL478">
            <v>1</v>
          </cell>
          <cell r="BM478">
            <v>1</v>
          </cell>
          <cell r="BN478">
            <v>1</v>
          </cell>
          <cell r="BO478">
            <v>1</v>
          </cell>
          <cell r="BP478">
            <v>0</v>
          </cell>
          <cell r="BQ478">
            <v>2</v>
          </cell>
          <cell r="BR478">
            <v>1</v>
          </cell>
          <cell r="BS478">
            <v>1</v>
          </cell>
          <cell r="BT478">
            <v>0</v>
          </cell>
          <cell r="BU478">
            <v>2</v>
          </cell>
          <cell r="BV478">
            <v>1</v>
          </cell>
          <cell r="BW478">
            <v>1</v>
          </cell>
          <cell r="BX478">
            <v>1</v>
          </cell>
          <cell r="BY478">
            <v>1</v>
          </cell>
          <cell r="BZ478">
            <v>1</v>
          </cell>
          <cell r="CA478">
            <v>1</v>
          </cell>
          <cell r="CB478">
            <v>1</v>
          </cell>
          <cell r="CC478">
            <v>1</v>
          </cell>
          <cell r="CD478">
            <v>1</v>
          </cell>
          <cell r="CE478">
            <v>1</v>
          </cell>
          <cell r="CF478">
            <v>1</v>
          </cell>
          <cell r="CG478">
            <v>2</v>
          </cell>
          <cell r="CH478">
            <v>1</v>
          </cell>
          <cell r="CI478">
            <v>1</v>
          </cell>
          <cell r="CJ478">
            <v>1</v>
          </cell>
          <cell r="CK478">
            <v>1</v>
          </cell>
          <cell r="CL478">
            <v>1</v>
          </cell>
          <cell r="CM478">
            <v>1</v>
          </cell>
          <cell r="CN478">
            <v>1</v>
          </cell>
          <cell r="CO478">
            <v>1</v>
          </cell>
          <cell r="CP478">
            <v>1</v>
          </cell>
          <cell r="CQ478">
            <v>1</v>
          </cell>
          <cell r="CR478">
            <v>1</v>
          </cell>
          <cell r="CS478">
            <v>1</v>
          </cell>
          <cell r="CT478">
            <v>1</v>
          </cell>
          <cell r="CU478">
            <v>1</v>
          </cell>
          <cell r="CV478">
            <v>2</v>
          </cell>
          <cell r="CW478">
            <v>2</v>
          </cell>
          <cell r="CX478">
            <v>1</v>
          </cell>
          <cell r="CY478">
            <v>1</v>
          </cell>
          <cell r="CZ478">
            <v>1</v>
          </cell>
          <cell r="DA478">
            <v>1</v>
          </cell>
          <cell r="DB478">
            <v>1</v>
          </cell>
          <cell r="DC478">
            <v>2</v>
          </cell>
          <cell r="DD478">
            <v>2</v>
          </cell>
          <cell r="DE478">
            <v>2</v>
          </cell>
          <cell r="DF478">
            <v>1</v>
          </cell>
          <cell r="DG478">
            <v>1</v>
          </cell>
          <cell r="DH478">
            <v>1</v>
          </cell>
          <cell r="DI478">
            <v>1</v>
          </cell>
          <cell r="DJ478" t="str">
            <v>FP</v>
          </cell>
          <cell r="DK478" t="str">
            <v>Closed</v>
          </cell>
          <cell r="EA478" t="str">
            <v>Might</v>
          </cell>
          <cell r="EB478" t="str">
            <v>• Base Attack bonus +5 or greater.
• 5 ranks in Hide.
• 5 ranks in Move Silently.
• 3 ranks in Survival.
• Lightning Reflexes Feat.
• Track Feat.
• Weapon Focus (greatsword) Feat.
• Patron Deity: Shaundakul.
• You must have visited at least three different regions in your lifetime
   (not verified).
• You mhast have flown at least once for an hour or more, whether by
   means of magic or an aerial mount (not verified).</v>
          </cell>
        </row>
        <row r="479">
          <cell r="A479">
            <v>476</v>
          </cell>
          <cell r="B479" t="str">
            <v>– Prestige Classes Magic of Faerun –</v>
          </cell>
          <cell r="E479">
            <v>0</v>
          </cell>
          <cell r="F479">
            <v>1</v>
          </cell>
        </row>
        <row r="480">
          <cell r="A480">
            <v>477</v>
          </cell>
          <cell r="B480" t="str">
            <v>Gnome Artificer</v>
          </cell>
          <cell r="C480" t="str">
            <v>GnA</v>
          </cell>
          <cell r="D480" t="str">
            <v>GnA</v>
          </cell>
          <cell r="E480">
            <v>0</v>
          </cell>
          <cell r="K480">
            <v>4</v>
          </cell>
          <cell r="L480">
            <v>6</v>
          </cell>
          <cell r="N480" t="b">
            <v>0</v>
          </cell>
          <cell r="O480" t="b">
            <v>0</v>
          </cell>
          <cell r="Q480" t="b">
            <v>0</v>
          </cell>
          <cell r="S480" t="b">
            <v>0</v>
          </cell>
          <cell r="U480">
            <v>0.75</v>
          </cell>
          <cell r="V480">
            <v>0.34</v>
          </cell>
          <cell r="W480">
            <v>0.5</v>
          </cell>
          <cell r="X480">
            <v>0.34</v>
          </cell>
          <cell r="AH480">
            <v>2</v>
          </cell>
          <cell r="AI480">
            <v>1</v>
          </cell>
          <cell r="AJ480">
            <v>1</v>
          </cell>
          <cell r="AK480">
            <v>1</v>
          </cell>
          <cell r="AL480">
            <v>1</v>
          </cell>
          <cell r="AM480">
            <v>0</v>
          </cell>
          <cell r="AN480">
            <v>2</v>
          </cell>
          <cell r="AO480">
            <v>2</v>
          </cell>
          <cell r="AP480">
            <v>2</v>
          </cell>
          <cell r="AQ480">
            <v>2</v>
          </cell>
          <cell r="AR480">
            <v>2</v>
          </cell>
          <cell r="AS480">
            <v>2</v>
          </cell>
          <cell r="AT480">
            <v>2</v>
          </cell>
          <cell r="AU480">
            <v>2</v>
          </cell>
          <cell r="AV480">
            <v>1</v>
          </cell>
          <cell r="AW480">
            <v>1</v>
          </cell>
          <cell r="AX480">
            <v>2</v>
          </cell>
          <cell r="AY480">
            <v>1</v>
          </cell>
          <cell r="AZ480">
            <v>1</v>
          </cell>
          <cell r="BA480">
            <v>1</v>
          </cell>
          <cell r="BB480">
            <v>1</v>
          </cell>
          <cell r="BC480">
            <v>1</v>
          </cell>
          <cell r="BD480">
            <v>1</v>
          </cell>
          <cell r="BE480">
            <v>1</v>
          </cell>
          <cell r="BF480">
            <v>0</v>
          </cell>
          <cell r="BG480">
            <v>0</v>
          </cell>
          <cell r="BH480">
            <v>1</v>
          </cell>
          <cell r="BI480">
            <v>1</v>
          </cell>
          <cell r="BJ480">
            <v>1</v>
          </cell>
          <cell r="BK480">
            <v>2</v>
          </cell>
          <cell r="BL480">
            <v>1</v>
          </cell>
          <cell r="BM480">
            <v>1</v>
          </cell>
          <cell r="BN480">
            <v>1</v>
          </cell>
          <cell r="BO480">
            <v>1</v>
          </cell>
          <cell r="BP480">
            <v>0</v>
          </cell>
          <cell r="BQ480">
            <v>1</v>
          </cell>
          <cell r="BR480">
            <v>1</v>
          </cell>
          <cell r="BS480">
            <v>1</v>
          </cell>
          <cell r="BT480">
            <v>0</v>
          </cell>
          <cell r="BU480">
            <v>1</v>
          </cell>
          <cell r="BV480">
            <v>1</v>
          </cell>
          <cell r="BW480">
            <v>1</v>
          </cell>
          <cell r="BX480">
            <v>1</v>
          </cell>
          <cell r="BY480">
            <v>1</v>
          </cell>
          <cell r="BZ480">
            <v>1</v>
          </cell>
          <cell r="CA480">
            <v>1</v>
          </cell>
          <cell r="CB480">
            <v>1</v>
          </cell>
          <cell r="CC480">
            <v>1</v>
          </cell>
          <cell r="CD480">
            <v>1</v>
          </cell>
          <cell r="CE480">
            <v>2</v>
          </cell>
          <cell r="CF480">
            <v>1</v>
          </cell>
          <cell r="CG480">
            <v>1</v>
          </cell>
          <cell r="CH480">
            <v>1</v>
          </cell>
          <cell r="CI480">
            <v>1</v>
          </cell>
          <cell r="CJ480">
            <v>1</v>
          </cell>
          <cell r="CK480">
            <v>1</v>
          </cell>
          <cell r="CL480">
            <v>1</v>
          </cell>
          <cell r="CM480">
            <v>1</v>
          </cell>
          <cell r="CN480">
            <v>1</v>
          </cell>
          <cell r="CO480">
            <v>2</v>
          </cell>
          <cell r="CP480">
            <v>2</v>
          </cell>
          <cell r="CQ480">
            <v>2</v>
          </cell>
          <cell r="CR480">
            <v>2</v>
          </cell>
          <cell r="CS480">
            <v>2</v>
          </cell>
          <cell r="CT480">
            <v>2</v>
          </cell>
          <cell r="CU480">
            <v>1</v>
          </cell>
          <cell r="CV480">
            <v>1</v>
          </cell>
          <cell r="CW480">
            <v>2</v>
          </cell>
          <cell r="CX480">
            <v>1</v>
          </cell>
          <cell r="CY480">
            <v>1</v>
          </cell>
          <cell r="CZ480">
            <v>1</v>
          </cell>
          <cell r="DA480">
            <v>1</v>
          </cell>
          <cell r="DB480">
            <v>1</v>
          </cell>
          <cell r="DC480">
            <v>1</v>
          </cell>
          <cell r="DD480">
            <v>1</v>
          </cell>
          <cell r="DE480">
            <v>1</v>
          </cell>
          <cell r="DF480">
            <v>1</v>
          </cell>
          <cell r="DG480">
            <v>1</v>
          </cell>
          <cell r="DH480">
            <v>1</v>
          </cell>
          <cell r="DI480">
            <v>2</v>
          </cell>
          <cell r="DJ480" t="str">
            <v>Mag</v>
          </cell>
          <cell r="DK480" t="str">
            <v>Closed</v>
          </cell>
          <cell r="EA480" t="str">
            <v>Do</v>
          </cell>
          <cell r="EB480" t="str">
            <v>• Race: Gnome or Race: Human &amp; Region: Lantan.
• 8 ranks in Craft (armorsmithing, weaponsmithing, blacksmithing, metalworking, gemcutting, locksmithing, or trapmaking).
• 4 ranks in any two other Craft skills from the previous list.
• 2 ranks in Disable Device.
• 4 ranks in Knowledge (Arch &amp; Eng).
• 3 ranks in Profession (Apothecary, Engineer, or Siege Engineer).
• Lightning Reflexes Feat.
• Skill Focus (Craft) Feat.
• Able to cast 1st-level arcane spells.</v>
          </cell>
        </row>
        <row r="481">
          <cell r="A481">
            <v>478</v>
          </cell>
          <cell r="B481" t="str">
            <v>Guild Wizard of Waterdeep</v>
          </cell>
          <cell r="C481" t="str">
            <v>GWW</v>
          </cell>
          <cell r="D481" t="str">
            <v>GWW</v>
          </cell>
          <cell r="E481">
            <v>0</v>
          </cell>
          <cell r="G481">
            <v>0</v>
          </cell>
          <cell r="K481">
            <v>4</v>
          </cell>
          <cell r="L481">
            <v>4</v>
          </cell>
          <cell r="U481">
            <v>0.5</v>
          </cell>
          <cell r="V481">
            <v>0.34</v>
          </cell>
          <cell r="W481">
            <v>0.34</v>
          </cell>
          <cell r="X481">
            <v>0.5</v>
          </cell>
          <cell r="AH481">
            <v>1</v>
          </cell>
          <cell r="AI481">
            <v>1</v>
          </cell>
          <cell r="AJ481">
            <v>1</v>
          </cell>
          <cell r="AK481">
            <v>1</v>
          </cell>
          <cell r="AL481">
            <v>1</v>
          </cell>
          <cell r="AM481">
            <v>0</v>
          </cell>
          <cell r="AN481">
            <v>2</v>
          </cell>
          <cell r="AO481">
            <v>2</v>
          </cell>
          <cell r="AP481">
            <v>2</v>
          </cell>
          <cell r="AQ481">
            <v>2</v>
          </cell>
          <cell r="AR481">
            <v>2</v>
          </cell>
          <cell r="AS481">
            <v>2</v>
          </cell>
          <cell r="AT481">
            <v>2</v>
          </cell>
          <cell r="AU481">
            <v>2</v>
          </cell>
          <cell r="AV481">
            <v>1</v>
          </cell>
          <cell r="AW481">
            <v>1</v>
          </cell>
          <cell r="AX481">
            <v>1</v>
          </cell>
          <cell r="AY481">
            <v>1</v>
          </cell>
          <cell r="AZ481">
            <v>1</v>
          </cell>
          <cell r="BA481">
            <v>1</v>
          </cell>
          <cell r="BB481">
            <v>1</v>
          </cell>
          <cell r="BC481">
            <v>1</v>
          </cell>
          <cell r="BD481">
            <v>1</v>
          </cell>
          <cell r="BE481">
            <v>1</v>
          </cell>
          <cell r="BF481">
            <v>0</v>
          </cell>
          <cell r="BG481">
            <v>0</v>
          </cell>
          <cell r="BH481">
            <v>1</v>
          </cell>
          <cell r="BI481">
            <v>1</v>
          </cell>
          <cell r="BJ481">
            <v>2</v>
          </cell>
          <cell r="BK481">
            <v>2</v>
          </cell>
          <cell r="BL481">
            <v>2</v>
          </cell>
          <cell r="BM481">
            <v>2</v>
          </cell>
          <cell r="BN481">
            <v>2</v>
          </cell>
          <cell r="BO481">
            <v>2</v>
          </cell>
          <cell r="BP481">
            <v>0</v>
          </cell>
          <cell r="BQ481">
            <v>2</v>
          </cell>
          <cell r="BR481">
            <v>2</v>
          </cell>
          <cell r="BS481">
            <v>2</v>
          </cell>
          <cell r="BT481">
            <v>0</v>
          </cell>
          <cell r="BU481">
            <v>2</v>
          </cell>
          <cell r="BV481">
            <v>2</v>
          </cell>
          <cell r="BW481">
            <v>2</v>
          </cell>
          <cell r="BX481">
            <v>2</v>
          </cell>
          <cell r="BY481">
            <v>2</v>
          </cell>
          <cell r="BZ481">
            <v>2</v>
          </cell>
          <cell r="CA481">
            <v>2</v>
          </cell>
          <cell r="CB481">
            <v>2</v>
          </cell>
          <cell r="CC481">
            <v>2</v>
          </cell>
          <cell r="CD481">
            <v>2</v>
          </cell>
          <cell r="CE481">
            <v>1</v>
          </cell>
          <cell r="CF481">
            <v>1</v>
          </cell>
          <cell r="CG481">
            <v>1</v>
          </cell>
          <cell r="CH481">
            <v>1</v>
          </cell>
          <cell r="CI481">
            <v>1</v>
          </cell>
          <cell r="CJ481">
            <v>1</v>
          </cell>
          <cell r="CK481">
            <v>1</v>
          </cell>
          <cell r="CL481">
            <v>1</v>
          </cell>
          <cell r="CM481">
            <v>1</v>
          </cell>
          <cell r="CN481">
            <v>1</v>
          </cell>
          <cell r="CO481">
            <v>2</v>
          </cell>
          <cell r="CP481">
            <v>2</v>
          </cell>
          <cell r="CQ481">
            <v>2</v>
          </cell>
          <cell r="CR481">
            <v>2</v>
          </cell>
          <cell r="CS481">
            <v>2</v>
          </cell>
          <cell r="CT481">
            <v>2</v>
          </cell>
          <cell r="CU481">
            <v>1</v>
          </cell>
          <cell r="CV481">
            <v>1</v>
          </cell>
          <cell r="CW481">
            <v>1</v>
          </cell>
          <cell r="CX481">
            <v>1</v>
          </cell>
          <cell r="CY481">
            <v>1</v>
          </cell>
          <cell r="CZ481">
            <v>1</v>
          </cell>
          <cell r="DA481">
            <v>1</v>
          </cell>
          <cell r="DB481">
            <v>2</v>
          </cell>
          <cell r="DC481">
            <v>1</v>
          </cell>
          <cell r="DD481">
            <v>1</v>
          </cell>
          <cell r="DE481">
            <v>1</v>
          </cell>
          <cell r="DF481">
            <v>1</v>
          </cell>
          <cell r="DG481">
            <v>1</v>
          </cell>
          <cell r="DH481">
            <v>1</v>
          </cell>
          <cell r="DI481">
            <v>1</v>
          </cell>
          <cell r="DJ481" t="str">
            <v>Mag</v>
          </cell>
          <cell r="DK481" t="str">
            <v>Closed</v>
          </cell>
          <cell r="EA481" t="str">
            <v>Might</v>
          </cell>
          <cell r="EB481" t="str">
            <v>• 4 ranks in Craft (alchemy).
• 8 ranks in Knowledge (arcana).
• 8 ranks in Spellcraft.
• Scribe Scroll Feat.
• Any one metamagic feat.
• Either Spell Penetration or Spell Focus (choice of school) Feat.
• Ability to craft 3rd-level arcane spells.
• Prospective members must pay an initiation fee of 1,000gp (not verified).</v>
          </cell>
        </row>
        <row r="482">
          <cell r="A482">
            <v>479</v>
          </cell>
          <cell r="B482" t="str">
            <v>Harper Mage</v>
          </cell>
          <cell r="C482" t="str">
            <v>HpM</v>
          </cell>
          <cell r="D482" t="str">
            <v>HpM</v>
          </cell>
          <cell r="E482">
            <v>0</v>
          </cell>
          <cell r="G482">
            <v>0</v>
          </cell>
          <cell r="K482">
            <v>4</v>
          </cell>
          <cell r="L482">
            <v>4</v>
          </cell>
          <cell r="S482" t="b">
            <v>0</v>
          </cell>
          <cell r="U482">
            <v>0.5</v>
          </cell>
          <cell r="V482">
            <v>0.34</v>
          </cell>
          <cell r="W482">
            <v>0.34</v>
          </cell>
          <cell r="X482">
            <v>0.5</v>
          </cell>
          <cell r="AH482">
            <v>1</v>
          </cell>
          <cell r="AI482">
            <v>1</v>
          </cell>
          <cell r="AJ482">
            <v>1</v>
          </cell>
          <cell r="AK482">
            <v>2</v>
          </cell>
          <cell r="AL482">
            <v>1</v>
          </cell>
          <cell r="AM482">
            <v>0</v>
          </cell>
          <cell r="AN482">
            <v>2</v>
          </cell>
          <cell r="AO482">
            <v>2</v>
          </cell>
          <cell r="AP482">
            <v>2</v>
          </cell>
          <cell r="AQ482">
            <v>2</v>
          </cell>
          <cell r="AR482">
            <v>2</v>
          </cell>
          <cell r="AS482">
            <v>2</v>
          </cell>
          <cell r="AT482">
            <v>2</v>
          </cell>
          <cell r="AU482">
            <v>2</v>
          </cell>
          <cell r="AV482">
            <v>2</v>
          </cell>
          <cell r="AW482">
            <v>2</v>
          </cell>
          <cell r="AX482">
            <v>1</v>
          </cell>
          <cell r="AY482">
            <v>2</v>
          </cell>
          <cell r="AZ482">
            <v>1</v>
          </cell>
          <cell r="BA482">
            <v>1</v>
          </cell>
          <cell r="BB482">
            <v>2</v>
          </cell>
          <cell r="BC482">
            <v>1</v>
          </cell>
          <cell r="BD482">
            <v>2</v>
          </cell>
          <cell r="BE482">
            <v>2</v>
          </cell>
          <cell r="BF482">
            <v>0</v>
          </cell>
          <cell r="BG482">
            <v>0</v>
          </cell>
          <cell r="BH482">
            <v>1</v>
          </cell>
          <cell r="BI482">
            <v>1</v>
          </cell>
          <cell r="BJ482">
            <v>2</v>
          </cell>
          <cell r="BK482">
            <v>2</v>
          </cell>
          <cell r="BL482">
            <v>2</v>
          </cell>
          <cell r="BM482">
            <v>2</v>
          </cell>
          <cell r="BN482">
            <v>2</v>
          </cell>
          <cell r="BO482">
            <v>2</v>
          </cell>
          <cell r="BP482">
            <v>0</v>
          </cell>
          <cell r="BQ482">
            <v>2</v>
          </cell>
          <cell r="BR482">
            <v>2</v>
          </cell>
          <cell r="BS482">
            <v>2</v>
          </cell>
          <cell r="BT482">
            <v>0</v>
          </cell>
          <cell r="BU482">
            <v>2</v>
          </cell>
          <cell r="BV482">
            <v>2</v>
          </cell>
          <cell r="BW482">
            <v>2</v>
          </cell>
          <cell r="BX482">
            <v>2</v>
          </cell>
          <cell r="BY482">
            <v>2</v>
          </cell>
          <cell r="BZ482">
            <v>2</v>
          </cell>
          <cell r="CA482">
            <v>2</v>
          </cell>
          <cell r="CB482">
            <v>2</v>
          </cell>
          <cell r="CC482">
            <v>2</v>
          </cell>
          <cell r="CD482">
            <v>2</v>
          </cell>
          <cell r="CE482">
            <v>2</v>
          </cell>
          <cell r="CF482">
            <v>1</v>
          </cell>
          <cell r="CG482">
            <v>2</v>
          </cell>
          <cell r="CH482">
            <v>1</v>
          </cell>
          <cell r="CI482">
            <v>2</v>
          </cell>
          <cell r="CJ482">
            <v>2</v>
          </cell>
          <cell r="CK482">
            <v>2</v>
          </cell>
          <cell r="CL482">
            <v>2</v>
          </cell>
          <cell r="CM482">
            <v>2</v>
          </cell>
          <cell r="CN482">
            <v>2</v>
          </cell>
          <cell r="CO482">
            <v>2</v>
          </cell>
          <cell r="CP482">
            <v>2</v>
          </cell>
          <cell r="CQ482">
            <v>2</v>
          </cell>
          <cell r="CR482">
            <v>2</v>
          </cell>
          <cell r="CS482">
            <v>2</v>
          </cell>
          <cell r="CT482">
            <v>2</v>
          </cell>
          <cell r="CU482">
            <v>1</v>
          </cell>
          <cell r="CV482">
            <v>2</v>
          </cell>
          <cell r="CW482">
            <v>1</v>
          </cell>
          <cell r="CX482">
            <v>2</v>
          </cell>
          <cell r="CY482">
            <v>1</v>
          </cell>
          <cell r="CZ482">
            <v>1</v>
          </cell>
          <cell r="DA482">
            <v>2</v>
          </cell>
          <cell r="DB482">
            <v>2</v>
          </cell>
          <cell r="DC482">
            <v>2</v>
          </cell>
          <cell r="DD482">
            <v>1</v>
          </cell>
          <cell r="DE482">
            <v>1</v>
          </cell>
          <cell r="DF482">
            <v>1</v>
          </cell>
          <cell r="DG482">
            <v>1</v>
          </cell>
          <cell r="DH482">
            <v>1</v>
          </cell>
          <cell r="DI482">
            <v>1</v>
          </cell>
          <cell r="DJ482" t="str">
            <v>Mag</v>
          </cell>
          <cell r="DK482" t="str">
            <v>Closed</v>
          </cell>
          <cell r="EA482" t="str">
            <v>Do</v>
          </cell>
          <cell r="EB482" t="str">
            <v>• 4 ranks in Concentration.
• 8 ranks in Knowledge (arcana).
• 4 ranks in Knowledge (any other).
• 2 ranks in Sense Motive.
• 8 ranks in Spellcraft.
• Alertness Feat.
• Education Feat.
• Extend Spell Feat
• Able to cast 3st-level arcane spells.</v>
          </cell>
        </row>
        <row r="483">
          <cell r="A483">
            <v>480</v>
          </cell>
          <cell r="B483" t="str">
            <v>Harper Priest</v>
          </cell>
          <cell r="C483" t="str">
            <v>HpP</v>
          </cell>
          <cell r="D483" t="str">
            <v>HpP</v>
          </cell>
          <cell r="E483">
            <v>0</v>
          </cell>
          <cell r="G483">
            <v>0</v>
          </cell>
          <cell r="K483">
            <v>4</v>
          </cell>
          <cell r="L483">
            <v>8</v>
          </cell>
          <cell r="N483" t="b">
            <v>0</v>
          </cell>
          <cell r="O483" t="b">
            <v>0</v>
          </cell>
          <cell r="P483" t="b">
            <v>0</v>
          </cell>
          <cell r="Q483" t="b">
            <v>0</v>
          </cell>
          <cell r="S483" t="b">
            <v>0</v>
          </cell>
          <cell r="U483">
            <v>0.75</v>
          </cell>
          <cell r="V483">
            <v>0.5</v>
          </cell>
          <cell r="W483">
            <v>0.34</v>
          </cell>
          <cell r="X483">
            <v>0.5</v>
          </cell>
          <cell r="AH483">
            <v>1</v>
          </cell>
          <cell r="AI483">
            <v>1</v>
          </cell>
          <cell r="AJ483">
            <v>1</v>
          </cell>
          <cell r="AK483">
            <v>1</v>
          </cell>
          <cell r="AL483">
            <v>1</v>
          </cell>
          <cell r="AM483">
            <v>0</v>
          </cell>
          <cell r="AN483">
            <v>2</v>
          </cell>
          <cell r="AO483">
            <v>2</v>
          </cell>
          <cell r="AP483">
            <v>2</v>
          </cell>
          <cell r="AQ483">
            <v>2</v>
          </cell>
          <cell r="AR483">
            <v>2</v>
          </cell>
          <cell r="AS483">
            <v>2</v>
          </cell>
          <cell r="AT483">
            <v>2</v>
          </cell>
          <cell r="AU483">
            <v>2</v>
          </cell>
          <cell r="AV483">
            <v>1</v>
          </cell>
          <cell r="AW483">
            <v>2</v>
          </cell>
          <cell r="AX483">
            <v>1</v>
          </cell>
          <cell r="AY483">
            <v>1</v>
          </cell>
          <cell r="AZ483">
            <v>1</v>
          </cell>
          <cell r="BA483">
            <v>1</v>
          </cell>
          <cell r="BB483">
            <v>1</v>
          </cell>
          <cell r="BC483">
            <v>2</v>
          </cell>
          <cell r="BD483">
            <v>2</v>
          </cell>
          <cell r="BE483">
            <v>1</v>
          </cell>
          <cell r="BF483">
            <v>0</v>
          </cell>
          <cell r="BG483">
            <v>0</v>
          </cell>
          <cell r="BH483">
            <v>1</v>
          </cell>
          <cell r="BI483">
            <v>1</v>
          </cell>
          <cell r="BJ483">
            <v>2</v>
          </cell>
          <cell r="BK483">
            <v>2</v>
          </cell>
          <cell r="BL483">
            <v>2</v>
          </cell>
          <cell r="BM483">
            <v>2</v>
          </cell>
          <cell r="BN483">
            <v>2</v>
          </cell>
          <cell r="BO483">
            <v>2</v>
          </cell>
          <cell r="BP483">
            <v>0</v>
          </cell>
          <cell r="BQ483">
            <v>2</v>
          </cell>
          <cell r="BR483">
            <v>2</v>
          </cell>
          <cell r="BS483">
            <v>2</v>
          </cell>
          <cell r="BT483">
            <v>0</v>
          </cell>
          <cell r="BU483">
            <v>2</v>
          </cell>
          <cell r="BV483">
            <v>2</v>
          </cell>
          <cell r="BW483">
            <v>2</v>
          </cell>
          <cell r="BX483">
            <v>2</v>
          </cell>
          <cell r="BY483">
            <v>2</v>
          </cell>
          <cell r="BZ483">
            <v>2</v>
          </cell>
          <cell r="CA483">
            <v>2</v>
          </cell>
          <cell r="CB483">
            <v>2</v>
          </cell>
          <cell r="CC483">
            <v>2</v>
          </cell>
          <cell r="CD483">
            <v>2</v>
          </cell>
          <cell r="CE483">
            <v>2</v>
          </cell>
          <cell r="CF483">
            <v>1</v>
          </cell>
          <cell r="CG483">
            <v>1</v>
          </cell>
          <cell r="CH483">
            <v>1</v>
          </cell>
          <cell r="CI483">
            <v>2</v>
          </cell>
          <cell r="CJ483">
            <v>2</v>
          </cell>
          <cell r="CK483">
            <v>2</v>
          </cell>
          <cell r="CL483">
            <v>2</v>
          </cell>
          <cell r="CM483">
            <v>2</v>
          </cell>
          <cell r="CN483">
            <v>2</v>
          </cell>
          <cell r="CO483">
            <v>2</v>
          </cell>
          <cell r="CP483">
            <v>2</v>
          </cell>
          <cell r="CQ483">
            <v>2</v>
          </cell>
          <cell r="CR483">
            <v>2</v>
          </cell>
          <cell r="CS483">
            <v>2</v>
          </cell>
          <cell r="CT483">
            <v>2</v>
          </cell>
          <cell r="CU483">
            <v>1</v>
          </cell>
          <cell r="CV483">
            <v>1</v>
          </cell>
          <cell r="CW483">
            <v>1</v>
          </cell>
          <cell r="CX483">
            <v>2</v>
          </cell>
          <cell r="CY483">
            <v>1</v>
          </cell>
          <cell r="CZ483">
            <v>1</v>
          </cell>
          <cell r="DA483">
            <v>1</v>
          </cell>
          <cell r="DB483">
            <v>2</v>
          </cell>
          <cell r="DC483">
            <v>2</v>
          </cell>
          <cell r="DD483">
            <v>2</v>
          </cell>
          <cell r="DE483">
            <v>2</v>
          </cell>
          <cell r="DF483">
            <v>1</v>
          </cell>
          <cell r="DG483">
            <v>1</v>
          </cell>
          <cell r="DH483">
            <v>1</v>
          </cell>
          <cell r="DI483">
            <v>1</v>
          </cell>
          <cell r="DJ483" t="str">
            <v>Mag</v>
          </cell>
          <cell r="DK483" t="str">
            <v>Closed</v>
          </cell>
          <cell r="EA483" t="str">
            <v>Might</v>
          </cell>
          <cell r="EB483" t="str">
            <v>• 4 ranks in Diplomacy.
• 4 ranks in Knowledge (arcana).
• 8 ranks in Knowledge (religion).
• 8 ranks in Spellcraft.
• Alertness Feat.
• Iron Will Feat.
• Able to cast 3st-level arcane spells.
• Sponsorship by a member of the Harpers, approval of the High Harpers. Also, you patron deity must be nonevil and not one devoted to wanton destruction (not verified).</v>
          </cell>
        </row>
        <row r="484">
          <cell r="A484">
            <v>481</v>
          </cell>
          <cell r="B484" t="str">
            <v>Mage-Killer</v>
          </cell>
          <cell r="C484" t="str">
            <v>MgK</v>
          </cell>
          <cell r="D484" t="str">
            <v>MgK</v>
          </cell>
          <cell r="E484">
            <v>0</v>
          </cell>
          <cell r="G484">
            <v>0</v>
          </cell>
          <cell r="K484">
            <v>2</v>
          </cell>
          <cell r="L484">
            <v>4</v>
          </cell>
          <cell r="U484">
            <v>0.5</v>
          </cell>
          <cell r="V484">
            <v>0.34</v>
          </cell>
          <cell r="W484">
            <v>0.34</v>
          </cell>
          <cell r="X484">
            <v>0.5</v>
          </cell>
          <cell r="AH484">
            <v>1</v>
          </cell>
          <cell r="AI484">
            <v>1</v>
          </cell>
          <cell r="AJ484">
            <v>1</v>
          </cell>
          <cell r="AK484">
            <v>1</v>
          </cell>
          <cell r="AL484">
            <v>1</v>
          </cell>
          <cell r="AM484">
            <v>0</v>
          </cell>
          <cell r="AN484">
            <v>2</v>
          </cell>
          <cell r="AO484">
            <v>2</v>
          </cell>
          <cell r="AP484">
            <v>2</v>
          </cell>
          <cell r="AQ484">
            <v>2</v>
          </cell>
          <cell r="AR484">
            <v>2</v>
          </cell>
          <cell r="AS484">
            <v>2</v>
          </cell>
          <cell r="AT484">
            <v>2</v>
          </cell>
          <cell r="AU484">
            <v>2</v>
          </cell>
          <cell r="AV484">
            <v>1</v>
          </cell>
          <cell r="AW484">
            <v>1</v>
          </cell>
          <cell r="AX484">
            <v>1</v>
          </cell>
          <cell r="AY484">
            <v>1</v>
          </cell>
          <cell r="AZ484">
            <v>1</v>
          </cell>
          <cell r="BA484">
            <v>1</v>
          </cell>
          <cell r="BB484">
            <v>2</v>
          </cell>
          <cell r="BC484">
            <v>1</v>
          </cell>
          <cell r="BD484">
            <v>1</v>
          </cell>
          <cell r="BE484">
            <v>1</v>
          </cell>
          <cell r="BF484">
            <v>0</v>
          </cell>
          <cell r="BG484">
            <v>0</v>
          </cell>
          <cell r="BH484">
            <v>2</v>
          </cell>
          <cell r="BI484">
            <v>1</v>
          </cell>
          <cell r="BJ484">
            <v>2</v>
          </cell>
          <cell r="BK484">
            <v>2</v>
          </cell>
          <cell r="BL484">
            <v>2</v>
          </cell>
          <cell r="BM484">
            <v>2</v>
          </cell>
          <cell r="BN484">
            <v>2</v>
          </cell>
          <cell r="BO484">
            <v>2</v>
          </cell>
          <cell r="BP484">
            <v>0</v>
          </cell>
          <cell r="BQ484">
            <v>2</v>
          </cell>
          <cell r="BR484">
            <v>2</v>
          </cell>
          <cell r="BS484">
            <v>2</v>
          </cell>
          <cell r="BT484">
            <v>0</v>
          </cell>
          <cell r="BU484">
            <v>2</v>
          </cell>
          <cell r="BV484">
            <v>2</v>
          </cell>
          <cell r="BW484">
            <v>2</v>
          </cell>
          <cell r="BX484">
            <v>2</v>
          </cell>
          <cell r="BY484">
            <v>2</v>
          </cell>
          <cell r="BZ484">
            <v>2</v>
          </cell>
          <cell r="CA484">
            <v>2</v>
          </cell>
          <cell r="CB484">
            <v>2</v>
          </cell>
          <cell r="CC484">
            <v>2</v>
          </cell>
          <cell r="CD484">
            <v>2</v>
          </cell>
          <cell r="CE484">
            <v>1</v>
          </cell>
          <cell r="CF484">
            <v>1</v>
          </cell>
          <cell r="CG484">
            <v>1</v>
          </cell>
          <cell r="CH484">
            <v>1</v>
          </cell>
          <cell r="CI484">
            <v>1</v>
          </cell>
          <cell r="CJ484">
            <v>1</v>
          </cell>
          <cell r="CK484">
            <v>1</v>
          </cell>
          <cell r="CL484">
            <v>1</v>
          </cell>
          <cell r="CM484">
            <v>1</v>
          </cell>
          <cell r="CN484">
            <v>1</v>
          </cell>
          <cell r="CO484">
            <v>1</v>
          </cell>
          <cell r="CP484">
            <v>1</v>
          </cell>
          <cell r="CQ484">
            <v>1</v>
          </cell>
          <cell r="CR484">
            <v>1</v>
          </cell>
          <cell r="CS484">
            <v>1</v>
          </cell>
          <cell r="CT484">
            <v>1</v>
          </cell>
          <cell r="CU484">
            <v>1</v>
          </cell>
          <cell r="CV484">
            <v>1</v>
          </cell>
          <cell r="CW484">
            <v>1</v>
          </cell>
          <cell r="CX484">
            <v>1</v>
          </cell>
          <cell r="CY484">
            <v>1</v>
          </cell>
          <cell r="CZ484">
            <v>1</v>
          </cell>
          <cell r="DA484">
            <v>1</v>
          </cell>
          <cell r="DB484">
            <v>2</v>
          </cell>
          <cell r="DC484">
            <v>1</v>
          </cell>
          <cell r="DD484">
            <v>1</v>
          </cell>
          <cell r="DE484">
            <v>1</v>
          </cell>
          <cell r="DF484">
            <v>1</v>
          </cell>
          <cell r="DG484">
            <v>1</v>
          </cell>
          <cell r="DH484">
            <v>1</v>
          </cell>
          <cell r="DI484">
            <v>1</v>
          </cell>
          <cell r="DJ484" t="str">
            <v>Mag</v>
          </cell>
          <cell r="DK484" t="str">
            <v>Closed</v>
          </cell>
          <cell r="EA484" t="str">
            <v>Do</v>
          </cell>
          <cell r="EB484" t="str">
            <v>• 10 ranks in Spellcraft.
• Great Fortitude Feat.
• Lightning Reflexes Feat.
• Combat Casting Feat.
• Martial Weapon Proficiency (any).
• Ability to cast 4th-level Arcane or Divine.</v>
          </cell>
        </row>
        <row r="485">
          <cell r="A485">
            <v>482</v>
          </cell>
          <cell r="B485" t="str">
            <v>Master Alchemist</v>
          </cell>
          <cell r="C485" t="str">
            <v>MsA</v>
          </cell>
          <cell r="D485" t="str">
            <v>MsA</v>
          </cell>
          <cell r="E485">
            <v>0</v>
          </cell>
          <cell r="G485">
            <v>0</v>
          </cell>
          <cell r="K485">
            <v>2</v>
          </cell>
          <cell r="L485">
            <v>4</v>
          </cell>
          <cell r="U485">
            <v>0.5</v>
          </cell>
          <cell r="V485">
            <v>0.34</v>
          </cell>
          <cell r="W485">
            <v>0.34</v>
          </cell>
          <cell r="X485">
            <v>0.5</v>
          </cell>
          <cell r="AH485">
            <v>1</v>
          </cell>
          <cell r="AI485">
            <v>1</v>
          </cell>
          <cell r="AJ485">
            <v>1</v>
          </cell>
          <cell r="AK485">
            <v>1</v>
          </cell>
          <cell r="AL485">
            <v>1</v>
          </cell>
          <cell r="AM485">
            <v>0</v>
          </cell>
          <cell r="AN485">
            <v>2</v>
          </cell>
          <cell r="AO485">
            <v>2</v>
          </cell>
          <cell r="AP485">
            <v>2</v>
          </cell>
          <cell r="AQ485">
            <v>2</v>
          </cell>
          <cell r="AR485">
            <v>2</v>
          </cell>
          <cell r="AS485">
            <v>2</v>
          </cell>
          <cell r="AT485">
            <v>2</v>
          </cell>
          <cell r="AU485">
            <v>2</v>
          </cell>
          <cell r="AV485">
            <v>1</v>
          </cell>
          <cell r="AW485">
            <v>1</v>
          </cell>
          <cell r="AX485">
            <v>1</v>
          </cell>
          <cell r="AY485">
            <v>1</v>
          </cell>
          <cell r="AZ485">
            <v>1</v>
          </cell>
          <cell r="BA485">
            <v>1</v>
          </cell>
          <cell r="BB485">
            <v>1</v>
          </cell>
          <cell r="BC485">
            <v>1</v>
          </cell>
          <cell r="BD485">
            <v>1</v>
          </cell>
          <cell r="BE485">
            <v>1</v>
          </cell>
          <cell r="BF485">
            <v>0</v>
          </cell>
          <cell r="BG485">
            <v>0</v>
          </cell>
          <cell r="BH485">
            <v>1</v>
          </cell>
          <cell r="BI485">
            <v>1</v>
          </cell>
          <cell r="BJ485">
            <v>2</v>
          </cell>
          <cell r="BK485">
            <v>1</v>
          </cell>
          <cell r="BL485">
            <v>1</v>
          </cell>
          <cell r="BM485">
            <v>1</v>
          </cell>
          <cell r="BN485">
            <v>1</v>
          </cell>
          <cell r="BO485">
            <v>1</v>
          </cell>
          <cell r="BP485">
            <v>0</v>
          </cell>
          <cell r="BQ485">
            <v>1</v>
          </cell>
          <cell r="BR485">
            <v>1</v>
          </cell>
          <cell r="BS485">
            <v>1</v>
          </cell>
          <cell r="BT485">
            <v>0</v>
          </cell>
          <cell r="BU485">
            <v>1</v>
          </cell>
          <cell r="BV485">
            <v>1</v>
          </cell>
          <cell r="BW485">
            <v>1</v>
          </cell>
          <cell r="BX485">
            <v>1</v>
          </cell>
          <cell r="BY485">
            <v>1</v>
          </cell>
          <cell r="BZ485">
            <v>1</v>
          </cell>
          <cell r="CA485">
            <v>1</v>
          </cell>
          <cell r="CB485">
            <v>1</v>
          </cell>
          <cell r="CC485">
            <v>1</v>
          </cell>
          <cell r="CD485">
            <v>1</v>
          </cell>
          <cell r="CE485">
            <v>1</v>
          </cell>
          <cell r="CF485">
            <v>1</v>
          </cell>
          <cell r="CG485">
            <v>1</v>
          </cell>
          <cell r="CH485">
            <v>1</v>
          </cell>
          <cell r="CI485">
            <v>1</v>
          </cell>
          <cell r="CJ485">
            <v>1</v>
          </cell>
          <cell r="CK485">
            <v>1</v>
          </cell>
          <cell r="CL485">
            <v>1</v>
          </cell>
          <cell r="CM485">
            <v>1</v>
          </cell>
          <cell r="CN485">
            <v>1</v>
          </cell>
          <cell r="CO485">
            <v>2</v>
          </cell>
          <cell r="CP485">
            <v>2</v>
          </cell>
          <cell r="CQ485">
            <v>2</v>
          </cell>
          <cell r="CR485">
            <v>2</v>
          </cell>
          <cell r="CS485">
            <v>2</v>
          </cell>
          <cell r="CT485">
            <v>2</v>
          </cell>
          <cell r="CU485">
            <v>1</v>
          </cell>
          <cell r="CV485">
            <v>1</v>
          </cell>
          <cell r="CW485">
            <v>1</v>
          </cell>
          <cell r="CX485">
            <v>1</v>
          </cell>
          <cell r="CY485">
            <v>1</v>
          </cell>
          <cell r="CZ485">
            <v>1</v>
          </cell>
          <cell r="DA485">
            <v>1</v>
          </cell>
          <cell r="DB485">
            <v>2</v>
          </cell>
          <cell r="DC485">
            <v>1</v>
          </cell>
          <cell r="DD485">
            <v>1</v>
          </cell>
          <cell r="DE485">
            <v>1</v>
          </cell>
          <cell r="DF485">
            <v>1</v>
          </cell>
          <cell r="DG485">
            <v>1</v>
          </cell>
          <cell r="DH485">
            <v>1</v>
          </cell>
          <cell r="DI485">
            <v>1</v>
          </cell>
          <cell r="DJ485" t="str">
            <v>Mag</v>
          </cell>
          <cell r="DK485" t="str">
            <v>Closed</v>
          </cell>
          <cell r="EA485" t="str">
            <v>Do</v>
          </cell>
          <cell r="EB485" t="str">
            <v>• 10 ranks in Craft (alchemy).
• 10 rank in Spellcraft.
• Brew Potion Feat.
• Skill Focus (craft) Feat.
• Ability to cast 4th-level Arcane or Divine spells.</v>
          </cell>
        </row>
        <row r="486">
          <cell r="A486">
            <v>483</v>
          </cell>
          <cell r="B486" t="str">
            <v>Mystic Wanderer</v>
          </cell>
          <cell r="C486" t="str">
            <v>MyW</v>
          </cell>
          <cell r="D486" t="str">
            <v>MyW</v>
          </cell>
          <cell r="E486">
            <v>0</v>
          </cell>
          <cell r="G486">
            <v>0</v>
          </cell>
          <cell r="K486">
            <v>2</v>
          </cell>
          <cell r="L486">
            <v>8</v>
          </cell>
          <cell r="U486">
            <v>0.5</v>
          </cell>
          <cell r="V486">
            <v>0.34</v>
          </cell>
          <cell r="W486">
            <v>0.5</v>
          </cell>
          <cell r="X486">
            <v>0.5</v>
          </cell>
          <cell r="AH486">
            <v>1</v>
          </cell>
          <cell r="AI486">
            <v>1</v>
          </cell>
          <cell r="AJ486">
            <v>1</v>
          </cell>
          <cell r="AK486">
            <v>1</v>
          </cell>
          <cell r="AL486">
            <v>1</v>
          </cell>
          <cell r="AM486">
            <v>0</v>
          </cell>
          <cell r="AN486">
            <v>2</v>
          </cell>
          <cell r="AO486">
            <v>2</v>
          </cell>
          <cell r="AP486">
            <v>2</v>
          </cell>
          <cell r="AQ486">
            <v>2</v>
          </cell>
          <cell r="AR486">
            <v>2</v>
          </cell>
          <cell r="AS486">
            <v>2</v>
          </cell>
          <cell r="AT486">
            <v>2</v>
          </cell>
          <cell r="AU486">
            <v>2</v>
          </cell>
          <cell r="AV486">
            <v>1</v>
          </cell>
          <cell r="AW486">
            <v>2</v>
          </cell>
          <cell r="AX486">
            <v>1</v>
          </cell>
          <cell r="AY486">
            <v>1</v>
          </cell>
          <cell r="AZ486">
            <v>1</v>
          </cell>
          <cell r="BA486">
            <v>1</v>
          </cell>
          <cell r="BB486">
            <v>1</v>
          </cell>
          <cell r="BC486">
            <v>1</v>
          </cell>
          <cell r="BD486">
            <v>2</v>
          </cell>
          <cell r="BE486">
            <v>1</v>
          </cell>
          <cell r="BF486">
            <v>0</v>
          </cell>
          <cell r="BG486">
            <v>0</v>
          </cell>
          <cell r="BH486">
            <v>1</v>
          </cell>
          <cell r="BI486">
            <v>1</v>
          </cell>
          <cell r="BJ486">
            <v>2</v>
          </cell>
          <cell r="BK486">
            <v>1</v>
          </cell>
          <cell r="BL486">
            <v>1</v>
          </cell>
          <cell r="BM486">
            <v>1</v>
          </cell>
          <cell r="BN486">
            <v>1</v>
          </cell>
          <cell r="BO486">
            <v>1</v>
          </cell>
          <cell r="BP486">
            <v>0</v>
          </cell>
          <cell r="BQ486">
            <v>2</v>
          </cell>
          <cell r="BR486">
            <v>1</v>
          </cell>
          <cell r="BS486">
            <v>1</v>
          </cell>
          <cell r="BT486">
            <v>0</v>
          </cell>
          <cell r="BU486">
            <v>2</v>
          </cell>
          <cell r="BV486">
            <v>1</v>
          </cell>
          <cell r="BW486">
            <v>1</v>
          </cell>
          <cell r="BX486">
            <v>1</v>
          </cell>
          <cell r="BY486">
            <v>1</v>
          </cell>
          <cell r="BZ486">
            <v>1</v>
          </cell>
          <cell r="CA486">
            <v>1</v>
          </cell>
          <cell r="CB486">
            <v>1</v>
          </cell>
          <cell r="CC486">
            <v>1</v>
          </cell>
          <cell r="CD486">
            <v>1</v>
          </cell>
          <cell r="CE486">
            <v>1</v>
          </cell>
          <cell r="CF486">
            <v>1</v>
          </cell>
          <cell r="CG486">
            <v>1</v>
          </cell>
          <cell r="CH486">
            <v>1</v>
          </cell>
          <cell r="CI486">
            <v>1</v>
          </cell>
          <cell r="CJ486">
            <v>1</v>
          </cell>
          <cell r="CK486">
            <v>1</v>
          </cell>
          <cell r="CL486">
            <v>1</v>
          </cell>
          <cell r="CM486">
            <v>1</v>
          </cell>
          <cell r="CN486">
            <v>1</v>
          </cell>
          <cell r="CO486">
            <v>2</v>
          </cell>
          <cell r="CP486">
            <v>2</v>
          </cell>
          <cell r="CQ486">
            <v>2</v>
          </cell>
          <cell r="CR486">
            <v>2</v>
          </cell>
          <cell r="CS486">
            <v>2</v>
          </cell>
          <cell r="CT486">
            <v>2</v>
          </cell>
          <cell r="CU486">
            <v>1</v>
          </cell>
          <cell r="CV486">
            <v>1</v>
          </cell>
          <cell r="CW486">
            <v>1</v>
          </cell>
          <cell r="CX486">
            <v>1</v>
          </cell>
          <cell r="CY486">
            <v>1</v>
          </cell>
          <cell r="CZ486">
            <v>1</v>
          </cell>
          <cell r="DA486">
            <v>1</v>
          </cell>
          <cell r="DB486">
            <v>2</v>
          </cell>
          <cell r="DC486">
            <v>1</v>
          </cell>
          <cell r="DD486">
            <v>1</v>
          </cell>
          <cell r="DE486">
            <v>1</v>
          </cell>
          <cell r="DF486">
            <v>1</v>
          </cell>
          <cell r="DG486">
            <v>1</v>
          </cell>
          <cell r="DH486">
            <v>1</v>
          </cell>
          <cell r="DI486">
            <v>1</v>
          </cell>
          <cell r="DJ486" t="str">
            <v>Mag</v>
          </cell>
          <cell r="DK486" t="str">
            <v>Closed</v>
          </cell>
          <cell r="EA486" t="str">
            <v>Do</v>
          </cell>
          <cell r="EB486" t="str">
            <v>• Must be of Any Non-Lawful Alignment.
• 3 ranks in Craft (alchemy).
• 8 ranks in Diplomacy.
• 3 ranks in Knowledge (nature).
• 3 ranks in Perform.
• 3 ranks in Profession (herbalist).
• Iron Will Feat.
• Ability to cast 2th-level Divine Spells.</v>
          </cell>
        </row>
        <row r="487">
          <cell r="A487">
            <v>484</v>
          </cell>
          <cell r="B487" t="str">
            <v>Spelldancer</v>
          </cell>
          <cell r="C487" t="str">
            <v>SpD</v>
          </cell>
          <cell r="D487" t="str">
            <v>SpD</v>
          </cell>
          <cell r="E487">
            <v>0</v>
          </cell>
          <cell r="G487">
            <v>0</v>
          </cell>
          <cell r="K487">
            <v>4</v>
          </cell>
          <cell r="L487">
            <v>6</v>
          </cell>
          <cell r="S487" t="b">
            <v>0</v>
          </cell>
          <cell r="U487">
            <v>0.5</v>
          </cell>
          <cell r="V487">
            <v>0.34</v>
          </cell>
          <cell r="W487">
            <v>0.5</v>
          </cell>
          <cell r="X487">
            <v>0.5</v>
          </cell>
          <cell r="AH487">
            <v>1</v>
          </cell>
          <cell r="AI487">
            <v>1</v>
          </cell>
          <cell r="AJ487">
            <v>1</v>
          </cell>
          <cell r="AK487">
            <v>1</v>
          </cell>
          <cell r="AL487">
            <v>1</v>
          </cell>
          <cell r="AM487">
            <v>0</v>
          </cell>
          <cell r="AN487">
            <v>2</v>
          </cell>
          <cell r="AO487">
            <v>2</v>
          </cell>
          <cell r="AP487">
            <v>2</v>
          </cell>
          <cell r="AQ487">
            <v>2</v>
          </cell>
          <cell r="AR487">
            <v>2</v>
          </cell>
          <cell r="AS487">
            <v>2</v>
          </cell>
          <cell r="AT487">
            <v>2</v>
          </cell>
          <cell r="AU487">
            <v>2</v>
          </cell>
          <cell r="AV487">
            <v>1</v>
          </cell>
          <cell r="AW487">
            <v>1</v>
          </cell>
          <cell r="AX487">
            <v>1</v>
          </cell>
          <cell r="AY487">
            <v>1</v>
          </cell>
          <cell r="AZ487">
            <v>1</v>
          </cell>
          <cell r="BA487">
            <v>1</v>
          </cell>
          <cell r="BB487">
            <v>1</v>
          </cell>
          <cell r="BC487">
            <v>1</v>
          </cell>
          <cell r="BD487">
            <v>1</v>
          </cell>
          <cell r="BE487">
            <v>1</v>
          </cell>
          <cell r="BF487">
            <v>0</v>
          </cell>
          <cell r="BG487">
            <v>0</v>
          </cell>
          <cell r="BH487">
            <v>1</v>
          </cell>
          <cell r="BI487">
            <v>2</v>
          </cell>
          <cell r="BJ487">
            <v>2</v>
          </cell>
          <cell r="BK487">
            <v>1</v>
          </cell>
          <cell r="BL487">
            <v>1</v>
          </cell>
          <cell r="BM487">
            <v>1</v>
          </cell>
          <cell r="BN487">
            <v>1</v>
          </cell>
          <cell r="BO487">
            <v>1</v>
          </cell>
          <cell r="BP487">
            <v>0</v>
          </cell>
          <cell r="BQ487">
            <v>1</v>
          </cell>
          <cell r="BR487">
            <v>1</v>
          </cell>
          <cell r="BS487">
            <v>1</v>
          </cell>
          <cell r="BT487">
            <v>0</v>
          </cell>
          <cell r="BU487">
            <v>1</v>
          </cell>
          <cell r="BV487">
            <v>1</v>
          </cell>
          <cell r="BW487">
            <v>1</v>
          </cell>
          <cell r="BX487">
            <v>1</v>
          </cell>
          <cell r="BY487">
            <v>1</v>
          </cell>
          <cell r="BZ487">
            <v>1</v>
          </cell>
          <cell r="CA487">
            <v>1</v>
          </cell>
          <cell r="CB487">
            <v>1</v>
          </cell>
          <cell r="CC487">
            <v>1</v>
          </cell>
          <cell r="CD487">
            <v>1</v>
          </cell>
          <cell r="CE487">
            <v>1</v>
          </cell>
          <cell r="CF487">
            <v>1</v>
          </cell>
          <cell r="CG487">
            <v>1</v>
          </cell>
          <cell r="CH487">
            <v>1</v>
          </cell>
          <cell r="CI487">
            <v>2</v>
          </cell>
          <cell r="CJ487">
            <v>2</v>
          </cell>
          <cell r="CK487">
            <v>2</v>
          </cell>
          <cell r="CL487">
            <v>2</v>
          </cell>
          <cell r="CM487">
            <v>2</v>
          </cell>
          <cell r="CN487">
            <v>2</v>
          </cell>
          <cell r="CO487">
            <v>2</v>
          </cell>
          <cell r="CP487">
            <v>2</v>
          </cell>
          <cell r="CQ487">
            <v>2</v>
          </cell>
          <cell r="CR487">
            <v>2</v>
          </cell>
          <cell r="CS487">
            <v>2</v>
          </cell>
          <cell r="CT487">
            <v>2</v>
          </cell>
          <cell r="CU487">
            <v>1</v>
          </cell>
          <cell r="CV487">
            <v>1</v>
          </cell>
          <cell r="CW487">
            <v>1</v>
          </cell>
          <cell r="CX487">
            <v>1</v>
          </cell>
          <cell r="CY487">
            <v>1</v>
          </cell>
          <cell r="CZ487">
            <v>1</v>
          </cell>
          <cell r="DA487">
            <v>1</v>
          </cell>
          <cell r="DB487">
            <v>2</v>
          </cell>
          <cell r="DC487">
            <v>1</v>
          </cell>
          <cell r="DD487">
            <v>1</v>
          </cell>
          <cell r="DE487">
            <v>2</v>
          </cell>
          <cell r="DF487">
            <v>2</v>
          </cell>
          <cell r="DG487">
            <v>1</v>
          </cell>
          <cell r="DH487">
            <v>1</v>
          </cell>
          <cell r="DI487">
            <v>1</v>
          </cell>
          <cell r="DJ487" t="str">
            <v>Mag</v>
          </cell>
          <cell r="DK487" t="str">
            <v>Closed</v>
          </cell>
          <cell r="EA487" t="str">
            <v>Do</v>
          </cell>
          <cell r="EB487" t="str">
            <v>• 4 ranks in Concentration.
• 6 ranks in Perform (dance).
• 4 ranks in Tumble.
• Combat Casting Feat.
• Dodge Feat.
• Endurance Feat.
• Mobility Feat.
• Ability to cast 3rd-level Arcane Spells.</v>
          </cell>
        </row>
        <row r="488">
          <cell r="A488">
            <v>485</v>
          </cell>
          <cell r="B488" t="str">
            <v>Spellfire Channeler</v>
          </cell>
          <cell r="C488" t="str">
            <v>SfC</v>
          </cell>
          <cell r="D488" t="str">
            <v>SfC</v>
          </cell>
          <cell r="E488">
            <v>0</v>
          </cell>
          <cell r="K488">
            <v>2</v>
          </cell>
          <cell r="L488">
            <v>4</v>
          </cell>
          <cell r="S488" t="b">
            <v>0</v>
          </cell>
          <cell r="U488">
            <v>0.5</v>
          </cell>
          <cell r="V488">
            <v>0.5</v>
          </cell>
          <cell r="W488">
            <v>0.34</v>
          </cell>
          <cell r="X488">
            <v>0.5</v>
          </cell>
          <cell r="AH488">
            <v>1</v>
          </cell>
          <cell r="AI488">
            <v>1</v>
          </cell>
          <cell r="AJ488">
            <v>1</v>
          </cell>
          <cell r="AK488">
            <v>2</v>
          </cell>
          <cell r="AL488">
            <v>1</v>
          </cell>
          <cell r="AM488">
            <v>0</v>
          </cell>
          <cell r="AN488">
            <v>2</v>
          </cell>
          <cell r="AO488">
            <v>2</v>
          </cell>
          <cell r="AP488">
            <v>2</v>
          </cell>
          <cell r="AQ488">
            <v>2</v>
          </cell>
          <cell r="AR488">
            <v>2</v>
          </cell>
          <cell r="AS488">
            <v>2</v>
          </cell>
          <cell r="AT488">
            <v>2</v>
          </cell>
          <cell r="AU488">
            <v>2</v>
          </cell>
          <cell r="AV488">
            <v>1</v>
          </cell>
          <cell r="AW488">
            <v>1</v>
          </cell>
          <cell r="AX488">
            <v>1</v>
          </cell>
          <cell r="AY488">
            <v>2</v>
          </cell>
          <cell r="AZ488">
            <v>1</v>
          </cell>
          <cell r="BA488">
            <v>1</v>
          </cell>
          <cell r="BB488">
            <v>1</v>
          </cell>
          <cell r="BC488">
            <v>1</v>
          </cell>
          <cell r="BD488">
            <v>2</v>
          </cell>
          <cell r="BE488">
            <v>1</v>
          </cell>
          <cell r="BF488">
            <v>0</v>
          </cell>
          <cell r="BG488">
            <v>0</v>
          </cell>
          <cell r="BH488">
            <v>2</v>
          </cell>
          <cell r="BI488">
            <v>1</v>
          </cell>
          <cell r="BJ488">
            <v>2</v>
          </cell>
          <cell r="BK488">
            <v>1</v>
          </cell>
          <cell r="BL488">
            <v>1</v>
          </cell>
          <cell r="BM488">
            <v>1</v>
          </cell>
          <cell r="BN488">
            <v>1</v>
          </cell>
          <cell r="BO488">
            <v>1</v>
          </cell>
          <cell r="BP488">
            <v>0</v>
          </cell>
          <cell r="BQ488">
            <v>1</v>
          </cell>
          <cell r="BR488">
            <v>1</v>
          </cell>
          <cell r="BS488">
            <v>1</v>
          </cell>
          <cell r="BT488">
            <v>0</v>
          </cell>
          <cell r="BU488">
            <v>1</v>
          </cell>
          <cell r="BV488">
            <v>1</v>
          </cell>
          <cell r="BW488">
            <v>1</v>
          </cell>
          <cell r="BX488">
            <v>1</v>
          </cell>
          <cell r="BY488">
            <v>1</v>
          </cell>
          <cell r="BZ488">
            <v>1</v>
          </cell>
          <cell r="CA488">
            <v>1</v>
          </cell>
          <cell r="CB488">
            <v>1</v>
          </cell>
          <cell r="CC488">
            <v>1</v>
          </cell>
          <cell r="CD488">
            <v>1</v>
          </cell>
          <cell r="CE488">
            <v>1</v>
          </cell>
          <cell r="CF488">
            <v>1</v>
          </cell>
          <cell r="CG488">
            <v>1</v>
          </cell>
          <cell r="CH488">
            <v>1</v>
          </cell>
          <cell r="CI488">
            <v>1</v>
          </cell>
          <cell r="CJ488">
            <v>1</v>
          </cell>
          <cell r="CK488">
            <v>1</v>
          </cell>
          <cell r="CL488">
            <v>1</v>
          </cell>
          <cell r="CM488">
            <v>1</v>
          </cell>
          <cell r="CN488">
            <v>1</v>
          </cell>
          <cell r="CO488">
            <v>2</v>
          </cell>
          <cell r="CP488">
            <v>2</v>
          </cell>
          <cell r="CQ488">
            <v>2</v>
          </cell>
          <cell r="CR488">
            <v>2</v>
          </cell>
          <cell r="CS488">
            <v>2</v>
          </cell>
          <cell r="CT488">
            <v>2</v>
          </cell>
          <cell r="CU488">
            <v>1</v>
          </cell>
          <cell r="CV488">
            <v>1</v>
          </cell>
          <cell r="CW488">
            <v>1</v>
          </cell>
          <cell r="CX488">
            <v>2</v>
          </cell>
          <cell r="CY488">
            <v>1</v>
          </cell>
          <cell r="CZ488">
            <v>1</v>
          </cell>
          <cell r="DA488">
            <v>1</v>
          </cell>
          <cell r="DB488">
            <v>2</v>
          </cell>
          <cell r="DC488">
            <v>1</v>
          </cell>
          <cell r="DD488">
            <v>2</v>
          </cell>
          <cell r="DE488">
            <v>1</v>
          </cell>
          <cell r="DF488">
            <v>1</v>
          </cell>
          <cell r="DG488">
            <v>1</v>
          </cell>
          <cell r="DH488">
            <v>1</v>
          </cell>
          <cell r="DI488">
            <v>1</v>
          </cell>
          <cell r="DJ488" t="str">
            <v>Mag</v>
          </cell>
          <cell r="DK488" t="str">
            <v>Closed</v>
          </cell>
          <cell r="EA488" t="str">
            <v>Do</v>
          </cell>
          <cell r="EB488" t="str">
            <v>• 8 ranks in Concentration.
• 2 ranks in Knowledge (arcana).
• 2 ranks in Spellcraft.
• Endurance Feat.
• Spellfire Wielder Feat.</v>
          </cell>
        </row>
        <row r="489">
          <cell r="A489">
            <v>486</v>
          </cell>
          <cell r="B489" t="str">
            <v>War Wizard of Cormyr</v>
          </cell>
          <cell r="C489" t="str">
            <v>WWC</v>
          </cell>
          <cell r="D489" t="str">
            <v>WWC</v>
          </cell>
          <cell r="E489">
            <v>0</v>
          </cell>
          <cell r="G489">
            <v>0</v>
          </cell>
          <cell r="K489">
            <v>2</v>
          </cell>
          <cell r="L489">
            <v>4</v>
          </cell>
          <cell r="U489">
            <v>0.5</v>
          </cell>
          <cell r="V489">
            <v>0.5</v>
          </cell>
          <cell r="W489">
            <v>0.34</v>
          </cell>
          <cell r="X489">
            <v>0.5</v>
          </cell>
          <cell r="AH489">
            <v>1</v>
          </cell>
          <cell r="AI489">
            <v>1</v>
          </cell>
          <cell r="AJ489">
            <v>1</v>
          </cell>
          <cell r="AK489">
            <v>1</v>
          </cell>
          <cell r="AL489">
            <v>1</v>
          </cell>
          <cell r="AM489">
            <v>0</v>
          </cell>
          <cell r="AN489">
            <v>2</v>
          </cell>
          <cell r="AO489">
            <v>2</v>
          </cell>
          <cell r="AP489">
            <v>2</v>
          </cell>
          <cell r="AQ489">
            <v>2</v>
          </cell>
          <cell r="AR489">
            <v>2</v>
          </cell>
          <cell r="AS489">
            <v>2</v>
          </cell>
          <cell r="AT489">
            <v>2</v>
          </cell>
          <cell r="AU489">
            <v>2</v>
          </cell>
          <cell r="AV489">
            <v>1</v>
          </cell>
          <cell r="AW489">
            <v>1</v>
          </cell>
          <cell r="AX489">
            <v>1</v>
          </cell>
          <cell r="AY489">
            <v>1</v>
          </cell>
          <cell r="AZ489">
            <v>1</v>
          </cell>
          <cell r="BA489">
            <v>1</v>
          </cell>
          <cell r="BB489">
            <v>1</v>
          </cell>
          <cell r="BC489">
            <v>1</v>
          </cell>
          <cell r="BD489">
            <v>1</v>
          </cell>
          <cell r="BE489">
            <v>1</v>
          </cell>
          <cell r="BF489">
            <v>0</v>
          </cell>
          <cell r="BG489">
            <v>0</v>
          </cell>
          <cell r="BH489">
            <v>1</v>
          </cell>
          <cell r="BI489">
            <v>1</v>
          </cell>
          <cell r="BJ489">
            <v>2</v>
          </cell>
          <cell r="BK489">
            <v>2</v>
          </cell>
          <cell r="BL489">
            <v>2</v>
          </cell>
          <cell r="BM489">
            <v>2</v>
          </cell>
          <cell r="BN489">
            <v>2</v>
          </cell>
          <cell r="BO489">
            <v>2</v>
          </cell>
          <cell r="BP489">
            <v>0</v>
          </cell>
          <cell r="BQ489">
            <v>2</v>
          </cell>
          <cell r="BR489">
            <v>2</v>
          </cell>
          <cell r="BS489">
            <v>2</v>
          </cell>
          <cell r="BT489">
            <v>0</v>
          </cell>
          <cell r="BU489">
            <v>2</v>
          </cell>
          <cell r="BV489">
            <v>2</v>
          </cell>
          <cell r="BW489">
            <v>2</v>
          </cell>
          <cell r="BX489">
            <v>2</v>
          </cell>
          <cell r="BY489">
            <v>2</v>
          </cell>
          <cell r="BZ489">
            <v>2</v>
          </cell>
          <cell r="CA489">
            <v>2</v>
          </cell>
          <cell r="CB489">
            <v>2</v>
          </cell>
          <cell r="CC489">
            <v>2</v>
          </cell>
          <cell r="CD489">
            <v>2</v>
          </cell>
          <cell r="CE489">
            <v>1</v>
          </cell>
          <cell r="CF489">
            <v>1</v>
          </cell>
          <cell r="CG489">
            <v>1</v>
          </cell>
          <cell r="CH489">
            <v>1</v>
          </cell>
          <cell r="CI489">
            <v>1</v>
          </cell>
          <cell r="CJ489">
            <v>1</v>
          </cell>
          <cell r="CK489">
            <v>1</v>
          </cell>
          <cell r="CL489">
            <v>1</v>
          </cell>
          <cell r="CM489">
            <v>1</v>
          </cell>
          <cell r="CN489">
            <v>1</v>
          </cell>
          <cell r="CO489">
            <v>2</v>
          </cell>
          <cell r="CP489">
            <v>2</v>
          </cell>
          <cell r="CQ489">
            <v>2</v>
          </cell>
          <cell r="CR489">
            <v>2</v>
          </cell>
          <cell r="CS489">
            <v>2</v>
          </cell>
          <cell r="CT489">
            <v>2</v>
          </cell>
          <cell r="CU489">
            <v>1</v>
          </cell>
          <cell r="CV489">
            <v>1</v>
          </cell>
          <cell r="CW489">
            <v>1</v>
          </cell>
          <cell r="CX489">
            <v>1</v>
          </cell>
          <cell r="CY489">
            <v>1</v>
          </cell>
          <cell r="CZ489">
            <v>1</v>
          </cell>
          <cell r="DA489">
            <v>1</v>
          </cell>
          <cell r="DB489">
            <v>2</v>
          </cell>
          <cell r="DC489">
            <v>1</v>
          </cell>
          <cell r="DD489">
            <v>1</v>
          </cell>
          <cell r="DE489">
            <v>1</v>
          </cell>
          <cell r="DF489">
            <v>1</v>
          </cell>
          <cell r="DG489">
            <v>1</v>
          </cell>
          <cell r="DH489">
            <v>1</v>
          </cell>
          <cell r="DI489">
            <v>1</v>
          </cell>
          <cell r="DJ489" t="str">
            <v>Mag</v>
          </cell>
          <cell r="DK489" t="str">
            <v>Closed</v>
          </cell>
          <cell r="EA489" t="str">
            <v>Do</v>
          </cell>
          <cell r="EB489" t="str">
            <v>• 10 ranks in Spellcraft.
• Enlarge Spell Feat.
• Widen Spell Feat.
• Martial Weapon Proficiency Feat.
• Ability to cast 4th-level arcane spells.</v>
          </cell>
        </row>
        <row r="490">
          <cell r="A490">
            <v>487</v>
          </cell>
          <cell r="B490" t="str">
            <v>– Prestige Classes Races of Faerun –</v>
          </cell>
          <cell r="E490">
            <v>0</v>
          </cell>
          <cell r="F490">
            <v>1</v>
          </cell>
        </row>
        <row r="491">
          <cell r="A491">
            <v>488</v>
          </cell>
          <cell r="B491" t="str">
            <v>Battlerager</v>
          </cell>
          <cell r="C491" t="str">
            <v>Btr</v>
          </cell>
          <cell r="D491" t="str">
            <v>Btr</v>
          </cell>
          <cell r="E491">
            <v>0</v>
          </cell>
          <cell r="K491">
            <v>2</v>
          </cell>
          <cell r="L491">
            <v>12</v>
          </cell>
          <cell r="U491">
            <v>1</v>
          </cell>
          <cell r="V491">
            <v>0.5</v>
          </cell>
          <cell r="W491">
            <v>0.34</v>
          </cell>
          <cell r="X491">
            <v>0.34</v>
          </cell>
          <cell r="AH491">
            <v>1</v>
          </cell>
          <cell r="AI491">
            <v>1</v>
          </cell>
          <cell r="AJ491">
            <v>1</v>
          </cell>
          <cell r="AK491">
            <v>1</v>
          </cell>
          <cell r="AL491">
            <v>2</v>
          </cell>
          <cell r="AM491">
            <v>0</v>
          </cell>
          <cell r="AN491">
            <v>1</v>
          </cell>
          <cell r="AO491">
            <v>2</v>
          </cell>
          <cell r="AP491">
            <v>2</v>
          </cell>
          <cell r="AQ491">
            <v>2</v>
          </cell>
          <cell r="AR491">
            <v>2</v>
          </cell>
          <cell r="AS491">
            <v>2</v>
          </cell>
          <cell r="AT491">
            <v>2</v>
          </cell>
          <cell r="AU491">
            <v>2</v>
          </cell>
          <cell r="AV491">
            <v>1</v>
          </cell>
          <cell r="AW491">
            <v>1</v>
          </cell>
          <cell r="AX491">
            <v>1</v>
          </cell>
          <cell r="AY491">
            <v>1</v>
          </cell>
          <cell r="AZ491">
            <v>1</v>
          </cell>
          <cell r="BA491">
            <v>1</v>
          </cell>
          <cell r="BB491">
            <v>1</v>
          </cell>
          <cell r="BC491">
            <v>2</v>
          </cell>
          <cell r="BD491">
            <v>1</v>
          </cell>
          <cell r="BE491">
            <v>1</v>
          </cell>
          <cell r="BF491">
            <v>0</v>
          </cell>
          <cell r="BG491">
            <v>0</v>
          </cell>
          <cell r="BH491">
            <v>2</v>
          </cell>
          <cell r="BI491">
            <v>2</v>
          </cell>
          <cell r="BJ491">
            <v>1</v>
          </cell>
          <cell r="BK491">
            <v>1</v>
          </cell>
          <cell r="BL491">
            <v>1</v>
          </cell>
          <cell r="BM491">
            <v>1</v>
          </cell>
          <cell r="BN491">
            <v>1</v>
          </cell>
          <cell r="BO491">
            <v>1</v>
          </cell>
          <cell r="BP491">
            <v>0</v>
          </cell>
          <cell r="BQ491">
            <v>1</v>
          </cell>
          <cell r="BR491">
            <v>1</v>
          </cell>
          <cell r="BS491">
            <v>1</v>
          </cell>
          <cell r="BT491">
            <v>0</v>
          </cell>
          <cell r="BU491">
            <v>2</v>
          </cell>
          <cell r="BV491">
            <v>1</v>
          </cell>
          <cell r="BW491">
            <v>1</v>
          </cell>
          <cell r="BX491">
            <v>1</v>
          </cell>
          <cell r="BY491">
            <v>1</v>
          </cell>
          <cell r="BZ491">
            <v>1</v>
          </cell>
          <cell r="CA491">
            <v>1</v>
          </cell>
          <cell r="CB491">
            <v>1</v>
          </cell>
          <cell r="CC491">
            <v>1</v>
          </cell>
          <cell r="CD491">
            <v>1</v>
          </cell>
          <cell r="CE491">
            <v>2</v>
          </cell>
          <cell r="CF491">
            <v>1</v>
          </cell>
          <cell r="CG491">
            <v>1</v>
          </cell>
          <cell r="CH491">
            <v>1</v>
          </cell>
          <cell r="CI491">
            <v>2</v>
          </cell>
          <cell r="CJ491">
            <v>2</v>
          </cell>
          <cell r="CK491">
            <v>2</v>
          </cell>
          <cell r="CL491">
            <v>2</v>
          </cell>
          <cell r="CM491">
            <v>2</v>
          </cell>
          <cell r="CN491">
            <v>2</v>
          </cell>
          <cell r="CO491">
            <v>1</v>
          </cell>
          <cell r="CP491">
            <v>1</v>
          </cell>
          <cell r="CQ491">
            <v>1</v>
          </cell>
          <cell r="CR491">
            <v>1</v>
          </cell>
          <cell r="CS491">
            <v>1</v>
          </cell>
          <cell r="CT491">
            <v>1</v>
          </cell>
          <cell r="CU491">
            <v>1</v>
          </cell>
          <cell r="CV491">
            <v>2</v>
          </cell>
          <cell r="CW491">
            <v>1</v>
          </cell>
          <cell r="CX491">
            <v>1</v>
          </cell>
          <cell r="CY491">
            <v>1</v>
          </cell>
          <cell r="CZ491">
            <v>1</v>
          </cell>
          <cell r="DA491">
            <v>1</v>
          </cell>
          <cell r="DB491">
            <v>1</v>
          </cell>
          <cell r="DC491">
            <v>1</v>
          </cell>
          <cell r="DD491">
            <v>2</v>
          </cell>
          <cell r="DE491">
            <v>1</v>
          </cell>
          <cell r="DF491">
            <v>2</v>
          </cell>
          <cell r="DG491">
            <v>1</v>
          </cell>
          <cell r="DH491">
            <v>1</v>
          </cell>
          <cell r="DI491">
            <v>1</v>
          </cell>
          <cell r="DJ491" t="str">
            <v>RoF</v>
          </cell>
          <cell r="DK491" t="str">
            <v>Closed</v>
          </cell>
          <cell r="EA491" t="str">
            <v>Do</v>
          </cell>
          <cell r="EB491" t="str">
            <v>• Must be a Dwarf.
• Must be of any Non-Lawful Alignment..
• Base attack bonus of +5 or greater.
• 8 ranks in Intimidate.
• 2 ranks in Knowledge (religion).
• 2 ranks in Perform.
• Cleave Feat.
• Endurance Feat.
• Power Attack Feat
• Ability to rage.</v>
          </cell>
        </row>
        <row r="492">
          <cell r="A492">
            <v>489</v>
          </cell>
          <cell r="B492" t="str">
            <v>Breachgnome</v>
          </cell>
          <cell r="C492" t="str">
            <v>BrG</v>
          </cell>
          <cell r="D492" t="str">
            <v>BrG</v>
          </cell>
          <cell r="E492">
            <v>0</v>
          </cell>
          <cell r="K492">
            <v>2</v>
          </cell>
          <cell r="L492">
            <v>10</v>
          </cell>
          <cell r="N492" t="b">
            <v>0</v>
          </cell>
          <cell r="O492" t="b">
            <v>0</v>
          </cell>
          <cell r="P492" t="b">
            <v>0</v>
          </cell>
          <cell r="Q492" t="b">
            <v>0</v>
          </cell>
          <cell r="R492" t="b">
            <v>0</v>
          </cell>
          <cell r="S492" t="b">
            <v>0</v>
          </cell>
          <cell r="T492" t="b">
            <v>0</v>
          </cell>
          <cell r="U492">
            <v>1</v>
          </cell>
          <cell r="V492">
            <v>0.34</v>
          </cell>
          <cell r="W492">
            <v>0.5</v>
          </cell>
          <cell r="X492">
            <v>0.34</v>
          </cell>
          <cell r="AH492">
            <v>1</v>
          </cell>
          <cell r="AI492">
            <v>1</v>
          </cell>
          <cell r="AJ492">
            <v>1</v>
          </cell>
          <cell r="AK492">
            <v>2</v>
          </cell>
          <cell r="AL492">
            <v>2</v>
          </cell>
          <cell r="AM492">
            <v>0</v>
          </cell>
          <cell r="AN492">
            <v>2</v>
          </cell>
          <cell r="AO492">
            <v>2</v>
          </cell>
          <cell r="AP492">
            <v>2</v>
          </cell>
          <cell r="AQ492">
            <v>2</v>
          </cell>
          <cell r="AR492">
            <v>2</v>
          </cell>
          <cell r="AS492">
            <v>2</v>
          </cell>
          <cell r="AT492">
            <v>2</v>
          </cell>
          <cell r="AU492">
            <v>2</v>
          </cell>
          <cell r="AV492">
            <v>1</v>
          </cell>
          <cell r="AW492">
            <v>1</v>
          </cell>
          <cell r="AX492">
            <v>1</v>
          </cell>
          <cell r="AY492">
            <v>1</v>
          </cell>
          <cell r="AZ492">
            <v>1</v>
          </cell>
          <cell r="BA492">
            <v>1</v>
          </cell>
          <cell r="BB492">
            <v>1</v>
          </cell>
          <cell r="BC492">
            <v>2</v>
          </cell>
          <cell r="BD492">
            <v>1</v>
          </cell>
          <cell r="BE492">
            <v>2</v>
          </cell>
          <cell r="BF492">
            <v>0</v>
          </cell>
          <cell r="BG492">
            <v>0</v>
          </cell>
          <cell r="BH492">
            <v>1</v>
          </cell>
          <cell r="BI492">
            <v>2</v>
          </cell>
          <cell r="BJ492">
            <v>1</v>
          </cell>
          <cell r="BL492">
            <v>1</v>
          </cell>
          <cell r="BM492">
            <v>1</v>
          </cell>
          <cell r="BN492">
            <v>1</v>
          </cell>
          <cell r="BO492">
            <v>1</v>
          </cell>
          <cell r="BP492">
            <v>0</v>
          </cell>
          <cell r="BQ492">
            <v>1</v>
          </cell>
          <cell r="BR492">
            <v>1</v>
          </cell>
          <cell r="BS492">
            <v>1</v>
          </cell>
          <cell r="BT492">
            <v>0</v>
          </cell>
          <cell r="BU492">
            <v>1</v>
          </cell>
          <cell r="BV492">
            <v>1</v>
          </cell>
          <cell r="BW492">
            <v>1</v>
          </cell>
          <cell r="BX492">
            <v>1</v>
          </cell>
          <cell r="BY492">
            <v>1</v>
          </cell>
          <cell r="BZ492">
            <v>1</v>
          </cell>
          <cell r="CA492">
            <v>1</v>
          </cell>
          <cell r="CB492">
            <v>1</v>
          </cell>
          <cell r="CC492">
            <v>1</v>
          </cell>
          <cell r="CD492">
            <v>1</v>
          </cell>
          <cell r="CE492">
            <v>2</v>
          </cell>
          <cell r="CF492">
            <v>1</v>
          </cell>
          <cell r="CG492">
            <v>1</v>
          </cell>
          <cell r="CH492">
            <v>1</v>
          </cell>
          <cell r="CI492">
            <v>1</v>
          </cell>
          <cell r="CJ492">
            <v>1</v>
          </cell>
          <cell r="CK492">
            <v>1</v>
          </cell>
          <cell r="CL492">
            <v>1</v>
          </cell>
          <cell r="CM492">
            <v>1</v>
          </cell>
          <cell r="CN492">
            <v>1</v>
          </cell>
          <cell r="CO492">
            <v>1</v>
          </cell>
          <cell r="CP492">
            <v>1</v>
          </cell>
          <cell r="CQ492">
            <v>1</v>
          </cell>
          <cell r="CR492">
            <v>1</v>
          </cell>
          <cell r="CS492">
            <v>1</v>
          </cell>
          <cell r="CT492">
            <v>1</v>
          </cell>
          <cell r="CU492">
            <v>1</v>
          </cell>
          <cell r="CV492">
            <v>1</v>
          </cell>
          <cell r="CW492">
            <v>1</v>
          </cell>
          <cell r="CX492">
            <v>1</v>
          </cell>
          <cell r="CY492">
            <v>1</v>
          </cell>
          <cell r="CZ492">
            <v>1</v>
          </cell>
          <cell r="DA492">
            <v>1</v>
          </cell>
          <cell r="DB492">
            <v>1</v>
          </cell>
          <cell r="DC492">
            <v>2</v>
          </cell>
          <cell r="DD492">
            <v>1</v>
          </cell>
          <cell r="DE492">
            <v>2</v>
          </cell>
          <cell r="DF492">
            <v>1</v>
          </cell>
          <cell r="DG492">
            <v>1</v>
          </cell>
          <cell r="DH492">
            <v>1</v>
          </cell>
          <cell r="DI492">
            <v>1</v>
          </cell>
          <cell r="DJ492" t="str">
            <v>RoF</v>
          </cell>
          <cell r="DK492" t="str">
            <v>Closed</v>
          </cell>
          <cell r="EA492" t="str">
            <v>Do</v>
          </cell>
          <cell r="EB492" t="str">
            <v>• Must be a Gnome.
• Base attack bonus of +5 or greater.
• 5 ranks in Listen.
• 5 ranks in Spot.
• Combat Reflexes Feat.
• Dodge Feat.
• Improved Initiative Feat.</v>
          </cell>
        </row>
        <row r="493">
          <cell r="A493">
            <v>490</v>
          </cell>
          <cell r="B493" t="str">
            <v>Elven High Mage</v>
          </cell>
          <cell r="C493" t="str">
            <v>EHM</v>
          </cell>
          <cell r="D493" t="str">
            <v>EHM</v>
          </cell>
          <cell r="E493">
            <v>0</v>
          </cell>
          <cell r="K493">
            <v>2</v>
          </cell>
          <cell r="L493">
            <v>4</v>
          </cell>
          <cell r="U493">
            <v>1</v>
          </cell>
          <cell r="V493">
            <v>0.5</v>
          </cell>
          <cell r="W493">
            <v>0.34</v>
          </cell>
          <cell r="X493">
            <v>0.5</v>
          </cell>
          <cell r="AH493">
            <v>1</v>
          </cell>
          <cell r="AI493">
            <v>1</v>
          </cell>
          <cell r="AJ493">
            <v>1</v>
          </cell>
          <cell r="AK493">
            <v>1</v>
          </cell>
          <cell r="AL493">
            <v>1</v>
          </cell>
          <cell r="AM493">
            <v>0</v>
          </cell>
          <cell r="AN493">
            <v>2</v>
          </cell>
          <cell r="AO493">
            <v>2</v>
          </cell>
          <cell r="AP493">
            <v>2</v>
          </cell>
          <cell r="AQ493">
            <v>2</v>
          </cell>
          <cell r="AR493">
            <v>2</v>
          </cell>
          <cell r="AS493">
            <v>2</v>
          </cell>
          <cell r="AT493">
            <v>2</v>
          </cell>
          <cell r="AU493">
            <v>2</v>
          </cell>
          <cell r="AV493">
            <v>2</v>
          </cell>
          <cell r="AW493">
            <v>2</v>
          </cell>
          <cell r="AX493">
            <v>1</v>
          </cell>
          <cell r="AY493">
            <v>1</v>
          </cell>
          <cell r="AZ493">
            <v>1</v>
          </cell>
          <cell r="BA493">
            <v>1</v>
          </cell>
          <cell r="BB493">
            <v>1</v>
          </cell>
          <cell r="BC493">
            <v>1</v>
          </cell>
          <cell r="BD493">
            <v>1</v>
          </cell>
          <cell r="BE493">
            <v>1</v>
          </cell>
          <cell r="BF493">
            <v>0</v>
          </cell>
          <cell r="BG493">
            <v>0</v>
          </cell>
          <cell r="BH493">
            <v>1</v>
          </cell>
          <cell r="BI493">
            <v>1</v>
          </cell>
          <cell r="BJ493">
            <v>2</v>
          </cell>
          <cell r="BK493">
            <v>2</v>
          </cell>
          <cell r="BL493">
            <v>2</v>
          </cell>
          <cell r="BM493">
            <v>2</v>
          </cell>
          <cell r="BN493">
            <v>2</v>
          </cell>
          <cell r="BO493">
            <v>2</v>
          </cell>
          <cell r="BP493">
            <v>0</v>
          </cell>
          <cell r="BQ493">
            <v>2</v>
          </cell>
          <cell r="BR493">
            <v>2</v>
          </cell>
          <cell r="BS493">
            <v>2</v>
          </cell>
          <cell r="BT493">
            <v>0</v>
          </cell>
          <cell r="BU493">
            <v>2</v>
          </cell>
          <cell r="BV493">
            <v>2</v>
          </cell>
          <cell r="BW493">
            <v>2</v>
          </cell>
          <cell r="BX493">
            <v>2</v>
          </cell>
          <cell r="BY493">
            <v>2</v>
          </cell>
          <cell r="BZ493">
            <v>2</v>
          </cell>
          <cell r="CA493">
            <v>2</v>
          </cell>
          <cell r="CB493">
            <v>2</v>
          </cell>
          <cell r="CC493">
            <v>2</v>
          </cell>
          <cell r="CD493">
            <v>2</v>
          </cell>
          <cell r="CE493">
            <v>1</v>
          </cell>
          <cell r="CF493">
            <v>1</v>
          </cell>
          <cell r="CG493">
            <v>1</v>
          </cell>
          <cell r="CH493">
            <v>1</v>
          </cell>
          <cell r="CI493">
            <v>1</v>
          </cell>
          <cell r="CJ493">
            <v>1</v>
          </cell>
          <cell r="CK493">
            <v>1</v>
          </cell>
          <cell r="CL493">
            <v>1</v>
          </cell>
          <cell r="CM493">
            <v>1</v>
          </cell>
          <cell r="CN493">
            <v>1</v>
          </cell>
          <cell r="CO493">
            <v>2</v>
          </cell>
          <cell r="CP493">
            <v>2</v>
          </cell>
          <cell r="CQ493">
            <v>2</v>
          </cell>
          <cell r="CR493">
            <v>2</v>
          </cell>
          <cell r="CS493">
            <v>2</v>
          </cell>
          <cell r="CT493">
            <v>2</v>
          </cell>
          <cell r="CU493">
            <v>1</v>
          </cell>
          <cell r="CV493">
            <v>1</v>
          </cell>
          <cell r="CW493">
            <v>1</v>
          </cell>
          <cell r="CX493">
            <v>2</v>
          </cell>
          <cell r="CY493">
            <v>1</v>
          </cell>
          <cell r="CZ493">
            <v>1</v>
          </cell>
          <cell r="DA493">
            <v>2</v>
          </cell>
          <cell r="DB493">
            <v>2</v>
          </cell>
          <cell r="DC493">
            <v>1</v>
          </cell>
          <cell r="DD493">
            <v>1</v>
          </cell>
          <cell r="DE493">
            <v>1</v>
          </cell>
          <cell r="DF493">
            <v>1</v>
          </cell>
          <cell r="DG493">
            <v>1</v>
          </cell>
          <cell r="DH493">
            <v>1</v>
          </cell>
          <cell r="DI493">
            <v>1</v>
          </cell>
          <cell r="DJ493" t="str">
            <v>RoF</v>
          </cell>
          <cell r="DK493" t="str">
            <v>Closed</v>
          </cell>
          <cell r="EA493" t="str">
            <v>Do</v>
          </cell>
          <cell r="EB493" t="str">
            <v>• I'm not supporting the Elven High Mage, as Heroforge does not yet support Epic level characters.</v>
          </cell>
        </row>
        <row r="494">
          <cell r="A494">
            <v>491</v>
          </cell>
          <cell r="B494" t="str">
            <v>Great Rift Skyguard</v>
          </cell>
          <cell r="C494" t="str">
            <v>GRS</v>
          </cell>
          <cell r="D494" t="str">
            <v>GRS</v>
          </cell>
          <cell r="E494">
            <v>0</v>
          </cell>
          <cell r="K494">
            <v>2</v>
          </cell>
          <cell r="L494">
            <v>10</v>
          </cell>
          <cell r="N494" t="b">
            <v>0</v>
          </cell>
          <cell r="O494" t="b">
            <v>0</v>
          </cell>
          <cell r="Q494" t="b">
            <v>0</v>
          </cell>
          <cell r="T494" t="b">
            <v>0</v>
          </cell>
          <cell r="U494">
            <v>1</v>
          </cell>
          <cell r="V494">
            <v>0.5</v>
          </cell>
          <cell r="W494">
            <v>0.5</v>
          </cell>
          <cell r="X494">
            <v>0.34</v>
          </cell>
          <cell r="AH494">
            <v>1</v>
          </cell>
          <cell r="AI494">
            <v>1</v>
          </cell>
          <cell r="AJ494">
            <v>1</v>
          </cell>
          <cell r="AK494">
            <v>1</v>
          </cell>
          <cell r="AL494">
            <v>2</v>
          </cell>
          <cell r="AM494">
            <v>0</v>
          </cell>
          <cell r="AN494">
            <v>1</v>
          </cell>
          <cell r="AO494">
            <v>2</v>
          </cell>
          <cell r="AP494">
            <v>2</v>
          </cell>
          <cell r="AQ494">
            <v>2</v>
          </cell>
          <cell r="AR494">
            <v>2</v>
          </cell>
          <cell r="AS494">
            <v>2</v>
          </cell>
          <cell r="AT494">
            <v>2</v>
          </cell>
          <cell r="AU494">
            <v>2</v>
          </cell>
          <cell r="AV494">
            <v>1</v>
          </cell>
          <cell r="AW494">
            <v>1</v>
          </cell>
          <cell r="AX494">
            <v>1</v>
          </cell>
          <cell r="AY494">
            <v>1</v>
          </cell>
          <cell r="AZ494">
            <v>1</v>
          </cell>
          <cell r="BA494">
            <v>1</v>
          </cell>
          <cell r="BB494">
            <v>1</v>
          </cell>
          <cell r="BC494">
            <v>2</v>
          </cell>
          <cell r="BD494">
            <v>2</v>
          </cell>
          <cell r="BE494">
            <v>1</v>
          </cell>
          <cell r="BF494">
            <v>0</v>
          </cell>
          <cell r="BG494">
            <v>0</v>
          </cell>
          <cell r="BH494">
            <v>2</v>
          </cell>
          <cell r="BI494">
            <v>2</v>
          </cell>
          <cell r="BJ494">
            <v>1</v>
          </cell>
          <cell r="BK494">
            <v>1</v>
          </cell>
          <cell r="BL494">
            <v>1</v>
          </cell>
          <cell r="BM494">
            <v>1</v>
          </cell>
          <cell r="BN494">
            <v>1</v>
          </cell>
          <cell r="BO494">
            <v>1</v>
          </cell>
          <cell r="BP494">
            <v>0</v>
          </cell>
          <cell r="BQ494">
            <v>1</v>
          </cell>
          <cell r="BR494">
            <v>1</v>
          </cell>
          <cell r="BS494">
            <v>1</v>
          </cell>
          <cell r="BT494">
            <v>0</v>
          </cell>
          <cell r="BU494">
            <v>1</v>
          </cell>
          <cell r="BV494">
            <v>1</v>
          </cell>
          <cell r="BW494">
            <v>1</v>
          </cell>
          <cell r="BX494">
            <v>1</v>
          </cell>
          <cell r="BY494">
            <v>1</v>
          </cell>
          <cell r="BZ494">
            <v>1</v>
          </cell>
          <cell r="CA494">
            <v>1</v>
          </cell>
          <cell r="CB494">
            <v>1</v>
          </cell>
          <cell r="CC494">
            <v>1</v>
          </cell>
          <cell r="CD494">
            <v>1</v>
          </cell>
          <cell r="CE494">
            <v>1</v>
          </cell>
          <cell r="CF494">
            <v>1</v>
          </cell>
          <cell r="CG494">
            <v>1</v>
          </cell>
          <cell r="CH494">
            <v>1</v>
          </cell>
          <cell r="CI494">
            <v>1</v>
          </cell>
          <cell r="CJ494">
            <v>1</v>
          </cell>
          <cell r="CK494">
            <v>1</v>
          </cell>
          <cell r="CL494">
            <v>1</v>
          </cell>
          <cell r="CM494">
            <v>1</v>
          </cell>
          <cell r="CN494">
            <v>1</v>
          </cell>
          <cell r="CO494">
            <v>2</v>
          </cell>
          <cell r="CP494">
            <v>2</v>
          </cell>
          <cell r="CQ494">
            <v>2</v>
          </cell>
          <cell r="CR494">
            <v>2</v>
          </cell>
          <cell r="CS494">
            <v>2</v>
          </cell>
          <cell r="CT494">
            <v>2</v>
          </cell>
          <cell r="CU494">
            <v>1</v>
          </cell>
          <cell r="CV494">
            <v>2</v>
          </cell>
          <cell r="CW494">
            <v>1</v>
          </cell>
          <cell r="CX494">
            <v>1</v>
          </cell>
          <cell r="CY494">
            <v>1</v>
          </cell>
          <cell r="CZ494">
            <v>1</v>
          </cell>
          <cell r="DA494">
            <v>1</v>
          </cell>
          <cell r="DB494">
            <v>1</v>
          </cell>
          <cell r="DC494">
            <v>2</v>
          </cell>
          <cell r="DD494">
            <v>1</v>
          </cell>
          <cell r="DE494">
            <v>1</v>
          </cell>
          <cell r="DF494">
            <v>1</v>
          </cell>
          <cell r="DG494">
            <v>1</v>
          </cell>
          <cell r="DH494">
            <v>1</v>
          </cell>
          <cell r="DI494">
            <v>1</v>
          </cell>
          <cell r="DJ494" t="str">
            <v>RoF</v>
          </cell>
          <cell r="DK494" t="str">
            <v>Closed</v>
          </cell>
          <cell r="EA494" t="str">
            <v>Do</v>
          </cell>
          <cell r="EB494" t="str">
            <v>• Must be a Gold Dwarf.
• 4 ranks in Handle Animal.
• 4 ranks in Jump.
• 8 ranks in Ride.
• Mounted Combat Feat.
• Toughness Feat.</v>
          </cell>
        </row>
        <row r="495">
          <cell r="A495">
            <v>492</v>
          </cell>
          <cell r="B495" t="str">
            <v>Orc Warlord</v>
          </cell>
          <cell r="C495" t="str">
            <v>OcW</v>
          </cell>
          <cell r="D495" t="str">
            <v>OcW</v>
          </cell>
          <cell r="E495">
            <v>0</v>
          </cell>
          <cell r="K495">
            <v>2</v>
          </cell>
          <cell r="L495">
            <v>12</v>
          </cell>
          <cell r="U495">
            <v>1</v>
          </cell>
          <cell r="V495">
            <v>0.5</v>
          </cell>
          <cell r="W495">
            <v>0.34</v>
          </cell>
          <cell r="X495">
            <v>0.5</v>
          </cell>
          <cell r="AH495">
            <v>1</v>
          </cell>
          <cell r="AI495">
            <v>1</v>
          </cell>
          <cell r="AJ495">
            <v>1</v>
          </cell>
          <cell r="AK495">
            <v>2</v>
          </cell>
          <cell r="AL495">
            <v>1</v>
          </cell>
          <cell r="AM495">
            <v>0</v>
          </cell>
          <cell r="AN495">
            <v>1</v>
          </cell>
          <cell r="AO495">
            <v>2</v>
          </cell>
          <cell r="AP495">
            <v>2</v>
          </cell>
          <cell r="AQ495">
            <v>2</v>
          </cell>
          <cell r="AR495">
            <v>2</v>
          </cell>
          <cell r="AS495">
            <v>2</v>
          </cell>
          <cell r="AT495">
            <v>2</v>
          </cell>
          <cell r="AU495">
            <v>2</v>
          </cell>
          <cell r="AV495">
            <v>1</v>
          </cell>
          <cell r="AW495">
            <v>1</v>
          </cell>
          <cell r="AX495">
            <v>1</v>
          </cell>
          <cell r="AY495">
            <v>1</v>
          </cell>
          <cell r="AZ495">
            <v>1</v>
          </cell>
          <cell r="BA495">
            <v>1</v>
          </cell>
          <cell r="BB495">
            <v>1</v>
          </cell>
          <cell r="BC495">
            <v>1</v>
          </cell>
          <cell r="BD495">
            <v>1</v>
          </cell>
          <cell r="BE495">
            <v>1</v>
          </cell>
          <cell r="BF495">
            <v>0</v>
          </cell>
          <cell r="BG495">
            <v>0</v>
          </cell>
          <cell r="BH495">
            <v>2</v>
          </cell>
          <cell r="BI495">
            <v>2</v>
          </cell>
          <cell r="BJ495">
            <v>1</v>
          </cell>
          <cell r="BK495">
            <v>1</v>
          </cell>
          <cell r="BL495">
            <v>1</v>
          </cell>
          <cell r="BM495">
            <v>1</v>
          </cell>
          <cell r="BN495">
            <v>1</v>
          </cell>
          <cell r="BO495">
            <v>1</v>
          </cell>
          <cell r="BP495">
            <v>0</v>
          </cell>
          <cell r="BQ495">
            <v>1</v>
          </cell>
          <cell r="BR495">
            <v>1</v>
          </cell>
          <cell r="BS495">
            <v>1</v>
          </cell>
          <cell r="BT495">
            <v>0</v>
          </cell>
          <cell r="BU495">
            <v>1</v>
          </cell>
          <cell r="BV495">
            <v>1</v>
          </cell>
          <cell r="BW495">
            <v>1</v>
          </cell>
          <cell r="BX495">
            <v>1</v>
          </cell>
          <cell r="BY495">
            <v>1</v>
          </cell>
          <cell r="BZ495">
            <v>1</v>
          </cell>
          <cell r="CA495">
            <v>1</v>
          </cell>
          <cell r="CB495">
            <v>1</v>
          </cell>
          <cell r="CC495">
            <v>1</v>
          </cell>
          <cell r="CD495">
            <v>1</v>
          </cell>
          <cell r="CE495">
            <v>2</v>
          </cell>
          <cell r="CF495">
            <v>1</v>
          </cell>
          <cell r="CG495">
            <v>1</v>
          </cell>
          <cell r="CH495">
            <v>1</v>
          </cell>
          <cell r="CI495">
            <v>1</v>
          </cell>
          <cell r="CJ495">
            <v>1</v>
          </cell>
          <cell r="CK495">
            <v>1</v>
          </cell>
          <cell r="CL495">
            <v>1</v>
          </cell>
          <cell r="CM495">
            <v>1</v>
          </cell>
          <cell r="CN495">
            <v>1</v>
          </cell>
          <cell r="CO495">
            <v>1</v>
          </cell>
          <cell r="CP495">
            <v>1</v>
          </cell>
          <cell r="CQ495">
            <v>1</v>
          </cell>
          <cell r="CR495">
            <v>1</v>
          </cell>
          <cell r="CS495">
            <v>1</v>
          </cell>
          <cell r="CT495">
            <v>1</v>
          </cell>
          <cell r="CU495">
            <v>1</v>
          </cell>
          <cell r="CV495">
            <v>2</v>
          </cell>
          <cell r="CW495">
            <v>1</v>
          </cell>
          <cell r="CX495">
            <v>2</v>
          </cell>
          <cell r="CY495">
            <v>1</v>
          </cell>
          <cell r="CZ495">
            <v>1</v>
          </cell>
          <cell r="DA495">
            <v>1</v>
          </cell>
          <cell r="DB495">
            <v>1</v>
          </cell>
          <cell r="DC495">
            <v>2</v>
          </cell>
          <cell r="DD495">
            <v>2</v>
          </cell>
          <cell r="DE495">
            <v>1</v>
          </cell>
          <cell r="DF495">
            <v>1</v>
          </cell>
          <cell r="DG495">
            <v>1</v>
          </cell>
          <cell r="DH495">
            <v>1</v>
          </cell>
          <cell r="DI495">
            <v>1</v>
          </cell>
          <cell r="DJ495" t="str">
            <v>RoF</v>
          </cell>
          <cell r="DK495" t="str">
            <v>Closed</v>
          </cell>
          <cell r="EA495" t="str">
            <v>Do</v>
          </cell>
          <cell r="EB495" t="str">
            <v>• Must be an Orc or Half-Orc.
• Base Attack Bonus of +5 or Greater.
• Must be of Any Non-Good Alignment.
• 8 ranks in Intimidate.
• 5 ranks in Ride.
• 5 ranks in Survival.
• Blood of the Warlord Feat or Might Makes Right Feat.
• Leadership Feat.
• Barbarian Rage ability.</v>
          </cell>
        </row>
        <row r="496">
          <cell r="A496">
            <v>493</v>
          </cell>
          <cell r="B496" t="str">
            <v>Spellsinger</v>
          </cell>
          <cell r="C496" t="str">
            <v>SplS</v>
          </cell>
          <cell r="D496" t="str">
            <v>SplS</v>
          </cell>
          <cell r="E496">
            <v>0</v>
          </cell>
          <cell r="G496">
            <v>0</v>
          </cell>
          <cell r="K496">
            <v>4</v>
          </cell>
          <cell r="L496">
            <v>6</v>
          </cell>
          <cell r="U496">
            <v>0.75</v>
          </cell>
          <cell r="V496">
            <v>0.34</v>
          </cell>
          <cell r="W496">
            <v>0.5</v>
          </cell>
          <cell r="X496">
            <v>0.5</v>
          </cell>
          <cell r="AH496">
            <v>1</v>
          </cell>
          <cell r="AI496">
            <v>1</v>
          </cell>
          <cell r="AJ496">
            <v>1</v>
          </cell>
          <cell r="AK496">
            <v>2</v>
          </cell>
          <cell r="AL496">
            <v>1</v>
          </cell>
          <cell r="AM496">
            <v>0</v>
          </cell>
          <cell r="AN496">
            <v>2</v>
          </cell>
          <cell r="AO496">
            <v>2</v>
          </cell>
          <cell r="AP496">
            <v>2</v>
          </cell>
          <cell r="AQ496">
            <v>2</v>
          </cell>
          <cell r="AR496">
            <v>2</v>
          </cell>
          <cell r="AS496">
            <v>2</v>
          </cell>
          <cell r="AT496">
            <v>2</v>
          </cell>
          <cell r="AU496">
            <v>2</v>
          </cell>
          <cell r="AV496">
            <v>2</v>
          </cell>
          <cell r="AW496">
            <v>2</v>
          </cell>
          <cell r="AX496">
            <v>1</v>
          </cell>
          <cell r="AY496">
            <v>2</v>
          </cell>
          <cell r="AZ496">
            <v>1</v>
          </cell>
          <cell r="BA496">
            <v>1</v>
          </cell>
          <cell r="BB496">
            <v>2</v>
          </cell>
          <cell r="BC496">
            <v>1</v>
          </cell>
          <cell r="BD496">
            <v>1</v>
          </cell>
          <cell r="BE496">
            <v>1</v>
          </cell>
          <cell r="BF496">
            <v>0</v>
          </cell>
          <cell r="BG496">
            <v>0</v>
          </cell>
          <cell r="BH496">
            <v>1</v>
          </cell>
          <cell r="BI496">
            <v>1</v>
          </cell>
          <cell r="BJ496">
            <v>2</v>
          </cell>
          <cell r="BK496">
            <v>2</v>
          </cell>
          <cell r="BL496">
            <v>2</v>
          </cell>
          <cell r="BM496">
            <v>2</v>
          </cell>
          <cell r="BN496">
            <v>2</v>
          </cell>
          <cell r="BO496">
            <v>2</v>
          </cell>
          <cell r="BP496">
            <v>0</v>
          </cell>
          <cell r="BQ496">
            <v>2</v>
          </cell>
          <cell r="BR496">
            <v>2</v>
          </cell>
          <cell r="BS496">
            <v>2</v>
          </cell>
          <cell r="BT496">
            <v>0</v>
          </cell>
          <cell r="BU496">
            <v>2</v>
          </cell>
          <cell r="BV496">
            <v>2</v>
          </cell>
          <cell r="BW496">
            <v>2</v>
          </cell>
          <cell r="BX496">
            <v>2</v>
          </cell>
          <cell r="BY496">
            <v>2</v>
          </cell>
          <cell r="BZ496">
            <v>2</v>
          </cell>
          <cell r="CA496">
            <v>2</v>
          </cell>
          <cell r="CB496">
            <v>2</v>
          </cell>
          <cell r="CC496">
            <v>2</v>
          </cell>
          <cell r="CD496">
            <v>2</v>
          </cell>
          <cell r="CE496">
            <v>1</v>
          </cell>
          <cell r="CF496">
            <v>1</v>
          </cell>
          <cell r="CG496">
            <v>1</v>
          </cell>
          <cell r="CH496">
            <v>1</v>
          </cell>
          <cell r="CI496">
            <v>2</v>
          </cell>
          <cell r="CJ496">
            <v>2</v>
          </cell>
          <cell r="CK496">
            <v>2</v>
          </cell>
          <cell r="CL496">
            <v>2</v>
          </cell>
          <cell r="CM496">
            <v>2</v>
          </cell>
          <cell r="CN496">
            <v>2</v>
          </cell>
          <cell r="CO496">
            <v>2</v>
          </cell>
          <cell r="CP496">
            <v>2</v>
          </cell>
          <cell r="CQ496">
            <v>2</v>
          </cell>
          <cell r="CR496">
            <v>2</v>
          </cell>
          <cell r="CS496">
            <v>2</v>
          </cell>
          <cell r="CT496">
            <v>2</v>
          </cell>
          <cell r="CU496">
            <v>1</v>
          </cell>
          <cell r="CV496">
            <v>1</v>
          </cell>
          <cell r="CW496">
            <v>1</v>
          </cell>
          <cell r="CX496">
            <v>1</v>
          </cell>
          <cell r="CY496">
            <v>1</v>
          </cell>
          <cell r="CZ496">
            <v>1</v>
          </cell>
          <cell r="DA496">
            <v>2</v>
          </cell>
          <cell r="DB496">
            <v>2</v>
          </cell>
          <cell r="DC496">
            <v>1</v>
          </cell>
          <cell r="DD496">
            <v>1</v>
          </cell>
          <cell r="DE496">
            <v>1</v>
          </cell>
          <cell r="DF496">
            <v>1</v>
          </cell>
          <cell r="DG496">
            <v>2</v>
          </cell>
          <cell r="DH496">
            <v>1</v>
          </cell>
          <cell r="DI496">
            <v>1</v>
          </cell>
          <cell r="DJ496" t="str">
            <v>RoF</v>
          </cell>
          <cell r="DK496" t="str">
            <v>Closed</v>
          </cell>
          <cell r="EA496" t="str">
            <v>Might</v>
          </cell>
          <cell r="EB496" t="str">
            <v>• You must have at least 1/8th elven blood (not verified).
• 8 ranks in Knowledge (arcana).
• 8 ranks in Perform.
• Improved Counterspell Feat.
• Skill Focus (perform) Feat.
• Ability to cast 1st-level arcane spells without preparation.</v>
          </cell>
        </row>
        <row r="497">
          <cell r="A497">
            <v>494</v>
          </cell>
          <cell r="B497" t="str">
            <v>Warrior Skald</v>
          </cell>
          <cell r="C497" t="str">
            <v>WrS</v>
          </cell>
          <cell r="D497" t="str">
            <v>WrS</v>
          </cell>
          <cell r="E497">
            <v>0</v>
          </cell>
          <cell r="K497">
            <v>4</v>
          </cell>
          <cell r="L497">
            <v>6</v>
          </cell>
          <cell r="N497" t="b">
            <v>0</v>
          </cell>
          <cell r="O497" t="b">
            <v>0</v>
          </cell>
          <cell r="P497" t="b">
            <v>0</v>
          </cell>
          <cell r="Q497" t="b">
            <v>0</v>
          </cell>
          <cell r="T497" t="b">
            <v>0</v>
          </cell>
          <cell r="U497">
            <v>1</v>
          </cell>
          <cell r="V497">
            <v>0.5</v>
          </cell>
          <cell r="W497">
            <v>0.5</v>
          </cell>
          <cell r="X497">
            <v>0.34</v>
          </cell>
          <cell r="AH497">
            <v>1</v>
          </cell>
          <cell r="AI497">
            <v>1</v>
          </cell>
          <cell r="AJ497">
            <v>1</v>
          </cell>
          <cell r="AK497">
            <v>2</v>
          </cell>
          <cell r="AL497">
            <v>2</v>
          </cell>
          <cell r="AM497">
            <v>0</v>
          </cell>
          <cell r="AN497">
            <v>2</v>
          </cell>
          <cell r="AO497">
            <v>2</v>
          </cell>
          <cell r="AP497">
            <v>2</v>
          </cell>
          <cell r="AQ497">
            <v>2</v>
          </cell>
          <cell r="AR497">
            <v>2</v>
          </cell>
          <cell r="AS497">
            <v>2</v>
          </cell>
          <cell r="AT497">
            <v>2</v>
          </cell>
          <cell r="AU497">
            <v>2</v>
          </cell>
          <cell r="AV497">
            <v>1</v>
          </cell>
          <cell r="AW497">
            <v>2</v>
          </cell>
          <cell r="AX497">
            <v>1</v>
          </cell>
          <cell r="AY497">
            <v>1</v>
          </cell>
          <cell r="AZ497">
            <v>2</v>
          </cell>
          <cell r="BA497">
            <v>1</v>
          </cell>
          <cell r="BB497">
            <v>1</v>
          </cell>
          <cell r="BC497">
            <v>1</v>
          </cell>
          <cell r="BD497">
            <v>1</v>
          </cell>
          <cell r="BE497">
            <v>2</v>
          </cell>
          <cell r="BF497">
            <v>0</v>
          </cell>
          <cell r="BG497">
            <v>0</v>
          </cell>
          <cell r="BH497">
            <v>1</v>
          </cell>
          <cell r="BI497">
            <v>2</v>
          </cell>
          <cell r="BJ497">
            <v>1</v>
          </cell>
          <cell r="BK497">
            <v>1</v>
          </cell>
          <cell r="BL497">
            <v>1</v>
          </cell>
          <cell r="BM497">
            <v>1</v>
          </cell>
          <cell r="BN497">
            <v>1</v>
          </cell>
          <cell r="BO497">
            <v>1</v>
          </cell>
          <cell r="BP497">
            <v>0</v>
          </cell>
          <cell r="BQ497">
            <v>1</v>
          </cell>
          <cell r="BR497">
            <v>1</v>
          </cell>
          <cell r="BS497">
            <v>1</v>
          </cell>
          <cell r="BT497">
            <v>0</v>
          </cell>
          <cell r="BU497">
            <v>1</v>
          </cell>
          <cell r="BV497">
            <v>1</v>
          </cell>
          <cell r="BW497">
            <v>1</v>
          </cell>
          <cell r="BX497">
            <v>1</v>
          </cell>
          <cell r="BY497">
            <v>1</v>
          </cell>
          <cell r="BZ497">
            <v>1</v>
          </cell>
          <cell r="CA497">
            <v>1</v>
          </cell>
          <cell r="CB497">
            <v>1</v>
          </cell>
          <cell r="CC497">
            <v>1</v>
          </cell>
          <cell r="CD497">
            <v>1</v>
          </cell>
          <cell r="CE497">
            <v>2</v>
          </cell>
          <cell r="CF497">
            <v>1</v>
          </cell>
          <cell r="CG497">
            <v>2</v>
          </cell>
          <cell r="CH497">
            <v>1</v>
          </cell>
          <cell r="CI497">
            <v>2</v>
          </cell>
          <cell r="CJ497">
            <v>2</v>
          </cell>
          <cell r="CK497">
            <v>2</v>
          </cell>
          <cell r="CL497">
            <v>2</v>
          </cell>
          <cell r="CM497">
            <v>2</v>
          </cell>
          <cell r="CN497">
            <v>2</v>
          </cell>
          <cell r="CO497">
            <v>2</v>
          </cell>
          <cell r="CP497">
            <v>2</v>
          </cell>
          <cell r="CQ497">
            <v>2</v>
          </cell>
          <cell r="CR497">
            <v>2</v>
          </cell>
          <cell r="CS497">
            <v>2</v>
          </cell>
          <cell r="CT497">
            <v>2</v>
          </cell>
          <cell r="CU497">
            <v>1</v>
          </cell>
          <cell r="CV497">
            <v>1</v>
          </cell>
          <cell r="CW497">
            <v>1</v>
          </cell>
          <cell r="CX497">
            <v>2</v>
          </cell>
          <cell r="CY497">
            <v>1</v>
          </cell>
          <cell r="CZ497">
            <v>1</v>
          </cell>
          <cell r="DA497">
            <v>2</v>
          </cell>
          <cell r="DB497">
            <v>1</v>
          </cell>
          <cell r="DC497">
            <v>1</v>
          </cell>
          <cell r="DD497">
            <v>1</v>
          </cell>
          <cell r="DE497">
            <v>2</v>
          </cell>
          <cell r="DF497">
            <v>1</v>
          </cell>
          <cell r="DG497">
            <v>1</v>
          </cell>
          <cell r="DH497">
            <v>1</v>
          </cell>
          <cell r="DI497">
            <v>1</v>
          </cell>
          <cell r="DJ497" t="str">
            <v>RoF</v>
          </cell>
          <cell r="DK497" t="str">
            <v>Closed</v>
          </cell>
          <cell r="EA497" t="str">
            <v>Do</v>
          </cell>
          <cell r="EB497" t="str">
            <v>• 6 ranks in Concentration.
• 9 ranks in Perform.
• Power Attack Feat.
• Cleave Feat.</v>
          </cell>
        </row>
        <row r="498">
          <cell r="A498">
            <v>495</v>
          </cell>
          <cell r="B498" t="str">
            <v>Warsling Sniper</v>
          </cell>
          <cell r="C498" t="str">
            <v>WsS</v>
          </cell>
          <cell r="D498" t="str">
            <v>WsS</v>
          </cell>
          <cell r="E498">
            <v>0</v>
          </cell>
          <cell r="K498">
            <v>2</v>
          </cell>
          <cell r="L498">
            <v>6</v>
          </cell>
          <cell r="U498">
            <v>1</v>
          </cell>
          <cell r="V498">
            <v>0.34</v>
          </cell>
          <cell r="W498">
            <v>0.5</v>
          </cell>
          <cell r="X498">
            <v>0.34</v>
          </cell>
          <cell r="AH498">
            <v>1</v>
          </cell>
          <cell r="AI498">
            <v>1</v>
          </cell>
          <cell r="AJ498">
            <v>1</v>
          </cell>
          <cell r="AK498">
            <v>1</v>
          </cell>
          <cell r="AL498">
            <v>2</v>
          </cell>
          <cell r="AM498">
            <v>0</v>
          </cell>
          <cell r="AN498">
            <v>1</v>
          </cell>
          <cell r="AO498">
            <v>2</v>
          </cell>
          <cell r="AP498">
            <v>2</v>
          </cell>
          <cell r="AQ498">
            <v>2</v>
          </cell>
          <cell r="AR498">
            <v>2</v>
          </cell>
          <cell r="AS498">
            <v>2</v>
          </cell>
          <cell r="AT498">
            <v>2</v>
          </cell>
          <cell r="AU498">
            <v>2</v>
          </cell>
          <cell r="AV498">
            <v>1</v>
          </cell>
          <cell r="AW498">
            <v>1</v>
          </cell>
          <cell r="AX498">
            <v>1</v>
          </cell>
          <cell r="AY498">
            <v>1</v>
          </cell>
          <cell r="AZ498">
            <v>1</v>
          </cell>
          <cell r="BA498">
            <v>1</v>
          </cell>
          <cell r="BB498">
            <v>1</v>
          </cell>
          <cell r="BC498">
            <v>1</v>
          </cell>
          <cell r="BD498">
            <v>1</v>
          </cell>
          <cell r="BE498">
            <v>2</v>
          </cell>
          <cell r="BF498">
            <v>0</v>
          </cell>
          <cell r="BG498">
            <v>0</v>
          </cell>
          <cell r="BH498">
            <v>1</v>
          </cell>
          <cell r="BI498">
            <v>1</v>
          </cell>
          <cell r="BJ498">
            <v>1</v>
          </cell>
          <cell r="BK498">
            <v>1</v>
          </cell>
          <cell r="BL498">
            <v>1</v>
          </cell>
          <cell r="BM498">
            <v>1</v>
          </cell>
          <cell r="BN498">
            <v>1</v>
          </cell>
          <cell r="BO498">
            <v>1</v>
          </cell>
          <cell r="BP498">
            <v>0</v>
          </cell>
          <cell r="BQ498">
            <v>1</v>
          </cell>
          <cell r="BR498">
            <v>1</v>
          </cell>
          <cell r="BS498">
            <v>1</v>
          </cell>
          <cell r="BT498">
            <v>0</v>
          </cell>
          <cell r="BU498">
            <v>1</v>
          </cell>
          <cell r="BV498">
            <v>1</v>
          </cell>
          <cell r="BW498">
            <v>1</v>
          </cell>
          <cell r="BX498">
            <v>1</v>
          </cell>
          <cell r="BY498">
            <v>1</v>
          </cell>
          <cell r="BZ498">
            <v>1</v>
          </cell>
          <cell r="CA498">
            <v>1</v>
          </cell>
          <cell r="CB498">
            <v>1</v>
          </cell>
          <cell r="CC498">
            <v>1</v>
          </cell>
          <cell r="CD498">
            <v>1</v>
          </cell>
          <cell r="CE498">
            <v>1</v>
          </cell>
          <cell r="CF498">
            <v>1</v>
          </cell>
          <cell r="CG498">
            <v>2</v>
          </cell>
          <cell r="CH498">
            <v>1</v>
          </cell>
          <cell r="CI498">
            <v>1</v>
          </cell>
          <cell r="CJ498">
            <v>1</v>
          </cell>
          <cell r="CK498">
            <v>1</v>
          </cell>
          <cell r="CL498">
            <v>1</v>
          </cell>
          <cell r="CM498">
            <v>1</v>
          </cell>
          <cell r="CN498">
            <v>1</v>
          </cell>
          <cell r="CO498">
            <v>2</v>
          </cell>
          <cell r="CP498">
            <v>2</v>
          </cell>
          <cell r="CQ498">
            <v>2</v>
          </cell>
          <cell r="CR498">
            <v>2</v>
          </cell>
          <cell r="CS498">
            <v>2</v>
          </cell>
          <cell r="CT498">
            <v>2</v>
          </cell>
          <cell r="CU498">
            <v>1</v>
          </cell>
          <cell r="CV498">
            <v>1</v>
          </cell>
          <cell r="CW498">
            <v>1</v>
          </cell>
          <cell r="CX498">
            <v>2</v>
          </cell>
          <cell r="CY498">
            <v>1</v>
          </cell>
          <cell r="CZ498">
            <v>1</v>
          </cell>
          <cell r="DA498">
            <v>1</v>
          </cell>
          <cell r="DB498">
            <v>1</v>
          </cell>
          <cell r="DC498">
            <v>2</v>
          </cell>
          <cell r="DD498">
            <v>1</v>
          </cell>
          <cell r="DE498">
            <v>1</v>
          </cell>
          <cell r="DF498">
            <v>1</v>
          </cell>
          <cell r="DG498">
            <v>1</v>
          </cell>
          <cell r="DH498">
            <v>1</v>
          </cell>
          <cell r="DI498">
            <v>1</v>
          </cell>
          <cell r="DJ498" t="str">
            <v>RoF</v>
          </cell>
          <cell r="DK498" t="str">
            <v>Closed</v>
          </cell>
          <cell r="EA498" t="str">
            <v>Do</v>
          </cell>
          <cell r="EB498" t="str">
            <v>• Must be a Halfling.
• Base attack bonus of +5 or greater.
• 3 ranks in Craft (weaponsmith).
• 4 ranks in Hide.
• 6 ranks in Spot.
• Exotic Weapon Proficiency (sling, war) Feat.
• Exotic Weapon Proficiency (skiprock) Feat.
• Point Blank Shot Feat.
• Precise Shot Feat.</v>
          </cell>
        </row>
        <row r="499">
          <cell r="A499">
            <v>496</v>
          </cell>
          <cell r="B499" t="str">
            <v>– Prestige Classes Underdark –</v>
          </cell>
          <cell r="E499">
            <v>0</v>
          </cell>
          <cell r="F499">
            <v>1</v>
          </cell>
        </row>
        <row r="500">
          <cell r="A500">
            <v>497</v>
          </cell>
          <cell r="B500" t="str">
            <v>Arachnomancer</v>
          </cell>
          <cell r="C500" t="str">
            <v>ANR</v>
          </cell>
          <cell r="D500" t="str">
            <v>ANR</v>
          </cell>
          <cell r="E500">
            <v>0</v>
          </cell>
          <cell r="G500">
            <v>0</v>
          </cell>
          <cell r="K500">
            <v>4</v>
          </cell>
          <cell r="L500">
            <v>6</v>
          </cell>
          <cell r="U500">
            <v>0.75</v>
          </cell>
          <cell r="V500">
            <v>0.34</v>
          </cell>
          <cell r="W500">
            <v>0.5</v>
          </cell>
          <cell r="X500">
            <v>0.34</v>
          </cell>
          <cell r="AH500">
            <v>1</v>
          </cell>
          <cell r="AI500">
            <v>1</v>
          </cell>
          <cell r="AJ500">
            <v>1</v>
          </cell>
          <cell r="AK500">
            <v>1</v>
          </cell>
          <cell r="AL500">
            <v>2</v>
          </cell>
          <cell r="AM500">
            <v>0</v>
          </cell>
          <cell r="AN500">
            <v>2</v>
          </cell>
          <cell r="AO500">
            <v>2</v>
          </cell>
          <cell r="AP500">
            <v>2</v>
          </cell>
          <cell r="AQ500">
            <v>2</v>
          </cell>
          <cell r="AR500">
            <v>2</v>
          </cell>
          <cell r="AS500">
            <v>2</v>
          </cell>
          <cell r="AT500">
            <v>2</v>
          </cell>
          <cell r="AU500">
            <v>2</v>
          </cell>
          <cell r="AV500">
            <v>1</v>
          </cell>
          <cell r="AW500">
            <v>1</v>
          </cell>
          <cell r="AX500">
            <v>1</v>
          </cell>
          <cell r="AY500">
            <v>1</v>
          </cell>
          <cell r="AZ500">
            <v>1</v>
          </cell>
          <cell r="BA500">
            <v>1</v>
          </cell>
          <cell r="BB500">
            <v>1</v>
          </cell>
          <cell r="BC500">
            <v>1</v>
          </cell>
          <cell r="BD500">
            <v>1</v>
          </cell>
          <cell r="BE500">
            <v>2</v>
          </cell>
          <cell r="BF500">
            <v>0</v>
          </cell>
          <cell r="BG500">
            <v>0</v>
          </cell>
          <cell r="BH500">
            <v>1</v>
          </cell>
          <cell r="BI500">
            <v>1</v>
          </cell>
          <cell r="BJ500">
            <v>2</v>
          </cell>
          <cell r="BK500">
            <v>1</v>
          </cell>
          <cell r="BL500">
            <v>1</v>
          </cell>
          <cell r="BM500">
            <v>1</v>
          </cell>
          <cell r="BN500">
            <v>1</v>
          </cell>
          <cell r="BO500">
            <v>1</v>
          </cell>
          <cell r="BP500">
            <v>0</v>
          </cell>
          <cell r="BQ500">
            <v>2</v>
          </cell>
          <cell r="BR500">
            <v>1</v>
          </cell>
          <cell r="BS500">
            <v>1</v>
          </cell>
          <cell r="BT500">
            <v>0</v>
          </cell>
          <cell r="BU500">
            <v>1</v>
          </cell>
          <cell r="BV500">
            <v>1</v>
          </cell>
          <cell r="BW500">
            <v>1</v>
          </cell>
          <cell r="BX500">
            <v>1</v>
          </cell>
          <cell r="BY500">
            <v>1</v>
          </cell>
          <cell r="BZ500">
            <v>1</v>
          </cell>
          <cell r="CA500">
            <v>1</v>
          </cell>
          <cell r="CB500">
            <v>1</v>
          </cell>
          <cell r="CC500">
            <v>1</v>
          </cell>
          <cell r="CD500">
            <v>1</v>
          </cell>
          <cell r="CE500">
            <v>1</v>
          </cell>
          <cell r="CF500">
            <v>1</v>
          </cell>
          <cell r="CG500">
            <v>2</v>
          </cell>
          <cell r="CH500">
            <v>1</v>
          </cell>
          <cell r="CI500">
            <v>1</v>
          </cell>
          <cell r="CJ500">
            <v>1</v>
          </cell>
          <cell r="CK500">
            <v>1</v>
          </cell>
          <cell r="CL500">
            <v>1</v>
          </cell>
          <cell r="CM500">
            <v>1</v>
          </cell>
          <cell r="CN500">
            <v>1</v>
          </cell>
          <cell r="CO500">
            <v>1</v>
          </cell>
          <cell r="CP500">
            <v>1</v>
          </cell>
          <cell r="CQ500">
            <v>1</v>
          </cell>
          <cell r="CR500">
            <v>1</v>
          </cell>
          <cell r="CS500">
            <v>1</v>
          </cell>
          <cell r="CT500">
            <v>1</v>
          </cell>
          <cell r="CU500">
            <v>1</v>
          </cell>
          <cell r="CV500">
            <v>1</v>
          </cell>
          <cell r="CW500">
            <v>1</v>
          </cell>
          <cell r="CX500">
            <v>1</v>
          </cell>
          <cell r="CY500">
            <v>1</v>
          </cell>
          <cell r="CZ500">
            <v>1</v>
          </cell>
          <cell r="DA500">
            <v>1</v>
          </cell>
          <cell r="DB500">
            <v>2</v>
          </cell>
          <cell r="DC500">
            <v>2</v>
          </cell>
          <cell r="DD500">
            <v>1</v>
          </cell>
          <cell r="DE500">
            <v>1</v>
          </cell>
          <cell r="DF500">
            <v>1</v>
          </cell>
          <cell r="DG500">
            <v>1</v>
          </cell>
          <cell r="DH500">
            <v>1</v>
          </cell>
          <cell r="DI500">
            <v>1</v>
          </cell>
          <cell r="DJ500" t="str">
            <v>UD</v>
          </cell>
          <cell r="DK500" t="str">
            <v>Closed</v>
          </cell>
          <cell r="EA500" t="str">
            <v>Might</v>
          </cell>
          <cell r="EB500" t="str">
            <v>• Any evil.
• Base Fort save +4.
• Climb 3 ranks.
• Knowledge (nature) 4 ranks.
• Ability to cast spider climb, summon swarm, and web
 as arcane spells (not verified)• Must undergo a scarification ritual (not verified).</v>
          </cell>
        </row>
        <row r="501">
          <cell r="A501">
            <v>498</v>
          </cell>
          <cell r="B501" t="str">
            <v>Cave Lord</v>
          </cell>
          <cell r="C501" t="str">
            <v>CvL</v>
          </cell>
          <cell r="D501" t="str">
            <v>CvL</v>
          </cell>
          <cell r="E501">
            <v>0</v>
          </cell>
          <cell r="K501">
            <v>4</v>
          </cell>
          <cell r="L501">
            <v>10</v>
          </cell>
          <cell r="N501" t="b">
            <v>0</v>
          </cell>
          <cell r="O501" t="b">
            <v>0</v>
          </cell>
          <cell r="P501" t="b">
            <v>0</v>
          </cell>
          <cell r="Q501" t="b">
            <v>0</v>
          </cell>
          <cell r="S501" t="b">
            <v>0</v>
          </cell>
          <cell r="T501" t="b">
            <v>0</v>
          </cell>
          <cell r="U501">
            <v>1</v>
          </cell>
          <cell r="V501">
            <v>0.5</v>
          </cell>
          <cell r="W501">
            <v>0.5</v>
          </cell>
          <cell r="X501">
            <v>0.34</v>
          </cell>
          <cell r="AH501">
            <v>1</v>
          </cell>
          <cell r="AI501">
            <v>1</v>
          </cell>
          <cell r="AJ501">
            <v>2</v>
          </cell>
          <cell r="AK501">
            <v>1</v>
          </cell>
          <cell r="AL501">
            <v>2</v>
          </cell>
          <cell r="AM501">
            <v>0</v>
          </cell>
          <cell r="AN501">
            <v>1</v>
          </cell>
          <cell r="AO501">
            <v>2</v>
          </cell>
          <cell r="AP501">
            <v>2</v>
          </cell>
          <cell r="AQ501">
            <v>2</v>
          </cell>
          <cell r="AR501">
            <v>2</v>
          </cell>
          <cell r="AS501">
            <v>2</v>
          </cell>
          <cell r="AT501">
            <v>2</v>
          </cell>
          <cell r="AU501">
            <v>2</v>
          </cell>
          <cell r="AV501">
            <v>1</v>
          </cell>
          <cell r="AW501">
            <v>1</v>
          </cell>
          <cell r="AX501">
            <v>1</v>
          </cell>
          <cell r="AY501">
            <v>1</v>
          </cell>
          <cell r="AZ501">
            <v>1</v>
          </cell>
          <cell r="BA501">
            <v>1</v>
          </cell>
          <cell r="BB501">
            <v>1</v>
          </cell>
          <cell r="BC501">
            <v>2</v>
          </cell>
          <cell r="BD501">
            <v>1</v>
          </cell>
          <cell r="BE501">
            <v>2</v>
          </cell>
          <cell r="BF501">
            <v>0</v>
          </cell>
          <cell r="BG501">
            <v>0</v>
          </cell>
          <cell r="BH501">
            <v>1</v>
          </cell>
          <cell r="BI501">
            <v>2</v>
          </cell>
          <cell r="BJ501">
            <v>1</v>
          </cell>
          <cell r="BK501">
            <v>1</v>
          </cell>
          <cell r="BL501">
            <v>1</v>
          </cell>
          <cell r="BM501">
            <v>1</v>
          </cell>
          <cell r="BN501">
            <v>1</v>
          </cell>
          <cell r="BO501">
            <v>1</v>
          </cell>
          <cell r="BP501">
            <v>0</v>
          </cell>
          <cell r="BQ501">
            <v>1</v>
          </cell>
          <cell r="BR501">
            <v>1</v>
          </cell>
          <cell r="BS501">
            <v>1</v>
          </cell>
          <cell r="BT501">
            <v>0</v>
          </cell>
          <cell r="BU501">
            <v>1</v>
          </cell>
          <cell r="BV501">
            <v>1</v>
          </cell>
          <cell r="BW501">
            <v>1</v>
          </cell>
          <cell r="BX501">
            <v>1</v>
          </cell>
          <cell r="BY501">
            <v>1</v>
          </cell>
          <cell r="BZ501">
            <v>1</v>
          </cell>
          <cell r="CA501">
            <v>1</v>
          </cell>
          <cell r="CB501">
            <v>1</v>
          </cell>
          <cell r="CC501">
            <v>1</v>
          </cell>
          <cell r="CD501">
            <v>1</v>
          </cell>
          <cell r="CE501">
            <v>2</v>
          </cell>
          <cell r="CF501">
            <v>1</v>
          </cell>
          <cell r="CG501">
            <v>2</v>
          </cell>
          <cell r="CH501">
            <v>1</v>
          </cell>
          <cell r="CI501">
            <v>1</v>
          </cell>
          <cell r="CJ501">
            <v>1</v>
          </cell>
          <cell r="CK501">
            <v>1</v>
          </cell>
          <cell r="CL501">
            <v>1</v>
          </cell>
          <cell r="CM501">
            <v>1</v>
          </cell>
          <cell r="CN501">
            <v>1</v>
          </cell>
          <cell r="CO501">
            <v>2</v>
          </cell>
          <cell r="CP501">
            <v>2</v>
          </cell>
          <cell r="CQ501">
            <v>2</v>
          </cell>
          <cell r="CR501">
            <v>2</v>
          </cell>
          <cell r="CS501">
            <v>2</v>
          </cell>
          <cell r="CT501">
            <v>2</v>
          </cell>
          <cell r="CU501">
            <v>1</v>
          </cell>
          <cell r="CV501">
            <v>1</v>
          </cell>
          <cell r="CW501">
            <v>2</v>
          </cell>
          <cell r="CX501">
            <v>2</v>
          </cell>
          <cell r="CY501">
            <v>1</v>
          </cell>
          <cell r="CZ501">
            <v>1</v>
          </cell>
          <cell r="DA501">
            <v>1</v>
          </cell>
          <cell r="DB501">
            <v>1</v>
          </cell>
          <cell r="DC501">
            <v>2</v>
          </cell>
          <cell r="DD501">
            <v>2</v>
          </cell>
          <cell r="DE501">
            <v>2</v>
          </cell>
          <cell r="DF501">
            <v>1</v>
          </cell>
          <cell r="DG501">
            <v>1</v>
          </cell>
          <cell r="DH501">
            <v>1</v>
          </cell>
          <cell r="DI501">
            <v>1</v>
          </cell>
          <cell r="DJ501" t="str">
            <v>UD</v>
          </cell>
          <cell r="DK501" t="str">
            <v>Closed</v>
          </cell>
          <cell r="EA501" t="str">
            <v>Do</v>
          </cell>
          <cell r="EB501" t="str">
            <v xml:space="preserve">• Knowledge (Underdark local) 8 ranks.
• Search 2 ranks.
• Spot 2 ranks.
• Survival 4 ranks.
• Track feat.
</v>
          </cell>
        </row>
        <row r="502">
          <cell r="A502">
            <v>499</v>
          </cell>
          <cell r="B502" t="str">
            <v>Deep Diviner</v>
          </cell>
          <cell r="C502" t="str">
            <v>DDR</v>
          </cell>
          <cell r="D502" t="str">
            <v>DDR</v>
          </cell>
          <cell r="E502">
            <v>0</v>
          </cell>
          <cell r="G502">
            <v>0</v>
          </cell>
          <cell r="K502">
            <v>2</v>
          </cell>
          <cell r="L502">
            <v>4</v>
          </cell>
          <cell r="U502">
            <v>0.5</v>
          </cell>
          <cell r="V502">
            <v>0.34</v>
          </cell>
          <cell r="W502">
            <v>0.34</v>
          </cell>
          <cell r="X502">
            <v>0.5</v>
          </cell>
          <cell r="AH502">
            <v>1</v>
          </cell>
          <cell r="AI502">
            <v>1</v>
          </cell>
          <cell r="AJ502">
            <v>1</v>
          </cell>
          <cell r="AK502">
            <v>1</v>
          </cell>
          <cell r="AL502">
            <v>2</v>
          </cell>
          <cell r="AM502">
            <v>0</v>
          </cell>
          <cell r="AN502">
            <v>2</v>
          </cell>
          <cell r="AO502">
            <v>2</v>
          </cell>
          <cell r="AP502">
            <v>2</v>
          </cell>
          <cell r="AQ502">
            <v>2</v>
          </cell>
          <cell r="AR502">
            <v>2</v>
          </cell>
          <cell r="AS502">
            <v>2</v>
          </cell>
          <cell r="AT502">
            <v>2</v>
          </cell>
          <cell r="AU502">
            <v>2</v>
          </cell>
          <cell r="AV502">
            <v>1</v>
          </cell>
          <cell r="AW502">
            <v>1</v>
          </cell>
          <cell r="AX502">
            <v>1</v>
          </cell>
          <cell r="AY502">
            <v>1</v>
          </cell>
          <cell r="AZ502">
            <v>1</v>
          </cell>
          <cell r="BA502">
            <v>1</v>
          </cell>
          <cell r="BB502">
            <v>1</v>
          </cell>
          <cell r="BC502">
            <v>1</v>
          </cell>
          <cell r="BD502">
            <v>1</v>
          </cell>
          <cell r="BE502">
            <v>1</v>
          </cell>
          <cell r="BF502">
            <v>0</v>
          </cell>
          <cell r="BG502">
            <v>0</v>
          </cell>
          <cell r="BH502">
            <v>1</v>
          </cell>
          <cell r="BI502">
            <v>1</v>
          </cell>
          <cell r="BJ502">
            <v>2</v>
          </cell>
          <cell r="BK502">
            <v>2</v>
          </cell>
          <cell r="BL502">
            <v>2</v>
          </cell>
          <cell r="BM502">
            <v>2</v>
          </cell>
          <cell r="BN502">
            <v>2</v>
          </cell>
          <cell r="BO502">
            <v>2</v>
          </cell>
          <cell r="BP502">
            <v>0</v>
          </cell>
          <cell r="BQ502">
            <v>2</v>
          </cell>
          <cell r="BR502">
            <v>2</v>
          </cell>
          <cell r="BS502">
            <v>2</v>
          </cell>
          <cell r="BT502">
            <v>0</v>
          </cell>
          <cell r="BU502">
            <v>2</v>
          </cell>
          <cell r="BV502">
            <v>2</v>
          </cell>
          <cell r="BW502">
            <v>2</v>
          </cell>
          <cell r="BX502">
            <v>2</v>
          </cell>
          <cell r="BY502">
            <v>2</v>
          </cell>
          <cell r="BZ502">
            <v>2</v>
          </cell>
          <cell r="CA502">
            <v>2</v>
          </cell>
          <cell r="CB502">
            <v>2</v>
          </cell>
          <cell r="CC502">
            <v>2</v>
          </cell>
          <cell r="CD502">
            <v>2</v>
          </cell>
          <cell r="CE502">
            <v>1</v>
          </cell>
          <cell r="CF502">
            <v>1</v>
          </cell>
          <cell r="CG502">
            <v>1</v>
          </cell>
          <cell r="CH502">
            <v>1</v>
          </cell>
          <cell r="CI502">
            <v>1</v>
          </cell>
          <cell r="CJ502">
            <v>1</v>
          </cell>
          <cell r="CK502">
            <v>1</v>
          </cell>
          <cell r="CL502">
            <v>1</v>
          </cell>
          <cell r="CM502">
            <v>1</v>
          </cell>
          <cell r="CN502">
            <v>1</v>
          </cell>
          <cell r="CO502">
            <v>2</v>
          </cell>
          <cell r="CP502">
            <v>2</v>
          </cell>
          <cell r="CQ502">
            <v>2</v>
          </cell>
          <cell r="CR502">
            <v>2</v>
          </cell>
          <cell r="CS502">
            <v>2</v>
          </cell>
          <cell r="CT502">
            <v>2</v>
          </cell>
          <cell r="CU502">
            <v>1</v>
          </cell>
          <cell r="CV502">
            <v>1</v>
          </cell>
          <cell r="CW502">
            <v>1</v>
          </cell>
          <cell r="CX502">
            <v>1</v>
          </cell>
          <cell r="CY502">
            <v>1</v>
          </cell>
          <cell r="CZ502">
            <v>1</v>
          </cell>
          <cell r="DA502">
            <v>1</v>
          </cell>
          <cell r="DB502">
            <v>2</v>
          </cell>
          <cell r="DC502">
            <v>1</v>
          </cell>
          <cell r="DD502">
            <v>2</v>
          </cell>
          <cell r="DE502">
            <v>2</v>
          </cell>
          <cell r="DF502">
            <v>1</v>
          </cell>
          <cell r="DG502">
            <v>1</v>
          </cell>
          <cell r="DH502">
            <v>1</v>
          </cell>
          <cell r="DI502">
            <v>1</v>
          </cell>
          <cell r="DJ502" t="str">
            <v>UD</v>
          </cell>
          <cell r="DK502" t="str">
            <v>Closed</v>
          </cell>
          <cell r="EA502" t="str">
            <v>Do</v>
          </cell>
          <cell r="EB502" t="str">
            <v xml:space="preserve">• Knowledge (Underdark local) 8 ranks.
• Survival 2 ranks.
• Spell Focus (Divination) feat.
• Ability to cast 2nd level arcane spells.
</v>
          </cell>
        </row>
        <row r="503">
          <cell r="A503">
            <v>500</v>
          </cell>
          <cell r="B503" t="str">
            <v>Drow Judicator</v>
          </cell>
          <cell r="C503" t="str">
            <v>DWJ</v>
          </cell>
          <cell r="D503" t="str">
            <v>DWJ</v>
          </cell>
          <cell r="E503">
            <v>0</v>
          </cell>
          <cell r="G503">
            <v>0</v>
          </cell>
          <cell r="K503">
            <v>2</v>
          </cell>
          <cell r="L503">
            <v>8</v>
          </cell>
          <cell r="N503" t="b">
            <v>0</v>
          </cell>
          <cell r="O503" t="b">
            <v>0</v>
          </cell>
          <cell r="P503" t="b">
            <v>0</v>
          </cell>
          <cell r="Q503" t="b">
            <v>0</v>
          </cell>
          <cell r="S503" t="b">
            <v>0</v>
          </cell>
          <cell r="T503" t="b">
            <v>0</v>
          </cell>
          <cell r="U503">
            <v>1</v>
          </cell>
          <cell r="V503">
            <v>0.5</v>
          </cell>
          <cell r="W503">
            <v>0.34</v>
          </cell>
          <cell r="X503">
            <v>0.34</v>
          </cell>
          <cell r="AH503">
            <v>1</v>
          </cell>
          <cell r="AI503">
            <v>1</v>
          </cell>
          <cell r="AJ503">
            <v>1</v>
          </cell>
          <cell r="AK503">
            <v>1</v>
          </cell>
          <cell r="AL503">
            <v>1</v>
          </cell>
          <cell r="AM503">
            <v>0</v>
          </cell>
          <cell r="AN503">
            <v>2</v>
          </cell>
          <cell r="AO503">
            <v>2</v>
          </cell>
          <cell r="AP503">
            <v>2</v>
          </cell>
          <cell r="AQ503">
            <v>2</v>
          </cell>
          <cell r="AR503">
            <v>2</v>
          </cell>
          <cell r="AS503">
            <v>2</v>
          </cell>
          <cell r="AT503">
            <v>2</v>
          </cell>
          <cell r="AU503">
            <v>2</v>
          </cell>
          <cell r="AV503">
            <v>1</v>
          </cell>
          <cell r="AW503">
            <v>2</v>
          </cell>
          <cell r="AX503">
            <v>1</v>
          </cell>
          <cell r="AY503">
            <v>1</v>
          </cell>
          <cell r="AZ503">
            <v>1</v>
          </cell>
          <cell r="BA503">
            <v>1</v>
          </cell>
          <cell r="BB503">
            <v>1</v>
          </cell>
          <cell r="BC503">
            <v>2</v>
          </cell>
          <cell r="BD503">
            <v>2</v>
          </cell>
          <cell r="BE503">
            <v>1</v>
          </cell>
          <cell r="BF503">
            <v>0</v>
          </cell>
          <cell r="BG503">
            <v>0</v>
          </cell>
          <cell r="BH503">
            <v>2</v>
          </cell>
          <cell r="BI503">
            <v>1</v>
          </cell>
          <cell r="BJ503">
            <v>2</v>
          </cell>
          <cell r="BK503">
            <v>1</v>
          </cell>
          <cell r="BL503">
            <v>1</v>
          </cell>
          <cell r="BM503">
            <v>1</v>
          </cell>
          <cell r="BN503">
            <v>1</v>
          </cell>
          <cell r="BO503">
            <v>1</v>
          </cell>
          <cell r="BP503">
            <v>0</v>
          </cell>
          <cell r="BQ503">
            <v>1</v>
          </cell>
          <cell r="BR503">
            <v>1</v>
          </cell>
          <cell r="BS503">
            <v>1</v>
          </cell>
          <cell r="BT503">
            <v>0</v>
          </cell>
          <cell r="BU503">
            <v>2</v>
          </cell>
          <cell r="BV503">
            <v>1</v>
          </cell>
          <cell r="BW503">
            <v>1</v>
          </cell>
          <cell r="BX503">
            <v>1</v>
          </cell>
          <cell r="BY503">
            <v>1</v>
          </cell>
          <cell r="BZ503">
            <v>1</v>
          </cell>
          <cell r="CA503">
            <v>1</v>
          </cell>
          <cell r="CB503">
            <v>1</v>
          </cell>
          <cell r="CC503">
            <v>1</v>
          </cell>
          <cell r="CD503">
            <v>1</v>
          </cell>
          <cell r="CE503">
            <v>1</v>
          </cell>
          <cell r="CF503">
            <v>1</v>
          </cell>
          <cell r="CG503">
            <v>1</v>
          </cell>
          <cell r="CH503">
            <v>1</v>
          </cell>
          <cell r="CI503">
            <v>1</v>
          </cell>
          <cell r="CJ503">
            <v>1</v>
          </cell>
          <cell r="CK503">
            <v>1</v>
          </cell>
          <cell r="CL503">
            <v>1</v>
          </cell>
          <cell r="CM503">
            <v>1</v>
          </cell>
          <cell r="CN503">
            <v>1</v>
          </cell>
          <cell r="CO503">
            <v>2</v>
          </cell>
          <cell r="CP503">
            <v>2</v>
          </cell>
          <cell r="CQ503">
            <v>2</v>
          </cell>
          <cell r="CR503">
            <v>2</v>
          </cell>
          <cell r="CS503">
            <v>2</v>
          </cell>
          <cell r="CT503">
            <v>2</v>
          </cell>
          <cell r="CU503">
            <v>1</v>
          </cell>
          <cell r="CV503">
            <v>2</v>
          </cell>
          <cell r="CW503">
            <v>1</v>
          </cell>
          <cell r="CX503">
            <v>1</v>
          </cell>
          <cell r="CY503">
            <v>1</v>
          </cell>
          <cell r="CZ503">
            <v>1</v>
          </cell>
          <cell r="DA503">
            <v>1</v>
          </cell>
          <cell r="DB503">
            <v>2</v>
          </cell>
          <cell r="DC503">
            <v>1</v>
          </cell>
          <cell r="DD503">
            <v>2</v>
          </cell>
          <cell r="DE503">
            <v>1</v>
          </cell>
          <cell r="DF503">
            <v>1</v>
          </cell>
          <cell r="DG503">
            <v>1</v>
          </cell>
          <cell r="DH503">
            <v>1</v>
          </cell>
          <cell r="DI503">
            <v>1</v>
          </cell>
          <cell r="DJ503" t="str">
            <v>UD</v>
          </cell>
          <cell r="DK503" t="str">
            <v>Closed</v>
          </cell>
          <cell r="EA503" t="str">
            <v>Might</v>
          </cell>
          <cell r="EB503" t="str">
            <v>• Drow.
• Any evil.
• Base attack bonus of +5.
• Intimidate 4 ranks.
• Knowledge (religion) 4 ranks.
• Combat Reflexes feat.
• Loth's Meat feat.
• Ability to cast 1st level arcane or divine spells.
• Must survive the rights of enrty (not verified).</v>
          </cell>
        </row>
        <row r="504">
          <cell r="A504">
            <v>501</v>
          </cell>
          <cell r="B504" t="str">
            <v>Illithid Body Tamer</v>
          </cell>
          <cell r="C504" t="str">
            <v>IBT</v>
          </cell>
          <cell r="D504" t="str">
            <v>IBT</v>
          </cell>
          <cell r="E504">
            <v>0</v>
          </cell>
          <cell r="K504">
            <v>2</v>
          </cell>
          <cell r="L504">
            <v>10</v>
          </cell>
          <cell r="N504" t="b">
            <v>0</v>
          </cell>
          <cell r="O504" t="b">
            <v>0</v>
          </cell>
          <cell r="P504" t="b">
            <v>0</v>
          </cell>
          <cell r="Q504" t="b">
            <v>0</v>
          </cell>
          <cell r="S504" t="b">
            <v>0</v>
          </cell>
          <cell r="T504" t="b">
            <v>0</v>
          </cell>
          <cell r="U504">
            <v>1</v>
          </cell>
          <cell r="V504">
            <v>0.5</v>
          </cell>
          <cell r="W504">
            <v>0.5</v>
          </cell>
          <cell r="X504">
            <v>0.34</v>
          </cell>
          <cell r="AH504">
            <v>1</v>
          </cell>
          <cell r="AI504">
            <v>1</v>
          </cell>
          <cell r="AJ504">
            <v>1</v>
          </cell>
          <cell r="AK504">
            <v>1</v>
          </cell>
          <cell r="AL504">
            <v>2</v>
          </cell>
          <cell r="AM504">
            <v>0</v>
          </cell>
          <cell r="AN504">
            <v>1</v>
          </cell>
          <cell r="AO504">
            <v>2</v>
          </cell>
          <cell r="AP504">
            <v>2</v>
          </cell>
          <cell r="AQ504">
            <v>2</v>
          </cell>
          <cell r="AR504">
            <v>2</v>
          </cell>
          <cell r="AS504">
            <v>2</v>
          </cell>
          <cell r="AT504">
            <v>2</v>
          </cell>
          <cell r="AU504">
            <v>2</v>
          </cell>
          <cell r="AV504">
            <v>1</v>
          </cell>
          <cell r="AW504">
            <v>1</v>
          </cell>
          <cell r="AX504">
            <v>1</v>
          </cell>
          <cell r="AY504">
            <v>1</v>
          </cell>
          <cell r="AZ504">
            <v>2</v>
          </cell>
          <cell r="BA504">
            <v>1</v>
          </cell>
          <cell r="BB504">
            <v>1</v>
          </cell>
          <cell r="BC504">
            <v>2</v>
          </cell>
          <cell r="BD504">
            <v>1</v>
          </cell>
          <cell r="BE504">
            <v>1</v>
          </cell>
          <cell r="BF504">
            <v>0</v>
          </cell>
          <cell r="BG504">
            <v>0</v>
          </cell>
          <cell r="BH504">
            <v>1</v>
          </cell>
          <cell r="BI504">
            <v>2</v>
          </cell>
          <cell r="BJ504">
            <v>1</v>
          </cell>
          <cell r="BK504">
            <v>1</v>
          </cell>
          <cell r="BL504">
            <v>1</v>
          </cell>
          <cell r="BM504">
            <v>1</v>
          </cell>
          <cell r="BN504">
            <v>2</v>
          </cell>
          <cell r="BO504">
            <v>1</v>
          </cell>
          <cell r="BP504">
            <v>0</v>
          </cell>
          <cell r="BQ504">
            <v>1</v>
          </cell>
          <cell r="BR504">
            <v>1</v>
          </cell>
          <cell r="BS504">
            <v>1</v>
          </cell>
          <cell r="BT504">
            <v>0</v>
          </cell>
          <cell r="BU504">
            <v>1</v>
          </cell>
          <cell r="BV504">
            <v>1</v>
          </cell>
          <cell r="BW504">
            <v>1</v>
          </cell>
          <cell r="BX504">
            <v>1</v>
          </cell>
          <cell r="BY504">
            <v>1</v>
          </cell>
          <cell r="BZ504">
            <v>1</v>
          </cell>
          <cell r="CA504">
            <v>1</v>
          </cell>
          <cell r="CB504">
            <v>1</v>
          </cell>
          <cell r="CC504">
            <v>1</v>
          </cell>
          <cell r="CD504">
            <v>1</v>
          </cell>
          <cell r="CE504">
            <v>2</v>
          </cell>
          <cell r="CF504">
            <v>1</v>
          </cell>
          <cell r="CG504">
            <v>1</v>
          </cell>
          <cell r="CH504">
            <v>1</v>
          </cell>
          <cell r="CI504">
            <v>1</v>
          </cell>
          <cell r="CJ504">
            <v>1</v>
          </cell>
          <cell r="CK504">
            <v>1</v>
          </cell>
          <cell r="CL504">
            <v>1</v>
          </cell>
          <cell r="CM504">
            <v>1</v>
          </cell>
          <cell r="CN504">
            <v>1</v>
          </cell>
          <cell r="CO504">
            <v>1</v>
          </cell>
          <cell r="CP504">
            <v>1</v>
          </cell>
          <cell r="CQ504">
            <v>1</v>
          </cell>
          <cell r="CR504">
            <v>1</v>
          </cell>
          <cell r="CS504">
            <v>1</v>
          </cell>
          <cell r="CT504">
            <v>1</v>
          </cell>
          <cell r="CU504">
            <v>1</v>
          </cell>
          <cell r="CV504">
            <v>2</v>
          </cell>
          <cell r="CW504">
            <v>1</v>
          </cell>
          <cell r="CX504">
            <v>1</v>
          </cell>
          <cell r="CY504">
            <v>1</v>
          </cell>
          <cell r="CZ504">
            <v>1</v>
          </cell>
          <cell r="DA504">
            <v>1</v>
          </cell>
          <cell r="DB504">
            <v>1</v>
          </cell>
          <cell r="DC504">
            <v>2</v>
          </cell>
          <cell r="DD504">
            <v>1</v>
          </cell>
          <cell r="DE504">
            <v>1</v>
          </cell>
          <cell r="DF504">
            <v>2</v>
          </cell>
          <cell r="DG504">
            <v>1</v>
          </cell>
          <cell r="DH504">
            <v>1</v>
          </cell>
          <cell r="DI504">
            <v>1</v>
          </cell>
          <cell r="DJ504" t="str">
            <v>UD</v>
          </cell>
          <cell r="DK504" t="str">
            <v>Closed</v>
          </cell>
          <cell r="EA504" t="str">
            <v>Do</v>
          </cell>
          <cell r="EB504" t="str">
            <v xml:space="preserve">• Mind Flayer creature with the Half-Illithid template.
• Base Attack bonus +6.
• Great Fortitude feat.
• Power Attack feat.
• Weapon Focus (tentacle).
</v>
          </cell>
        </row>
        <row r="505">
          <cell r="A505">
            <v>502</v>
          </cell>
          <cell r="B505" t="str">
            <v>Imaskari Vengeance Taker</v>
          </cell>
          <cell r="C505" t="str">
            <v>IVT</v>
          </cell>
          <cell r="D505" t="str">
            <v>IVT</v>
          </cell>
          <cell r="E505">
            <v>0</v>
          </cell>
          <cell r="G505">
            <v>0</v>
          </cell>
          <cell r="K505">
            <v>4</v>
          </cell>
          <cell r="L505">
            <v>6</v>
          </cell>
          <cell r="U505">
            <v>0.75</v>
          </cell>
          <cell r="V505">
            <v>0.34</v>
          </cell>
          <cell r="W505">
            <v>0.5</v>
          </cell>
          <cell r="X505">
            <v>0.5</v>
          </cell>
          <cell r="AH505">
            <v>1</v>
          </cell>
          <cell r="AI505">
            <v>1</v>
          </cell>
          <cell r="AJ505">
            <v>2</v>
          </cell>
          <cell r="AK505">
            <v>2</v>
          </cell>
          <cell r="AL505">
            <v>2</v>
          </cell>
          <cell r="AM505">
            <v>0</v>
          </cell>
          <cell r="AN505">
            <v>2</v>
          </cell>
          <cell r="AO505">
            <v>2</v>
          </cell>
          <cell r="AP505">
            <v>2</v>
          </cell>
          <cell r="AQ505">
            <v>2</v>
          </cell>
          <cell r="AR505">
            <v>2</v>
          </cell>
          <cell r="AS505">
            <v>2</v>
          </cell>
          <cell r="AT505">
            <v>2</v>
          </cell>
          <cell r="AU505">
            <v>2</v>
          </cell>
          <cell r="AV505">
            <v>1</v>
          </cell>
          <cell r="AW505">
            <v>1</v>
          </cell>
          <cell r="AX505">
            <v>1</v>
          </cell>
          <cell r="AY505">
            <v>1</v>
          </cell>
          <cell r="AZ505">
            <v>2</v>
          </cell>
          <cell r="BA505">
            <v>1</v>
          </cell>
          <cell r="BB505">
            <v>2</v>
          </cell>
          <cell r="BC505">
            <v>1</v>
          </cell>
          <cell r="BD505">
            <v>1</v>
          </cell>
          <cell r="BE505">
            <v>2</v>
          </cell>
          <cell r="BF505">
            <v>0</v>
          </cell>
          <cell r="BG505">
            <v>0</v>
          </cell>
          <cell r="BH505">
            <v>1</v>
          </cell>
          <cell r="BI505">
            <v>2</v>
          </cell>
          <cell r="BJ505">
            <v>2</v>
          </cell>
          <cell r="BK505">
            <v>1</v>
          </cell>
          <cell r="BL505">
            <v>1</v>
          </cell>
          <cell r="BM505">
            <v>1</v>
          </cell>
          <cell r="BN505">
            <v>1</v>
          </cell>
          <cell r="BO505">
            <v>1</v>
          </cell>
          <cell r="BP505">
            <v>0</v>
          </cell>
          <cell r="BQ505">
            <v>1</v>
          </cell>
          <cell r="BR505">
            <v>1</v>
          </cell>
          <cell r="BS505">
            <v>1</v>
          </cell>
          <cell r="BT505">
            <v>0</v>
          </cell>
          <cell r="BU505">
            <v>1</v>
          </cell>
          <cell r="BV505">
            <v>1</v>
          </cell>
          <cell r="BW505">
            <v>1</v>
          </cell>
          <cell r="BX505">
            <v>1</v>
          </cell>
          <cell r="BY505">
            <v>1</v>
          </cell>
          <cell r="BZ505">
            <v>1</v>
          </cell>
          <cell r="CA505">
            <v>1</v>
          </cell>
          <cell r="CB505">
            <v>1</v>
          </cell>
          <cell r="CC505">
            <v>1</v>
          </cell>
          <cell r="CD505">
            <v>1</v>
          </cell>
          <cell r="CE505">
            <v>2</v>
          </cell>
          <cell r="CF505">
            <v>1</v>
          </cell>
          <cell r="CG505">
            <v>2</v>
          </cell>
          <cell r="CH505">
            <v>2</v>
          </cell>
          <cell r="CI505">
            <v>1</v>
          </cell>
          <cell r="CJ505">
            <v>1</v>
          </cell>
          <cell r="CK505">
            <v>1</v>
          </cell>
          <cell r="CL505">
            <v>1</v>
          </cell>
          <cell r="CM505">
            <v>1</v>
          </cell>
          <cell r="CN505">
            <v>1</v>
          </cell>
          <cell r="CO505">
            <v>2</v>
          </cell>
          <cell r="CP505">
            <v>2</v>
          </cell>
          <cell r="CQ505">
            <v>2</v>
          </cell>
          <cell r="CR505">
            <v>2</v>
          </cell>
          <cell r="CS505">
            <v>2</v>
          </cell>
          <cell r="CT505">
            <v>2</v>
          </cell>
          <cell r="CU505">
            <v>1</v>
          </cell>
          <cell r="CV505">
            <v>1</v>
          </cell>
          <cell r="CW505">
            <v>2</v>
          </cell>
          <cell r="CX505">
            <v>1</v>
          </cell>
          <cell r="CY505">
            <v>1</v>
          </cell>
          <cell r="CZ505">
            <v>2</v>
          </cell>
          <cell r="DA505">
            <v>1</v>
          </cell>
          <cell r="DB505">
            <v>2</v>
          </cell>
          <cell r="DC505">
            <v>2</v>
          </cell>
          <cell r="DD505">
            <v>2</v>
          </cell>
          <cell r="DE505">
            <v>2</v>
          </cell>
          <cell r="DF505">
            <v>2</v>
          </cell>
          <cell r="DG505">
            <v>1</v>
          </cell>
          <cell r="DH505">
            <v>1</v>
          </cell>
          <cell r="DI505">
            <v>2</v>
          </cell>
          <cell r="DJ505" t="str">
            <v>UD</v>
          </cell>
          <cell r="DK505" t="str">
            <v>Closed</v>
          </cell>
          <cell r="EA505" t="str">
            <v>Might</v>
          </cell>
          <cell r="EB505" t="str">
            <v>• Hide 4 ranks.
• Move Silently 5 ranks.
• Survival 2 ranks.
• Track feat.
• Ability to cast 3rd level arcane spells.
• Must have slain an enemy for revenge, must also swear oath
  to obey code (not verified).</v>
          </cell>
        </row>
        <row r="506">
          <cell r="A506">
            <v>503</v>
          </cell>
          <cell r="B506" t="str">
            <v>Inquisitor of the Drowning Goddess</v>
          </cell>
          <cell r="C506" t="str">
            <v>IDG</v>
          </cell>
          <cell r="D506" t="str">
            <v>IGD</v>
          </cell>
          <cell r="E506">
            <v>0</v>
          </cell>
          <cell r="K506">
            <v>4</v>
          </cell>
          <cell r="L506">
            <v>8</v>
          </cell>
          <cell r="U506">
            <v>0.75</v>
          </cell>
          <cell r="V506">
            <v>0.5</v>
          </cell>
          <cell r="W506">
            <v>0.5</v>
          </cell>
          <cell r="X506">
            <v>0.5</v>
          </cell>
          <cell r="AH506">
            <v>1</v>
          </cell>
          <cell r="AI506">
            <v>1</v>
          </cell>
          <cell r="AJ506">
            <v>1</v>
          </cell>
          <cell r="AK506">
            <v>2</v>
          </cell>
          <cell r="AL506">
            <v>1</v>
          </cell>
          <cell r="AM506">
            <v>0</v>
          </cell>
          <cell r="AN506">
            <v>2</v>
          </cell>
          <cell r="AO506">
            <v>2</v>
          </cell>
          <cell r="AP506">
            <v>2</v>
          </cell>
          <cell r="AQ506">
            <v>2</v>
          </cell>
          <cell r="AR506">
            <v>2</v>
          </cell>
          <cell r="AS506">
            <v>2</v>
          </cell>
          <cell r="AT506">
            <v>2</v>
          </cell>
          <cell r="AU506">
            <v>2</v>
          </cell>
          <cell r="AV506">
            <v>1</v>
          </cell>
          <cell r="AW506">
            <v>2</v>
          </cell>
          <cell r="AX506">
            <v>1</v>
          </cell>
          <cell r="AY506">
            <v>1</v>
          </cell>
          <cell r="AZ506">
            <v>1</v>
          </cell>
          <cell r="BA506">
            <v>1</v>
          </cell>
          <cell r="BB506">
            <v>2</v>
          </cell>
          <cell r="BC506">
            <v>1</v>
          </cell>
          <cell r="BD506">
            <v>1</v>
          </cell>
          <cell r="BE506">
            <v>1</v>
          </cell>
          <cell r="BF506">
            <v>0</v>
          </cell>
          <cell r="BG506">
            <v>0</v>
          </cell>
          <cell r="BH506">
            <v>2</v>
          </cell>
          <cell r="BI506">
            <v>1</v>
          </cell>
          <cell r="BJ506">
            <v>2</v>
          </cell>
          <cell r="BK506">
            <v>1</v>
          </cell>
          <cell r="BL506">
            <v>1</v>
          </cell>
          <cell r="BM506">
            <v>1</v>
          </cell>
          <cell r="BN506">
            <v>1</v>
          </cell>
          <cell r="BO506">
            <v>1</v>
          </cell>
          <cell r="BP506">
            <v>0</v>
          </cell>
          <cell r="BQ506">
            <v>1</v>
          </cell>
          <cell r="BR506">
            <v>1</v>
          </cell>
          <cell r="BS506">
            <v>1</v>
          </cell>
          <cell r="BT506">
            <v>0</v>
          </cell>
          <cell r="BU506">
            <v>2</v>
          </cell>
          <cell r="BV506">
            <v>1</v>
          </cell>
          <cell r="BW506">
            <v>1</v>
          </cell>
          <cell r="BX506">
            <v>1</v>
          </cell>
          <cell r="BY506">
            <v>1</v>
          </cell>
          <cell r="BZ506">
            <v>1</v>
          </cell>
          <cell r="CA506">
            <v>1</v>
          </cell>
          <cell r="CB506">
            <v>1</v>
          </cell>
          <cell r="CC506">
            <v>1</v>
          </cell>
          <cell r="CD506">
            <v>1</v>
          </cell>
          <cell r="CE506">
            <v>1</v>
          </cell>
          <cell r="CF506">
            <v>1</v>
          </cell>
          <cell r="CG506">
            <v>1</v>
          </cell>
          <cell r="CH506">
            <v>1</v>
          </cell>
          <cell r="CI506">
            <v>1</v>
          </cell>
          <cell r="CJ506">
            <v>1</v>
          </cell>
          <cell r="CK506">
            <v>1</v>
          </cell>
          <cell r="CL506">
            <v>1</v>
          </cell>
          <cell r="CM506">
            <v>1</v>
          </cell>
          <cell r="CN506">
            <v>1</v>
          </cell>
          <cell r="CO506">
            <v>1</v>
          </cell>
          <cell r="CP506">
            <v>1</v>
          </cell>
          <cell r="CQ506">
            <v>1</v>
          </cell>
          <cell r="CR506">
            <v>1</v>
          </cell>
          <cell r="CS506">
            <v>1</v>
          </cell>
          <cell r="CT506">
            <v>1</v>
          </cell>
          <cell r="CU506">
            <v>1</v>
          </cell>
          <cell r="CV506">
            <v>1</v>
          </cell>
          <cell r="CW506">
            <v>1</v>
          </cell>
          <cell r="CX506">
            <v>2</v>
          </cell>
          <cell r="CY506">
            <v>1</v>
          </cell>
          <cell r="CZ506">
            <v>1</v>
          </cell>
          <cell r="DA506">
            <v>1</v>
          </cell>
          <cell r="DB506">
            <v>2</v>
          </cell>
          <cell r="DC506">
            <v>2</v>
          </cell>
          <cell r="DD506">
            <v>1</v>
          </cell>
          <cell r="DE506">
            <v>1</v>
          </cell>
          <cell r="DF506">
            <v>1</v>
          </cell>
          <cell r="DG506">
            <v>1</v>
          </cell>
          <cell r="DH506">
            <v>1</v>
          </cell>
          <cell r="DI506">
            <v>1</v>
          </cell>
          <cell r="DJ506" t="str">
            <v>UD</v>
          </cell>
          <cell r="DK506" t="str">
            <v>Closed</v>
          </cell>
          <cell r="EA506" t="str">
            <v>Do</v>
          </cell>
          <cell r="EB506" t="str">
            <v xml:space="preserve">• Kuo-toa.
• Lawful evil or Lawful neutral.
• Concentration 8 ranks.
• Knowledge (religion) 4 ranks.
• Improved Unarmed Strike feat.
• Patron Deity: Blibdoolpoolp.
</v>
          </cell>
        </row>
        <row r="507">
          <cell r="A507">
            <v>504</v>
          </cell>
          <cell r="B507" t="str">
            <v>Prime Underdark Guide</v>
          </cell>
          <cell r="C507" t="str">
            <v>PUG</v>
          </cell>
          <cell r="D507" t="str">
            <v>PUG</v>
          </cell>
          <cell r="E507">
            <v>0</v>
          </cell>
          <cell r="K507">
            <v>4</v>
          </cell>
          <cell r="L507">
            <v>6</v>
          </cell>
          <cell r="U507">
            <v>0.75</v>
          </cell>
          <cell r="V507">
            <v>0.5</v>
          </cell>
          <cell r="W507">
            <v>0.5</v>
          </cell>
          <cell r="X507">
            <v>0.34</v>
          </cell>
          <cell r="AH507">
            <v>1</v>
          </cell>
          <cell r="AI507">
            <v>1</v>
          </cell>
          <cell r="AJ507">
            <v>2</v>
          </cell>
          <cell r="AK507">
            <v>1</v>
          </cell>
          <cell r="AL507">
            <v>2</v>
          </cell>
          <cell r="AM507">
            <v>0</v>
          </cell>
          <cell r="AN507">
            <v>2</v>
          </cell>
          <cell r="AO507">
            <v>2</v>
          </cell>
          <cell r="AP507">
            <v>2</v>
          </cell>
          <cell r="AQ507">
            <v>2</v>
          </cell>
          <cell r="AR507">
            <v>2</v>
          </cell>
          <cell r="AS507">
            <v>2</v>
          </cell>
          <cell r="AT507">
            <v>2</v>
          </cell>
          <cell r="AU507">
            <v>2</v>
          </cell>
          <cell r="AV507">
            <v>1</v>
          </cell>
          <cell r="AW507">
            <v>2</v>
          </cell>
          <cell r="AX507">
            <v>1</v>
          </cell>
          <cell r="AY507">
            <v>1</v>
          </cell>
          <cell r="AZ507">
            <v>2</v>
          </cell>
          <cell r="BA507">
            <v>1</v>
          </cell>
          <cell r="BB507">
            <v>2</v>
          </cell>
          <cell r="BC507">
            <v>1</v>
          </cell>
          <cell r="BD507">
            <v>2</v>
          </cell>
          <cell r="BE507">
            <v>2</v>
          </cell>
          <cell r="BF507">
            <v>0</v>
          </cell>
          <cell r="BG507">
            <v>0</v>
          </cell>
          <cell r="BH507">
            <v>1</v>
          </cell>
          <cell r="BI507">
            <v>1</v>
          </cell>
          <cell r="BJ507">
            <v>1</v>
          </cell>
          <cell r="BK507">
            <v>1</v>
          </cell>
          <cell r="BL507">
            <v>1</v>
          </cell>
          <cell r="BM507">
            <v>2</v>
          </cell>
          <cell r="BN507">
            <v>1</v>
          </cell>
          <cell r="BO507">
            <v>2</v>
          </cell>
          <cell r="BP507">
            <v>0</v>
          </cell>
          <cell r="BQ507">
            <v>2</v>
          </cell>
          <cell r="BR507">
            <v>1</v>
          </cell>
          <cell r="BS507">
            <v>1</v>
          </cell>
          <cell r="BT507">
            <v>0</v>
          </cell>
          <cell r="BU507">
            <v>1</v>
          </cell>
          <cell r="BV507">
            <v>1</v>
          </cell>
          <cell r="BW507">
            <v>1</v>
          </cell>
          <cell r="BX507">
            <v>1</v>
          </cell>
          <cell r="BY507">
            <v>1</v>
          </cell>
          <cell r="BZ507">
            <v>1</v>
          </cell>
          <cell r="CA507">
            <v>1</v>
          </cell>
          <cell r="CB507">
            <v>1</v>
          </cell>
          <cell r="CC507">
            <v>1</v>
          </cell>
          <cell r="CD507">
            <v>1</v>
          </cell>
          <cell r="CE507">
            <v>2</v>
          </cell>
          <cell r="CF507">
            <v>1</v>
          </cell>
          <cell r="CG507">
            <v>2</v>
          </cell>
          <cell r="CH507">
            <v>1</v>
          </cell>
          <cell r="CI507">
            <v>1</v>
          </cell>
          <cell r="CJ507">
            <v>1</v>
          </cell>
          <cell r="CK507">
            <v>1</v>
          </cell>
          <cell r="CL507">
            <v>1</v>
          </cell>
          <cell r="CM507">
            <v>1</v>
          </cell>
          <cell r="CN507">
            <v>1</v>
          </cell>
          <cell r="CO507">
            <v>1</v>
          </cell>
          <cell r="CP507">
            <v>1</v>
          </cell>
          <cell r="CQ507">
            <v>1</v>
          </cell>
          <cell r="CR507">
            <v>1</v>
          </cell>
          <cell r="CS507">
            <v>1</v>
          </cell>
          <cell r="CT507">
            <v>1</v>
          </cell>
          <cell r="CU507">
            <v>1</v>
          </cell>
          <cell r="CV507">
            <v>1</v>
          </cell>
          <cell r="CW507">
            <v>1</v>
          </cell>
          <cell r="CX507">
            <v>2</v>
          </cell>
          <cell r="CY507">
            <v>1</v>
          </cell>
          <cell r="CZ507">
            <v>1</v>
          </cell>
          <cell r="DA507">
            <v>2</v>
          </cell>
          <cell r="DB507">
            <v>2</v>
          </cell>
          <cell r="DC507">
            <v>2</v>
          </cell>
          <cell r="DD507">
            <v>2</v>
          </cell>
          <cell r="DE507">
            <v>1</v>
          </cell>
          <cell r="DF507">
            <v>2</v>
          </cell>
          <cell r="DG507">
            <v>1</v>
          </cell>
          <cell r="DH507">
            <v>1</v>
          </cell>
          <cell r="DI507">
            <v>2</v>
          </cell>
          <cell r="DJ507" t="str">
            <v>UD</v>
          </cell>
          <cell r="DK507" t="str">
            <v>Closed</v>
          </cell>
          <cell r="EA507" t="str">
            <v>Do</v>
          </cell>
          <cell r="EB507" t="str">
            <v>• Balance 2 ranks.
• Climb 8 ranks.
• Diplomacy 5 ranks.
• Gather Information 5 ranks.
• Knowledge (Underdak local) 5 ranks.
• Survival 5 ranks.
• Use Rope 2 ranks.
• Alertness feat.
• Track feat
• Must know 4 languages.</v>
          </cell>
        </row>
        <row r="508">
          <cell r="A508">
            <v>505</v>
          </cell>
          <cell r="B508" t="str">
            <v>Sea Mother Whip</v>
          </cell>
          <cell r="C508" t="str">
            <v>SMW</v>
          </cell>
          <cell r="D508" t="str">
            <v>SMW</v>
          </cell>
          <cell r="E508">
            <v>0</v>
          </cell>
          <cell r="G508">
            <v>0</v>
          </cell>
          <cell r="K508">
            <v>2</v>
          </cell>
          <cell r="L508">
            <v>8</v>
          </cell>
          <cell r="U508">
            <v>0.75</v>
          </cell>
          <cell r="V508">
            <v>0.5</v>
          </cell>
          <cell r="W508">
            <v>0.34</v>
          </cell>
          <cell r="X508">
            <v>0.5</v>
          </cell>
          <cell r="AH508">
            <v>1</v>
          </cell>
          <cell r="AI508">
            <v>1</v>
          </cell>
          <cell r="AJ508">
            <v>1</v>
          </cell>
          <cell r="AK508">
            <v>1</v>
          </cell>
          <cell r="AL508">
            <v>1</v>
          </cell>
          <cell r="AM508">
            <v>0</v>
          </cell>
          <cell r="AN508">
            <v>2</v>
          </cell>
          <cell r="AO508">
            <v>2</v>
          </cell>
          <cell r="AP508">
            <v>2</v>
          </cell>
          <cell r="AQ508">
            <v>2</v>
          </cell>
          <cell r="AR508">
            <v>2</v>
          </cell>
          <cell r="AS508">
            <v>2</v>
          </cell>
          <cell r="AT508">
            <v>2</v>
          </cell>
          <cell r="AU508">
            <v>2</v>
          </cell>
          <cell r="AV508">
            <v>1</v>
          </cell>
          <cell r="AW508">
            <v>2</v>
          </cell>
          <cell r="AX508">
            <v>1</v>
          </cell>
          <cell r="AY508">
            <v>1</v>
          </cell>
          <cell r="AZ508">
            <v>1</v>
          </cell>
          <cell r="BA508">
            <v>1</v>
          </cell>
          <cell r="BB508">
            <v>1</v>
          </cell>
          <cell r="BC508">
            <v>1</v>
          </cell>
          <cell r="BD508">
            <v>2</v>
          </cell>
          <cell r="BE508">
            <v>1</v>
          </cell>
          <cell r="BF508">
            <v>0</v>
          </cell>
          <cell r="BG508">
            <v>0</v>
          </cell>
          <cell r="BH508">
            <v>1</v>
          </cell>
          <cell r="BI508">
            <v>1</v>
          </cell>
          <cell r="BJ508">
            <v>2</v>
          </cell>
          <cell r="BK508">
            <v>1</v>
          </cell>
          <cell r="BL508">
            <v>1</v>
          </cell>
          <cell r="BM508">
            <v>1</v>
          </cell>
          <cell r="BN508">
            <v>1</v>
          </cell>
          <cell r="BO508">
            <v>1</v>
          </cell>
          <cell r="BP508">
            <v>0</v>
          </cell>
          <cell r="BQ508">
            <v>1</v>
          </cell>
          <cell r="BR508">
            <v>1</v>
          </cell>
          <cell r="BS508">
            <v>1</v>
          </cell>
          <cell r="BT508">
            <v>0</v>
          </cell>
          <cell r="BU508">
            <v>2</v>
          </cell>
          <cell r="BV508">
            <v>1</v>
          </cell>
          <cell r="BW508">
            <v>1</v>
          </cell>
          <cell r="BX508">
            <v>1</v>
          </cell>
          <cell r="BY508">
            <v>1</v>
          </cell>
          <cell r="BZ508">
            <v>1</v>
          </cell>
          <cell r="CA508">
            <v>1</v>
          </cell>
          <cell r="CB508">
            <v>1</v>
          </cell>
          <cell r="CC508">
            <v>1</v>
          </cell>
          <cell r="CD508">
            <v>1</v>
          </cell>
          <cell r="CE508">
            <v>1</v>
          </cell>
          <cell r="CF508">
            <v>1</v>
          </cell>
          <cell r="CG508">
            <v>1</v>
          </cell>
          <cell r="CH508">
            <v>1</v>
          </cell>
          <cell r="CI508">
            <v>1</v>
          </cell>
          <cell r="CJ508">
            <v>1</v>
          </cell>
          <cell r="CK508">
            <v>1</v>
          </cell>
          <cell r="CL508">
            <v>1</v>
          </cell>
          <cell r="CM508">
            <v>1</v>
          </cell>
          <cell r="CN508">
            <v>1</v>
          </cell>
          <cell r="CO508">
            <v>2</v>
          </cell>
          <cell r="CP508">
            <v>2</v>
          </cell>
          <cell r="CQ508">
            <v>2</v>
          </cell>
          <cell r="CR508">
            <v>2</v>
          </cell>
          <cell r="CS508">
            <v>2</v>
          </cell>
          <cell r="CT508">
            <v>2</v>
          </cell>
          <cell r="CU508">
            <v>1</v>
          </cell>
          <cell r="CV508">
            <v>1</v>
          </cell>
          <cell r="CW508">
            <v>1</v>
          </cell>
          <cell r="CX508">
            <v>1</v>
          </cell>
          <cell r="CY508">
            <v>1</v>
          </cell>
          <cell r="CZ508">
            <v>1</v>
          </cell>
          <cell r="DA508">
            <v>1</v>
          </cell>
          <cell r="DB508">
            <v>2</v>
          </cell>
          <cell r="DC508">
            <v>1</v>
          </cell>
          <cell r="DD508">
            <v>1</v>
          </cell>
          <cell r="DE508">
            <v>1</v>
          </cell>
          <cell r="DF508">
            <v>1</v>
          </cell>
          <cell r="DG508">
            <v>1</v>
          </cell>
          <cell r="DH508">
            <v>1</v>
          </cell>
          <cell r="DI508">
            <v>1</v>
          </cell>
          <cell r="DJ508" t="str">
            <v>UD</v>
          </cell>
          <cell r="DK508" t="str">
            <v>Closed</v>
          </cell>
          <cell r="EA508" t="str">
            <v>Do</v>
          </cell>
          <cell r="EB508" t="str">
            <v xml:space="preserve">• Lawful Evil, Neutral Evil, Chaotic Evil, or Neutral alignment.
• Knowledge (religion) 5 ranks.
• Ability to cast 3rd level spells.
• Patron Deity: Blibdooloolp.
</v>
          </cell>
        </row>
        <row r="509">
          <cell r="A509">
            <v>506</v>
          </cell>
          <cell r="B509" t="str">
            <v>Shadowcrafter</v>
          </cell>
          <cell r="C509" t="str">
            <v>SDC</v>
          </cell>
          <cell r="D509" t="str">
            <v>SDC</v>
          </cell>
          <cell r="E509">
            <v>0</v>
          </cell>
          <cell r="G509">
            <v>0</v>
          </cell>
          <cell r="K509">
            <v>2</v>
          </cell>
          <cell r="L509">
            <v>4</v>
          </cell>
          <cell r="U509">
            <v>0.75</v>
          </cell>
          <cell r="V509">
            <v>0.34</v>
          </cell>
          <cell r="W509">
            <v>0.34</v>
          </cell>
          <cell r="X509">
            <v>0.5</v>
          </cell>
          <cell r="AH509">
            <v>1</v>
          </cell>
          <cell r="AI509">
            <v>1</v>
          </cell>
          <cell r="AJ509">
            <v>1</v>
          </cell>
          <cell r="AK509">
            <v>1</v>
          </cell>
          <cell r="AL509">
            <v>1</v>
          </cell>
          <cell r="AM509">
            <v>0</v>
          </cell>
          <cell r="AN509">
            <v>2</v>
          </cell>
          <cell r="AO509">
            <v>2</v>
          </cell>
          <cell r="AP509">
            <v>2</v>
          </cell>
          <cell r="AQ509">
            <v>2</v>
          </cell>
          <cell r="AR509">
            <v>2</v>
          </cell>
          <cell r="AS509">
            <v>2</v>
          </cell>
          <cell r="AT509">
            <v>2</v>
          </cell>
          <cell r="AU509">
            <v>2</v>
          </cell>
          <cell r="AV509">
            <v>1</v>
          </cell>
          <cell r="AW509">
            <v>1</v>
          </cell>
          <cell r="AX509">
            <v>1</v>
          </cell>
          <cell r="AY509">
            <v>2</v>
          </cell>
          <cell r="AZ509">
            <v>1</v>
          </cell>
          <cell r="BA509">
            <v>1</v>
          </cell>
          <cell r="BB509">
            <v>1</v>
          </cell>
          <cell r="BC509">
            <v>1</v>
          </cell>
          <cell r="BD509">
            <v>1</v>
          </cell>
          <cell r="BE509">
            <v>1</v>
          </cell>
          <cell r="BF509">
            <v>0</v>
          </cell>
          <cell r="BG509">
            <v>0</v>
          </cell>
          <cell r="BH509">
            <v>1</v>
          </cell>
          <cell r="BI509">
            <v>1</v>
          </cell>
          <cell r="BJ509">
            <v>2</v>
          </cell>
          <cell r="BK509">
            <v>2</v>
          </cell>
          <cell r="BL509">
            <v>2</v>
          </cell>
          <cell r="BM509">
            <v>2</v>
          </cell>
          <cell r="BN509">
            <v>2</v>
          </cell>
          <cell r="BO509">
            <v>2</v>
          </cell>
          <cell r="BP509">
            <v>0</v>
          </cell>
          <cell r="BQ509">
            <v>2</v>
          </cell>
          <cell r="BR509">
            <v>2</v>
          </cell>
          <cell r="BS509">
            <v>2</v>
          </cell>
          <cell r="BT509">
            <v>0</v>
          </cell>
          <cell r="BU509">
            <v>2</v>
          </cell>
          <cell r="BV509">
            <v>2</v>
          </cell>
          <cell r="BW509">
            <v>2</v>
          </cell>
          <cell r="BX509">
            <v>2</v>
          </cell>
          <cell r="BY509">
            <v>2</v>
          </cell>
          <cell r="BZ509">
            <v>2</v>
          </cell>
          <cell r="CA509">
            <v>2</v>
          </cell>
          <cell r="CB509">
            <v>2</v>
          </cell>
          <cell r="CC509">
            <v>2</v>
          </cell>
          <cell r="CD509">
            <v>2</v>
          </cell>
          <cell r="CE509">
            <v>1</v>
          </cell>
          <cell r="CF509">
            <v>1</v>
          </cell>
          <cell r="CG509">
            <v>1</v>
          </cell>
          <cell r="CH509">
            <v>1</v>
          </cell>
          <cell r="CI509">
            <v>1</v>
          </cell>
          <cell r="CJ509">
            <v>1</v>
          </cell>
          <cell r="CK509">
            <v>1</v>
          </cell>
          <cell r="CL509">
            <v>1</v>
          </cell>
          <cell r="CM509">
            <v>1</v>
          </cell>
          <cell r="CN509">
            <v>1</v>
          </cell>
          <cell r="CO509">
            <v>2</v>
          </cell>
          <cell r="CP509">
            <v>2</v>
          </cell>
          <cell r="CQ509">
            <v>2</v>
          </cell>
          <cell r="CR509">
            <v>2</v>
          </cell>
          <cell r="CS509">
            <v>2</v>
          </cell>
          <cell r="CT509">
            <v>2</v>
          </cell>
          <cell r="CU509">
            <v>1</v>
          </cell>
          <cell r="CV509">
            <v>1</v>
          </cell>
          <cell r="CW509">
            <v>1</v>
          </cell>
          <cell r="CX509">
            <v>1</v>
          </cell>
          <cell r="CY509">
            <v>1</v>
          </cell>
          <cell r="CZ509">
            <v>1</v>
          </cell>
          <cell r="DA509">
            <v>1</v>
          </cell>
          <cell r="DB509">
            <v>2</v>
          </cell>
          <cell r="DC509">
            <v>2</v>
          </cell>
          <cell r="DD509">
            <v>1</v>
          </cell>
          <cell r="DE509">
            <v>1</v>
          </cell>
          <cell r="DF509">
            <v>1</v>
          </cell>
          <cell r="DG509">
            <v>1</v>
          </cell>
          <cell r="DH509">
            <v>1</v>
          </cell>
          <cell r="DI509">
            <v>1</v>
          </cell>
          <cell r="DJ509" t="str">
            <v>UD</v>
          </cell>
          <cell r="DK509" t="str">
            <v>Closed</v>
          </cell>
          <cell r="EA509" t="str">
            <v>Do</v>
          </cell>
          <cell r="EB509" t="str">
            <v xml:space="preserve">• Spell Focus (Illusion).
• Greater Spell Focus (Illusion).
• Disguise 4 ranks.
• Able to cast any 3rd level or higher spell with the illusion (shadow) descriptor.
</v>
          </cell>
        </row>
        <row r="510">
          <cell r="A510">
            <v>507</v>
          </cell>
          <cell r="B510" t="str">
            <v>Vermin Keeper</v>
          </cell>
          <cell r="C510" t="str">
            <v>VKP</v>
          </cell>
          <cell r="D510" t="str">
            <v>VKP</v>
          </cell>
          <cell r="E510">
            <v>0</v>
          </cell>
          <cell r="G510">
            <v>0</v>
          </cell>
          <cell r="K510">
            <v>4</v>
          </cell>
          <cell r="L510">
            <v>8</v>
          </cell>
          <cell r="U510">
            <v>0.75</v>
          </cell>
          <cell r="V510">
            <v>0.5</v>
          </cell>
          <cell r="W510">
            <v>0.34</v>
          </cell>
          <cell r="X510">
            <v>0.5</v>
          </cell>
          <cell r="AH510">
            <v>1</v>
          </cell>
          <cell r="AI510">
            <v>1</v>
          </cell>
          <cell r="AJ510">
            <v>1</v>
          </cell>
          <cell r="AK510">
            <v>1</v>
          </cell>
          <cell r="AL510">
            <v>1</v>
          </cell>
          <cell r="AM510">
            <v>0</v>
          </cell>
          <cell r="AN510">
            <v>2</v>
          </cell>
          <cell r="AO510">
            <v>2</v>
          </cell>
          <cell r="AP510">
            <v>2</v>
          </cell>
          <cell r="AQ510">
            <v>2</v>
          </cell>
          <cell r="AR510">
            <v>2</v>
          </cell>
          <cell r="AS510">
            <v>2</v>
          </cell>
          <cell r="AT510">
            <v>2</v>
          </cell>
          <cell r="AU510">
            <v>2</v>
          </cell>
          <cell r="AV510">
            <v>1</v>
          </cell>
          <cell r="AW510">
            <v>1</v>
          </cell>
          <cell r="AX510">
            <v>1</v>
          </cell>
          <cell r="AY510">
            <v>1</v>
          </cell>
          <cell r="AZ510">
            <v>1</v>
          </cell>
          <cell r="BA510">
            <v>1</v>
          </cell>
          <cell r="BB510">
            <v>1</v>
          </cell>
          <cell r="BC510">
            <v>2</v>
          </cell>
          <cell r="BD510">
            <v>1</v>
          </cell>
          <cell r="BE510">
            <v>1</v>
          </cell>
          <cell r="BF510">
            <v>0</v>
          </cell>
          <cell r="BG510">
            <v>0</v>
          </cell>
          <cell r="BH510">
            <v>1</v>
          </cell>
          <cell r="BI510">
            <v>1</v>
          </cell>
          <cell r="BJ510">
            <v>1</v>
          </cell>
          <cell r="BK510">
            <v>1</v>
          </cell>
          <cell r="BL510">
            <v>1</v>
          </cell>
          <cell r="BM510">
            <v>1</v>
          </cell>
          <cell r="BN510">
            <v>1</v>
          </cell>
          <cell r="BO510">
            <v>1</v>
          </cell>
          <cell r="BP510">
            <v>0</v>
          </cell>
          <cell r="BQ510">
            <v>2</v>
          </cell>
          <cell r="BR510">
            <v>1</v>
          </cell>
          <cell r="BS510">
            <v>1</v>
          </cell>
          <cell r="BT510">
            <v>0</v>
          </cell>
          <cell r="BU510">
            <v>1</v>
          </cell>
          <cell r="BV510">
            <v>1</v>
          </cell>
          <cell r="BW510">
            <v>1</v>
          </cell>
          <cell r="BX510">
            <v>1</v>
          </cell>
          <cell r="BY510">
            <v>1</v>
          </cell>
          <cell r="BZ510">
            <v>1</v>
          </cell>
          <cell r="CA510">
            <v>1</v>
          </cell>
          <cell r="CB510">
            <v>1</v>
          </cell>
          <cell r="CC510">
            <v>1</v>
          </cell>
          <cell r="CD510">
            <v>1</v>
          </cell>
          <cell r="CE510">
            <v>1</v>
          </cell>
          <cell r="CF510">
            <v>1</v>
          </cell>
          <cell r="CG510">
            <v>1</v>
          </cell>
          <cell r="CH510">
            <v>1</v>
          </cell>
          <cell r="CI510">
            <v>1</v>
          </cell>
          <cell r="CJ510">
            <v>1</v>
          </cell>
          <cell r="CK510">
            <v>1</v>
          </cell>
          <cell r="CL510">
            <v>1</v>
          </cell>
          <cell r="CM510">
            <v>1</v>
          </cell>
          <cell r="CN510">
            <v>1</v>
          </cell>
          <cell r="CO510">
            <v>2</v>
          </cell>
          <cell r="CP510">
            <v>2</v>
          </cell>
          <cell r="CQ510">
            <v>2</v>
          </cell>
          <cell r="CR510">
            <v>2</v>
          </cell>
          <cell r="CS510">
            <v>2</v>
          </cell>
          <cell r="CT510">
            <v>2</v>
          </cell>
          <cell r="CU510">
            <v>1</v>
          </cell>
          <cell r="CV510">
            <v>1</v>
          </cell>
          <cell r="CW510">
            <v>1</v>
          </cell>
          <cell r="CX510">
            <v>1</v>
          </cell>
          <cell r="CY510">
            <v>1</v>
          </cell>
          <cell r="CZ510">
            <v>1</v>
          </cell>
          <cell r="DA510">
            <v>1</v>
          </cell>
          <cell r="DB510">
            <v>2</v>
          </cell>
          <cell r="DC510">
            <v>2</v>
          </cell>
          <cell r="DD510">
            <v>2</v>
          </cell>
          <cell r="DE510">
            <v>2</v>
          </cell>
          <cell r="DF510">
            <v>1</v>
          </cell>
          <cell r="DG510">
            <v>1</v>
          </cell>
          <cell r="DH510">
            <v>1</v>
          </cell>
          <cell r="DI510">
            <v>1</v>
          </cell>
          <cell r="DJ510" t="str">
            <v>UD</v>
          </cell>
          <cell r="DK510" t="str">
            <v>Closed</v>
          </cell>
          <cell r="EA510" t="str">
            <v>Do</v>
          </cell>
          <cell r="EB510" t="str">
            <v xml:space="preserve">• Handle Animal 8 ranks.
• Knowledge (nature) 8 ranks.
• Iron Will feat.
• Wild Shape Ability.
</v>
          </cell>
        </row>
        <row r="511">
          <cell r="A511">
            <v>508</v>
          </cell>
          <cell r="B511" t="str">
            <v>Yathchol Webrider</v>
          </cell>
          <cell r="C511" t="str">
            <v>YWR</v>
          </cell>
          <cell r="D511" t="str">
            <v>YWR</v>
          </cell>
          <cell r="E511">
            <v>0</v>
          </cell>
          <cell r="K511">
            <v>6</v>
          </cell>
          <cell r="L511">
            <v>8</v>
          </cell>
          <cell r="N511" t="b">
            <v>0</v>
          </cell>
          <cell r="U511">
            <v>0.75</v>
          </cell>
          <cell r="V511">
            <v>0.34</v>
          </cell>
          <cell r="W511">
            <v>0.5</v>
          </cell>
          <cell r="X511">
            <v>0.34</v>
          </cell>
          <cell r="AH511">
            <v>1</v>
          </cell>
          <cell r="AI511">
            <v>1</v>
          </cell>
          <cell r="AJ511">
            <v>2</v>
          </cell>
          <cell r="AK511">
            <v>1</v>
          </cell>
          <cell r="AL511">
            <v>1</v>
          </cell>
          <cell r="AM511">
            <v>0</v>
          </cell>
          <cell r="AN511">
            <v>1</v>
          </cell>
          <cell r="AO511">
            <v>1</v>
          </cell>
          <cell r="AP511">
            <v>1</v>
          </cell>
          <cell r="AQ511">
            <v>1</v>
          </cell>
          <cell r="AR511">
            <v>1</v>
          </cell>
          <cell r="AS511">
            <v>1</v>
          </cell>
          <cell r="AT511">
            <v>1</v>
          </cell>
          <cell r="AU511">
            <v>1</v>
          </cell>
          <cell r="AV511">
            <v>1</v>
          </cell>
          <cell r="AW511">
            <v>1</v>
          </cell>
          <cell r="AX511">
            <v>1</v>
          </cell>
          <cell r="AY511">
            <v>1</v>
          </cell>
          <cell r="AZ511">
            <v>2</v>
          </cell>
          <cell r="BA511">
            <v>1</v>
          </cell>
          <cell r="BB511">
            <v>1</v>
          </cell>
          <cell r="BC511">
            <v>1</v>
          </cell>
          <cell r="BD511">
            <v>1</v>
          </cell>
          <cell r="BE511">
            <v>2</v>
          </cell>
          <cell r="BF511">
            <v>0</v>
          </cell>
          <cell r="BG511">
            <v>0</v>
          </cell>
          <cell r="BH511">
            <v>1</v>
          </cell>
          <cell r="BI511">
            <v>2</v>
          </cell>
          <cell r="BJ511">
            <v>2</v>
          </cell>
          <cell r="BK511">
            <v>1</v>
          </cell>
          <cell r="BL511">
            <v>1</v>
          </cell>
          <cell r="BM511">
            <v>1</v>
          </cell>
          <cell r="BN511">
            <v>1</v>
          </cell>
          <cell r="BO511">
            <v>1</v>
          </cell>
          <cell r="BP511">
            <v>0</v>
          </cell>
          <cell r="BQ511">
            <v>1</v>
          </cell>
          <cell r="BR511">
            <v>1</v>
          </cell>
          <cell r="BS511">
            <v>1</v>
          </cell>
          <cell r="BT511">
            <v>0</v>
          </cell>
          <cell r="BU511">
            <v>1</v>
          </cell>
          <cell r="BV511">
            <v>1</v>
          </cell>
          <cell r="BW511">
            <v>1</v>
          </cell>
          <cell r="BX511">
            <v>1</v>
          </cell>
          <cell r="BY511">
            <v>1</v>
          </cell>
          <cell r="BZ511">
            <v>1</v>
          </cell>
          <cell r="CA511">
            <v>1</v>
          </cell>
          <cell r="CB511">
            <v>1</v>
          </cell>
          <cell r="CC511">
            <v>1</v>
          </cell>
          <cell r="CD511">
            <v>1</v>
          </cell>
          <cell r="CE511">
            <v>2</v>
          </cell>
          <cell r="CF511">
            <v>1</v>
          </cell>
          <cell r="CG511">
            <v>2</v>
          </cell>
          <cell r="CH511">
            <v>1</v>
          </cell>
          <cell r="CI511">
            <v>1</v>
          </cell>
          <cell r="CJ511">
            <v>1</v>
          </cell>
          <cell r="CK511">
            <v>1</v>
          </cell>
          <cell r="CL511">
            <v>1</v>
          </cell>
          <cell r="CM511">
            <v>1</v>
          </cell>
          <cell r="CN511">
            <v>1</v>
          </cell>
          <cell r="CO511">
            <v>1</v>
          </cell>
          <cell r="CP511">
            <v>1</v>
          </cell>
          <cell r="CQ511">
            <v>1</v>
          </cell>
          <cell r="CR511">
            <v>1</v>
          </cell>
          <cell r="CS511">
            <v>1</v>
          </cell>
          <cell r="CT511">
            <v>1</v>
          </cell>
          <cell r="CU511">
            <v>1</v>
          </cell>
          <cell r="CV511">
            <v>1</v>
          </cell>
          <cell r="CW511">
            <v>2</v>
          </cell>
          <cell r="CX511">
            <v>1</v>
          </cell>
          <cell r="CY511">
            <v>1</v>
          </cell>
          <cell r="CZ511">
            <v>1</v>
          </cell>
          <cell r="DA511">
            <v>1</v>
          </cell>
          <cell r="DB511">
            <v>2</v>
          </cell>
          <cell r="DC511">
            <v>2</v>
          </cell>
          <cell r="DD511">
            <v>1</v>
          </cell>
          <cell r="DE511">
            <v>1</v>
          </cell>
          <cell r="DF511">
            <v>2</v>
          </cell>
          <cell r="DG511">
            <v>1</v>
          </cell>
          <cell r="DH511">
            <v>1</v>
          </cell>
          <cell r="DI511">
            <v>2</v>
          </cell>
          <cell r="DJ511" t="str">
            <v>UD</v>
          </cell>
          <cell r="DK511" t="str">
            <v>Closed</v>
          </cell>
          <cell r="EA511" t="str">
            <v>Might</v>
          </cell>
          <cell r="EB511" t="str">
            <v>• Hide 8 ranks.
• Move Silently 4 ranks.
• Dodge feat.
• Mobility feat.
• Skill Focus Craft (Trapmaking).
• Chitin or any race that can spin a web from it's body,
  Characters that can prepare the web spell as either a spell
  or spell-like ability also qualify (not verified).</v>
          </cell>
        </row>
        <row r="512">
          <cell r="A512">
            <v>509</v>
          </cell>
          <cell r="B512" t="str">
            <v>– Prestige Classes Champions of Ruin –</v>
          </cell>
          <cell r="E512">
            <v>0</v>
          </cell>
          <cell r="F512">
            <v>1</v>
          </cell>
        </row>
        <row r="513">
          <cell r="A513">
            <v>510</v>
          </cell>
          <cell r="B513" t="str">
            <v>Black Blood Cultist</v>
          </cell>
          <cell r="C513" t="str">
            <v>BBC</v>
          </cell>
          <cell r="D513" t="str">
            <v>BBC</v>
          </cell>
          <cell r="E513">
            <v>0</v>
          </cell>
          <cell r="K513">
            <v>4</v>
          </cell>
          <cell r="L513">
            <v>12</v>
          </cell>
          <cell r="U513">
            <v>0.75</v>
          </cell>
          <cell r="V513">
            <v>0.5</v>
          </cell>
          <cell r="W513">
            <v>0.5</v>
          </cell>
          <cell r="X513">
            <v>0.34</v>
          </cell>
          <cell r="AH513">
            <v>1</v>
          </cell>
          <cell r="AI513">
            <v>1</v>
          </cell>
          <cell r="AJ513">
            <v>1</v>
          </cell>
          <cell r="AK513">
            <v>1</v>
          </cell>
          <cell r="AL513">
            <v>2</v>
          </cell>
          <cell r="AM513">
            <v>0</v>
          </cell>
          <cell r="AN513">
            <v>1</v>
          </cell>
          <cell r="AO513">
            <v>1</v>
          </cell>
          <cell r="AP513">
            <v>1</v>
          </cell>
          <cell r="AQ513">
            <v>1</v>
          </cell>
          <cell r="AR513">
            <v>1</v>
          </cell>
          <cell r="AS513">
            <v>1</v>
          </cell>
          <cell r="AT513">
            <v>1</v>
          </cell>
          <cell r="AU513">
            <v>1</v>
          </cell>
          <cell r="AV513">
            <v>1</v>
          </cell>
          <cell r="AW513">
            <v>1</v>
          </cell>
          <cell r="AX513">
            <v>1</v>
          </cell>
          <cell r="AY513">
            <v>1</v>
          </cell>
          <cell r="AZ513">
            <v>1</v>
          </cell>
          <cell r="BA513">
            <v>1</v>
          </cell>
          <cell r="BB513">
            <v>1</v>
          </cell>
          <cell r="BC513">
            <v>2</v>
          </cell>
          <cell r="BD513">
            <v>1</v>
          </cell>
          <cell r="BE513">
            <v>1</v>
          </cell>
          <cell r="BF513">
            <v>0</v>
          </cell>
          <cell r="BG513">
            <v>0</v>
          </cell>
          <cell r="BH513">
            <v>2</v>
          </cell>
          <cell r="BI513">
            <v>1</v>
          </cell>
          <cell r="BJ513">
            <v>1</v>
          </cell>
          <cell r="BK513">
            <v>1</v>
          </cell>
          <cell r="BL513">
            <v>1</v>
          </cell>
          <cell r="BM513">
            <v>1</v>
          </cell>
          <cell r="BN513">
            <v>1</v>
          </cell>
          <cell r="BO513">
            <v>1</v>
          </cell>
          <cell r="BP513">
            <v>0</v>
          </cell>
          <cell r="BQ513">
            <v>2</v>
          </cell>
          <cell r="BR513">
            <v>1</v>
          </cell>
          <cell r="BS513">
            <v>1</v>
          </cell>
          <cell r="BT513">
            <v>0</v>
          </cell>
          <cell r="BU513">
            <v>1</v>
          </cell>
          <cell r="BV513">
            <v>1</v>
          </cell>
          <cell r="BW513">
            <v>1</v>
          </cell>
          <cell r="BX513">
            <v>1</v>
          </cell>
          <cell r="BY513">
            <v>1</v>
          </cell>
          <cell r="BZ513">
            <v>1</v>
          </cell>
          <cell r="CA513">
            <v>1</v>
          </cell>
          <cell r="CB513">
            <v>1</v>
          </cell>
          <cell r="CC513">
            <v>1</v>
          </cell>
          <cell r="CD513">
            <v>1</v>
          </cell>
          <cell r="CE513">
            <v>2</v>
          </cell>
          <cell r="CF513">
            <v>1</v>
          </cell>
          <cell r="CG513">
            <v>2</v>
          </cell>
          <cell r="CH513">
            <v>1</v>
          </cell>
          <cell r="CI513">
            <v>1</v>
          </cell>
          <cell r="CJ513">
            <v>1</v>
          </cell>
          <cell r="CK513">
            <v>1</v>
          </cell>
          <cell r="CL513">
            <v>1</v>
          </cell>
          <cell r="CM513">
            <v>1</v>
          </cell>
          <cell r="CN513">
            <v>1</v>
          </cell>
          <cell r="CO513">
            <v>1</v>
          </cell>
          <cell r="CP513">
            <v>1</v>
          </cell>
          <cell r="CQ513">
            <v>1</v>
          </cell>
          <cell r="CR513">
            <v>1</v>
          </cell>
          <cell r="CS513">
            <v>1</v>
          </cell>
          <cell r="CT513">
            <v>1</v>
          </cell>
          <cell r="CU513">
            <v>1</v>
          </cell>
          <cell r="CV513">
            <v>1</v>
          </cell>
          <cell r="CW513">
            <v>2</v>
          </cell>
          <cell r="CX513">
            <v>1</v>
          </cell>
          <cell r="CY513">
            <v>1</v>
          </cell>
          <cell r="CZ513">
            <v>1</v>
          </cell>
          <cell r="DA513">
            <v>1</v>
          </cell>
          <cell r="DB513">
            <v>1</v>
          </cell>
          <cell r="DC513">
            <v>2</v>
          </cell>
          <cell r="DD513">
            <v>2</v>
          </cell>
          <cell r="DE513">
            <v>2</v>
          </cell>
          <cell r="DF513">
            <v>1</v>
          </cell>
          <cell r="DG513">
            <v>1</v>
          </cell>
          <cell r="DH513">
            <v>1</v>
          </cell>
          <cell r="DI513">
            <v>1</v>
          </cell>
          <cell r="DJ513" t="str">
            <v>ChR</v>
          </cell>
          <cell r="DK513" t="str">
            <v>Limited</v>
          </cell>
          <cell r="EA513" t="str">
            <v>Do</v>
          </cell>
          <cell r="EB513" t="str">
            <v xml:space="preserve">• 2 ranks in Knowledge (nature).
• 8 ranks in Survival.
• Improved Unarmed Strike Feat.
• Track Feat.
• Rage class ability
</v>
          </cell>
        </row>
        <row r="514">
          <cell r="A514">
            <v>511</v>
          </cell>
          <cell r="B514" t="str">
            <v>Justice of Weald and Woe</v>
          </cell>
          <cell r="C514" t="str">
            <v>JWW</v>
          </cell>
          <cell r="D514" t="str">
            <v>JWW</v>
          </cell>
          <cell r="E514">
            <v>0</v>
          </cell>
          <cell r="K514">
            <v>4</v>
          </cell>
          <cell r="L514">
            <v>8</v>
          </cell>
          <cell r="U514">
            <v>0.75</v>
          </cell>
          <cell r="V514">
            <v>0.5</v>
          </cell>
          <cell r="W514">
            <v>0.5</v>
          </cell>
          <cell r="X514">
            <v>0.34</v>
          </cell>
          <cell r="AH514">
            <v>1</v>
          </cell>
          <cell r="AI514">
            <v>1</v>
          </cell>
          <cell r="AJ514">
            <v>2</v>
          </cell>
          <cell r="AK514">
            <v>2</v>
          </cell>
          <cell r="AL514">
            <v>2</v>
          </cell>
          <cell r="AM514">
            <v>0</v>
          </cell>
          <cell r="AN514">
            <v>2</v>
          </cell>
          <cell r="AO514">
            <v>2</v>
          </cell>
          <cell r="AP514">
            <v>2</v>
          </cell>
          <cell r="AQ514">
            <v>2</v>
          </cell>
          <cell r="AR514">
            <v>2</v>
          </cell>
          <cell r="AS514">
            <v>2</v>
          </cell>
          <cell r="AT514">
            <v>2</v>
          </cell>
          <cell r="AU514">
            <v>2</v>
          </cell>
          <cell r="AV514">
            <v>1</v>
          </cell>
          <cell r="AW514">
            <v>1</v>
          </cell>
          <cell r="AX514">
            <v>1</v>
          </cell>
          <cell r="AY514">
            <v>2</v>
          </cell>
          <cell r="AZ514">
            <v>2</v>
          </cell>
          <cell r="BA514">
            <v>1</v>
          </cell>
          <cell r="BB514">
            <v>2</v>
          </cell>
          <cell r="BC514">
            <v>2</v>
          </cell>
          <cell r="BD514">
            <v>1</v>
          </cell>
          <cell r="BE514">
            <v>2</v>
          </cell>
          <cell r="BF514">
            <v>0</v>
          </cell>
          <cell r="BG514">
            <v>0</v>
          </cell>
          <cell r="BH514">
            <v>2</v>
          </cell>
          <cell r="BI514">
            <v>2</v>
          </cell>
          <cell r="BJ514">
            <v>1</v>
          </cell>
          <cell r="BK514">
            <v>1</v>
          </cell>
          <cell r="BL514">
            <v>1</v>
          </cell>
          <cell r="BM514">
            <v>1</v>
          </cell>
          <cell r="BN514">
            <v>1</v>
          </cell>
          <cell r="BO514">
            <v>2</v>
          </cell>
          <cell r="BP514">
            <v>0</v>
          </cell>
          <cell r="BQ514">
            <v>2</v>
          </cell>
          <cell r="BR514">
            <v>1</v>
          </cell>
          <cell r="BS514">
            <v>1</v>
          </cell>
          <cell r="BT514">
            <v>0</v>
          </cell>
          <cell r="BU514">
            <v>2</v>
          </cell>
          <cell r="BV514">
            <v>1</v>
          </cell>
          <cell r="BW514">
            <v>1</v>
          </cell>
          <cell r="BX514">
            <v>1</v>
          </cell>
          <cell r="BY514">
            <v>1</v>
          </cell>
          <cell r="BZ514">
            <v>1</v>
          </cell>
          <cell r="CA514">
            <v>1</v>
          </cell>
          <cell r="CB514">
            <v>1</v>
          </cell>
          <cell r="CC514">
            <v>1</v>
          </cell>
          <cell r="CD514">
            <v>1</v>
          </cell>
          <cell r="CE514">
            <v>2</v>
          </cell>
          <cell r="CF514">
            <v>1</v>
          </cell>
          <cell r="CG514">
            <v>1</v>
          </cell>
          <cell r="CH514">
            <v>1</v>
          </cell>
          <cell r="CI514">
            <v>1</v>
          </cell>
          <cell r="CJ514">
            <v>1</v>
          </cell>
          <cell r="CK514">
            <v>1</v>
          </cell>
          <cell r="CL514">
            <v>1</v>
          </cell>
          <cell r="CM514">
            <v>1</v>
          </cell>
          <cell r="CN514">
            <v>1</v>
          </cell>
          <cell r="CO514">
            <v>1</v>
          </cell>
          <cell r="CP514">
            <v>1</v>
          </cell>
          <cell r="CQ514">
            <v>1</v>
          </cell>
          <cell r="CR514">
            <v>1</v>
          </cell>
          <cell r="CS514">
            <v>1</v>
          </cell>
          <cell r="CT514">
            <v>1</v>
          </cell>
          <cell r="CU514">
            <v>1</v>
          </cell>
          <cell r="CV514">
            <v>1</v>
          </cell>
          <cell r="CW514">
            <v>1</v>
          </cell>
          <cell r="CX514">
            <v>2</v>
          </cell>
          <cell r="CY514">
            <v>1</v>
          </cell>
          <cell r="CZ514">
            <v>1</v>
          </cell>
          <cell r="DA514">
            <v>1</v>
          </cell>
          <cell r="DB514">
            <v>1</v>
          </cell>
          <cell r="DC514">
            <v>2</v>
          </cell>
          <cell r="DD514">
            <v>2</v>
          </cell>
          <cell r="DE514">
            <v>2</v>
          </cell>
          <cell r="DF514">
            <v>2</v>
          </cell>
          <cell r="DG514">
            <v>1</v>
          </cell>
          <cell r="DH514">
            <v>1</v>
          </cell>
          <cell r="DI514">
            <v>1</v>
          </cell>
          <cell r="DJ514" t="str">
            <v>ChR</v>
          </cell>
          <cell r="DK514" t="str">
            <v>Limited</v>
          </cell>
          <cell r="EA514" t="str">
            <v>Do</v>
          </cell>
          <cell r="EB514" t="str">
            <v xml:space="preserve">• 8 ranks in Craft (bowmaking).
• 8 Ranks in Hide.
• 4 ranks in Knowledge (nature).
• 8 ranks in Move Silently.
• 8 Ranks in Survival.
• Point Blank Shot Feat.
• Weapon Focus (longbow) Feat.
</v>
          </cell>
        </row>
        <row r="515">
          <cell r="A515">
            <v>512</v>
          </cell>
          <cell r="B515" t="str">
            <v>Night Mask Deathbringer</v>
          </cell>
          <cell r="C515" t="str">
            <v>NMD</v>
          </cell>
          <cell r="D515" t="str">
            <v>NMD</v>
          </cell>
          <cell r="E515">
            <v>0</v>
          </cell>
          <cell r="K515">
            <v>8</v>
          </cell>
          <cell r="L515">
            <v>6</v>
          </cell>
          <cell r="U515">
            <v>0.75</v>
          </cell>
          <cell r="V515">
            <v>0.34</v>
          </cell>
          <cell r="W515">
            <v>0.5</v>
          </cell>
          <cell r="X515">
            <v>0.34</v>
          </cell>
          <cell r="AH515">
            <v>1</v>
          </cell>
          <cell r="AI515">
            <v>1</v>
          </cell>
          <cell r="AJ515">
            <v>2</v>
          </cell>
          <cell r="AK515">
            <v>2</v>
          </cell>
          <cell r="AL515">
            <v>2</v>
          </cell>
          <cell r="AM515">
            <v>0</v>
          </cell>
          <cell r="AN515">
            <v>1</v>
          </cell>
          <cell r="AO515">
            <v>2</v>
          </cell>
          <cell r="AP515">
            <v>2</v>
          </cell>
          <cell r="AQ515">
            <v>2</v>
          </cell>
          <cell r="AR515">
            <v>2</v>
          </cell>
          <cell r="AS515">
            <v>2</v>
          </cell>
          <cell r="AT515">
            <v>2</v>
          </cell>
          <cell r="AU515">
            <v>2</v>
          </cell>
          <cell r="AV515">
            <v>2</v>
          </cell>
          <cell r="AW515">
            <v>2</v>
          </cell>
          <cell r="AX515">
            <v>2</v>
          </cell>
          <cell r="AY515">
            <v>2</v>
          </cell>
          <cell r="AZ515">
            <v>2</v>
          </cell>
          <cell r="BA515">
            <v>2</v>
          </cell>
          <cell r="BB515">
            <v>2</v>
          </cell>
          <cell r="BC515">
            <v>1</v>
          </cell>
          <cell r="BD515">
            <v>1</v>
          </cell>
          <cell r="BE515">
            <v>2</v>
          </cell>
          <cell r="BF515">
            <v>0</v>
          </cell>
          <cell r="BG515">
            <v>0</v>
          </cell>
          <cell r="BH515">
            <v>2</v>
          </cell>
          <cell r="BI515">
            <v>2</v>
          </cell>
          <cell r="BJ515">
            <v>1</v>
          </cell>
          <cell r="BK515">
            <v>1</v>
          </cell>
          <cell r="BL515">
            <v>1</v>
          </cell>
          <cell r="BM515">
            <v>1</v>
          </cell>
          <cell r="BN515">
            <v>1</v>
          </cell>
          <cell r="BO515">
            <v>2</v>
          </cell>
          <cell r="BP515">
            <v>0</v>
          </cell>
          <cell r="BQ515">
            <v>1</v>
          </cell>
          <cell r="BR515">
            <v>1</v>
          </cell>
          <cell r="BS515">
            <v>1</v>
          </cell>
          <cell r="BT515">
            <v>0</v>
          </cell>
          <cell r="BU515">
            <v>1</v>
          </cell>
          <cell r="BV515">
            <v>1</v>
          </cell>
          <cell r="BW515">
            <v>1</v>
          </cell>
          <cell r="BX515">
            <v>1</v>
          </cell>
          <cell r="BY515">
            <v>1</v>
          </cell>
          <cell r="BZ515">
            <v>1</v>
          </cell>
          <cell r="CA515">
            <v>1</v>
          </cell>
          <cell r="CB515">
            <v>1</v>
          </cell>
          <cell r="CC515">
            <v>1</v>
          </cell>
          <cell r="CD515">
            <v>1</v>
          </cell>
          <cell r="CE515">
            <v>2</v>
          </cell>
          <cell r="CF515">
            <v>1</v>
          </cell>
          <cell r="CG515">
            <v>2</v>
          </cell>
          <cell r="CH515">
            <v>2</v>
          </cell>
          <cell r="CI515">
            <v>2</v>
          </cell>
          <cell r="CJ515">
            <v>2</v>
          </cell>
          <cell r="CK515">
            <v>2</v>
          </cell>
          <cell r="CL515">
            <v>2</v>
          </cell>
          <cell r="CM515">
            <v>2</v>
          </cell>
          <cell r="CN515">
            <v>2</v>
          </cell>
          <cell r="CO515">
            <v>2</v>
          </cell>
          <cell r="CP515">
            <v>2</v>
          </cell>
          <cell r="CQ515">
            <v>2</v>
          </cell>
          <cell r="CR515">
            <v>2</v>
          </cell>
          <cell r="CS515">
            <v>2</v>
          </cell>
          <cell r="CT515">
            <v>2</v>
          </cell>
          <cell r="CU515">
            <v>1</v>
          </cell>
          <cell r="CV515">
            <v>1</v>
          </cell>
          <cell r="CW515">
            <v>2</v>
          </cell>
          <cell r="CX515">
            <v>2</v>
          </cell>
          <cell r="CY515">
            <v>1</v>
          </cell>
          <cell r="CZ515">
            <v>2</v>
          </cell>
          <cell r="DA515">
            <v>1</v>
          </cell>
          <cell r="DB515">
            <v>1</v>
          </cell>
          <cell r="DC515">
            <v>2</v>
          </cell>
          <cell r="DD515">
            <v>1</v>
          </cell>
          <cell r="DE515">
            <v>2</v>
          </cell>
          <cell r="DF515">
            <v>2</v>
          </cell>
          <cell r="DG515">
            <v>2</v>
          </cell>
          <cell r="DH515">
            <v>1</v>
          </cell>
          <cell r="DI515">
            <v>2</v>
          </cell>
          <cell r="DJ515" t="str">
            <v>ChR</v>
          </cell>
          <cell r="DK515" t="str">
            <v>Limited</v>
          </cell>
          <cell r="EA515" t="str">
            <v>Do</v>
          </cell>
          <cell r="EB515" t="str">
            <v xml:space="preserve">• Any Evil.
• 8 ranks in Hide
• 3 ranks in Knowledge (local).
• 8 ranks in Move Silently.
Great Fortitude Feat
Evasion class feature.
Uncanny dodge class feature.
</v>
          </cell>
        </row>
        <row r="516">
          <cell r="A516">
            <v>513</v>
          </cell>
          <cell r="B516" t="str">
            <v>Shade Hunter</v>
          </cell>
          <cell r="C516" t="str">
            <v>SaH</v>
          </cell>
          <cell r="D516" t="str">
            <v>SaH</v>
          </cell>
          <cell r="E516">
            <v>0</v>
          </cell>
          <cell r="K516">
            <v>8</v>
          </cell>
          <cell r="L516">
            <v>8</v>
          </cell>
          <cell r="U516">
            <v>0.75</v>
          </cell>
          <cell r="V516">
            <v>0.34</v>
          </cell>
          <cell r="W516">
            <v>0.5</v>
          </cell>
          <cell r="X516">
            <v>0.5</v>
          </cell>
          <cell r="AH516">
            <v>1</v>
          </cell>
          <cell r="AI516">
            <v>1</v>
          </cell>
          <cell r="AJ516">
            <v>2</v>
          </cell>
          <cell r="AK516">
            <v>1</v>
          </cell>
          <cell r="AL516">
            <v>2</v>
          </cell>
          <cell r="AM516">
            <v>0</v>
          </cell>
          <cell r="AN516">
            <v>2</v>
          </cell>
          <cell r="AO516">
            <v>1</v>
          </cell>
          <cell r="AP516">
            <v>1</v>
          </cell>
          <cell r="AQ516">
            <v>1</v>
          </cell>
          <cell r="AR516">
            <v>1</v>
          </cell>
          <cell r="AS516">
            <v>1</v>
          </cell>
          <cell r="AT516">
            <v>1</v>
          </cell>
          <cell r="AU516">
            <v>1</v>
          </cell>
          <cell r="AV516">
            <v>2</v>
          </cell>
          <cell r="AW516">
            <v>1</v>
          </cell>
          <cell r="AX516">
            <v>2</v>
          </cell>
          <cell r="AY516">
            <v>2</v>
          </cell>
          <cell r="AZ516">
            <v>1</v>
          </cell>
          <cell r="BA516">
            <v>1</v>
          </cell>
          <cell r="BB516">
            <v>2</v>
          </cell>
          <cell r="BC516">
            <v>1</v>
          </cell>
          <cell r="BD516">
            <v>1</v>
          </cell>
          <cell r="BE516">
            <v>2</v>
          </cell>
          <cell r="BF516">
            <v>0</v>
          </cell>
          <cell r="BG516">
            <v>0</v>
          </cell>
          <cell r="BH516">
            <v>1</v>
          </cell>
          <cell r="BI516">
            <v>2</v>
          </cell>
          <cell r="BJ516">
            <v>2</v>
          </cell>
          <cell r="BK516">
            <v>1</v>
          </cell>
          <cell r="BL516">
            <v>2</v>
          </cell>
          <cell r="BM516">
            <v>2</v>
          </cell>
          <cell r="BN516">
            <v>2</v>
          </cell>
          <cell r="BO516">
            <v>2</v>
          </cell>
          <cell r="BP516">
            <v>0</v>
          </cell>
          <cell r="BQ516">
            <v>1</v>
          </cell>
          <cell r="BR516">
            <v>1</v>
          </cell>
          <cell r="BS516">
            <v>1</v>
          </cell>
          <cell r="BT516">
            <v>0</v>
          </cell>
          <cell r="BU516">
            <v>1</v>
          </cell>
          <cell r="BV516">
            <v>1</v>
          </cell>
          <cell r="BW516">
            <v>1</v>
          </cell>
          <cell r="BX516">
            <v>1</v>
          </cell>
          <cell r="BY516">
            <v>1</v>
          </cell>
          <cell r="BZ516">
            <v>1</v>
          </cell>
          <cell r="CA516">
            <v>1</v>
          </cell>
          <cell r="CB516">
            <v>1</v>
          </cell>
          <cell r="CC516">
            <v>1</v>
          </cell>
          <cell r="CD516">
            <v>1</v>
          </cell>
          <cell r="CE516">
            <v>2</v>
          </cell>
          <cell r="CF516">
            <v>1</v>
          </cell>
          <cell r="CG516">
            <v>2</v>
          </cell>
          <cell r="CH516">
            <v>2</v>
          </cell>
          <cell r="CI516">
            <v>1</v>
          </cell>
          <cell r="CJ516">
            <v>1</v>
          </cell>
          <cell r="CK516">
            <v>1</v>
          </cell>
          <cell r="CL516">
            <v>1</v>
          </cell>
          <cell r="CM516">
            <v>1</v>
          </cell>
          <cell r="CN516">
            <v>1</v>
          </cell>
          <cell r="CO516">
            <v>2</v>
          </cell>
          <cell r="CP516">
            <v>1</v>
          </cell>
          <cell r="CQ516">
            <v>1</v>
          </cell>
          <cell r="CR516">
            <v>1</v>
          </cell>
          <cell r="CS516">
            <v>1</v>
          </cell>
          <cell r="CT516">
            <v>1</v>
          </cell>
          <cell r="CU516">
            <v>1</v>
          </cell>
          <cell r="CV516">
            <v>2</v>
          </cell>
          <cell r="CW516">
            <v>2</v>
          </cell>
          <cell r="CX516">
            <v>1</v>
          </cell>
          <cell r="CY516">
            <v>1</v>
          </cell>
          <cell r="CZ516">
            <v>1</v>
          </cell>
          <cell r="DA516">
            <v>1</v>
          </cell>
          <cell r="DB516">
            <v>1</v>
          </cell>
          <cell r="DC516">
            <v>2</v>
          </cell>
          <cell r="DD516">
            <v>2</v>
          </cell>
          <cell r="DE516">
            <v>2</v>
          </cell>
          <cell r="DF516">
            <v>2</v>
          </cell>
          <cell r="DG516">
            <v>2</v>
          </cell>
          <cell r="DH516">
            <v>1</v>
          </cell>
          <cell r="DI516">
            <v>2</v>
          </cell>
          <cell r="DJ516" t="str">
            <v>ChR</v>
          </cell>
          <cell r="DK516" t="str">
            <v>Limited</v>
          </cell>
          <cell r="EA516" t="str">
            <v>Do</v>
          </cell>
          <cell r="EB516" t="str">
            <v xml:space="preserve">• Any evil alignment.
• 4 ranks in Climb.
• 4 ranks in Decipher Script.
• 5 ranks in Disable Device.
• 4 ranks in Jump.
• 6 ranks in Knowledge (dungeoneering).
• 2 ranks in Knowledge (history).
• 8 ranks in Search.
• Speak Language (Netherese).
• 6 ranks in Survival.
• 5 ranks in Use Magic Device.
• Track Feat
</v>
          </cell>
        </row>
        <row r="517">
          <cell r="A517">
            <v>514</v>
          </cell>
          <cell r="B517" t="str">
            <v>Thayan Gladiator</v>
          </cell>
          <cell r="C517" t="str">
            <v>ThG</v>
          </cell>
          <cell r="D517" t="str">
            <v>ThG</v>
          </cell>
          <cell r="E517">
            <v>0</v>
          </cell>
          <cell r="K517">
            <v>2</v>
          </cell>
          <cell r="L517">
            <v>12</v>
          </cell>
          <cell r="U517">
            <v>1</v>
          </cell>
          <cell r="V517">
            <v>0.5</v>
          </cell>
          <cell r="W517">
            <v>0.34</v>
          </cell>
          <cell r="X517">
            <v>0.34</v>
          </cell>
          <cell r="AH517">
            <v>1</v>
          </cell>
          <cell r="AI517">
            <v>1</v>
          </cell>
          <cell r="AJ517">
            <v>1</v>
          </cell>
          <cell r="AK517">
            <v>2</v>
          </cell>
          <cell r="AL517">
            <v>2</v>
          </cell>
          <cell r="AM517">
            <v>0</v>
          </cell>
          <cell r="AN517">
            <v>1</v>
          </cell>
          <cell r="AO517">
            <v>1</v>
          </cell>
          <cell r="AP517">
            <v>1</v>
          </cell>
          <cell r="AQ517">
            <v>1</v>
          </cell>
          <cell r="AR517">
            <v>1</v>
          </cell>
          <cell r="AS517">
            <v>1</v>
          </cell>
          <cell r="AT517">
            <v>1</v>
          </cell>
          <cell r="AU517">
            <v>1</v>
          </cell>
          <cell r="AV517">
            <v>1</v>
          </cell>
          <cell r="AW517">
            <v>1</v>
          </cell>
          <cell r="AX517">
            <v>1</v>
          </cell>
          <cell r="AY517">
            <v>1</v>
          </cell>
          <cell r="AZ517">
            <v>1</v>
          </cell>
          <cell r="BA517">
            <v>1</v>
          </cell>
          <cell r="BB517">
            <v>1</v>
          </cell>
          <cell r="BC517">
            <v>1</v>
          </cell>
          <cell r="BD517">
            <v>1</v>
          </cell>
          <cell r="BE517">
            <v>1</v>
          </cell>
          <cell r="BF517">
            <v>0</v>
          </cell>
          <cell r="BG517">
            <v>0</v>
          </cell>
          <cell r="BH517">
            <v>2</v>
          </cell>
          <cell r="BI517">
            <v>2</v>
          </cell>
          <cell r="BJ517">
            <v>1</v>
          </cell>
          <cell r="BK517">
            <v>1</v>
          </cell>
          <cell r="BL517">
            <v>1</v>
          </cell>
          <cell r="BM517">
            <v>1</v>
          </cell>
          <cell r="BN517">
            <v>1</v>
          </cell>
          <cell r="BO517">
            <v>1</v>
          </cell>
          <cell r="BP517">
            <v>0</v>
          </cell>
          <cell r="BQ517">
            <v>1</v>
          </cell>
          <cell r="BR517">
            <v>1</v>
          </cell>
          <cell r="BS517">
            <v>1</v>
          </cell>
          <cell r="BT517">
            <v>0</v>
          </cell>
          <cell r="BU517">
            <v>1</v>
          </cell>
          <cell r="BV517">
            <v>1</v>
          </cell>
          <cell r="BW517">
            <v>1</v>
          </cell>
          <cell r="BX517">
            <v>1</v>
          </cell>
          <cell r="BY517">
            <v>1</v>
          </cell>
          <cell r="BZ517">
            <v>1</v>
          </cell>
          <cell r="CA517">
            <v>1</v>
          </cell>
          <cell r="CB517">
            <v>1</v>
          </cell>
          <cell r="CC517">
            <v>1</v>
          </cell>
          <cell r="CD517">
            <v>1</v>
          </cell>
          <cell r="CE517">
            <v>1</v>
          </cell>
          <cell r="CF517">
            <v>1</v>
          </cell>
          <cell r="CG517">
            <v>1</v>
          </cell>
          <cell r="CH517">
            <v>1</v>
          </cell>
          <cell r="CI517">
            <v>1</v>
          </cell>
          <cell r="CJ517">
            <v>1</v>
          </cell>
          <cell r="CK517">
            <v>1</v>
          </cell>
          <cell r="CL517">
            <v>1</v>
          </cell>
          <cell r="CM517">
            <v>1</v>
          </cell>
          <cell r="CN517">
            <v>1</v>
          </cell>
          <cell r="CO517">
            <v>1</v>
          </cell>
          <cell r="CP517">
            <v>1</v>
          </cell>
          <cell r="CQ517">
            <v>1</v>
          </cell>
          <cell r="CR517">
            <v>1</v>
          </cell>
          <cell r="CS517">
            <v>1</v>
          </cell>
          <cell r="CT517">
            <v>1</v>
          </cell>
          <cell r="CU517">
            <v>1</v>
          </cell>
          <cell r="CV517">
            <v>1</v>
          </cell>
          <cell r="CW517">
            <v>1</v>
          </cell>
          <cell r="CX517">
            <v>2</v>
          </cell>
          <cell r="CY517">
            <v>1</v>
          </cell>
          <cell r="CZ517">
            <v>1</v>
          </cell>
          <cell r="DA517">
            <v>1</v>
          </cell>
          <cell r="DB517">
            <v>1</v>
          </cell>
          <cell r="DC517">
            <v>2</v>
          </cell>
          <cell r="DD517">
            <v>1</v>
          </cell>
          <cell r="DE517">
            <v>1</v>
          </cell>
          <cell r="DF517">
            <v>1</v>
          </cell>
          <cell r="DG517">
            <v>1</v>
          </cell>
          <cell r="DH517">
            <v>1</v>
          </cell>
          <cell r="DI517">
            <v>1</v>
          </cell>
          <cell r="DJ517" t="str">
            <v>ChR</v>
          </cell>
          <cell r="DK517" t="str">
            <v>Limited</v>
          </cell>
          <cell r="EA517" t="str">
            <v>Do</v>
          </cell>
          <cell r="EB517" t="str">
            <v xml:space="preserve">• Any evil alignment.
• Base attack bonus +5.
• Toughnes Feat.
• Weapon Focus (any natural attack).
</v>
          </cell>
        </row>
        <row r="518">
          <cell r="A518">
            <v>515</v>
          </cell>
          <cell r="B518" t="str">
            <v>Vengeance Knight</v>
          </cell>
          <cell r="C518" t="str">
            <v>Vek</v>
          </cell>
          <cell r="D518" t="str">
            <v>Vek</v>
          </cell>
          <cell r="E518">
            <v>0</v>
          </cell>
          <cell r="K518">
            <v>2</v>
          </cell>
          <cell r="L518">
            <v>10</v>
          </cell>
          <cell r="U518">
            <v>1</v>
          </cell>
          <cell r="V518">
            <v>0.5</v>
          </cell>
          <cell r="W518">
            <v>0.34</v>
          </cell>
          <cell r="X518">
            <v>0.34</v>
          </cell>
          <cell r="AH518">
            <v>1</v>
          </cell>
          <cell r="AI518">
            <v>1</v>
          </cell>
          <cell r="AJ518">
            <v>1</v>
          </cell>
          <cell r="AK518">
            <v>1</v>
          </cell>
          <cell r="AL518">
            <v>2</v>
          </cell>
          <cell r="AM518">
            <v>0</v>
          </cell>
          <cell r="AN518">
            <v>1</v>
          </cell>
          <cell r="AO518">
            <v>2</v>
          </cell>
          <cell r="AP518">
            <v>2</v>
          </cell>
          <cell r="AQ518">
            <v>2</v>
          </cell>
          <cell r="AR518">
            <v>2</v>
          </cell>
          <cell r="AS518">
            <v>2</v>
          </cell>
          <cell r="AT518">
            <v>2</v>
          </cell>
          <cell r="AU518">
            <v>2</v>
          </cell>
          <cell r="AV518">
            <v>1</v>
          </cell>
          <cell r="AW518">
            <v>1</v>
          </cell>
          <cell r="AX518">
            <v>1</v>
          </cell>
          <cell r="AY518">
            <v>1</v>
          </cell>
          <cell r="AZ518">
            <v>1</v>
          </cell>
          <cell r="BA518">
            <v>1</v>
          </cell>
          <cell r="BB518">
            <v>2</v>
          </cell>
          <cell r="BC518">
            <v>1</v>
          </cell>
          <cell r="BD518">
            <v>1</v>
          </cell>
          <cell r="BE518">
            <v>1</v>
          </cell>
          <cell r="BF518">
            <v>0</v>
          </cell>
          <cell r="BG518">
            <v>0</v>
          </cell>
          <cell r="BH518">
            <v>2</v>
          </cell>
          <cell r="BI518">
            <v>2</v>
          </cell>
          <cell r="BJ518">
            <v>1</v>
          </cell>
          <cell r="BK518">
            <v>1</v>
          </cell>
          <cell r="BL518">
            <v>1</v>
          </cell>
          <cell r="BM518">
            <v>1</v>
          </cell>
          <cell r="BN518">
            <v>1</v>
          </cell>
          <cell r="BO518">
            <v>2</v>
          </cell>
          <cell r="BP518">
            <v>0</v>
          </cell>
          <cell r="BQ518">
            <v>1</v>
          </cell>
          <cell r="BR518">
            <v>1</v>
          </cell>
          <cell r="BS518">
            <v>1</v>
          </cell>
          <cell r="BT518">
            <v>0</v>
          </cell>
          <cell r="BU518">
            <v>1</v>
          </cell>
          <cell r="BV518">
            <v>1</v>
          </cell>
          <cell r="BW518">
            <v>1</v>
          </cell>
          <cell r="BX518">
            <v>1</v>
          </cell>
          <cell r="BY518">
            <v>1</v>
          </cell>
          <cell r="BZ518">
            <v>1</v>
          </cell>
          <cell r="CA518">
            <v>1</v>
          </cell>
          <cell r="CB518">
            <v>1</v>
          </cell>
          <cell r="CC518">
            <v>1</v>
          </cell>
          <cell r="CD518">
            <v>1</v>
          </cell>
          <cell r="CE518">
            <v>1</v>
          </cell>
          <cell r="CF518">
            <v>1</v>
          </cell>
          <cell r="CG518">
            <v>1</v>
          </cell>
          <cell r="CH518">
            <v>1</v>
          </cell>
          <cell r="CI518">
            <v>1</v>
          </cell>
          <cell r="CJ518">
            <v>1</v>
          </cell>
          <cell r="CK518">
            <v>1</v>
          </cell>
          <cell r="CL518">
            <v>1</v>
          </cell>
          <cell r="CM518">
            <v>1</v>
          </cell>
          <cell r="CN518">
            <v>1</v>
          </cell>
          <cell r="CO518">
            <v>1</v>
          </cell>
          <cell r="CP518">
            <v>1</v>
          </cell>
          <cell r="CQ518">
            <v>1</v>
          </cell>
          <cell r="CR518">
            <v>1</v>
          </cell>
          <cell r="CS518">
            <v>1</v>
          </cell>
          <cell r="CT518">
            <v>1</v>
          </cell>
          <cell r="CU518">
            <v>1</v>
          </cell>
          <cell r="CV518">
            <v>2</v>
          </cell>
          <cell r="CW518">
            <v>2</v>
          </cell>
          <cell r="CX518">
            <v>2</v>
          </cell>
          <cell r="CY518">
            <v>1</v>
          </cell>
          <cell r="CZ518">
            <v>1</v>
          </cell>
          <cell r="DA518">
            <v>1</v>
          </cell>
          <cell r="DB518">
            <v>1</v>
          </cell>
          <cell r="DC518">
            <v>2</v>
          </cell>
          <cell r="DD518">
            <v>1</v>
          </cell>
          <cell r="DE518">
            <v>1</v>
          </cell>
          <cell r="DF518">
            <v>1</v>
          </cell>
          <cell r="DG518">
            <v>1</v>
          </cell>
          <cell r="DH518">
            <v>1</v>
          </cell>
          <cell r="DI518">
            <v>1</v>
          </cell>
          <cell r="DJ518" t="str">
            <v>ChR</v>
          </cell>
          <cell r="DK518" t="str">
            <v>Limited</v>
          </cell>
          <cell r="EA518" t="str">
            <v>Do</v>
          </cell>
          <cell r="EB518" t="str">
            <v xml:space="preserve">• Lawful evil, lawful neutral or neutral evil alignment.
• Base attack bonus +5.
• 6 ranks in Intimidate.
• 4 ranks in Ride.
• 2 ranks in Sense Motive.
• Iron Will Feat.
• Weapon Focus (any sword).
• Proficiency with heavy armor or heavy shields.
</v>
          </cell>
        </row>
        <row r="519">
          <cell r="A519">
            <v>516</v>
          </cell>
          <cell r="B519" t="str">
            <v>– Prestige Classes Champions of Valor –</v>
          </cell>
          <cell r="E519">
            <v>0</v>
          </cell>
          <cell r="F519">
            <v>1</v>
          </cell>
        </row>
        <row r="520">
          <cell r="A520">
            <v>517</v>
          </cell>
          <cell r="B520" t="str">
            <v>Knight of the Flying Hunt</v>
          </cell>
          <cell r="C520" t="str">
            <v>KoFH</v>
          </cell>
          <cell r="D520" t="str">
            <v>KoFH</v>
          </cell>
          <cell r="E520">
            <v>0</v>
          </cell>
          <cell r="K520">
            <v>2</v>
          </cell>
          <cell r="L520">
            <v>10</v>
          </cell>
          <cell r="N520" t="b">
            <v>0</v>
          </cell>
          <cell r="O520" t="b">
            <v>0</v>
          </cell>
          <cell r="P520" t="b">
            <v>0</v>
          </cell>
          <cell r="U520">
            <v>1</v>
          </cell>
          <cell r="V520">
            <v>0.5</v>
          </cell>
          <cell r="W520">
            <v>0.34</v>
          </cell>
          <cell r="X520">
            <v>0.5</v>
          </cell>
          <cell r="AH520">
            <v>1</v>
          </cell>
          <cell r="AI520">
            <v>1</v>
          </cell>
          <cell r="AJ520">
            <v>1</v>
          </cell>
          <cell r="AK520">
            <v>1</v>
          </cell>
          <cell r="AL520">
            <v>1</v>
          </cell>
          <cell r="AM520">
            <v>0</v>
          </cell>
          <cell r="AN520">
            <v>1</v>
          </cell>
          <cell r="AO520">
            <v>1</v>
          </cell>
          <cell r="AP520">
            <v>1</v>
          </cell>
          <cell r="AQ520">
            <v>1</v>
          </cell>
          <cell r="AR520">
            <v>1</v>
          </cell>
          <cell r="AS520">
            <v>1</v>
          </cell>
          <cell r="AT520">
            <v>1</v>
          </cell>
          <cell r="AU520">
            <v>1</v>
          </cell>
          <cell r="AV520">
            <v>1</v>
          </cell>
          <cell r="AW520">
            <v>2</v>
          </cell>
          <cell r="AX520">
            <v>1</v>
          </cell>
          <cell r="AY520">
            <v>1</v>
          </cell>
          <cell r="AZ520">
            <v>1</v>
          </cell>
          <cell r="BA520">
            <v>1</v>
          </cell>
          <cell r="BB520">
            <v>1</v>
          </cell>
          <cell r="BC520">
            <v>2</v>
          </cell>
          <cell r="BD520">
            <v>1</v>
          </cell>
          <cell r="BE520">
            <v>1</v>
          </cell>
          <cell r="BF520">
            <v>0</v>
          </cell>
          <cell r="BG520">
            <v>0</v>
          </cell>
          <cell r="BH520">
            <v>2</v>
          </cell>
          <cell r="BI520">
            <v>2</v>
          </cell>
          <cell r="BJ520">
            <v>1</v>
          </cell>
          <cell r="BK520">
            <v>1</v>
          </cell>
          <cell r="BL520">
            <v>1</v>
          </cell>
          <cell r="BM520">
            <v>1</v>
          </cell>
          <cell r="BN520">
            <v>1</v>
          </cell>
          <cell r="BO520">
            <v>1</v>
          </cell>
          <cell r="BP520">
            <v>0</v>
          </cell>
          <cell r="BQ520">
            <v>1</v>
          </cell>
          <cell r="BR520">
            <v>1</v>
          </cell>
          <cell r="BS520">
            <v>1</v>
          </cell>
          <cell r="BT520">
            <v>0</v>
          </cell>
          <cell r="BU520">
            <v>1</v>
          </cell>
          <cell r="BV520">
            <v>1</v>
          </cell>
          <cell r="BW520">
            <v>1</v>
          </cell>
          <cell r="BX520">
            <v>1</v>
          </cell>
          <cell r="BY520">
            <v>1</v>
          </cell>
          <cell r="BZ520">
            <v>1</v>
          </cell>
          <cell r="CA520">
            <v>1</v>
          </cell>
          <cell r="CB520">
            <v>1</v>
          </cell>
          <cell r="CC520">
            <v>1</v>
          </cell>
          <cell r="CD520">
            <v>1</v>
          </cell>
          <cell r="CE520">
            <v>1</v>
          </cell>
          <cell r="CF520">
            <v>1</v>
          </cell>
          <cell r="CG520">
            <v>1</v>
          </cell>
          <cell r="CH520">
            <v>1</v>
          </cell>
          <cell r="CI520">
            <v>1</v>
          </cell>
          <cell r="CJ520">
            <v>1</v>
          </cell>
          <cell r="CK520">
            <v>1</v>
          </cell>
          <cell r="CL520">
            <v>1</v>
          </cell>
          <cell r="CM520">
            <v>1</v>
          </cell>
          <cell r="CN520">
            <v>1</v>
          </cell>
          <cell r="CO520">
            <v>1</v>
          </cell>
          <cell r="CP520">
            <v>1</v>
          </cell>
          <cell r="CQ520">
            <v>1</v>
          </cell>
          <cell r="CR520">
            <v>1</v>
          </cell>
          <cell r="CS520">
            <v>1</v>
          </cell>
          <cell r="CT520">
            <v>1</v>
          </cell>
          <cell r="CU520">
            <v>1</v>
          </cell>
          <cell r="CV520">
            <v>2</v>
          </cell>
          <cell r="CW520">
            <v>2</v>
          </cell>
          <cell r="CX520">
            <v>1</v>
          </cell>
          <cell r="CY520">
            <v>1</v>
          </cell>
          <cell r="CZ520">
            <v>1</v>
          </cell>
          <cell r="DA520">
            <v>1</v>
          </cell>
          <cell r="DB520">
            <v>1</v>
          </cell>
          <cell r="DC520">
            <v>2</v>
          </cell>
          <cell r="DD520">
            <v>1</v>
          </cell>
          <cell r="DE520">
            <v>2</v>
          </cell>
          <cell r="DF520">
            <v>1</v>
          </cell>
          <cell r="DG520">
            <v>1</v>
          </cell>
          <cell r="DH520">
            <v>1</v>
          </cell>
          <cell r="DI520">
            <v>1</v>
          </cell>
          <cell r="DJ520" t="str">
            <v>ChV</v>
          </cell>
          <cell r="DK520" t="str">
            <v>Limited</v>
          </cell>
          <cell r="EA520" t="str">
            <v>Might</v>
          </cell>
          <cell r="EB520" t="str">
            <v xml:space="preserve">• Native or permanent resident of Nimbral (not verified)
• Membership in the Knights of th Flying Hunt (not verified)
• Base attack bonus +7
• 8 ranks in Handle Animal
• 8 ranks in Ride
• Mounted Combat Feat
• Weapon Focus (lance) Feat
</v>
          </cell>
        </row>
        <row r="521">
          <cell r="A521">
            <v>518</v>
          </cell>
          <cell r="B521" t="str">
            <v>Knight of the Weave</v>
          </cell>
          <cell r="C521" t="str">
            <v>KoW</v>
          </cell>
          <cell r="D521" t="str">
            <v>KoW</v>
          </cell>
          <cell r="E521">
            <v>0</v>
          </cell>
          <cell r="K521">
            <v>2</v>
          </cell>
          <cell r="L521">
            <v>8</v>
          </cell>
          <cell r="U521">
            <v>0.75</v>
          </cell>
          <cell r="V521">
            <v>0.5</v>
          </cell>
          <cell r="W521">
            <v>0.34</v>
          </cell>
          <cell r="X521">
            <v>0.5</v>
          </cell>
          <cell r="AH521">
            <v>1</v>
          </cell>
          <cell r="AI521">
            <v>1</v>
          </cell>
          <cell r="AJ521">
            <v>1</v>
          </cell>
          <cell r="AK521">
            <v>1</v>
          </cell>
          <cell r="AL521">
            <v>1</v>
          </cell>
          <cell r="AM521">
            <v>0</v>
          </cell>
          <cell r="AN521">
            <v>2</v>
          </cell>
          <cell r="AO521">
            <v>2</v>
          </cell>
          <cell r="AP521">
            <v>2</v>
          </cell>
          <cell r="AQ521">
            <v>2</v>
          </cell>
          <cell r="AR521">
            <v>2</v>
          </cell>
          <cell r="AS521">
            <v>2</v>
          </cell>
          <cell r="AT521">
            <v>2</v>
          </cell>
          <cell r="AU521">
            <v>2</v>
          </cell>
          <cell r="AV521">
            <v>1</v>
          </cell>
          <cell r="AW521">
            <v>2</v>
          </cell>
          <cell r="AX521">
            <v>1</v>
          </cell>
          <cell r="AY521">
            <v>1</v>
          </cell>
          <cell r="AZ521">
            <v>1</v>
          </cell>
          <cell r="BA521">
            <v>1</v>
          </cell>
          <cell r="BB521">
            <v>1</v>
          </cell>
          <cell r="BC521">
            <v>1</v>
          </cell>
          <cell r="BD521">
            <v>1</v>
          </cell>
          <cell r="BE521">
            <v>1</v>
          </cell>
          <cell r="BF521">
            <v>0</v>
          </cell>
          <cell r="BG521">
            <v>0</v>
          </cell>
          <cell r="BH521">
            <v>2</v>
          </cell>
          <cell r="BI521">
            <v>1</v>
          </cell>
          <cell r="BJ521">
            <v>2</v>
          </cell>
          <cell r="BK521">
            <v>1</v>
          </cell>
          <cell r="BL521">
            <v>1</v>
          </cell>
          <cell r="BM521">
            <v>1</v>
          </cell>
          <cell r="BN521">
            <v>2</v>
          </cell>
          <cell r="BO521">
            <v>1</v>
          </cell>
          <cell r="BP521">
            <v>0</v>
          </cell>
          <cell r="BQ521">
            <v>1</v>
          </cell>
          <cell r="BR521">
            <v>1</v>
          </cell>
          <cell r="BS521">
            <v>1</v>
          </cell>
          <cell r="BT521">
            <v>0</v>
          </cell>
          <cell r="BU521">
            <v>1</v>
          </cell>
          <cell r="BV521">
            <v>1</v>
          </cell>
          <cell r="BW521">
            <v>1</v>
          </cell>
          <cell r="BX521">
            <v>1</v>
          </cell>
          <cell r="BY521">
            <v>1</v>
          </cell>
          <cell r="BZ521">
            <v>1</v>
          </cell>
          <cell r="CA521">
            <v>1</v>
          </cell>
          <cell r="CB521">
            <v>1</v>
          </cell>
          <cell r="CC521">
            <v>1</v>
          </cell>
          <cell r="CD521">
            <v>1</v>
          </cell>
          <cell r="CE521">
            <v>1</v>
          </cell>
          <cell r="CF521">
            <v>1</v>
          </cell>
          <cell r="CG521">
            <v>1</v>
          </cell>
          <cell r="CH521">
            <v>1</v>
          </cell>
          <cell r="CI521">
            <v>1</v>
          </cell>
          <cell r="CJ521">
            <v>1</v>
          </cell>
          <cell r="CK521">
            <v>1</v>
          </cell>
          <cell r="CL521">
            <v>1</v>
          </cell>
          <cell r="CM521">
            <v>1</v>
          </cell>
          <cell r="CN521">
            <v>1</v>
          </cell>
          <cell r="CO521">
            <v>2</v>
          </cell>
          <cell r="CP521">
            <v>2</v>
          </cell>
          <cell r="CQ521">
            <v>2</v>
          </cell>
          <cell r="CR521">
            <v>2</v>
          </cell>
          <cell r="CS521">
            <v>2</v>
          </cell>
          <cell r="CT521">
            <v>2</v>
          </cell>
          <cell r="CU521">
            <v>1</v>
          </cell>
          <cell r="CV521">
            <v>1</v>
          </cell>
          <cell r="CW521">
            <v>1</v>
          </cell>
          <cell r="CX521">
            <v>1</v>
          </cell>
          <cell r="CY521">
            <v>1</v>
          </cell>
          <cell r="CZ521">
            <v>1</v>
          </cell>
          <cell r="DA521">
            <v>1</v>
          </cell>
          <cell r="DB521">
            <v>2</v>
          </cell>
          <cell r="DC521">
            <v>2</v>
          </cell>
          <cell r="DD521">
            <v>1</v>
          </cell>
          <cell r="DE521">
            <v>1</v>
          </cell>
          <cell r="DF521">
            <v>1</v>
          </cell>
          <cell r="DG521">
            <v>2</v>
          </cell>
          <cell r="DH521">
            <v>1</v>
          </cell>
          <cell r="DI521">
            <v>1</v>
          </cell>
          <cell r="DJ521" t="str">
            <v>ChV</v>
          </cell>
          <cell r="DK521" t="str">
            <v>Limited</v>
          </cell>
          <cell r="EA521" t="str">
            <v>Might</v>
          </cell>
          <cell r="EB521" t="str">
            <v xml:space="preserve">• Cannot be a Shadow Weave user (not verified)
• Oath to the Weave (not verified)
• +5 base attack bonus or ability to spontaneously cast 3rd level arcane spells
• 1 rank in Knowledge (arcana)
• 1 rank in Knowledge (history)
• 1 rank in Spellcraft
</v>
          </cell>
        </row>
        <row r="522">
          <cell r="A522">
            <v>519</v>
          </cell>
          <cell r="B522" t="str">
            <v>Moonsea Skysentinal</v>
          </cell>
          <cell r="C522" t="str">
            <v>MsSk</v>
          </cell>
          <cell r="D522" t="str">
            <v>MsSk</v>
          </cell>
          <cell r="E522">
            <v>0</v>
          </cell>
          <cell r="K522">
            <v>2</v>
          </cell>
          <cell r="L522">
            <v>8</v>
          </cell>
          <cell r="U522">
            <v>1</v>
          </cell>
          <cell r="V522">
            <v>0.5</v>
          </cell>
          <cell r="W522">
            <v>0.34</v>
          </cell>
          <cell r="X522">
            <v>0.34</v>
          </cell>
          <cell r="AH522">
            <v>1</v>
          </cell>
          <cell r="AI522">
            <v>1</v>
          </cell>
          <cell r="AJ522">
            <v>1</v>
          </cell>
          <cell r="AK522">
            <v>1</v>
          </cell>
          <cell r="AL522">
            <v>2</v>
          </cell>
          <cell r="AM522">
            <v>0</v>
          </cell>
          <cell r="AN522">
            <v>1</v>
          </cell>
          <cell r="AO522">
            <v>2</v>
          </cell>
          <cell r="AP522">
            <v>2</v>
          </cell>
          <cell r="AQ522">
            <v>2</v>
          </cell>
          <cell r="AR522">
            <v>2</v>
          </cell>
          <cell r="AS522">
            <v>2</v>
          </cell>
          <cell r="AT522">
            <v>2</v>
          </cell>
          <cell r="AU522">
            <v>2</v>
          </cell>
          <cell r="AV522">
            <v>2</v>
          </cell>
          <cell r="AW522">
            <v>1</v>
          </cell>
          <cell r="AX522">
            <v>1</v>
          </cell>
          <cell r="AY522">
            <v>1</v>
          </cell>
          <cell r="AZ522">
            <v>1</v>
          </cell>
          <cell r="BA522">
            <v>1</v>
          </cell>
          <cell r="BB522">
            <v>1</v>
          </cell>
          <cell r="BC522">
            <v>2</v>
          </cell>
          <cell r="BD522">
            <v>1</v>
          </cell>
          <cell r="BE522">
            <v>1</v>
          </cell>
          <cell r="BF522">
            <v>0</v>
          </cell>
          <cell r="BG522">
            <v>0</v>
          </cell>
          <cell r="BH522">
            <v>2</v>
          </cell>
          <cell r="BI522">
            <v>2</v>
          </cell>
          <cell r="BJ522">
            <v>1</v>
          </cell>
          <cell r="BK522">
            <v>1</v>
          </cell>
          <cell r="BL522">
            <v>1</v>
          </cell>
          <cell r="BM522">
            <v>2</v>
          </cell>
          <cell r="BN522">
            <v>1</v>
          </cell>
          <cell r="BO522">
            <v>1</v>
          </cell>
          <cell r="BP522">
            <v>0</v>
          </cell>
          <cell r="BQ522">
            <v>1</v>
          </cell>
          <cell r="BR522">
            <v>1</v>
          </cell>
          <cell r="BS522">
            <v>1</v>
          </cell>
          <cell r="BT522">
            <v>0</v>
          </cell>
          <cell r="BU522">
            <v>1</v>
          </cell>
          <cell r="BV522">
            <v>1</v>
          </cell>
          <cell r="BW522">
            <v>1</v>
          </cell>
          <cell r="BX522">
            <v>1</v>
          </cell>
          <cell r="BY522">
            <v>1</v>
          </cell>
          <cell r="BZ522">
            <v>1</v>
          </cell>
          <cell r="CA522">
            <v>1</v>
          </cell>
          <cell r="CB522">
            <v>1</v>
          </cell>
          <cell r="CC522">
            <v>1</v>
          </cell>
          <cell r="CD522">
            <v>1</v>
          </cell>
          <cell r="CE522">
            <v>1</v>
          </cell>
          <cell r="CF522">
            <v>1</v>
          </cell>
          <cell r="CG522">
            <v>1</v>
          </cell>
          <cell r="CH522">
            <v>1</v>
          </cell>
          <cell r="CI522">
            <v>1</v>
          </cell>
          <cell r="CJ522">
            <v>1</v>
          </cell>
          <cell r="CK522">
            <v>1</v>
          </cell>
          <cell r="CL522">
            <v>1</v>
          </cell>
          <cell r="CM522">
            <v>1</v>
          </cell>
          <cell r="CN522">
            <v>1</v>
          </cell>
          <cell r="CO522">
            <v>1</v>
          </cell>
          <cell r="CP522">
            <v>1</v>
          </cell>
          <cell r="CQ522">
            <v>1</v>
          </cell>
          <cell r="CR522">
            <v>1</v>
          </cell>
          <cell r="CS522">
            <v>1</v>
          </cell>
          <cell r="CT522">
            <v>1</v>
          </cell>
          <cell r="CU522">
            <v>1</v>
          </cell>
          <cell r="CV522">
            <v>2</v>
          </cell>
          <cell r="CW522">
            <v>1</v>
          </cell>
          <cell r="CX522">
            <v>1</v>
          </cell>
          <cell r="CY522">
            <v>1</v>
          </cell>
          <cell r="CZ522">
            <v>1</v>
          </cell>
          <cell r="DA522">
            <v>1</v>
          </cell>
          <cell r="DB522">
            <v>1</v>
          </cell>
          <cell r="DC522">
            <v>2</v>
          </cell>
          <cell r="DD522">
            <v>1</v>
          </cell>
          <cell r="DE522">
            <v>1</v>
          </cell>
          <cell r="DF522">
            <v>1</v>
          </cell>
          <cell r="DG522">
            <v>1</v>
          </cell>
          <cell r="DH522">
            <v>1</v>
          </cell>
          <cell r="DI522">
            <v>1</v>
          </cell>
          <cell r="DJ522" t="str">
            <v>ChV</v>
          </cell>
          <cell r="DK522" t="str">
            <v>Limited</v>
          </cell>
          <cell r="EA522" t="str">
            <v>Might</v>
          </cell>
          <cell r="EB522" t="str">
            <v xml:space="preserve">• Membership in the Knights of the North (not verified)
• +5 base attack bonus.
• 8 ranks in Handle Animal.
• 8 ranks in Ride.
• Mounted Combat Feat
</v>
          </cell>
        </row>
        <row r="523">
          <cell r="A523">
            <v>520</v>
          </cell>
          <cell r="B523" t="str">
            <v>Triadic Knight</v>
          </cell>
          <cell r="C523" t="str">
            <v>TriK</v>
          </cell>
          <cell r="D523" t="str">
            <v>TriK</v>
          </cell>
          <cell r="E523">
            <v>0</v>
          </cell>
          <cell r="G523">
            <v>0</v>
          </cell>
          <cell r="K523">
            <v>2</v>
          </cell>
          <cell r="L523">
            <v>10</v>
          </cell>
          <cell r="U523">
            <v>1</v>
          </cell>
          <cell r="V523">
            <v>0.5</v>
          </cell>
          <cell r="W523">
            <v>0.34</v>
          </cell>
          <cell r="X523">
            <v>0.34</v>
          </cell>
          <cell r="AH523">
            <v>1</v>
          </cell>
          <cell r="AI523">
            <v>1</v>
          </cell>
          <cell r="AJ523">
            <v>1</v>
          </cell>
          <cell r="AK523">
            <v>1</v>
          </cell>
          <cell r="AL523">
            <v>1</v>
          </cell>
          <cell r="AM523">
            <v>0</v>
          </cell>
          <cell r="AN523">
            <v>2</v>
          </cell>
          <cell r="AO523">
            <v>2</v>
          </cell>
          <cell r="AP523">
            <v>2</v>
          </cell>
          <cell r="AQ523">
            <v>2</v>
          </cell>
          <cell r="AR523">
            <v>2</v>
          </cell>
          <cell r="AS523">
            <v>2</v>
          </cell>
          <cell r="AT523">
            <v>2</v>
          </cell>
          <cell r="AU523">
            <v>2</v>
          </cell>
          <cell r="AV523">
            <v>1</v>
          </cell>
          <cell r="AW523">
            <v>2</v>
          </cell>
          <cell r="AX523">
            <v>1</v>
          </cell>
          <cell r="AY523">
            <v>1</v>
          </cell>
          <cell r="AZ523">
            <v>1</v>
          </cell>
          <cell r="BA523">
            <v>1</v>
          </cell>
          <cell r="BB523">
            <v>1</v>
          </cell>
          <cell r="BC523">
            <v>2</v>
          </cell>
          <cell r="BD523">
            <v>2</v>
          </cell>
          <cell r="BE523">
            <v>1</v>
          </cell>
          <cell r="BF523">
            <v>0</v>
          </cell>
          <cell r="BG523">
            <v>0</v>
          </cell>
          <cell r="BH523">
            <v>1</v>
          </cell>
          <cell r="BI523">
            <v>1</v>
          </cell>
          <cell r="BJ523">
            <v>1</v>
          </cell>
          <cell r="BK523">
            <v>1</v>
          </cell>
          <cell r="BL523">
            <v>1</v>
          </cell>
          <cell r="BM523">
            <v>1</v>
          </cell>
          <cell r="BN523">
            <v>1</v>
          </cell>
          <cell r="BO523">
            <v>2</v>
          </cell>
          <cell r="BP523">
            <v>0</v>
          </cell>
          <cell r="BQ523">
            <v>1</v>
          </cell>
          <cell r="BR523">
            <v>2</v>
          </cell>
          <cell r="BS523">
            <v>1</v>
          </cell>
          <cell r="BT523">
            <v>0</v>
          </cell>
          <cell r="BU523">
            <v>2</v>
          </cell>
          <cell r="BV523">
            <v>2</v>
          </cell>
          <cell r="BW523">
            <v>1</v>
          </cell>
          <cell r="BX523">
            <v>1</v>
          </cell>
          <cell r="BY523">
            <v>1</v>
          </cell>
          <cell r="BZ523">
            <v>1</v>
          </cell>
          <cell r="CA523">
            <v>1</v>
          </cell>
          <cell r="CB523">
            <v>1</v>
          </cell>
          <cell r="CC523">
            <v>1</v>
          </cell>
          <cell r="CD523">
            <v>1</v>
          </cell>
          <cell r="CE523">
            <v>1</v>
          </cell>
          <cell r="CF523">
            <v>1</v>
          </cell>
          <cell r="CG523">
            <v>1</v>
          </cell>
          <cell r="CH523">
            <v>1</v>
          </cell>
          <cell r="CI523">
            <v>1</v>
          </cell>
          <cell r="CJ523">
            <v>1</v>
          </cell>
          <cell r="CK523">
            <v>1</v>
          </cell>
          <cell r="CL523">
            <v>1</v>
          </cell>
          <cell r="CM523">
            <v>1</v>
          </cell>
          <cell r="CN523">
            <v>1</v>
          </cell>
          <cell r="CO523">
            <v>2</v>
          </cell>
          <cell r="CP523">
            <v>2</v>
          </cell>
          <cell r="CQ523">
            <v>2</v>
          </cell>
          <cell r="CR523">
            <v>2</v>
          </cell>
          <cell r="CS523">
            <v>2</v>
          </cell>
          <cell r="CT523">
            <v>2</v>
          </cell>
          <cell r="CU523">
            <v>1</v>
          </cell>
          <cell r="CV523">
            <v>2</v>
          </cell>
          <cell r="CW523">
            <v>1</v>
          </cell>
          <cell r="CX523">
            <v>2</v>
          </cell>
          <cell r="CY523">
            <v>1</v>
          </cell>
          <cell r="CZ523">
            <v>1</v>
          </cell>
          <cell r="DA523">
            <v>1</v>
          </cell>
          <cell r="DB523">
            <v>1</v>
          </cell>
          <cell r="DC523">
            <v>1</v>
          </cell>
          <cell r="DD523">
            <v>1</v>
          </cell>
          <cell r="DE523">
            <v>1</v>
          </cell>
          <cell r="DF523">
            <v>1</v>
          </cell>
          <cell r="DG523">
            <v>1</v>
          </cell>
          <cell r="DH523">
            <v>1</v>
          </cell>
          <cell r="DI523">
            <v>1</v>
          </cell>
          <cell r="DJ523" t="str">
            <v>ChV</v>
          </cell>
          <cell r="DK523" t="str">
            <v>Limited</v>
          </cell>
          <cell r="EA523" t="str">
            <v>Do</v>
          </cell>
          <cell r="EB523" t="str">
            <v xml:space="preserve">• Patron deity Ilmater, Torm and/or Tyr.
• +5 base attack bonus.
• Initiate of Ilmater, Torm or Tyr feat.
• Endurance feat.
• Knowledge (local) 4 ranks, Knowledge (religion) 4 ranks, and Knowledge (planes) 2 ranks.
• Aura of good class feature.
</v>
          </cell>
        </row>
        <row r="524">
          <cell r="A524">
            <v>521</v>
          </cell>
          <cell r="B524" t="str">
            <v>– Prestige Classes Silver Marches –</v>
          </cell>
          <cell r="E524">
            <v>0</v>
          </cell>
          <cell r="F524">
            <v>1</v>
          </cell>
        </row>
        <row r="525">
          <cell r="A525">
            <v>522</v>
          </cell>
          <cell r="B525" t="str">
            <v>Giant-Killer</v>
          </cell>
          <cell r="C525" t="str">
            <v>GiK</v>
          </cell>
          <cell r="D525" t="str">
            <v>GiK</v>
          </cell>
          <cell r="E525">
            <v>0</v>
          </cell>
          <cell r="K525">
            <v>2</v>
          </cell>
          <cell r="L525">
            <v>10</v>
          </cell>
          <cell r="S525" t="b">
            <v>0</v>
          </cell>
          <cell r="T525" t="b">
            <v>0</v>
          </cell>
          <cell r="U525">
            <v>1</v>
          </cell>
          <cell r="V525">
            <v>0.5</v>
          </cell>
          <cell r="W525">
            <v>0.34</v>
          </cell>
          <cell r="X525">
            <v>0.34</v>
          </cell>
          <cell r="AH525">
            <v>1</v>
          </cell>
          <cell r="AI525">
            <v>1</v>
          </cell>
          <cell r="AJ525">
            <v>1</v>
          </cell>
          <cell r="AK525">
            <v>1</v>
          </cell>
          <cell r="AL525">
            <v>2</v>
          </cell>
          <cell r="AM525">
            <v>0</v>
          </cell>
          <cell r="AN525">
            <v>1</v>
          </cell>
          <cell r="AO525">
            <v>1</v>
          </cell>
          <cell r="AP525">
            <v>1</v>
          </cell>
          <cell r="AQ525">
            <v>1</v>
          </cell>
          <cell r="AR525">
            <v>1</v>
          </cell>
          <cell r="AS525">
            <v>1</v>
          </cell>
          <cell r="AT525">
            <v>1</v>
          </cell>
          <cell r="AU525">
            <v>1</v>
          </cell>
          <cell r="AV525">
            <v>1</v>
          </cell>
          <cell r="AW525">
            <v>1</v>
          </cell>
          <cell r="AX525">
            <v>1</v>
          </cell>
          <cell r="AY525">
            <v>1</v>
          </cell>
          <cell r="AZ525">
            <v>1</v>
          </cell>
          <cell r="BA525">
            <v>1</v>
          </cell>
          <cell r="BB525">
            <v>1</v>
          </cell>
          <cell r="BC525">
            <v>1</v>
          </cell>
          <cell r="BD525">
            <v>1</v>
          </cell>
          <cell r="BE525">
            <v>2</v>
          </cell>
          <cell r="BF525">
            <v>0</v>
          </cell>
          <cell r="BG525">
            <v>0</v>
          </cell>
          <cell r="BH525">
            <v>1</v>
          </cell>
          <cell r="BI525">
            <v>1</v>
          </cell>
          <cell r="BJ525">
            <v>2</v>
          </cell>
          <cell r="BK525">
            <v>1</v>
          </cell>
          <cell r="BL525">
            <v>1</v>
          </cell>
          <cell r="BM525">
            <v>1</v>
          </cell>
          <cell r="BN525">
            <v>1</v>
          </cell>
          <cell r="BO525">
            <v>1</v>
          </cell>
          <cell r="BP525">
            <v>0</v>
          </cell>
          <cell r="BQ525">
            <v>1</v>
          </cell>
          <cell r="BR525">
            <v>1</v>
          </cell>
          <cell r="BS525">
            <v>1</v>
          </cell>
          <cell r="BT525">
            <v>0</v>
          </cell>
          <cell r="BU525">
            <v>1</v>
          </cell>
          <cell r="BV525">
            <v>1</v>
          </cell>
          <cell r="BW525">
            <v>1</v>
          </cell>
          <cell r="BX525">
            <v>1</v>
          </cell>
          <cell r="BY525">
            <v>1</v>
          </cell>
          <cell r="BZ525">
            <v>1</v>
          </cell>
          <cell r="CA525">
            <v>1</v>
          </cell>
          <cell r="CB525">
            <v>1</v>
          </cell>
          <cell r="CC525">
            <v>1</v>
          </cell>
          <cell r="CD525">
            <v>1</v>
          </cell>
          <cell r="CE525">
            <v>1</v>
          </cell>
          <cell r="CF525">
            <v>1</v>
          </cell>
          <cell r="CG525">
            <v>2</v>
          </cell>
          <cell r="CH525">
            <v>1</v>
          </cell>
          <cell r="CI525">
            <v>1</v>
          </cell>
          <cell r="CJ525">
            <v>1</v>
          </cell>
          <cell r="CK525">
            <v>1</v>
          </cell>
          <cell r="CL525">
            <v>1</v>
          </cell>
          <cell r="CM525">
            <v>1</v>
          </cell>
          <cell r="CN525">
            <v>1</v>
          </cell>
          <cell r="CO525">
            <v>1</v>
          </cell>
          <cell r="CP525">
            <v>1</v>
          </cell>
          <cell r="CQ525">
            <v>1</v>
          </cell>
          <cell r="CR525">
            <v>1</v>
          </cell>
          <cell r="CS525">
            <v>1</v>
          </cell>
          <cell r="CT525">
            <v>1</v>
          </cell>
          <cell r="CU525">
            <v>1</v>
          </cell>
          <cell r="CV525">
            <v>1</v>
          </cell>
          <cell r="CW525">
            <v>1</v>
          </cell>
          <cell r="CX525">
            <v>1</v>
          </cell>
          <cell r="CY525">
            <v>1</v>
          </cell>
          <cell r="CZ525">
            <v>1</v>
          </cell>
          <cell r="DA525">
            <v>1</v>
          </cell>
          <cell r="DB525">
            <v>1</v>
          </cell>
          <cell r="DC525">
            <v>1</v>
          </cell>
          <cell r="DD525">
            <v>2</v>
          </cell>
          <cell r="DE525">
            <v>1</v>
          </cell>
          <cell r="DF525">
            <v>2</v>
          </cell>
          <cell r="DG525">
            <v>1</v>
          </cell>
          <cell r="DH525">
            <v>1</v>
          </cell>
          <cell r="DI525">
            <v>1</v>
          </cell>
          <cell r="DJ525" t="str">
            <v>SLM</v>
          </cell>
          <cell r="DK525" t="str">
            <v>Closed</v>
          </cell>
          <cell r="EA525" t="str">
            <v>Do</v>
          </cell>
          <cell r="EB525" t="str">
            <v xml:space="preserve">• +5 base attack bonus.
• Dodge feat.
• Mobility feat.
• Toughness feat.
• Hide 2 ranks.
• Survivial 4 ranks.
</v>
          </cell>
        </row>
        <row r="526">
          <cell r="A526">
            <v>523</v>
          </cell>
          <cell r="B526" t="str">
            <v>Hordebreaker</v>
          </cell>
          <cell r="C526" t="str">
            <v>HdB</v>
          </cell>
          <cell r="D526" t="str">
            <v>HdB</v>
          </cell>
          <cell r="E526">
            <v>0</v>
          </cell>
          <cell r="K526">
            <v>2</v>
          </cell>
          <cell r="L526">
            <v>12</v>
          </cell>
          <cell r="U526">
            <v>1</v>
          </cell>
          <cell r="V526">
            <v>0.5</v>
          </cell>
          <cell r="W526">
            <v>0.34</v>
          </cell>
          <cell r="X526">
            <v>0.34</v>
          </cell>
          <cell r="AH526">
            <v>1</v>
          </cell>
          <cell r="AI526">
            <v>1</v>
          </cell>
          <cell r="AJ526">
            <v>1</v>
          </cell>
          <cell r="AK526">
            <v>1</v>
          </cell>
          <cell r="AL526">
            <v>2</v>
          </cell>
          <cell r="AM526">
            <v>0</v>
          </cell>
          <cell r="AN526">
            <v>1</v>
          </cell>
          <cell r="AO526">
            <v>1</v>
          </cell>
          <cell r="AP526">
            <v>1</v>
          </cell>
          <cell r="AQ526">
            <v>1</v>
          </cell>
          <cell r="AR526">
            <v>1</v>
          </cell>
          <cell r="AS526">
            <v>1</v>
          </cell>
          <cell r="AT526">
            <v>1</v>
          </cell>
          <cell r="AU526">
            <v>1</v>
          </cell>
          <cell r="AV526">
            <v>1</v>
          </cell>
          <cell r="AW526">
            <v>1</v>
          </cell>
          <cell r="AX526">
            <v>1</v>
          </cell>
          <cell r="AY526">
            <v>1</v>
          </cell>
          <cell r="AZ526">
            <v>1</v>
          </cell>
          <cell r="BA526">
            <v>1</v>
          </cell>
          <cell r="BB526">
            <v>1</v>
          </cell>
          <cell r="BC526">
            <v>1</v>
          </cell>
          <cell r="BD526">
            <v>1</v>
          </cell>
          <cell r="BE526">
            <v>1</v>
          </cell>
          <cell r="BF526">
            <v>0</v>
          </cell>
          <cell r="BG526">
            <v>0</v>
          </cell>
          <cell r="BH526">
            <v>2</v>
          </cell>
          <cell r="BI526">
            <v>2</v>
          </cell>
          <cell r="BJ526">
            <v>1</v>
          </cell>
          <cell r="BK526">
            <v>1</v>
          </cell>
          <cell r="BL526">
            <v>1</v>
          </cell>
          <cell r="BM526">
            <v>1</v>
          </cell>
          <cell r="BN526">
            <v>1</v>
          </cell>
          <cell r="BO526">
            <v>2</v>
          </cell>
          <cell r="BP526">
            <v>0</v>
          </cell>
          <cell r="BQ526">
            <v>1</v>
          </cell>
          <cell r="BR526">
            <v>1</v>
          </cell>
          <cell r="BS526">
            <v>1</v>
          </cell>
          <cell r="BT526">
            <v>0</v>
          </cell>
          <cell r="BU526">
            <v>1</v>
          </cell>
          <cell r="BV526">
            <v>1</v>
          </cell>
          <cell r="BW526">
            <v>1</v>
          </cell>
          <cell r="BX526">
            <v>1</v>
          </cell>
          <cell r="BY526">
            <v>1</v>
          </cell>
          <cell r="BZ526">
            <v>1</v>
          </cell>
          <cell r="CA526">
            <v>1</v>
          </cell>
          <cell r="CB526">
            <v>1</v>
          </cell>
          <cell r="CC526">
            <v>1</v>
          </cell>
          <cell r="CD526">
            <v>1</v>
          </cell>
          <cell r="CE526">
            <v>1</v>
          </cell>
          <cell r="CF526">
            <v>1</v>
          </cell>
          <cell r="CG526">
            <v>2</v>
          </cell>
          <cell r="CH526">
            <v>1</v>
          </cell>
          <cell r="CI526">
            <v>1</v>
          </cell>
          <cell r="CJ526">
            <v>1</v>
          </cell>
          <cell r="CK526">
            <v>1</v>
          </cell>
          <cell r="CL526">
            <v>1</v>
          </cell>
          <cell r="CM526">
            <v>1</v>
          </cell>
          <cell r="CN526">
            <v>1</v>
          </cell>
          <cell r="CO526">
            <v>1</v>
          </cell>
          <cell r="CP526">
            <v>1</v>
          </cell>
          <cell r="CQ526">
            <v>1</v>
          </cell>
          <cell r="CR526">
            <v>1</v>
          </cell>
          <cell r="CS526">
            <v>1</v>
          </cell>
          <cell r="CT526">
            <v>1</v>
          </cell>
          <cell r="CU526">
            <v>1</v>
          </cell>
          <cell r="CV526">
            <v>1</v>
          </cell>
          <cell r="CW526">
            <v>2</v>
          </cell>
          <cell r="CX526">
            <v>1</v>
          </cell>
          <cell r="CY526">
            <v>1</v>
          </cell>
          <cell r="CZ526">
            <v>1</v>
          </cell>
          <cell r="DA526">
            <v>1</v>
          </cell>
          <cell r="DB526">
            <v>1</v>
          </cell>
          <cell r="DC526">
            <v>2</v>
          </cell>
          <cell r="DD526">
            <v>2</v>
          </cell>
          <cell r="DE526">
            <v>2</v>
          </cell>
          <cell r="DF526">
            <v>1</v>
          </cell>
          <cell r="DG526">
            <v>1</v>
          </cell>
          <cell r="DH526">
            <v>1</v>
          </cell>
          <cell r="DI526">
            <v>1</v>
          </cell>
          <cell r="DJ526" t="str">
            <v>SLM</v>
          </cell>
          <cell r="DK526" t="str">
            <v>Closed</v>
          </cell>
          <cell r="EA526" t="str">
            <v>Do</v>
          </cell>
          <cell r="EB526" t="str">
            <v xml:space="preserve">• +5 base attack bonus.
• Power Attack feat.
• Cleave feat.
• Great Cleave feat.
• Knowledge (local) 5 ranks.
• Spot 4 ranks.
</v>
          </cell>
        </row>
        <row r="527">
          <cell r="A527">
            <v>524</v>
          </cell>
          <cell r="B527" t="str">
            <v>Knight-Errant of Silverymoon</v>
          </cell>
          <cell r="C527" t="str">
            <v>KES</v>
          </cell>
          <cell r="D527" t="str">
            <v>KES</v>
          </cell>
          <cell r="E527">
            <v>0</v>
          </cell>
          <cell r="K527">
            <v>4</v>
          </cell>
          <cell r="L527">
            <v>10</v>
          </cell>
          <cell r="U527">
            <v>1</v>
          </cell>
          <cell r="V527">
            <v>0.5</v>
          </cell>
          <cell r="W527">
            <v>0.34</v>
          </cell>
          <cell r="X527">
            <v>0.34</v>
          </cell>
          <cell r="AH527">
            <v>1</v>
          </cell>
          <cell r="AI527">
            <v>1</v>
          </cell>
          <cell r="AJ527">
            <v>1</v>
          </cell>
          <cell r="AK527">
            <v>2</v>
          </cell>
          <cell r="AL527">
            <v>2</v>
          </cell>
          <cell r="AM527">
            <v>0</v>
          </cell>
          <cell r="AN527">
            <v>1</v>
          </cell>
          <cell r="AO527">
            <v>1</v>
          </cell>
          <cell r="AP527">
            <v>1</v>
          </cell>
          <cell r="AQ527">
            <v>1</v>
          </cell>
          <cell r="AR527">
            <v>1</v>
          </cell>
          <cell r="AS527">
            <v>1</v>
          </cell>
          <cell r="AT527">
            <v>1</v>
          </cell>
          <cell r="AU527">
            <v>1</v>
          </cell>
          <cell r="AV527">
            <v>1</v>
          </cell>
          <cell r="AW527">
            <v>2</v>
          </cell>
          <cell r="AX527">
            <v>1</v>
          </cell>
          <cell r="AY527">
            <v>1</v>
          </cell>
          <cell r="AZ527">
            <v>1</v>
          </cell>
          <cell r="BA527">
            <v>1</v>
          </cell>
          <cell r="BB527">
            <v>1</v>
          </cell>
          <cell r="BC527">
            <v>2</v>
          </cell>
          <cell r="BD527">
            <v>1</v>
          </cell>
          <cell r="BE527">
            <v>2</v>
          </cell>
          <cell r="BF527">
            <v>0</v>
          </cell>
          <cell r="BG527">
            <v>0</v>
          </cell>
          <cell r="BH527">
            <v>2</v>
          </cell>
          <cell r="BI527">
            <v>2</v>
          </cell>
          <cell r="BJ527">
            <v>2</v>
          </cell>
          <cell r="BK527">
            <v>2</v>
          </cell>
          <cell r="BL527">
            <v>2</v>
          </cell>
          <cell r="BM527">
            <v>2</v>
          </cell>
          <cell r="BN527">
            <v>2</v>
          </cell>
          <cell r="BO527">
            <v>2</v>
          </cell>
          <cell r="BP527">
            <v>0</v>
          </cell>
          <cell r="BQ527">
            <v>2</v>
          </cell>
          <cell r="BR527">
            <v>2</v>
          </cell>
          <cell r="BS527">
            <v>2</v>
          </cell>
          <cell r="BT527">
            <v>0</v>
          </cell>
          <cell r="BU527">
            <v>2</v>
          </cell>
          <cell r="BV527">
            <v>2</v>
          </cell>
          <cell r="BW527">
            <v>2</v>
          </cell>
          <cell r="BX527">
            <v>2</v>
          </cell>
          <cell r="BY527">
            <v>2</v>
          </cell>
          <cell r="BZ527">
            <v>2</v>
          </cell>
          <cell r="CA527">
            <v>2</v>
          </cell>
          <cell r="CB527">
            <v>2</v>
          </cell>
          <cell r="CC527">
            <v>2</v>
          </cell>
          <cell r="CD527">
            <v>2</v>
          </cell>
          <cell r="CE527">
            <v>2</v>
          </cell>
          <cell r="CF527">
            <v>1</v>
          </cell>
          <cell r="CG527">
            <v>2</v>
          </cell>
          <cell r="CH527">
            <v>1</v>
          </cell>
          <cell r="CI527">
            <v>1</v>
          </cell>
          <cell r="CJ527">
            <v>1</v>
          </cell>
          <cell r="CK527">
            <v>1</v>
          </cell>
          <cell r="CL527">
            <v>1</v>
          </cell>
          <cell r="CM527">
            <v>1</v>
          </cell>
          <cell r="CN527">
            <v>1</v>
          </cell>
          <cell r="CO527">
            <v>1</v>
          </cell>
          <cell r="CP527">
            <v>1</v>
          </cell>
          <cell r="CQ527">
            <v>1</v>
          </cell>
          <cell r="CR527">
            <v>1</v>
          </cell>
          <cell r="CS527">
            <v>1</v>
          </cell>
          <cell r="CT527">
            <v>1</v>
          </cell>
          <cell r="CU527">
            <v>1</v>
          </cell>
          <cell r="CV527">
            <v>2</v>
          </cell>
          <cell r="CW527">
            <v>1</v>
          </cell>
          <cell r="CX527">
            <v>2</v>
          </cell>
          <cell r="CY527">
            <v>1</v>
          </cell>
          <cell r="CZ527">
            <v>1</v>
          </cell>
          <cell r="DA527">
            <v>1</v>
          </cell>
          <cell r="DB527">
            <v>1</v>
          </cell>
          <cell r="DC527">
            <v>2</v>
          </cell>
          <cell r="DD527">
            <v>2</v>
          </cell>
          <cell r="DE527">
            <v>1</v>
          </cell>
          <cell r="DF527">
            <v>1</v>
          </cell>
          <cell r="DG527">
            <v>1</v>
          </cell>
          <cell r="DH527">
            <v>1</v>
          </cell>
          <cell r="DI527">
            <v>1</v>
          </cell>
          <cell r="DJ527" t="str">
            <v>SLM</v>
          </cell>
          <cell r="DK527" t="str">
            <v>Closed</v>
          </cell>
          <cell r="EA527" t="str">
            <v>Might</v>
          </cell>
          <cell r="EB527" t="str">
            <v>• Knowledge (Silverymoon local) (not verified) or Knowledge (The North local) (not verified)
• +5 base attack bonus.
• Mounted Combat feat.
• Ride-By Attack feat.
• Survivor feat.
• Weapon Focus (Lance) feat.
• Survival 2 ranks.
• Ride 4 ranks.
• Spot 4 ranks.</v>
          </cell>
        </row>
        <row r="528">
          <cell r="A528">
            <v>525</v>
          </cell>
          <cell r="B528" t="str">
            <v>Orc Scout</v>
          </cell>
          <cell r="C528" t="str">
            <v>OrS</v>
          </cell>
          <cell r="D528" t="str">
            <v>OrS</v>
          </cell>
          <cell r="E528">
            <v>0</v>
          </cell>
          <cell r="K528">
            <v>4</v>
          </cell>
          <cell r="L528">
            <v>8</v>
          </cell>
          <cell r="N528" t="b">
            <v>0</v>
          </cell>
          <cell r="S528" t="b">
            <v>0</v>
          </cell>
          <cell r="T528" t="b">
            <v>0</v>
          </cell>
          <cell r="U528">
            <v>0.75</v>
          </cell>
          <cell r="V528">
            <v>0.34</v>
          </cell>
          <cell r="W528">
            <v>0.5</v>
          </cell>
          <cell r="X528">
            <v>0.34</v>
          </cell>
          <cell r="AH528">
            <v>1</v>
          </cell>
          <cell r="AI528">
            <v>1</v>
          </cell>
          <cell r="AJ528">
            <v>1</v>
          </cell>
          <cell r="AK528">
            <v>1</v>
          </cell>
          <cell r="AL528">
            <v>2</v>
          </cell>
          <cell r="AM528">
            <v>0</v>
          </cell>
          <cell r="AN528">
            <v>1</v>
          </cell>
          <cell r="AO528">
            <v>2</v>
          </cell>
          <cell r="AP528">
            <v>2</v>
          </cell>
          <cell r="AQ528">
            <v>2</v>
          </cell>
          <cell r="AR528">
            <v>2</v>
          </cell>
          <cell r="AS528">
            <v>2</v>
          </cell>
          <cell r="AT528">
            <v>2</v>
          </cell>
          <cell r="AU528">
            <v>2</v>
          </cell>
          <cell r="AV528">
            <v>1</v>
          </cell>
          <cell r="AW528">
            <v>1</v>
          </cell>
          <cell r="AX528">
            <v>1</v>
          </cell>
          <cell r="AY528">
            <v>1</v>
          </cell>
          <cell r="AZ528">
            <v>1</v>
          </cell>
          <cell r="BA528">
            <v>1</v>
          </cell>
          <cell r="BB528">
            <v>1</v>
          </cell>
          <cell r="BC528">
            <v>1</v>
          </cell>
          <cell r="BD528">
            <v>2</v>
          </cell>
          <cell r="BE528">
            <v>2</v>
          </cell>
          <cell r="BF528">
            <v>0</v>
          </cell>
          <cell r="BG528">
            <v>0</v>
          </cell>
          <cell r="BH528">
            <v>1</v>
          </cell>
          <cell r="BI528">
            <v>2</v>
          </cell>
          <cell r="BJ528">
            <v>1</v>
          </cell>
          <cell r="BK528">
            <v>1</v>
          </cell>
          <cell r="BL528">
            <v>1</v>
          </cell>
          <cell r="BM528">
            <v>1</v>
          </cell>
          <cell r="BN528">
            <v>1</v>
          </cell>
          <cell r="BO528">
            <v>1</v>
          </cell>
          <cell r="BP528">
            <v>0</v>
          </cell>
          <cell r="BQ528">
            <v>1</v>
          </cell>
          <cell r="BR528">
            <v>1</v>
          </cell>
          <cell r="BS528">
            <v>1</v>
          </cell>
          <cell r="BT528">
            <v>0</v>
          </cell>
          <cell r="BU528">
            <v>1</v>
          </cell>
          <cell r="BV528">
            <v>1</v>
          </cell>
          <cell r="BW528">
            <v>1</v>
          </cell>
          <cell r="BX528">
            <v>1</v>
          </cell>
          <cell r="BY528">
            <v>1</v>
          </cell>
          <cell r="BZ528">
            <v>1</v>
          </cell>
          <cell r="CA528">
            <v>1</v>
          </cell>
          <cell r="CB528">
            <v>1</v>
          </cell>
          <cell r="CC528">
            <v>1</v>
          </cell>
          <cell r="CD528">
            <v>1</v>
          </cell>
          <cell r="CE528">
            <v>2</v>
          </cell>
          <cell r="CF528">
            <v>1</v>
          </cell>
          <cell r="CG528">
            <v>2</v>
          </cell>
          <cell r="CH528">
            <v>1</v>
          </cell>
          <cell r="CI528">
            <v>1</v>
          </cell>
          <cell r="CJ528">
            <v>1</v>
          </cell>
          <cell r="CK528">
            <v>1</v>
          </cell>
          <cell r="CL528">
            <v>1</v>
          </cell>
          <cell r="CM528">
            <v>1</v>
          </cell>
          <cell r="CN528">
            <v>1</v>
          </cell>
          <cell r="CO528">
            <v>1</v>
          </cell>
          <cell r="CP528">
            <v>1</v>
          </cell>
          <cell r="CQ528">
            <v>1</v>
          </cell>
          <cell r="CR528">
            <v>1</v>
          </cell>
          <cell r="CS528">
            <v>1</v>
          </cell>
          <cell r="CT528">
            <v>1</v>
          </cell>
          <cell r="CU528">
            <v>1</v>
          </cell>
          <cell r="CV528">
            <v>1</v>
          </cell>
          <cell r="CW528">
            <v>2</v>
          </cell>
          <cell r="CX528">
            <v>1</v>
          </cell>
          <cell r="CY528">
            <v>1</v>
          </cell>
          <cell r="CZ528">
            <v>1</v>
          </cell>
          <cell r="DA528">
            <v>1</v>
          </cell>
          <cell r="DB528">
            <v>1</v>
          </cell>
          <cell r="DC528">
            <v>2</v>
          </cell>
          <cell r="DD528">
            <v>2</v>
          </cell>
          <cell r="DE528">
            <v>2</v>
          </cell>
          <cell r="DF528">
            <v>1</v>
          </cell>
          <cell r="DG528">
            <v>1</v>
          </cell>
          <cell r="DH528">
            <v>1</v>
          </cell>
          <cell r="DI528">
            <v>2</v>
          </cell>
          <cell r="DJ528" t="str">
            <v>SLM</v>
          </cell>
          <cell r="DK528" t="str">
            <v>Closed</v>
          </cell>
          <cell r="EA528" t="str">
            <v>Do</v>
          </cell>
          <cell r="EB528" t="str">
            <v xml:space="preserve">• Orc, Half-orc, Tanarukk.
• +5 base attack bonus.
• Move Silently 6 ranks.
• Survival 4 ranks.
• Alertness feat.
• Endurance feat.
• Stealthy feat.
</v>
          </cell>
        </row>
        <row r="529">
          <cell r="A529">
            <v>526</v>
          </cell>
          <cell r="B529" t="str">
            <v>Peerless Archer</v>
          </cell>
          <cell r="C529" t="str">
            <v>PeA</v>
          </cell>
          <cell r="D529" t="str">
            <v>PeA</v>
          </cell>
          <cell r="E529">
            <v>0</v>
          </cell>
          <cell r="K529">
            <v>2</v>
          </cell>
          <cell r="L529">
            <v>10</v>
          </cell>
          <cell r="U529">
            <v>1</v>
          </cell>
          <cell r="V529">
            <v>0.5</v>
          </cell>
          <cell r="W529">
            <v>0.34</v>
          </cell>
          <cell r="X529">
            <v>0.34</v>
          </cell>
          <cell r="AH529">
            <v>1</v>
          </cell>
          <cell r="AI529">
            <v>1</v>
          </cell>
          <cell r="AJ529">
            <v>1</v>
          </cell>
          <cell r="AK529">
            <v>1</v>
          </cell>
          <cell r="AL529">
            <v>2</v>
          </cell>
          <cell r="AM529">
            <v>0</v>
          </cell>
          <cell r="AN529">
            <v>1</v>
          </cell>
          <cell r="AO529">
            <v>1</v>
          </cell>
          <cell r="AP529">
            <v>1</v>
          </cell>
          <cell r="AQ529">
            <v>1</v>
          </cell>
          <cell r="AR529">
            <v>1</v>
          </cell>
          <cell r="AS529">
            <v>1</v>
          </cell>
          <cell r="AT529">
            <v>1</v>
          </cell>
          <cell r="AU529">
            <v>1</v>
          </cell>
          <cell r="AV529">
            <v>1</v>
          </cell>
          <cell r="AW529">
            <v>1</v>
          </cell>
          <cell r="AX529">
            <v>1</v>
          </cell>
          <cell r="AY529">
            <v>1</v>
          </cell>
          <cell r="AZ529">
            <v>1</v>
          </cell>
          <cell r="BA529">
            <v>1</v>
          </cell>
          <cell r="BB529">
            <v>1</v>
          </cell>
          <cell r="BC529">
            <v>1</v>
          </cell>
          <cell r="BD529">
            <v>1</v>
          </cell>
          <cell r="BE529">
            <v>1</v>
          </cell>
          <cell r="BF529">
            <v>0</v>
          </cell>
          <cell r="BG529">
            <v>0</v>
          </cell>
          <cell r="BH529">
            <v>1</v>
          </cell>
          <cell r="BI529">
            <v>2</v>
          </cell>
          <cell r="BJ529">
            <v>1</v>
          </cell>
          <cell r="BK529">
            <v>1</v>
          </cell>
          <cell r="BL529">
            <v>1</v>
          </cell>
          <cell r="BM529">
            <v>1</v>
          </cell>
          <cell r="BN529">
            <v>1</v>
          </cell>
          <cell r="BO529">
            <v>1</v>
          </cell>
          <cell r="BP529">
            <v>0</v>
          </cell>
          <cell r="BQ529">
            <v>1</v>
          </cell>
          <cell r="BR529">
            <v>1</v>
          </cell>
          <cell r="BS529">
            <v>1</v>
          </cell>
          <cell r="BT529">
            <v>0</v>
          </cell>
          <cell r="BU529">
            <v>1</v>
          </cell>
          <cell r="BV529">
            <v>1</v>
          </cell>
          <cell r="BW529">
            <v>1</v>
          </cell>
          <cell r="BX529">
            <v>1</v>
          </cell>
          <cell r="BY529">
            <v>1</v>
          </cell>
          <cell r="BZ529">
            <v>1</v>
          </cell>
          <cell r="CA529">
            <v>1</v>
          </cell>
          <cell r="CB529">
            <v>1</v>
          </cell>
          <cell r="CC529">
            <v>1</v>
          </cell>
          <cell r="CD529">
            <v>1</v>
          </cell>
          <cell r="CE529">
            <v>1</v>
          </cell>
          <cell r="CF529">
            <v>1</v>
          </cell>
          <cell r="CG529">
            <v>1</v>
          </cell>
          <cell r="CH529">
            <v>1</v>
          </cell>
          <cell r="CI529">
            <v>1</v>
          </cell>
          <cell r="CJ529">
            <v>1</v>
          </cell>
          <cell r="CK529">
            <v>1</v>
          </cell>
          <cell r="CL529">
            <v>1</v>
          </cell>
          <cell r="CM529">
            <v>1</v>
          </cell>
          <cell r="CN529">
            <v>1</v>
          </cell>
          <cell r="CO529">
            <v>1</v>
          </cell>
          <cell r="CP529">
            <v>1</v>
          </cell>
          <cell r="CQ529">
            <v>1</v>
          </cell>
          <cell r="CR529">
            <v>1</v>
          </cell>
          <cell r="CS529">
            <v>1</v>
          </cell>
          <cell r="CT529">
            <v>1</v>
          </cell>
          <cell r="CU529">
            <v>1</v>
          </cell>
          <cell r="CV529">
            <v>1</v>
          </cell>
          <cell r="CW529">
            <v>1</v>
          </cell>
          <cell r="CX529">
            <v>1</v>
          </cell>
          <cell r="CY529">
            <v>1</v>
          </cell>
          <cell r="CZ529">
            <v>1</v>
          </cell>
          <cell r="DA529">
            <v>1</v>
          </cell>
          <cell r="DB529">
            <v>1</v>
          </cell>
          <cell r="DC529">
            <v>2</v>
          </cell>
          <cell r="DD529">
            <v>2</v>
          </cell>
          <cell r="DE529">
            <v>2</v>
          </cell>
          <cell r="DF529">
            <v>1</v>
          </cell>
          <cell r="DG529">
            <v>1</v>
          </cell>
          <cell r="DH529">
            <v>1</v>
          </cell>
          <cell r="DI529">
            <v>1</v>
          </cell>
          <cell r="DJ529" t="str">
            <v>SLM</v>
          </cell>
          <cell r="DK529" t="str">
            <v>Closed</v>
          </cell>
          <cell r="EA529" t="str">
            <v>Do</v>
          </cell>
          <cell r="EB529" t="str">
            <v xml:space="preserve">• +7 base attack bonus.
• Craft (Bowmaking) 10 ranks.
• Profiecient with Longbow or Shortbow.
• Point Blank Shot feat.
• Far Shot feat.
• Precise Shot feat.
• Quick Draw feat.
</v>
          </cell>
        </row>
        <row r="530">
          <cell r="A530">
            <v>527</v>
          </cell>
          <cell r="B530" t="str">
            <v>Wild Scout</v>
          </cell>
          <cell r="C530" t="str">
            <v>WdS</v>
          </cell>
          <cell r="D530" t="str">
            <v>WdS</v>
          </cell>
          <cell r="E530">
            <v>0</v>
          </cell>
          <cell r="K530">
            <v>4</v>
          </cell>
          <cell r="L530">
            <v>8</v>
          </cell>
          <cell r="U530">
            <v>0.75</v>
          </cell>
          <cell r="V530">
            <v>0.5</v>
          </cell>
          <cell r="W530">
            <v>0.34</v>
          </cell>
          <cell r="X530">
            <v>0.34</v>
          </cell>
          <cell r="AH530">
            <v>1</v>
          </cell>
          <cell r="AI530">
            <v>1</v>
          </cell>
          <cell r="AJ530">
            <v>1</v>
          </cell>
          <cell r="AK530">
            <v>1</v>
          </cell>
          <cell r="AL530">
            <v>2</v>
          </cell>
          <cell r="AM530">
            <v>0</v>
          </cell>
          <cell r="AN530">
            <v>1</v>
          </cell>
          <cell r="AO530">
            <v>1</v>
          </cell>
          <cell r="AP530">
            <v>1</v>
          </cell>
          <cell r="AQ530">
            <v>1</v>
          </cell>
          <cell r="AR530">
            <v>1</v>
          </cell>
          <cell r="AS530">
            <v>1</v>
          </cell>
          <cell r="AT530">
            <v>1</v>
          </cell>
          <cell r="AU530">
            <v>1</v>
          </cell>
          <cell r="AV530">
            <v>1</v>
          </cell>
          <cell r="AW530">
            <v>1</v>
          </cell>
          <cell r="AX530">
            <v>1</v>
          </cell>
          <cell r="AY530">
            <v>1</v>
          </cell>
          <cell r="AZ530">
            <v>1</v>
          </cell>
          <cell r="BA530">
            <v>1</v>
          </cell>
          <cell r="BB530">
            <v>1</v>
          </cell>
          <cell r="BC530">
            <v>2</v>
          </cell>
          <cell r="BD530">
            <v>1</v>
          </cell>
          <cell r="BE530">
            <v>2</v>
          </cell>
          <cell r="BF530">
            <v>0</v>
          </cell>
          <cell r="BG530">
            <v>0</v>
          </cell>
          <cell r="BH530">
            <v>1</v>
          </cell>
          <cell r="BI530">
            <v>2</v>
          </cell>
          <cell r="BJ530">
            <v>1</v>
          </cell>
          <cell r="BK530">
            <v>1</v>
          </cell>
          <cell r="BL530">
            <v>1</v>
          </cell>
          <cell r="BM530">
            <v>1</v>
          </cell>
          <cell r="BN530">
            <v>1</v>
          </cell>
          <cell r="BO530">
            <v>1</v>
          </cell>
          <cell r="BP530">
            <v>0</v>
          </cell>
          <cell r="BQ530">
            <v>2</v>
          </cell>
          <cell r="BR530">
            <v>1</v>
          </cell>
          <cell r="BS530">
            <v>1</v>
          </cell>
          <cell r="BT530">
            <v>0</v>
          </cell>
          <cell r="BU530">
            <v>1</v>
          </cell>
          <cell r="BV530">
            <v>1</v>
          </cell>
          <cell r="BW530">
            <v>1</v>
          </cell>
          <cell r="BX530">
            <v>1</v>
          </cell>
          <cell r="BY530">
            <v>1</v>
          </cell>
          <cell r="BZ530">
            <v>1</v>
          </cell>
          <cell r="CA530">
            <v>1</v>
          </cell>
          <cell r="CB530">
            <v>1</v>
          </cell>
          <cell r="CC530">
            <v>1</v>
          </cell>
          <cell r="CD530">
            <v>1</v>
          </cell>
          <cell r="CE530">
            <v>2</v>
          </cell>
          <cell r="CF530">
            <v>1</v>
          </cell>
          <cell r="CG530">
            <v>2</v>
          </cell>
          <cell r="CH530">
            <v>1</v>
          </cell>
          <cell r="CI530">
            <v>1</v>
          </cell>
          <cell r="CJ530">
            <v>1</v>
          </cell>
          <cell r="CK530">
            <v>1</v>
          </cell>
          <cell r="CL530">
            <v>1</v>
          </cell>
          <cell r="CM530">
            <v>1</v>
          </cell>
          <cell r="CN530">
            <v>1</v>
          </cell>
          <cell r="CO530">
            <v>1</v>
          </cell>
          <cell r="CP530">
            <v>1</v>
          </cell>
          <cell r="CQ530">
            <v>1</v>
          </cell>
          <cell r="CR530">
            <v>1</v>
          </cell>
          <cell r="CS530">
            <v>1</v>
          </cell>
          <cell r="CT530">
            <v>1</v>
          </cell>
          <cell r="CU530">
            <v>1</v>
          </cell>
          <cell r="CV530">
            <v>1</v>
          </cell>
          <cell r="CW530">
            <v>1</v>
          </cell>
          <cell r="CX530">
            <v>1</v>
          </cell>
          <cell r="CY530">
            <v>1</v>
          </cell>
          <cell r="CZ530">
            <v>1</v>
          </cell>
          <cell r="DA530">
            <v>1</v>
          </cell>
          <cell r="DB530">
            <v>1</v>
          </cell>
          <cell r="DC530">
            <v>2</v>
          </cell>
          <cell r="DD530">
            <v>2</v>
          </cell>
          <cell r="DE530">
            <v>1</v>
          </cell>
          <cell r="DF530">
            <v>1</v>
          </cell>
          <cell r="DG530">
            <v>1</v>
          </cell>
          <cell r="DH530">
            <v>1</v>
          </cell>
          <cell r="DI530">
            <v>1</v>
          </cell>
          <cell r="DJ530" t="str">
            <v>SLM</v>
          </cell>
          <cell r="DK530" t="str">
            <v>Closed</v>
          </cell>
          <cell r="EA530" t="str">
            <v>Do</v>
          </cell>
          <cell r="EB530" t="str">
            <v xml:space="preserve">• +5 base attack bonus.
• Endurance feat.
• Track feat.
• 8 ranks in Hide.
• 4 ranks in Survival.
• 4 ranks in Knowledge (nature).
• 4 ranks in Move Silently.
</v>
          </cell>
        </row>
        <row r="531">
          <cell r="A531">
            <v>528</v>
          </cell>
          <cell r="B531" t="str">
            <v>– City of Splendors: Waterdeep –</v>
          </cell>
          <cell r="E531">
            <v>0</v>
          </cell>
          <cell r="F531">
            <v>1</v>
          </cell>
        </row>
        <row r="532">
          <cell r="A532">
            <v>529</v>
          </cell>
          <cell r="B532" t="str">
            <v>Gray Hand Enforcer</v>
          </cell>
          <cell r="C532" t="str">
            <v>GHE</v>
          </cell>
          <cell r="D532" t="str">
            <v>GHE</v>
          </cell>
          <cell r="E532">
            <v>0</v>
          </cell>
          <cell r="G532">
            <v>0</v>
          </cell>
          <cell r="K532">
            <v>2</v>
          </cell>
          <cell r="L532">
            <v>10</v>
          </cell>
          <cell r="U532">
            <v>1</v>
          </cell>
          <cell r="V532">
            <v>0.5</v>
          </cell>
          <cell r="W532">
            <v>0.34</v>
          </cell>
          <cell r="X532">
            <v>0.34</v>
          </cell>
          <cell r="AH532">
            <v>1</v>
          </cell>
          <cell r="AI532">
            <v>1</v>
          </cell>
          <cell r="AJ532">
            <v>1</v>
          </cell>
          <cell r="AK532">
            <v>1</v>
          </cell>
          <cell r="AL532">
            <v>2</v>
          </cell>
          <cell r="AM532">
            <v>0</v>
          </cell>
          <cell r="AN532">
            <v>2</v>
          </cell>
          <cell r="AO532">
            <v>1</v>
          </cell>
          <cell r="AP532">
            <v>1</v>
          </cell>
          <cell r="AQ532">
            <v>1</v>
          </cell>
          <cell r="AR532">
            <v>1</v>
          </cell>
          <cell r="AS532">
            <v>1</v>
          </cell>
          <cell r="AT532">
            <v>1</v>
          </cell>
          <cell r="AU532">
            <v>1</v>
          </cell>
          <cell r="AV532">
            <v>1</v>
          </cell>
          <cell r="AW532">
            <v>1</v>
          </cell>
          <cell r="AX532">
            <v>1</v>
          </cell>
          <cell r="AY532">
            <v>1</v>
          </cell>
          <cell r="AZ532">
            <v>2</v>
          </cell>
          <cell r="BA532">
            <v>1</v>
          </cell>
          <cell r="BB532">
            <v>1</v>
          </cell>
          <cell r="BC532">
            <v>1</v>
          </cell>
          <cell r="BD532">
            <v>2</v>
          </cell>
          <cell r="BE532">
            <v>1</v>
          </cell>
          <cell r="BF532">
            <v>0</v>
          </cell>
          <cell r="BG532">
            <v>0</v>
          </cell>
          <cell r="BH532">
            <v>2</v>
          </cell>
          <cell r="BI532">
            <v>2</v>
          </cell>
          <cell r="BJ532">
            <v>1</v>
          </cell>
          <cell r="BK532">
            <v>1</v>
          </cell>
          <cell r="BL532">
            <v>1</v>
          </cell>
          <cell r="BM532">
            <v>1</v>
          </cell>
          <cell r="BN532">
            <v>1</v>
          </cell>
          <cell r="BO532">
            <v>2</v>
          </cell>
          <cell r="BP532">
            <v>0</v>
          </cell>
          <cell r="BQ532">
            <v>1</v>
          </cell>
          <cell r="BR532">
            <v>1</v>
          </cell>
          <cell r="BS532">
            <v>1</v>
          </cell>
          <cell r="BT532">
            <v>0</v>
          </cell>
          <cell r="BU532">
            <v>1</v>
          </cell>
          <cell r="BV532">
            <v>1</v>
          </cell>
          <cell r="BW532">
            <v>1</v>
          </cell>
          <cell r="BX532">
            <v>1</v>
          </cell>
          <cell r="BY532">
            <v>1</v>
          </cell>
          <cell r="BZ532">
            <v>1</v>
          </cell>
          <cell r="CA532">
            <v>1</v>
          </cell>
          <cell r="CB532">
            <v>1</v>
          </cell>
          <cell r="CC532">
            <v>1</v>
          </cell>
          <cell r="CD532">
            <v>1</v>
          </cell>
          <cell r="CE532">
            <v>2</v>
          </cell>
          <cell r="CF532">
            <v>1</v>
          </cell>
          <cell r="CG532">
            <v>1</v>
          </cell>
          <cell r="CH532">
            <v>1</v>
          </cell>
          <cell r="CI532">
            <v>1</v>
          </cell>
          <cell r="CJ532">
            <v>1</v>
          </cell>
          <cell r="CK532">
            <v>1</v>
          </cell>
          <cell r="CL532">
            <v>1</v>
          </cell>
          <cell r="CM532">
            <v>1</v>
          </cell>
          <cell r="CN532">
            <v>1</v>
          </cell>
          <cell r="CO532">
            <v>1</v>
          </cell>
          <cell r="CP532">
            <v>1</v>
          </cell>
          <cell r="CQ532">
            <v>1</v>
          </cell>
          <cell r="CR532">
            <v>1</v>
          </cell>
          <cell r="CS532">
            <v>1</v>
          </cell>
          <cell r="CT532">
            <v>1</v>
          </cell>
          <cell r="CU532">
            <v>1</v>
          </cell>
          <cell r="CV532">
            <v>2</v>
          </cell>
          <cell r="CW532">
            <v>1</v>
          </cell>
          <cell r="CX532">
            <v>1</v>
          </cell>
          <cell r="CY532">
            <v>1</v>
          </cell>
          <cell r="CZ532">
            <v>1</v>
          </cell>
          <cell r="DA532">
            <v>1</v>
          </cell>
          <cell r="DB532">
            <v>2</v>
          </cell>
          <cell r="DC532">
            <v>2</v>
          </cell>
          <cell r="DD532">
            <v>1</v>
          </cell>
          <cell r="DE532">
            <v>2</v>
          </cell>
          <cell r="DF532">
            <v>2</v>
          </cell>
          <cell r="DG532">
            <v>2</v>
          </cell>
          <cell r="DH532">
            <v>1</v>
          </cell>
          <cell r="DI532">
            <v>2</v>
          </cell>
          <cell r="DJ532" t="str">
            <v>CoS</v>
          </cell>
          <cell r="DK532" t="str">
            <v>Closed</v>
          </cell>
          <cell r="EA532" t="str">
            <v>Might</v>
          </cell>
          <cell r="EB532" t="str">
            <v>• Intimidate 5 ranks.
• Endurance feat.
• Toughness feat.
• Either Power Attack or Empower Spell feat.
• Base attack +7 or able to cast 4th level spells.
• Must be a member of the Grey Hands (not verified)</v>
          </cell>
        </row>
        <row r="533">
          <cell r="A533">
            <v>530</v>
          </cell>
          <cell r="B533" t="str">
            <v>Knight of the Blue Moon</v>
          </cell>
          <cell r="C533" t="str">
            <v>KBM</v>
          </cell>
          <cell r="D533" t="str">
            <v>KBM</v>
          </cell>
          <cell r="E533">
            <v>0</v>
          </cell>
          <cell r="G533">
            <v>0</v>
          </cell>
          <cell r="K533">
            <v>2</v>
          </cell>
          <cell r="L533">
            <v>8</v>
          </cell>
          <cell r="U533">
            <v>0.75</v>
          </cell>
          <cell r="V533">
            <v>0.5</v>
          </cell>
          <cell r="W533">
            <v>0.34</v>
          </cell>
          <cell r="X533">
            <v>0.5</v>
          </cell>
          <cell r="AH533">
            <v>1</v>
          </cell>
          <cell r="AI533">
            <v>1</v>
          </cell>
          <cell r="AJ533">
            <v>1</v>
          </cell>
          <cell r="AK533">
            <v>1</v>
          </cell>
          <cell r="AL533">
            <v>1</v>
          </cell>
          <cell r="AM533">
            <v>0</v>
          </cell>
          <cell r="AN533">
            <v>2</v>
          </cell>
          <cell r="AO533">
            <v>1</v>
          </cell>
          <cell r="AP533">
            <v>1</v>
          </cell>
          <cell r="AQ533">
            <v>1</v>
          </cell>
          <cell r="AR533">
            <v>1</v>
          </cell>
          <cell r="AS533">
            <v>1</v>
          </cell>
          <cell r="AT533">
            <v>1</v>
          </cell>
          <cell r="AU533">
            <v>1</v>
          </cell>
          <cell r="AV533">
            <v>1</v>
          </cell>
          <cell r="AW533">
            <v>2</v>
          </cell>
          <cell r="AX533">
            <v>1</v>
          </cell>
          <cell r="AY533">
            <v>1</v>
          </cell>
          <cell r="AZ533">
            <v>1</v>
          </cell>
          <cell r="BA533">
            <v>1</v>
          </cell>
          <cell r="BB533">
            <v>1</v>
          </cell>
          <cell r="BC533">
            <v>2</v>
          </cell>
          <cell r="BD533">
            <v>2</v>
          </cell>
          <cell r="BE533">
            <v>1</v>
          </cell>
          <cell r="BF533">
            <v>0</v>
          </cell>
          <cell r="BG533">
            <v>0</v>
          </cell>
          <cell r="BH533">
            <v>1</v>
          </cell>
          <cell r="BI533">
            <v>1</v>
          </cell>
          <cell r="BJ533">
            <v>2</v>
          </cell>
          <cell r="BK533">
            <v>1</v>
          </cell>
          <cell r="BL533">
            <v>1</v>
          </cell>
          <cell r="BM533">
            <v>1</v>
          </cell>
          <cell r="BN533">
            <v>1</v>
          </cell>
          <cell r="BO533">
            <v>1</v>
          </cell>
          <cell r="BP533">
            <v>0</v>
          </cell>
          <cell r="BQ533">
            <v>1</v>
          </cell>
          <cell r="BR533">
            <v>1</v>
          </cell>
          <cell r="BS533">
            <v>1</v>
          </cell>
          <cell r="BT533">
            <v>0</v>
          </cell>
          <cell r="BU533">
            <v>2</v>
          </cell>
          <cell r="BV533">
            <v>1</v>
          </cell>
          <cell r="BW533">
            <v>1</v>
          </cell>
          <cell r="BX533">
            <v>1</v>
          </cell>
          <cell r="BY533">
            <v>1</v>
          </cell>
          <cell r="BZ533">
            <v>1</v>
          </cell>
          <cell r="CA533">
            <v>1</v>
          </cell>
          <cell r="CB533">
            <v>1</v>
          </cell>
          <cell r="CC533">
            <v>1</v>
          </cell>
          <cell r="CD533">
            <v>1</v>
          </cell>
          <cell r="CE533">
            <v>1</v>
          </cell>
          <cell r="CF533">
            <v>1</v>
          </cell>
          <cell r="CG533">
            <v>1</v>
          </cell>
          <cell r="CH533">
            <v>1</v>
          </cell>
          <cell r="CI533">
            <v>1</v>
          </cell>
          <cell r="CJ533">
            <v>1</v>
          </cell>
          <cell r="CK533">
            <v>1</v>
          </cell>
          <cell r="CL533">
            <v>1</v>
          </cell>
          <cell r="CM533">
            <v>1</v>
          </cell>
          <cell r="CN533">
            <v>1</v>
          </cell>
          <cell r="CO533">
            <v>2</v>
          </cell>
          <cell r="CP533">
            <v>2</v>
          </cell>
          <cell r="CQ533">
            <v>2</v>
          </cell>
          <cell r="CR533">
            <v>2</v>
          </cell>
          <cell r="CS533">
            <v>2</v>
          </cell>
          <cell r="CT533">
            <v>2</v>
          </cell>
          <cell r="CU533">
            <v>1</v>
          </cell>
          <cell r="CV533">
            <v>2</v>
          </cell>
          <cell r="CW533">
            <v>1</v>
          </cell>
          <cell r="CX533">
            <v>1</v>
          </cell>
          <cell r="CY533">
            <v>1</v>
          </cell>
          <cell r="CZ533">
            <v>1</v>
          </cell>
          <cell r="DA533">
            <v>1</v>
          </cell>
          <cell r="DB533">
            <v>2</v>
          </cell>
          <cell r="DC533">
            <v>1</v>
          </cell>
          <cell r="DD533">
            <v>2</v>
          </cell>
          <cell r="DE533">
            <v>1</v>
          </cell>
          <cell r="DF533">
            <v>1</v>
          </cell>
          <cell r="DG533">
            <v>1</v>
          </cell>
          <cell r="DH533">
            <v>1</v>
          </cell>
          <cell r="DI533">
            <v>1</v>
          </cell>
          <cell r="DJ533" t="str">
            <v>CoS</v>
          </cell>
          <cell r="DK533" t="str">
            <v>Closed</v>
          </cell>
          <cell r="EA533" t="str">
            <v>Might</v>
          </cell>
          <cell r="EB533" t="str">
            <v>• Base Attack bonus +4.
• Concentration 8 ranks.
• Knowledge (arcana) 4 ranks.
• Knowledge (religion) 4 ranks.
• Craft Magic Arms and Armor feat.
• Lunar Magic feat.
• Weapon Focus (Mace, Heavy) or Exotic Weapon Proficiency (shuriken).
• Ability to cast arcane spells spontaneously.
• Patron Deitym Selune or Mystra.
• Ability to turn undead.
• Member in the Order of the Blue Moon (not verified)</v>
          </cell>
        </row>
        <row r="534">
          <cell r="A534">
            <v>531</v>
          </cell>
          <cell r="B534" t="str">
            <v>Moonstar Agent</v>
          </cell>
          <cell r="C534" t="str">
            <v>MnsA</v>
          </cell>
          <cell r="D534" t="str">
            <v>MnsA</v>
          </cell>
          <cell r="E534">
            <v>0</v>
          </cell>
          <cell r="G534">
            <v>0</v>
          </cell>
          <cell r="K534">
            <v>4</v>
          </cell>
          <cell r="L534">
            <v>6</v>
          </cell>
          <cell r="U534">
            <v>0.75</v>
          </cell>
          <cell r="V534">
            <v>0.34</v>
          </cell>
          <cell r="W534">
            <v>0.5</v>
          </cell>
          <cell r="X534">
            <v>0.5</v>
          </cell>
          <cell r="AH534">
            <v>1</v>
          </cell>
          <cell r="AI534">
            <v>1</v>
          </cell>
          <cell r="AJ534">
            <v>1</v>
          </cell>
          <cell r="AK534">
            <v>2</v>
          </cell>
          <cell r="AL534">
            <v>1</v>
          </cell>
          <cell r="AM534">
            <v>0</v>
          </cell>
          <cell r="AN534">
            <v>2</v>
          </cell>
          <cell r="AO534">
            <v>2</v>
          </cell>
          <cell r="AP534">
            <v>2</v>
          </cell>
          <cell r="AQ534">
            <v>2</v>
          </cell>
          <cell r="AR534">
            <v>2</v>
          </cell>
          <cell r="AS534">
            <v>2</v>
          </cell>
          <cell r="AT534">
            <v>2</v>
          </cell>
          <cell r="AU534">
            <v>2</v>
          </cell>
          <cell r="AV534">
            <v>2</v>
          </cell>
          <cell r="AW534">
            <v>2</v>
          </cell>
          <cell r="AX534">
            <v>1</v>
          </cell>
          <cell r="AY534">
            <v>2</v>
          </cell>
          <cell r="AZ534">
            <v>1</v>
          </cell>
          <cell r="BA534">
            <v>2</v>
          </cell>
          <cell r="BB534">
            <v>2</v>
          </cell>
          <cell r="BC534">
            <v>1</v>
          </cell>
          <cell r="BD534">
            <v>1</v>
          </cell>
          <cell r="BE534">
            <v>2</v>
          </cell>
          <cell r="BF534">
            <v>0</v>
          </cell>
          <cell r="BG534">
            <v>0</v>
          </cell>
          <cell r="BH534">
            <v>1</v>
          </cell>
          <cell r="BI534">
            <v>1</v>
          </cell>
          <cell r="BJ534">
            <v>2</v>
          </cell>
          <cell r="BK534">
            <v>2</v>
          </cell>
          <cell r="BL534">
            <v>2</v>
          </cell>
          <cell r="BM534">
            <v>2</v>
          </cell>
          <cell r="BN534">
            <v>2</v>
          </cell>
          <cell r="BO534">
            <v>2</v>
          </cell>
          <cell r="BP534">
            <v>0</v>
          </cell>
          <cell r="BQ534">
            <v>2</v>
          </cell>
          <cell r="BR534">
            <v>2</v>
          </cell>
          <cell r="BS534">
            <v>2</v>
          </cell>
          <cell r="BT534">
            <v>0</v>
          </cell>
          <cell r="BU534">
            <v>2</v>
          </cell>
          <cell r="BV534">
            <v>2</v>
          </cell>
          <cell r="BW534">
            <v>2</v>
          </cell>
          <cell r="BX534">
            <v>2</v>
          </cell>
          <cell r="BY534">
            <v>2</v>
          </cell>
          <cell r="BZ534">
            <v>2</v>
          </cell>
          <cell r="CA534">
            <v>2</v>
          </cell>
          <cell r="CB534">
            <v>2</v>
          </cell>
          <cell r="CC534">
            <v>2</v>
          </cell>
          <cell r="CD534">
            <v>2</v>
          </cell>
          <cell r="CE534">
            <v>2</v>
          </cell>
          <cell r="CF534">
            <v>1</v>
          </cell>
          <cell r="CG534">
            <v>2</v>
          </cell>
          <cell r="CH534">
            <v>1</v>
          </cell>
          <cell r="CI534">
            <v>2</v>
          </cell>
          <cell r="CJ534">
            <v>2</v>
          </cell>
          <cell r="CK534">
            <v>2</v>
          </cell>
          <cell r="CL534">
            <v>2</v>
          </cell>
          <cell r="CM534">
            <v>2</v>
          </cell>
          <cell r="CN534">
            <v>2</v>
          </cell>
          <cell r="CO534">
            <v>2</v>
          </cell>
          <cell r="CP534">
            <v>2</v>
          </cell>
          <cell r="CQ534">
            <v>2</v>
          </cell>
          <cell r="CR534">
            <v>2</v>
          </cell>
          <cell r="CS534">
            <v>2</v>
          </cell>
          <cell r="CT534">
            <v>2</v>
          </cell>
          <cell r="CU534">
            <v>1</v>
          </cell>
          <cell r="CV534">
            <v>1</v>
          </cell>
          <cell r="CW534">
            <v>2</v>
          </cell>
          <cell r="CX534">
            <v>2</v>
          </cell>
          <cell r="CY534">
            <v>1</v>
          </cell>
          <cell r="CZ534">
            <v>1</v>
          </cell>
          <cell r="DA534">
            <v>2</v>
          </cell>
          <cell r="DB534">
            <v>2</v>
          </cell>
          <cell r="DC534">
            <v>2</v>
          </cell>
          <cell r="DD534">
            <v>2</v>
          </cell>
          <cell r="DE534">
            <v>1</v>
          </cell>
          <cell r="DF534">
            <v>1</v>
          </cell>
          <cell r="DG534">
            <v>2</v>
          </cell>
          <cell r="DH534">
            <v>1</v>
          </cell>
          <cell r="DI534">
            <v>1</v>
          </cell>
          <cell r="DJ534" t="str">
            <v>CoS</v>
          </cell>
          <cell r="DK534" t="str">
            <v>Closed</v>
          </cell>
          <cell r="EA534" t="str">
            <v>Might</v>
          </cell>
          <cell r="EB534" t="str">
            <v>• Decipher Script 4 ranks.
• Gather Information 4 ranks.
• Knowledge (history) 8 ranks.
• Investigator feat.
• Stealthy feat.
• Bardic Knowledge, lore (loremaster class feature
or similar ability), Harper Knowledge, or ability to cast
legend lore. (not verified).• Member of the Tel Teukiira (not verified).• Ability to cast disquise self and identify (not verified).</v>
          </cell>
        </row>
        <row r="535">
          <cell r="A535">
            <v>532</v>
          </cell>
          <cell r="B535" t="str">
            <v>Sun Soul Monk</v>
          </cell>
          <cell r="C535" t="str">
            <v>SuSM</v>
          </cell>
          <cell r="D535" t="str">
            <v>SuSM</v>
          </cell>
          <cell r="E535">
            <v>0</v>
          </cell>
          <cell r="K535">
            <v>4</v>
          </cell>
          <cell r="L535">
            <v>8</v>
          </cell>
          <cell r="S535" t="b">
            <v>0</v>
          </cell>
          <cell r="U535">
            <v>0.75</v>
          </cell>
          <cell r="V535">
            <v>0.34</v>
          </cell>
          <cell r="W535">
            <v>0.5</v>
          </cell>
          <cell r="X535">
            <v>0.5</v>
          </cell>
          <cell r="AH535">
            <v>1</v>
          </cell>
          <cell r="AI535">
            <v>1</v>
          </cell>
          <cell r="AJ535">
            <v>2</v>
          </cell>
          <cell r="AK535">
            <v>1</v>
          </cell>
          <cell r="AL535">
            <v>2</v>
          </cell>
          <cell r="AM535">
            <v>0</v>
          </cell>
          <cell r="AN535">
            <v>2</v>
          </cell>
          <cell r="AO535">
            <v>2</v>
          </cell>
          <cell r="AP535">
            <v>2</v>
          </cell>
          <cell r="AQ535">
            <v>2</v>
          </cell>
          <cell r="AR535">
            <v>2</v>
          </cell>
          <cell r="AS535">
            <v>2</v>
          </cell>
          <cell r="AT535">
            <v>2</v>
          </cell>
          <cell r="AU535">
            <v>2</v>
          </cell>
          <cell r="AV535">
            <v>1</v>
          </cell>
          <cell r="AW535">
            <v>2</v>
          </cell>
          <cell r="AX535">
            <v>1</v>
          </cell>
          <cell r="AY535">
            <v>1</v>
          </cell>
          <cell r="AZ535">
            <v>2</v>
          </cell>
          <cell r="BA535">
            <v>1</v>
          </cell>
          <cell r="BB535">
            <v>1</v>
          </cell>
          <cell r="BC535">
            <v>1</v>
          </cell>
          <cell r="BD535">
            <v>1</v>
          </cell>
          <cell r="BE535">
            <v>2</v>
          </cell>
          <cell r="BF535">
            <v>0</v>
          </cell>
          <cell r="BG535">
            <v>0</v>
          </cell>
          <cell r="BH535">
            <v>1</v>
          </cell>
          <cell r="BI535">
            <v>2</v>
          </cell>
          <cell r="BJ535">
            <v>2</v>
          </cell>
          <cell r="BK535">
            <v>1</v>
          </cell>
          <cell r="BL535">
            <v>1</v>
          </cell>
          <cell r="BM535">
            <v>1</v>
          </cell>
          <cell r="BN535">
            <v>1</v>
          </cell>
          <cell r="BO535">
            <v>1</v>
          </cell>
          <cell r="BP535">
            <v>0</v>
          </cell>
          <cell r="BQ535">
            <v>1</v>
          </cell>
          <cell r="BR535">
            <v>1</v>
          </cell>
          <cell r="BS535">
            <v>1</v>
          </cell>
          <cell r="BT535">
            <v>0</v>
          </cell>
          <cell r="BU535">
            <v>2</v>
          </cell>
          <cell r="BV535">
            <v>1</v>
          </cell>
          <cell r="BW535">
            <v>1</v>
          </cell>
          <cell r="BX535">
            <v>1</v>
          </cell>
          <cell r="BY535">
            <v>1</v>
          </cell>
          <cell r="BZ535">
            <v>1</v>
          </cell>
          <cell r="CA535">
            <v>1</v>
          </cell>
          <cell r="CB535">
            <v>1</v>
          </cell>
          <cell r="CC535">
            <v>1</v>
          </cell>
          <cell r="CD535">
            <v>1</v>
          </cell>
          <cell r="CE535">
            <v>2</v>
          </cell>
          <cell r="CF535">
            <v>1</v>
          </cell>
          <cell r="CG535">
            <v>2</v>
          </cell>
          <cell r="CH535">
            <v>1</v>
          </cell>
          <cell r="CI535">
            <v>2</v>
          </cell>
          <cell r="CJ535">
            <v>2</v>
          </cell>
          <cell r="CK535">
            <v>2</v>
          </cell>
          <cell r="CL535">
            <v>2</v>
          </cell>
          <cell r="CM535">
            <v>2</v>
          </cell>
          <cell r="CN535">
            <v>2</v>
          </cell>
          <cell r="CO535">
            <v>2</v>
          </cell>
          <cell r="CP535">
            <v>2</v>
          </cell>
          <cell r="CQ535">
            <v>2</v>
          </cell>
          <cell r="CR535">
            <v>2</v>
          </cell>
          <cell r="CS535">
            <v>2</v>
          </cell>
          <cell r="CT535">
            <v>2</v>
          </cell>
          <cell r="CU535">
            <v>1</v>
          </cell>
          <cell r="CV535">
            <v>1</v>
          </cell>
          <cell r="CW535">
            <v>1</v>
          </cell>
          <cell r="CX535">
            <v>2</v>
          </cell>
          <cell r="CY535">
            <v>1</v>
          </cell>
          <cell r="CZ535">
            <v>1</v>
          </cell>
          <cell r="DA535">
            <v>1</v>
          </cell>
          <cell r="DB535">
            <v>1</v>
          </cell>
          <cell r="DC535">
            <v>2</v>
          </cell>
          <cell r="DD535">
            <v>1</v>
          </cell>
          <cell r="DE535">
            <v>2</v>
          </cell>
          <cell r="DF535">
            <v>2</v>
          </cell>
          <cell r="DG535">
            <v>1</v>
          </cell>
          <cell r="DH535">
            <v>1</v>
          </cell>
          <cell r="DI535">
            <v>1</v>
          </cell>
          <cell r="DJ535" t="str">
            <v>CoS</v>
          </cell>
          <cell r="DK535" t="str">
            <v>Closed</v>
          </cell>
          <cell r="EA535" t="str">
            <v>Might</v>
          </cell>
          <cell r="EB535" t="str">
            <v>• Base Will +4
• Concentration 8 ranks.
• Knowledge (arcana) 4 ranks.
• Knowledge (religion) 4 ranks.
• Speak Ignan or Loross.
• Athletic feat.
• Improved Unarmed Strike feat.
• Stunning Fist feat.
• Patron Deity Lathander, Selune or Sune.
• Member in the Order of the Sun (not verified)</v>
          </cell>
        </row>
        <row r="536">
          <cell r="A536">
            <v>533</v>
          </cell>
          <cell r="B536" t="str">
            <v>– Prestige Classes Eberron Campaign Setting –</v>
          </cell>
          <cell r="E536">
            <v>0</v>
          </cell>
          <cell r="F536">
            <v>1</v>
          </cell>
        </row>
        <row r="537">
          <cell r="A537">
            <v>534</v>
          </cell>
          <cell r="B537" t="str">
            <v>Dragonmark Heir</v>
          </cell>
          <cell r="C537" t="str">
            <v>DmH</v>
          </cell>
          <cell r="D537" t="str">
            <v>DmH</v>
          </cell>
          <cell r="E537">
            <v>0</v>
          </cell>
          <cell r="K537">
            <v>4</v>
          </cell>
          <cell r="L537">
            <v>8</v>
          </cell>
          <cell r="U537">
            <v>0.75</v>
          </cell>
          <cell r="V537">
            <v>0.5</v>
          </cell>
          <cell r="W537">
            <v>0.5</v>
          </cell>
          <cell r="X537">
            <v>0.5</v>
          </cell>
          <cell r="AH537">
            <v>2</v>
          </cell>
          <cell r="AI537">
            <v>1</v>
          </cell>
          <cell r="AJ537">
            <v>1</v>
          </cell>
          <cell r="AK537">
            <v>2</v>
          </cell>
          <cell r="AL537">
            <v>1</v>
          </cell>
          <cell r="AM537">
            <v>0</v>
          </cell>
          <cell r="AN537">
            <v>1</v>
          </cell>
          <cell r="AO537">
            <v>1</v>
          </cell>
          <cell r="AP537">
            <v>1</v>
          </cell>
          <cell r="AQ537">
            <v>1</v>
          </cell>
          <cell r="AR537">
            <v>1</v>
          </cell>
          <cell r="AS537">
            <v>1</v>
          </cell>
          <cell r="AT537">
            <v>1</v>
          </cell>
          <cell r="AU537">
            <v>1</v>
          </cell>
          <cell r="AV537">
            <v>1</v>
          </cell>
          <cell r="AW537">
            <v>2</v>
          </cell>
          <cell r="AX537">
            <v>1</v>
          </cell>
          <cell r="AY537">
            <v>1</v>
          </cell>
          <cell r="AZ537">
            <v>1</v>
          </cell>
          <cell r="BA537">
            <v>1</v>
          </cell>
          <cell r="BB537">
            <v>2</v>
          </cell>
          <cell r="BC537">
            <v>1</v>
          </cell>
          <cell r="BD537">
            <v>1</v>
          </cell>
          <cell r="BE537">
            <v>1</v>
          </cell>
          <cell r="BF537">
            <v>0</v>
          </cell>
          <cell r="BG537">
            <v>0</v>
          </cell>
          <cell r="BH537">
            <v>2</v>
          </cell>
          <cell r="BI537">
            <v>1</v>
          </cell>
          <cell r="BJ537">
            <v>2</v>
          </cell>
          <cell r="BK537">
            <v>1</v>
          </cell>
          <cell r="BL537">
            <v>1</v>
          </cell>
          <cell r="BM537">
            <v>1</v>
          </cell>
          <cell r="BN537">
            <v>1</v>
          </cell>
          <cell r="BO537">
            <v>1</v>
          </cell>
          <cell r="BP537">
            <v>0</v>
          </cell>
          <cell r="BQ537">
            <v>1</v>
          </cell>
          <cell r="BR537">
            <v>2</v>
          </cell>
          <cell r="BS537">
            <v>1</v>
          </cell>
          <cell r="BT537">
            <v>0</v>
          </cell>
          <cell r="BU537">
            <v>1</v>
          </cell>
          <cell r="BV537">
            <v>1</v>
          </cell>
          <cell r="BW537">
            <v>1</v>
          </cell>
          <cell r="BX537">
            <v>1</v>
          </cell>
          <cell r="BY537">
            <v>1</v>
          </cell>
          <cell r="BZ537">
            <v>1</v>
          </cell>
          <cell r="CA537">
            <v>1</v>
          </cell>
          <cell r="CB537">
            <v>1</v>
          </cell>
          <cell r="CC537">
            <v>1</v>
          </cell>
          <cell r="CD537">
            <v>1</v>
          </cell>
          <cell r="CE537">
            <v>1</v>
          </cell>
          <cell r="CF537">
            <v>1</v>
          </cell>
          <cell r="CG537">
            <v>1</v>
          </cell>
          <cell r="CH537">
            <v>1</v>
          </cell>
          <cell r="CI537">
            <v>2</v>
          </cell>
          <cell r="CJ537">
            <v>2</v>
          </cell>
          <cell r="CK537">
            <v>2</v>
          </cell>
          <cell r="CL537">
            <v>2</v>
          </cell>
          <cell r="CM537">
            <v>2</v>
          </cell>
          <cell r="CN537">
            <v>2</v>
          </cell>
          <cell r="CO537">
            <v>1</v>
          </cell>
          <cell r="CP537">
            <v>1</v>
          </cell>
          <cell r="CQ537">
            <v>1</v>
          </cell>
          <cell r="CR537">
            <v>1</v>
          </cell>
          <cell r="CS537">
            <v>1</v>
          </cell>
          <cell r="CT537">
            <v>1</v>
          </cell>
          <cell r="CU537">
            <v>1</v>
          </cell>
          <cell r="CV537">
            <v>2</v>
          </cell>
          <cell r="CW537">
            <v>1</v>
          </cell>
          <cell r="CX537">
            <v>2</v>
          </cell>
          <cell r="CY537">
            <v>1</v>
          </cell>
          <cell r="CZ537">
            <v>1</v>
          </cell>
          <cell r="DA537">
            <v>2</v>
          </cell>
          <cell r="DB537">
            <v>2</v>
          </cell>
          <cell r="DC537">
            <v>1</v>
          </cell>
          <cell r="DD537">
            <v>1</v>
          </cell>
          <cell r="DE537">
            <v>1</v>
          </cell>
          <cell r="DF537">
            <v>1</v>
          </cell>
          <cell r="DG537">
            <v>1</v>
          </cell>
          <cell r="DH537">
            <v>1</v>
          </cell>
          <cell r="DI537">
            <v>1</v>
          </cell>
          <cell r="DJ537" t="str">
            <v>ECS</v>
          </cell>
          <cell r="DK537" t="str">
            <v>Closed</v>
          </cell>
          <cell r="EA537" t="str">
            <v>Do</v>
          </cell>
          <cell r="EB537" t="str">
            <v>• Must be a member of appropriate dragonmarked race and house.
• 7 ranks in any two skills.
• Favored in House Feat.
• Least Dragonmark Feat.</v>
          </cell>
        </row>
        <row r="538">
          <cell r="A538">
            <v>535</v>
          </cell>
          <cell r="B538" t="str">
            <v>Eldeen Ranger</v>
          </cell>
          <cell r="C538" t="str">
            <v>Eld</v>
          </cell>
          <cell r="D538" t="str">
            <v>ElR</v>
          </cell>
          <cell r="E538">
            <v>0</v>
          </cell>
          <cell r="K538">
            <v>6</v>
          </cell>
          <cell r="L538">
            <v>8</v>
          </cell>
          <cell r="N538" t="b">
            <v>0</v>
          </cell>
          <cell r="Q538" t="b">
            <v>0</v>
          </cell>
          <cell r="S538" t="b">
            <v>0</v>
          </cell>
          <cell r="T538" t="b">
            <v>0</v>
          </cell>
          <cell r="U538">
            <v>1</v>
          </cell>
          <cell r="V538">
            <v>0.5</v>
          </cell>
          <cell r="W538">
            <v>0.5</v>
          </cell>
          <cell r="X538">
            <v>0.34</v>
          </cell>
          <cell r="AH538">
            <v>1</v>
          </cell>
          <cell r="AI538">
            <v>1</v>
          </cell>
          <cell r="AJ538">
            <v>1</v>
          </cell>
          <cell r="AK538">
            <v>1</v>
          </cell>
          <cell r="AL538">
            <v>2</v>
          </cell>
          <cell r="AM538">
            <v>0</v>
          </cell>
          <cell r="AN538">
            <v>1</v>
          </cell>
          <cell r="AO538">
            <v>2</v>
          </cell>
          <cell r="AP538">
            <v>2</v>
          </cell>
          <cell r="AQ538">
            <v>2</v>
          </cell>
          <cell r="AR538">
            <v>2</v>
          </cell>
          <cell r="AS538">
            <v>2</v>
          </cell>
          <cell r="AT538">
            <v>2</v>
          </cell>
          <cell r="AU538">
            <v>2</v>
          </cell>
          <cell r="AV538">
            <v>1</v>
          </cell>
          <cell r="AW538">
            <v>1</v>
          </cell>
          <cell r="AX538">
            <v>1</v>
          </cell>
          <cell r="AY538">
            <v>1</v>
          </cell>
          <cell r="AZ538">
            <v>1</v>
          </cell>
          <cell r="BA538">
            <v>1</v>
          </cell>
          <cell r="BB538">
            <v>1</v>
          </cell>
          <cell r="BC538">
            <v>2</v>
          </cell>
          <cell r="BD538">
            <v>2</v>
          </cell>
          <cell r="BE538">
            <v>2</v>
          </cell>
          <cell r="BF538">
            <v>0</v>
          </cell>
          <cell r="BG538">
            <v>0</v>
          </cell>
          <cell r="BH538">
            <v>1</v>
          </cell>
          <cell r="BI538">
            <v>2</v>
          </cell>
          <cell r="BJ538">
            <v>1</v>
          </cell>
          <cell r="BK538">
            <v>1</v>
          </cell>
          <cell r="BL538">
            <v>2</v>
          </cell>
          <cell r="BM538">
            <v>2</v>
          </cell>
          <cell r="BN538">
            <v>1</v>
          </cell>
          <cell r="BO538">
            <v>1</v>
          </cell>
          <cell r="BP538">
            <v>0</v>
          </cell>
          <cell r="BQ538">
            <v>2</v>
          </cell>
          <cell r="BR538">
            <v>1</v>
          </cell>
          <cell r="BS538">
            <v>1</v>
          </cell>
          <cell r="BT538">
            <v>0</v>
          </cell>
          <cell r="BU538">
            <v>1</v>
          </cell>
          <cell r="BV538">
            <v>1</v>
          </cell>
          <cell r="BW538">
            <v>1</v>
          </cell>
          <cell r="BX538">
            <v>1</v>
          </cell>
          <cell r="BY538">
            <v>1</v>
          </cell>
          <cell r="BZ538">
            <v>1</v>
          </cell>
          <cell r="CA538">
            <v>1</v>
          </cell>
          <cell r="CB538">
            <v>1</v>
          </cell>
          <cell r="CC538">
            <v>1</v>
          </cell>
          <cell r="CD538">
            <v>1</v>
          </cell>
          <cell r="CE538">
            <v>2</v>
          </cell>
          <cell r="CF538">
            <v>1</v>
          </cell>
          <cell r="CG538">
            <v>2</v>
          </cell>
          <cell r="CH538">
            <v>1</v>
          </cell>
          <cell r="CI538">
            <v>1</v>
          </cell>
          <cell r="CJ538">
            <v>1</v>
          </cell>
          <cell r="CK538">
            <v>1</v>
          </cell>
          <cell r="CL538">
            <v>1</v>
          </cell>
          <cell r="CM538">
            <v>1</v>
          </cell>
          <cell r="CN538">
            <v>1</v>
          </cell>
          <cell r="CO538">
            <v>2</v>
          </cell>
          <cell r="CP538">
            <v>2</v>
          </cell>
          <cell r="CQ538">
            <v>2</v>
          </cell>
          <cell r="CR538">
            <v>2</v>
          </cell>
          <cell r="CS538">
            <v>2</v>
          </cell>
          <cell r="CT538">
            <v>2</v>
          </cell>
          <cell r="CU538">
            <v>1</v>
          </cell>
          <cell r="CV538">
            <v>2</v>
          </cell>
          <cell r="CW538">
            <v>2</v>
          </cell>
          <cell r="CX538">
            <v>1</v>
          </cell>
          <cell r="CY538">
            <v>1</v>
          </cell>
          <cell r="CZ538">
            <v>1</v>
          </cell>
          <cell r="DA538">
            <v>1</v>
          </cell>
          <cell r="DB538">
            <v>1</v>
          </cell>
          <cell r="DC538">
            <v>2</v>
          </cell>
          <cell r="DD538">
            <v>2</v>
          </cell>
          <cell r="DE538">
            <v>2</v>
          </cell>
          <cell r="DF538">
            <v>1</v>
          </cell>
          <cell r="DG538">
            <v>1</v>
          </cell>
          <cell r="DH538">
            <v>1</v>
          </cell>
          <cell r="DI538">
            <v>2</v>
          </cell>
          <cell r="DJ538" t="str">
            <v>ECS</v>
          </cell>
          <cell r="DK538" t="str">
            <v>Closed</v>
          </cell>
          <cell r="EA538" t="str">
            <v>Might</v>
          </cell>
          <cell r="EB538" t="str">
            <v>• Alignment must match sect's beliefs (not verified).
• Base Attack Bonus of +5.
• 6 ranks in Knowledge (nature).
• 8 ranks in Survival.
• Track Feat.
• Favored Enemy class feature.
• Must train with other members of sect (not verified).</v>
          </cell>
        </row>
        <row r="539">
          <cell r="A539">
            <v>536</v>
          </cell>
          <cell r="B539" t="str">
            <v>Exorcist of the Silver Flame</v>
          </cell>
          <cell r="C539" t="str">
            <v>Esf</v>
          </cell>
          <cell r="D539" t="str">
            <v>ESF</v>
          </cell>
          <cell r="E539">
            <v>0</v>
          </cell>
          <cell r="G539">
            <v>0</v>
          </cell>
          <cell r="K539">
            <v>2</v>
          </cell>
          <cell r="L539">
            <v>8</v>
          </cell>
          <cell r="U539">
            <v>1</v>
          </cell>
          <cell r="V539">
            <v>0.5</v>
          </cell>
          <cell r="W539">
            <v>0.34</v>
          </cell>
          <cell r="X539">
            <v>0.5</v>
          </cell>
          <cell r="AH539">
            <v>1</v>
          </cell>
          <cell r="AI539">
            <v>1</v>
          </cell>
          <cell r="AJ539">
            <v>1</v>
          </cell>
          <cell r="AK539">
            <v>1</v>
          </cell>
          <cell r="AL539">
            <v>1</v>
          </cell>
          <cell r="AM539">
            <v>0</v>
          </cell>
          <cell r="AN539">
            <v>2</v>
          </cell>
          <cell r="AO539">
            <v>2</v>
          </cell>
          <cell r="AP539">
            <v>2</v>
          </cell>
          <cell r="AQ539">
            <v>2</v>
          </cell>
          <cell r="AR539">
            <v>2</v>
          </cell>
          <cell r="AS539">
            <v>2</v>
          </cell>
          <cell r="AT539">
            <v>2</v>
          </cell>
          <cell r="AU539">
            <v>2</v>
          </cell>
          <cell r="AV539">
            <v>1</v>
          </cell>
          <cell r="AW539">
            <v>1</v>
          </cell>
          <cell r="AX539">
            <v>1</v>
          </cell>
          <cell r="AY539">
            <v>1</v>
          </cell>
          <cell r="AZ539">
            <v>1</v>
          </cell>
          <cell r="BA539">
            <v>1</v>
          </cell>
          <cell r="BB539">
            <v>1</v>
          </cell>
          <cell r="BC539">
            <v>1</v>
          </cell>
          <cell r="BD539">
            <v>1</v>
          </cell>
          <cell r="BE539">
            <v>1</v>
          </cell>
          <cell r="BF539">
            <v>0</v>
          </cell>
          <cell r="BG539">
            <v>0</v>
          </cell>
          <cell r="BH539">
            <v>2</v>
          </cell>
          <cell r="BI539">
            <v>1</v>
          </cell>
          <cell r="BJ539">
            <v>2</v>
          </cell>
          <cell r="BK539">
            <v>1</v>
          </cell>
          <cell r="BL539">
            <v>1</v>
          </cell>
          <cell r="BM539">
            <v>1</v>
          </cell>
          <cell r="BN539">
            <v>1</v>
          </cell>
          <cell r="BO539">
            <v>1</v>
          </cell>
          <cell r="BP539">
            <v>0</v>
          </cell>
          <cell r="BQ539">
            <v>1</v>
          </cell>
          <cell r="BR539">
            <v>1</v>
          </cell>
          <cell r="BS539">
            <v>1</v>
          </cell>
          <cell r="BT539">
            <v>0</v>
          </cell>
          <cell r="BU539">
            <v>2</v>
          </cell>
          <cell r="BV539">
            <v>2</v>
          </cell>
          <cell r="BW539">
            <v>1</v>
          </cell>
          <cell r="BX539">
            <v>1</v>
          </cell>
          <cell r="BY539">
            <v>1</v>
          </cell>
          <cell r="BZ539">
            <v>1</v>
          </cell>
          <cell r="CA539">
            <v>1</v>
          </cell>
          <cell r="CB539">
            <v>1</v>
          </cell>
          <cell r="CC539">
            <v>1</v>
          </cell>
          <cell r="CD539">
            <v>1</v>
          </cell>
          <cell r="CE539">
            <v>1</v>
          </cell>
          <cell r="CF539">
            <v>1</v>
          </cell>
          <cell r="CG539">
            <v>1</v>
          </cell>
          <cell r="CH539">
            <v>1</v>
          </cell>
          <cell r="CI539">
            <v>1</v>
          </cell>
          <cell r="CJ539">
            <v>1</v>
          </cell>
          <cell r="CK539">
            <v>1</v>
          </cell>
          <cell r="CL539">
            <v>1</v>
          </cell>
          <cell r="CM539">
            <v>1</v>
          </cell>
          <cell r="CN539">
            <v>1</v>
          </cell>
          <cell r="CO539">
            <v>2</v>
          </cell>
          <cell r="CP539">
            <v>2</v>
          </cell>
          <cell r="CQ539">
            <v>2</v>
          </cell>
          <cell r="CR539">
            <v>2</v>
          </cell>
          <cell r="CS539">
            <v>2</v>
          </cell>
          <cell r="CT539">
            <v>2</v>
          </cell>
          <cell r="CU539">
            <v>1</v>
          </cell>
          <cell r="CV539">
            <v>1</v>
          </cell>
          <cell r="CW539">
            <v>1</v>
          </cell>
          <cell r="CX539">
            <v>2</v>
          </cell>
          <cell r="CY539">
            <v>1</v>
          </cell>
          <cell r="CZ539">
            <v>1</v>
          </cell>
          <cell r="DA539">
            <v>1</v>
          </cell>
          <cell r="DB539">
            <v>2</v>
          </cell>
          <cell r="DC539">
            <v>1</v>
          </cell>
          <cell r="DD539">
            <v>1</v>
          </cell>
          <cell r="DE539">
            <v>1</v>
          </cell>
          <cell r="DF539">
            <v>1</v>
          </cell>
          <cell r="DG539">
            <v>1</v>
          </cell>
          <cell r="DH539">
            <v>1</v>
          </cell>
          <cell r="DI539">
            <v>1</v>
          </cell>
          <cell r="DJ539" t="str">
            <v>ECS</v>
          </cell>
          <cell r="DK539" t="str">
            <v>Closed</v>
          </cell>
          <cell r="EA539" t="str">
            <v>Do</v>
          </cell>
          <cell r="EB539" t="str">
            <v>• Base Attack Bonus of +3 or greater.
• 3 ranks in Knowledge (the planes).
• 8 ranks in Knowledge (religion).
• Able to cast 1st-level divine spells.
• Worshiper of the Silver Flame.</v>
          </cell>
        </row>
        <row r="540">
          <cell r="A540">
            <v>537</v>
          </cell>
          <cell r="B540" t="str">
            <v>Extreme Explorer</v>
          </cell>
          <cell r="C540" t="str">
            <v>ExE</v>
          </cell>
          <cell r="D540" t="str">
            <v>ExE</v>
          </cell>
          <cell r="E540">
            <v>0</v>
          </cell>
          <cell r="K540">
            <v>6</v>
          </cell>
          <cell r="L540">
            <v>8</v>
          </cell>
          <cell r="U540">
            <v>0.75</v>
          </cell>
          <cell r="V540">
            <v>0.34</v>
          </cell>
          <cell r="W540">
            <v>0.5</v>
          </cell>
          <cell r="X540">
            <v>0.34</v>
          </cell>
          <cell r="AH540">
            <v>1</v>
          </cell>
          <cell r="AI540">
            <v>1</v>
          </cell>
          <cell r="AJ540">
            <v>2</v>
          </cell>
          <cell r="AK540">
            <v>1</v>
          </cell>
          <cell r="AL540">
            <v>2</v>
          </cell>
          <cell r="AM540">
            <v>0</v>
          </cell>
          <cell r="AN540">
            <v>1</v>
          </cell>
          <cell r="AO540">
            <v>1</v>
          </cell>
          <cell r="AP540">
            <v>1</v>
          </cell>
          <cell r="AQ540">
            <v>1</v>
          </cell>
          <cell r="AR540">
            <v>1</v>
          </cell>
          <cell r="AS540">
            <v>1</v>
          </cell>
          <cell r="AT540">
            <v>1</v>
          </cell>
          <cell r="AU540">
            <v>1</v>
          </cell>
          <cell r="AV540">
            <v>2</v>
          </cell>
          <cell r="AW540">
            <v>1</v>
          </cell>
          <cell r="AX540">
            <v>2</v>
          </cell>
          <cell r="AY540">
            <v>1</v>
          </cell>
          <cell r="AZ540">
            <v>2</v>
          </cell>
          <cell r="BA540">
            <v>1</v>
          </cell>
          <cell r="BB540">
            <v>1</v>
          </cell>
          <cell r="BC540">
            <v>1</v>
          </cell>
          <cell r="BD540">
            <v>1</v>
          </cell>
          <cell r="BE540">
            <v>1</v>
          </cell>
          <cell r="BF540">
            <v>0</v>
          </cell>
          <cell r="BG540">
            <v>0</v>
          </cell>
          <cell r="BH540">
            <v>1</v>
          </cell>
          <cell r="BI540">
            <v>2</v>
          </cell>
          <cell r="BJ540">
            <v>2</v>
          </cell>
          <cell r="BK540">
            <v>1</v>
          </cell>
          <cell r="BL540">
            <v>2</v>
          </cell>
          <cell r="BM540">
            <v>1</v>
          </cell>
          <cell r="BN540">
            <v>2</v>
          </cell>
          <cell r="BO540">
            <v>1</v>
          </cell>
          <cell r="BP540">
            <v>0</v>
          </cell>
          <cell r="BQ540">
            <v>1</v>
          </cell>
          <cell r="BR540">
            <v>1</v>
          </cell>
          <cell r="BS540">
            <v>1</v>
          </cell>
          <cell r="BT540">
            <v>0</v>
          </cell>
          <cell r="BU540">
            <v>1</v>
          </cell>
          <cell r="BV540">
            <v>1</v>
          </cell>
          <cell r="BW540">
            <v>1</v>
          </cell>
          <cell r="BX540">
            <v>1</v>
          </cell>
          <cell r="BY540">
            <v>1</v>
          </cell>
          <cell r="BZ540">
            <v>1</v>
          </cell>
          <cell r="CA540">
            <v>1</v>
          </cell>
          <cell r="CB540">
            <v>1</v>
          </cell>
          <cell r="CC540">
            <v>1</v>
          </cell>
          <cell r="CD540">
            <v>1</v>
          </cell>
          <cell r="CE540">
            <v>2</v>
          </cell>
          <cell r="CF540">
            <v>1</v>
          </cell>
          <cell r="CG540">
            <v>1</v>
          </cell>
          <cell r="CH540">
            <v>2</v>
          </cell>
          <cell r="CI540">
            <v>1</v>
          </cell>
          <cell r="CJ540">
            <v>1</v>
          </cell>
          <cell r="CK540">
            <v>1</v>
          </cell>
          <cell r="CL540">
            <v>1</v>
          </cell>
          <cell r="CM540">
            <v>1</v>
          </cell>
          <cell r="CN540">
            <v>1</v>
          </cell>
          <cell r="CO540">
            <v>1</v>
          </cell>
          <cell r="CP540">
            <v>1</v>
          </cell>
          <cell r="CQ540">
            <v>1</v>
          </cell>
          <cell r="CR540">
            <v>1</v>
          </cell>
          <cell r="CS540">
            <v>1</v>
          </cell>
          <cell r="CT540">
            <v>1</v>
          </cell>
          <cell r="CU540">
            <v>1</v>
          </cell>
          <cell r="CV540">
            <v>2</v>
          </cell>
          <cell r="CW540">
            <v>2</v>
          </cell>
          <cell r="CX540">
            <v>1</v>
          </cell>
          <cell r="CY540">
            <v>1</v>
          </cell>
          <cell r="CZ540">
            <v>1</v>
          </cell>
          <cell r="DA540">
            <v>2</v>
          </cell>
          <cell r="DB540">
            <v>1</v>
          </cell>
          <cell r="DC540">
            <v>1</v>
          </cell>
          <cell r="DD540">
            <v>2</v>
          </cell>
          <cell r="DE540">
            <v>2</v>
          </cell>
          <cell r="DF540">
            <v>2</v>
          </cell>
          <cell r="DG540">
            <v>2</v>
          </cell>
          <cell r="DH540">
            <v>1</v>
          </cell>
          <cell r="DI540">
            <v>2</v>
          </cell>
          <cell r="DJ540" t="str">
            <v>ECS</v>
          </cell>
          <cell r="DK540" t="str">
            <v>Closed</v>
          </cell>
          <cell r="EA540" t="str">
            <v>Do</v>
          </cell>
          <cell r="EB540" t="str">
            <v>• Base Attack Bonus of +4 or greater.
• 4 ranks in Knowledge (dungeoneering).
• 4 ranks in Survival.
• Action Boost feat.</v>
          </cell>
        </row>
        <row r="541">
          <cell r="A541">
            <v>538</v>
          </cell>
          <cell r="B541" t="str">
            <v>Heir of Siberys</v>
          </cell>
          <cell r="C541" t="str">
            <v>HSb</v>
          </cell>
          <cell r="D541" t="str">
            <v>HSb</v>
          </cell>
          <cell r="E541">
            <v>0</v>
          </cell>
          <cell r="K541">
            <v>2</v>
          </cell>
          <cell r="L541">
            <v>6</v>
          </cell>
          <cell r="U541">
            <v>0.75</v>
          </cell>
          <cell r="V541">
            <v>0.5</v>
          </cell>
          <cell r="W541">
            <v>0.5</v>
          </cell>
          <cell r="X541">
            <v>0.5</v>
          </cell>
          <cell r="AH541">
            <v>1</v>
          </cell>
          <cell r="AI541">
            <v>1</v>
          </cell>
          <cell r="AJ541">
            <v>1</v>
          </cell>
          <cell r="AK541">
            <v>1</v>
          </cell>
          <cell r="AL541">
            <v>1</v>
          </cell>
          <cell r="AM541">
            <v>0</v>
          </cell>
          <cell r="AN541">
            <v>1</v>
          </cell>
          <cell r="AO541">
            <v>1</v>
          </cell>
          <cell r="AP541">
            <v>1</v>
          </cell>
          <cell r="AQ541">
            <v>1</v>
          </cell>
          <cell r="AR541">
            <v>1</v>
          </cell>
          <cell r="AS541">
            <v>1</v>
          </cell>
          <cell r="AT541">
            <v>1</v>
          </cell>
          <cell r="AU541">
            <v>1</v>
          </cell>
          <cell r="AV541">
            <v>1</v>
          </cell>
          <cell r="AW541">
            <v>1</v>
          </cell>
          <cell r="AX541">
            <v>1</v>
          </cell>
          <cell r="AY541">
            <v>1</v>
          </cell>
          <cell r="AZ541">
            <v>1</v>
          </cell>
          <cell r="BA541">
            <v>1</v>
          </cell>
          <cell r="BB541">
            <v>1</v>
          </cell>
          <cell r="BC541">
            <v>1</v>
          </cell>
          <cell r="BD541">
            <v>1</v>
          </cell>
          <cell r="BE541">
            <v>1</v>
          </cell>
          <cell r="BF541">
            <v>0</v>
          </cell>
          <cell r="BG541">
            <v>0</v>
          </cell>
          <cell r="BH541">
            <v>1</v>
          </cell>
          <cell r="BI541">
            <v>1</v>
          </cell>
          <cell r="BJ541">
            <v>1</v>
          </cell>
          <cell r="BK541">
            <v>1</v>
          </cell>
          <cell r="BL541">
            <v>1</v>
          </cell>
          <cell r="BM541">
            <v>1</v>
          </cell>
          <cell r="BN541">
            <v>1</v>
          </cell>
          <cell r="BO541">
            <v>1</v>
          </cell>
          <cell r="BP541">
            <v>0</v>
          </cell>
          <cell r="BQ541">
            <v>1</v>
          </cell>
          <cell r="BR541">
            <v>1</v>
          </cell>
          <cell r="BS541">
            <v>1</v>
          </cell>
          <cell r="BT541">
            <v>0</v>
          </cell>
          <cell r="BU541">
            <v>1</v>
          </cell>
          <cell r="BV541">
            <v>1</v>
          </cell>
          <cell r="BW541">
            <v>1</v>
          </cell>
          <cell r="BX541">
            <v>1</v>
          </cell>
          <cell r="BY541">
            <v>1</v>
          </cell>
          <cell r="BZ541">
            <v>1</v>
          </cell>
          <cell r="CA541">
            <v>1</v>
          </cell>
          <cell r="CB541">
            <v>1</v>
          </cell>
          <cell r="CC541">
            <v>1</v>
          </cell>
          <cell r="CD541">
            <v>1</v>
          </cell>
          <cell r="CE541">
            <v>1</v>
          </cell>
          <cell r="CF541">
            <v>1</v>
          </cell>
          <cell r="CG541">
            <v>1</v>
          </cell>
          <cell r="CH541">
            <v>1</v>
          </cell>
          <cell r="CI541">
            <v>1</v>
          </cell>
          <cell r="CJ541">
            <v>1</v>
          </cell>
          <cell r="CK541">
            <v>1</v>
          </cell>
          <cell r="CL541">
            <v>1</v>
          </cell>
          <cell r="CM541">
            <v>1</v>
          </cell>
          <cell r="CN541">
            <v>1</v>
          </cell>
          <cell r="CO541">
            <v>1</v>
          </cell>
          <cell r="CP541">
            <v>1</v>
          </cell>
          <cell r="CQ541">
            <v>1</v>
          </cell>
          <cell r="CR541">
            <v>1</v>
          </cell>
          <cell r="CS541">
            <v>1</v>
          </cell>
          <cell r="CT541">
            <v>1</v>
          </cell>
          <cell r="CU541">
            <v>1</v>
          </cell>
          <cell r="CV541">
            <v>1</v>
          </cell>
          <cell r="CW541">
            <v>1</v>
          </cell>
          <cell r="CX541">
            <v>1</v>
          </cell>
          <cell r="CY541">
            <v>1</v>
          </cell>
          <cell r="CZ541">
            <v>1</v>
          </cell>
          <cell r="DA541">
            <v>1</v>
          </cell>
          <cell r="DB541">
            <v>1</v>
          </cell>
          <cell r="DC541">
            <v>1</v>
          </cell>
          <cell r="DD541">
            <v>1</v>
          </cell>
          <cell r="DE541">
            <v>1</v>
          </cell>
          <cell r="DF541">
            <v>1</v>
          </cell>
          <cell r="DG541">
            <v>1</v>
          </cell>
          <cell r="DH541">
            <v>1</v>
          </cell>
          <cell r="DI541">
            <v>1</v>
          </cell>
          <cell r="DJ541" t="str">
            <v>ECS</v>
          </cell>
          <cell r="DK541" t="str">
            <v>Closed</v>
          </cell>
          <cell r="EA541" t="str">
            <v>Do</v>
          </cell>
          <cell r="EB541" t="str">
            <v xml:space="preserve">• Dragonmarked Race.
• 15 ranks in any two skills.
• Heroic Spirit Feat.
</v>
          </cell>
        </row>
        <row r="542">
          <cell r="A542">
            <v>539</v>
          </cell>
          <cell r="B542" t="str">
            <v>Master Inquisitive</v>
          </cell>
          <cell r="C542" t="str">
            <v>Min</v>
          </cell>
          <cell r="D542" t="str">
            <v>Min</v>
          </cell>
          <cell r="E542">
            <v>0</v>
          </cell>
          <cell r="K542">
            <v>6</v>
          </cell>
          <cell r="L542">
            <v>8</v>
          </cell>
          <cell r="U542">
            <v>0.75</v>
          </cell>
          <cell r="V542">
            <v>0.34</v>
          </cell>
          <cell r="W542">
            <v>0.5</v>
          </cell>
          <cell r="X542">
            <v>0.34</v>
          </cell>
          <cell r="AH542">
            <v>1</v>
          </cell>
          <cell r="AI542">
            <v>1</v>
          </cell>
          <cell r="AJ542">
            <v>1</v>
          </cell>
          <cell r="AK542">
            <v>2</v>
          </cell>
          <cell r="AL542">
            <v>1</v>
          </cell>
          <cell r="AM542">
            <v>0</v>
          </cell>
          <cell r="AN542">
            <v>1</v>
          </cell>
          <cell r="AO542">
            <v>1</v>
          </cell>
          <cell r="AP542">
            <v>1</v>
          </cell>
          <cell r="AQ542">
            <v>1</v>
          </cell>
          <cell r="AR542">
            <v>1</v>
          </cell>
          <cell r="AS542">
            <v>1</v>
          </cell>
          <cell r="AT542">
            <v>1</v>
          </cell>
          <cell r="AU542">
            <v>1</v>
          </cell>
          <cell r="AV542">
            <v>2</v>
          </cell>
          <cell r="AW542">
            <v>1</v>
          </cell>
          <cell r="AX542">
            <v>1</v>
          </cell>
          <cell r="AY542">
            <v>1</v>
          </cell>
          <cell r="AZ542">
            <v>1</v>
          </cell>
          <cell r="BA542">
            <v>1</v>
          </cell>
          <cell r="BB542">
            <v>2</v>
          </cell>
          <cell r="BC542">
            <v>1</v>
          </cell>
          <cell r="BD542">
            <v>1</v>
          </cell>
          <cell r="BE542">
            <v>1</v>
          </cell>
          <cell r="BF542">
            <v>0</v>
          </cell>
          <cell r="BG542">
            <v>0</v>
          </cell>
          <cell r="BH542">
            <v>1</v>
          </cell>
          <cell r="BI542">
            <v>1</v>
          </cell>
          <cell r="BJ542">
            <v>1</v>
          </cell>
          <cell r="BK542">
            <v>1</v>
          </cell>
          <cell r="BL542">
            <v>1</v>
          </cell>
          <cell r="BM542">
            <v>1</v>
          </cell>
          <cell r="BN542">
            <v>1</v>
          </cell>
          <cell r="BO542">
            <v>2</v>
          </cell>
          <cell r="BP542">
            <v>0</v>
          </cell>
          <cell r="BQ542">
            <v>1</v>
          </cell>
          <cell r="BR542">
            <v>1</v>
          </cell>
          <cell r="BS542">
            <v>1</v>
          </cell>
          <cell r="BT542">
            <v>0</v>
          </cell>
          <cell r="BU542">
            <v>1</v>
          </cell>
          <cell r="BV542">
            <v>1</v>
          </cell>
          <cell r="BW542">
            <v>1</v>
          </cell>
          <cell r="BX542">
            <v>1</v>
          </cell>
          <cell r="BY542">
            <v>1</v>
          </cell>
          <cell r="BZ542">
            <v>1</v>
          </cell>
          <cell r="CA542">
            <v>1</v>
          </cell>
          <cell r="CB542">
            <v>1</v>
          </cell>
          <cell r="CC542">
            <v>1</v>
          </cell>
          <cell r="CD542">
            <v>1</v>
          </cell>
          <cell r="CE542">
            <v>2</v>
          </cell>
          <cell r="CF542">
            <v>1</v>
          </cell>
          <cell r="CG542">
            <v>1</v>
          </cell>
          <cell r="CH542">
            <v>1</v>
          </cell>
          <cell r="CI542">
            <v>1</v>
          </cell>
          <cell r="CJ542">
            <v>1</v>
          </cell>
          <cell r="CK542">
            <v>1</v>
          </cell>
          <cell r="CL542">
            <v>1</v>
          </cell>
          <cell r="CM542">
            <v>1</v>
          </cell>
          <cell r="CN542">
            <v>1</v>
          </cell>
          <cell r="CO542">
            <v>1</v>
          </cell>
          <cell r="CP542">
            <v>1</v>
          </cell>
          <cell r="CQ542">
            <v>1</v>
          </cell>
          <cell r="CR542">
            <v>1</v>
          </cell>
          <cell r="CS542">
            <v>1</v>
          </cell>
          <cell r="CT542">
            <v>1</v>
          </cell>
          <cell r="CU542">
            <v>1</v>
          </cell>
          <cell r="CV542">
            <v>1</v>
          </cell>
          <cell r="CW542">
            <v>2</v>
          </cell>
          <cell r="CX542">
            <v>2</v>
          </cell>
          <cell r="CY542">
            <v>1</v>
          </cell>
          <cell r="CZ542">
            <v>1</v>
          </cell>
          <cell r="DA542">
            <v>1</v>
          </cell>
          <cell r="DB542">
            <v>1</v>
          </cell>
          <cell r="DC542">
            <v>2</v>
          </cell>
          <cell r="DD542">
            <v>1</v>
          </cell>
          <cell r="DE542">
            <v>1</v>
          </cell>
          <cell r="DF542">
            <v>1</v>
          </cell>
          <cell r="DG542">
            <v>1</v>
          </cell>
          <cell r="DH542">
            <v>1</v>
          </cell>
          <cell r="DI542">
            <v>1</v>
          </cell>
          <cell r="DJ542" t="str">
            <v>ECS</v>
          </cell>
          <cell r="DK542" t="str">
            <v>Closed</v>
          </cell>
          <cell r="EA542" t="str">
            <v>Do</v>
          </cell>
          <cell r="EB542" t="str">
            <v>• 6 ranks in Gather Information.
• 3 ranks in Search.
• 6 ranks in Sense Motive.
• Invesitgate Feat.</v>
          </cell>
        </row>
        <row r="543">
          <cell r="A543">
            <v>540</v>
          </cell>
          <cell r="B543" t="str">
            <v>Warforged Juggernaut</v>
          </cell>
          <cell r="C543" t="str">
            <v>WfJ</v>
          </cell>
          <cell r="D543" t="str">
            <v>WfJ</v>
          </cell>
          <cell r="E543">
            <v>0</v>
          </cell>
          <cell r="K543">
            <v>2</v>
          </cell>
          <cell r="L543">
            <v>12</v>
          </cell>
          <cell r="U543">
            <v>0.75</v>
          </cell>
          <cell r="V543">
            <v>0.5</v>
          </cell>
          <cell r="W543">
            <v>0.34</v>
          </cell>
          <cell r="X543">
            <v>0.34</v>
          </cell>
          <cell r="AH543">
            <v>1</v>
          </cell>
          <cell r="AI543">
            <v>1</v>
          </cell>
          <cell r="AJ543">
            <v>1</v>
          </cell>
          <cell r="AK543">
            <v>1</v>
          </cell>
          <cell r="AL543">
            <v>2</v>
          </cell>
          <cell r="AM543">
            <v>0</v>
          </cell>
          <cell r="AN543">
            <v>1</v>
          </cell>
          <cell r="AO543">
            <v>2</v>
          </cell>
          <cell r="AP543">
            <v>2</v>
          </cell>
          <cell r="AQ543">
            <v>2</v>
          </cell>
          <cell r="AR543">
            <v>2</v>
          </cell>
          <cell r="AS543">
            <v>2</v>
          </cell>
          <cell r="AT543">
            <v>2</v>
          </cell>
          <cell r="AU543">
            <v>2</v>
          </cell>
          <cell r="AV543">
            <v>1</v>
          </cell>
          <cell r="AW543">
            <v>1</v>
          </cell>
          <cell r="AX543">
            <v>1</v>
          </cell>
          <cell r="AY543">
            <v>1</v>
          </cell>
          <cell r="AZ543">
            <v>1</v>
          </cell>
          <cell r="BA543">
            <v>1</v>
          </cell>
          <cell r="BB543">
            <v>1</v>
          </cell>
          <cell r="BC543">
            <v>1</v>
          </cell>
          <cell r="BD543">
            <v>1</v>
          </cell>
          <cell r="BE543">
            <v>1</v>
          </cell>
          <cell r="BF543">
            <v>0</v>
          </cell>
          <cell r="BG543">
            <v>0</v>
          </cell>
          <cell r="BH543">
            <v>2</v>
          </cell>
          <cell r="BI543">
            <v>2</v>
          </cell>
          <cell r="BJ543">
            <v>1</v>
          </cell>
          <cell r="BK543">
            <v>1</v>
          </cell>
          <cell r="BL543">
            <v>1</v>
          </cell>
          <cell r="BM543">
            <v>1</v>
          </cell>
          <cell r="BN543">
            <v>1</v>
          </cell>
          <cell r="BO543">
            <v>1</v>
          </cell>
          <cell r="BP543">
            <v>0</v>
          </cell>
          <cell r="BQ543">
            <v>1</v>
          </cell>
          <cell r="BR543">
            <v>1</v>
          </cell>
          <cell r="BS543">
            <v>1</v>
          </cell>
          <cell r="BT543">
            <v>0</v>
          </cell>
          <cell r="BU543">
            <v>1</v>
          </cell>
          <cell r="BV543">
            <v>1</v>
          </cell>
          <cell r="BW543">
            <v>1</v>
          </cell>
          <cell r="BX543">
            <v>1</v>
          </cell>
          <cell r="BY543">
            <v>1</v>
          </cell>
          <cell r="BZ543">
            <v>1</v>
          </cell>
          <cell r="CA543">
            <v>1</v>
          </cell>
          <cell r="CB543">
            <v>1</v>
          </cell>
          <cell r="CC543">
            <v>1</v>
          </cell>
          <cell r="CD543">
            <v>1</v>
          </cell>
          <cell r="CE543">
            <v>1</v>
          </cell>
          <cell r="CF543">
            <v>1</v>
          </cell>
          <cell r="CG543">
            <v>1</v>
          </cell>
          <cell r="CH543">
            <v>1</v>
          </cell>
          <cell r="CI543">
            <v>1</v>
          </cell>
          <cell r="CJ543">
            <v>1</v>
          </cell>
          <cell r="CK543">
            <v>1</v>
          </cell>
          <cell r="CL543">
            <v>1</v>
          </cell>
          <cell r="CM543">
            <v>1</v>
          </cell>
          <cell r="CN543">
            <v>1</v>
          </cell>
          <cell r="CO543">
            <v>1</v>
          </cell>
          <cell r="CP543">
            <v>1</v>
          </cell>
          <cell r="CQ543">
            <v>1</v>
          </cell>
          <cell r="CR543">
            <v>1</v>
          </cell>
          <cell r="CS543">
            <v>1</v>
          </cell>
          <cell r="CT543">
            <v>1</v>
          </cell>
          <cell r="CU543">
            <v>1</v>
          </cell>
          <cell r="CV543">
            <v>1</v>
          </cell>
          <cell r="CW543">
            <v>1</v>
          </cell>
          <cell r="CX543">
            <v>1</v>
          </cell>
          <cell r="CY543">
            <v>1</v>
          </cell>
          <cell r="CZ543">
            <v>1</v>
          </cell>
          <cell r="DA543">
            <v>1</v>
          </cell>
          <cell r="DB543">
            <v>1</v>
          </cell>
          <cell r="DC543">
            <v>1</v>
          </cell>
          <cell r="DD543">
            <v>2</v>
          </cell>
          <cell r="DE543">
            <v>2</v>
          </cell>
          <cell r="DF543">
            <v>1</v>
          </cell>
          <cell r="DG543">
            <v>1</v>
          </cell>
          <cell r="DH543">
            <v>1</v>
          </cell>
          <cell r="DI543">
            <v>1</v>
          </cell>
          <cell r="DJ543" t="str">
            <v>ECS</v>
          </cell>
          <cell r="DK543" t="str">
            <v>Closed</v>
          </cell>
          <cell r="EA543" t="str">
            <v>Do</v>
          </cell>
          <cell r="EB543" t="str">
            <v>• Must be a Warforged.
• Base Attack Bonus of +5 or greater.
• Adamantine Body Feat.
• Improved Bull Rush Feat.
• Power Attack Feat.</v>
          </cell>
        </row>
        <row r="544">
          <cell r="A544">
            <v>541</v>
          </cell>
          <cell r="B544" t="str">
            <v>Weretouched Master</v>
          </cell>
          <cell r="C544" t="str">
            <v>WtM</v>
          </cell>
          <cell r="D544" t="str">
            <v>WtM</v>
          </cell>
          <cell r="E544">
            <v>0</v>
          </cell>
          <cell r="K544">
            <v>2</v>
          </cell>
          <cell r="L544">
            <v>8</v>
          </cell>
          <cell r="U544">
            <v>0.75</v>
          </cell>
          <cell r="V544">
            <v>0.5</v>
          </cell>
          <cell r="W544">
            <v>0.5</v>
          </cell>
          <cell r="X544">
            <v>0.34</v>
          </cell>
          <cell r="AH544">
            <v>1</v>
          </cell>
          <cell r="AI544">
            <v>1</v>
          </cell>
          <cell r="AJ544">
            <v>2</v>
          </cell>
          <cell r="AK544">
            <v>1</v>
          </cell>
          <cell r="AL544">
            <v>2</v>
          </cell>
          <cell r="AM544">
            <v>0</v>
          </cell>
          <cell r="AN544">
            <v>1</v>
          </cell>
          <cell r="AO544">
            <v>1</v>
          </cell>
          <cell r="AP544">
            <v>1</v>
          </cell>
          <cell r="AQ544">
            <v>1</v>
          </cell>
          <cell r="AR544">
            <v>1</v>
          </cell>
          <cell r="AS544">
            <v>1</v>
          </cell>
          <cell r="AT544">
            <v>1</v>
          </cell>
          <cell r="AU544">
            <v>1</v>
          </cell>
          <cell r="AV544">
            <v>1</v>
          </cell>
          <cell r="AW544">
            <v>1</v>
          </cell>
          <cell r="AX544">
            <v>1</v>
          </cell>
          <cell r="AY544">
            <v>1</v>
          </cell>
          <cell r="AZ544">
            <v>1</v>
          </cell>
          <cell r="BA544">
            <v>1</v>
          </cell>
          <cell r="BB544">
            <v>1</v>
          </cell>
          <cell r="BC544">
            <v>2</v>
          </cell>
          <cell r="BD544">
            <v>1</v>
          </cell>
          <cell r="BE544">
            <v>2</v>
          </cell>
          <cell r="BF544">
            <v>0</v>
          </cell>
          <cell r="BG544">
            <v>0</v>
          </cell>
          <cell r="BH544">
            <v>2</v>
          </cell>
          <cell r="BI544">
            <v>2</v>
          </cell>
          <cell r="BJ544">
            <v>1</v>
          </cell>
          <cell r="BK544">
            <v>1</v>
          </cell>
          <cell r="BL544">
            <v>1</v>
          </cell>
          <cell r="BM544">
            <v>1</v>
          </cell>
          <cell r="BN544">
            <v>1</v>
          </cell>
          <cell r="BO544">
            <v>1</v>
          </cell>
          <cell r="BP544">
            <v>0</v>
          </cell>
          <cell r="BQ544">
            <v>2</v>
          </cell>
          <cell r="BR544">
            <v>1</v>
          </cell>
          <cell r="BS544">
            <v>1</v>
          </cell>
          <cell r="BT544">
            <v>0</v>
          </cell>
          <cell r="BU544">
            <v>1</v>
          </cell>
          <cell r="BV544">
            <v>1</v>
          </cell>
          <cell r="BW544">
            <v>1</v>
          </cell>
          <cell r="BX544">
            <v>1</v>
          </cell>
          <cell r="BY544">
            <v>1</v>
          </cell>
          <cell r="BZ544">
            <v>1</v>
          </cell>
          <cell r="CA544">
            <v>1</v>
          </cell>
          <cell r="CB544">
            <v>1</v>
          </cell>
          <cell r="CC544">
            <v>1</v>
          </cell>
          <cell r="CD544">
            <v>1</v>
          </cell>
          <cell r="CE544">
            <v>2</v>
          </cell>
          <cell r="CF544">
            <v>1</v>
          </cell>
          <cell r="CG544">
            <v>2</v>
          </cell>
          <cell r="CH544">
            <v>1</v>
          </cell>
          <cell r="CI544">
            <v>1</v>
          </cell>
          <cell r="CJ544">
            <v>1</v>
          </cell>
          <cell r="CK544">
            <v>1</v>
          </cell>
          <cell r="CL544">
            <v>1</v>
          </cell>
          <cell r="CM544">
            <v>1</v>
          </cell>
          <cell r="CN544">
            <v>1</v>
          </cell>
          <cell r="CO544">
            <v>1</v>
          </cell>
          <cell r="CP544">
            <v>1</v>
          </cell>
          <cell r="CQ544">
            <v>1</v>
          </cell>
          <cell r="CR544">
            <v>1</v>
          </cell>
          <cell r="CS544">
            <v>1</v>
          </cell>
          <cell r="CT544">
            <v>1</v>
          </cell>
          <cell r="CU544">
            <v>1</v>
          </cell>
          <cell r="CV544">
            <v>1</v>
          </cell>
          <cell r="CW544">
            <v>1</v>
          </cell>
          <cell r="CX544">
            <v>1</v>
          </cell>
          <cell r="CY544">
            <v>1</v>
          </cell>
          <cell r="CZ544">
            <v>1</v>
          </cell>
          <cell r="DA544">
            <v>1</v>
          </cell>
          <cell r="DB544">
            <v>1</v>
          </cell>
          <cell r="DC544">
            <v>2</v>
          </cell>
          <cell r="DD544">
            <v>2</v>
          </cell>
          <cell r="DE544">
            <v>2</v>
          </cell>
          <cell r="DF544">
            <v>1</v>
          </cell>
          <cell r="DG544">
            <v>1</v>
          </cell>
          <cell r="DH544">
            <v>1</v>
          </cell>
          <cell r="DI544">
            <v>1</v>
          </cell>
          <cell r="DJ544" t="str">
            <v>ECS</v>
          </cell>
          <cell r="DK544" t="str">
            <v>Closed</v>
          </cell>
          <cell r="EA544" t="str">
            <v>Do</v>
          </cell>
          <cell r="EB544" t="str">
            <v>• Must be a Shifter.
• Base Attack Bonus of +4 or greater.
• 5 ranks in Knowledge (nature).
• 8 ranks in Survival.
• Any Shifter feat.</v>
          </cell>
        </row>
        <row r="545">
          <cell r="A545">
            <v>542</v>
          </cell>
          <cell r="B545" t="str">
            <v>– Prestige Classes Five Nations –</v>
          </cell>
          <cell r="E545">
            <v>0</v>
          </cell>
          <cell r="F545">
            <v>1</v>
          </cell>
        </row>
        <row r="546">
          <cell r="A546">
            <v>543</v>
          </cell>
          <cell r="B546" t="str">
            <v>Knight Phantom</v>
          </cell>
          <cell r="C546" t="str">
            <v>KPh</v>
          </cell>
          <cell r="D546" t="str">
            <v>KPh</v>
          </cell>
          <cell r="E546">
            <v>0</v>
          </cell>
          <cell r="K546">
            <v>2</v>
          </cell>
          <cell r="L546">
            <v>8</v>
          </cell>
          <cell r="U546">
            <v>1</v>
          </cell>
          <cell r="V546">
            <v>0.5</v>
          </cell>
          <cell r="W546">
            <v>0.34</v>
          </cell>
          <cell r="X546">
            <v>0.34</v>
          </cell>
          <cell r="AH546">
            <v>1</v>
          </cell>
          <cell r="AI546">
            <v>1</v>
          </cell>
          <cell r="AJ546">
            <v>1</v>
          </cell>
          <cell r="AK546">
            <v>1</v>
          </cell>
          <cell r="AL546">
            <v>1</v>
          </cell>
          <cell r="AM546">
            <v>0</v>
          </cell>
          <cell r="AN546">
            <v>2</v>
          </cell>
          <cell r="AO546">
            <v>2</v>
          </cell>
          <cell r="AP546">
            <v>2</v>
          </cell>
          <cell r="AQ546">
            <v>2</v>
          </cell>
          <cell r="AR546">
            <v>2</v>
          </cell>
          <cell r="AS546">
            <v>2</v>
          </cell>
          <cell r="AT546">
            <v>2</v>
          </cell>
          <cell r="AU546">
            <v>2</v>
          </cell>
          <cell r="AV546">
            <v>1</v>
          </cell>
          <cell r="AW546">
            <v>1</v>
          </cell>
          <cell r="AX546">
            <v>1</v>
          </cell>
          <cell r="AY546">
            <v>1</v>
          </cell>
          <cell r="AZ546">
            <v>1</v>
          </cell>
          <cell r="BA546">
            <v>1</v>
          </cell>
          <cell r="BB546">
            <v>1</v>
          </cell>
          <cell r="BC546">
            <v>1</v>
          </cell>
          <cell r="BD546">
            <v>1</v>
          </cell>
          <cell r="BE546">
            <v>1</v>
          </cell>
          <cell r="BF546">
            <v>0</v>
          </cell>
          <cell r="BG546">
            <v>0</v>
          </cell>
          <cell r="BH546">
            <v>2</v>
          </cell>
          <cell r="BI546">
            <v>1</v>
          </cell>
          <cell r="BJ546">
            <v>2</v>
          </cell>
          <cell r="BK546">
            <v>1</v>
          </cell>
          <cell r="BL546">
            <v>1</v>
          </cell>
          <cell r="BM546">
            <v>2</v>
          </cell>
          <cell r="BN546">
            <v>1</v>
          </cell>
          <cell r="BO546">
            <v>1</v>
          </cell>
          <cell r="BP546">
            <v>0</v>
          </cell>
          <cell r="BQ546">
            <v>1</v>
          </cell>
          <cell r="BR546">
            <v>1</v>
          </cell>
          <cell r="BS546">
            <v>1</v>
          </cell>
          <cell r="BT546">
            <v>0</v>
          </cell>
          <cell r="BU546">
            <v>1</v>
          </cell>
          <cell r="BV546">
            <v>1</v>
          </cell>
          <cell r="BW546">
            <v>1</v>
          </cell>
          <cell r="BX546">
            <v>1</v>
          </cell>
          <cell r="BY546">
            <v>1</v>
          </cell>
          <cell r="BZ546">
            <v>1</v>
          </cell>
          <cell r="CA546">
            <v>1</v>
          </cell>
          <cell r="CB546">
            <v>1</v>
          </cell>
          <cell r="CC546">
            <v>1</v>
          </cell>
          <cell r="CD546">
            <v>1</v>
          </cell>
          <cell r="CE546">
            <v>1</v>
          </cell>
          <cell r="CF546">
            <v>1</v>
          </cell>
          <cell r="CG546">
            <v>1</v>
          </cell>
          <cell r="CH546">
            <v>1</v>
          </cell>
          <cell r="CI546">
            <v>1</v>
          </cell>
          <cell r="CJ546">
            <v>1</v>
          </cell>
          <cell r="CK546">
            <v>1</v>
          </cell>
          <cell r="CL546">
            <v>1</v>
          </cell>
          <cell r="CM546">
            <v>1</v>
          </cell>
          <cell r="CN546">
            <v>1</v>
          </cell>
          <cell r="CO546">
            <v>1</v>
          </cell>
          <cell r="CP546">
            <v>1</v>
          </cell>
          <cell r="CQ546">
            <v>1</v>
          </cell>
          <cell r="CR546">
            <v>1</v>
          </cell>
          <cell r="CS546">
            <v>1</v>
          </cell>
          <cell r="CT546">
            <v>1</v>
          </cell>
          <cell r="CU546">
            <v>1</v>
          </cell>
          <cell r="CV546">
            <v>2</v>
          </cell>
          <cell r="CW546">
            <v>1</v>
          </cell>
          <cell r="CX546">
            <v>1</v>
          </cell>
          <cell r="CY546">
            <v>1</v>
          </cell>
          <cell r="CZ546">
            <v>1</v>
          </cell>
          <cell r="DA546">
            <v>1</v>
          </cell>
          <cell r="DB546">
            <v>2</v>
          </cell>
          <cell r="DC546">
            <v>2</v>
          </cell>
          <cell r="DD546">
            <v>1</v>
          </cell>
          <cell r="DE546">
            <v>1</v>
          </cell>
          <cell r="DF546">
            <v>1</v>
          </cell>
          <cell r="DG546">
            <v>1</v>
          </cell>
          <cell r="DH546">
            <v>1</v>
          </cell>
          <cell r="DI546">
            <v>1</v>
          </cell>
          <cell r="DJ546" t="str">
            <v>FN</v>
          </cell>
          <cell r="DK546" t="str">
            <v>Closed</v>
          </cell>
          <cell r="EA546" t="str">
            <v>Do</v>
          </cell>
          <cell r="EB546" t="str">
            <v>• Still Spell feat.
• 4 ranks in Ride.
• Proficiency in all martial weapons.
• Ability to cast phantom steed.• Citizen of Aundair, member of the Order of the Knights Arcane..</v>
          </cell>
        </row>
        <row r="547">
          <cell r="A547">
            <v>544</v>
          </cell>
          <cell r="B547" t="str">
            <v>Dark Lantern</v>
          </cell>
          <cell r="C547" t="str">
            <v>DLt</v>
          </cell>
          <cell r="D547" t="str">
            <v>DLt</v>
          </cell>
          <cell r="E547">
            <v>0</v>
          </cell>
          <cell r="K547">
            <v>4</v>
          </cell>
          <cell r="L547">
            <v>8</v>
          </cell>
          <cell r="U547">
            <v>0.75</v>
          </cell>
          <cell r="V547">
            <v>0.34</v>
          </cell>
          <cell r="W547">
            <v>0.5</v>
          </cell>
          <cell r="X547">
            <v>0.34</v>
          </cell>
          <cell r="AH547">
            <v>2</v>
          </cell>
          <cell r="AI547">
            <v>1</v>
          </cell>
          <cell r="AJ547">
            <v>2</v>
          </cell>
          <cell r="AK547">
            <v>2</v>
          </cell>
          <cell r="AL547">
            <v>1</v>
          </cell>
          <cell r="AM547">
            <v>0</v>
          </cell>
          <cell r="AN547">
            <v>1</v>
          </cell>
          <cell r="AO547">
            <v>1</v>
          </cell>
          <cell r="AP547">
            <v>1</v>
          </cell>
          <cell r="AQ547">
            <v>1</v>
          </cell>
          <cell r="AR547">
            <v>1</v>
          </cell>
          <cell r="AS547">
            <v>1</v>
          </cell>
          <cell r="AT547">
            <v>1</v>
          </cell>
          <cell r="AU547">
            <v>1</v>
          </cell>
          <cell r="AV547">
            <v>1</v>
          </cell>
          <cell r="AW547">
            <v>2</v>
          </cell>
          <cell r="AX547">
            <v>2</v>
          </cell>
          <cell r="AY547">
            <v>2</v>
          </cell>
          <cell r="AZ547">
            <v>2</v>
          </cell>
          <cell r="BA547">
            <v>2</v>
          </cell>
          <cell r="BB547">
            <v>2</v>
          </cell>
          <cell r="BC547">
            <v>1</v>
          </cell>
          <cell r="BD547">
            <v>1</v>
          </cell>
          <cell r="BE547">
            <v>2</v>
          </cell>
          <cell r="BF547">
            <v>0</v>
          </cell>
          <cell r="BG547">
            <v>0</v>
          </cell>
          <cell r="BH547">
            <v>2</v>
          </cell>
          <cell r="BI547">
            <v>1</v>
          </cell>
          <cell r="BJ547">
            <v>2</v>
          </cell>
          <cell r="BK547">
            <v>2</v>
          </cell>
          <cell r="BL547">
            <v>2</v>
          </cell>
          <cell r="BM547">
            <v>2</v>
          </cell>
          <cell r="BN547">
            <v>2</v>
          </cell>
          <cell r="BO547">
            <v>2</v>
          </cell>
          <cell r="BP547">
            <v>0</v>
          </cell>
          <cell r="BQ547">
            <v>2</v>
          </cell>
          <cell r="BR547">
            <v>2</v>
          </cell>
          <cell r="BS547">
            <v>2</v>
          </cell>
          <cell r="BT547">
            <v>0</v>
          </cell>
          <cell r="BU547">
            <v>2</v>
          </cell>
          <cell r="BV547">
            <v>2</v>
          </cell>
          <cell r="BW547">
            <v>2</v>
          </cell>
          <cell r="BX547">
            <v>2</v>
          </cell>
          <cell r="BY547">
            <v>2</v>
          </cell>
          <cell r="BZ547">
            <v>2</v>
          </cell>
          <cell r="CA547">
            <v>2</v>
          </cell>
          <cell r="CB547">
            <v>2</v>
          </cell>
          <cell r="CC547">
            <v>2</v>
          </cell>
          <cell r="CD547">
            <v>2</v>
          </cell>
          <cell r="CE547">
            <v>2</v>
          </cell>
          <cell r="CF547">
            <v>1</v>
          </cell>
          <cell r="CG547">
            <v>2</v>
          </cell>
          <cell r="CH547">
            <v>2</v>
          </cell>
          <cell r="CI547">
            <v>2</v>
          </cell>
          <cell r="CJ547">
            <v>2</v>
          </cell>
          <cell r="CK547">
            <v>2</v>
          </cell>
          <cell r="CL547">
            <v>2</v>
          </cell>
          <cell r="CM547">
            <v>2</v>
          </cell>
          <cell r="CN547">
            <v>2</v>
          </cell>
          <cell r="CO547">
            <v>1</v>
          </cell>
          <cell r="CP547">
            <v>1</v>
          </cell>
          <cell r="CQ547">
            <v>1</v>
          </cell>
          <cell r="CR547">
            <v>1</v>
          </cell>
          <cell r="CS547">
            <v>1</v>
          </cell>
          <cell r="CT547">
            <v>1</v>
          </cell>
          <cell r="CU547">
            <v>1</v>
          </cell>
          <cell r="CV547">
            <v>1</v>
          </cell>
          <cell r="CW547">
            <v>2</v>
          </cell>
          <cell r="CX547">
            <v>2</v>
          </cell>
          <cell r="CY547">
            <v>1</v>
          </cell>
          <cell r="CZ547">
            <v>1</v>
          </cell>
          <cell r="DA547">
            <v>2</v>
          </cell>
          <cell r="DB547">
            <v>1</v>
          </cell>
          <cell r="DC547">
            <v>2</v>
          </cell>
          <cell r="DD547">
            <v>1</v>
          </cell>
          <cell r="DE547">
            <v>1</v>
          </cell>
          <cell r="DF547">
            <v>1</v>
          </cell>
          <cell r="DG547">
            <v>2</v>
          </cell>
          <cell r="DH547">
            <v>1</v>
          </cell>
          <cell r="DI547">
            <v>1</v>
          </cell>
          <cell r="DJ547" t="str">
            <v>FN</v>
          </cell>
          <cell r="DK547" t="str">
            <v>Closed</v>
          </cell>
          <cell r="EA547" t="str">
            <v>Might</v>
          </cell>
          <cell r="EB547" t="str">
            <v>• Base Attack Bonus: +5.
• 4 ranks in Bluff.
• 4 ranks in Diplomacy.
• 4 ranks in Gather Information.
• Region of Origin: Breland (not checked).• Cannot be illiterate or affiliated with a religion (not checked)..</v>
          </cell>
        </row>
        <row r="548">
          <cell r="A548">
            <v>545</v>
          </cell>
          <cell r="B548" t="str">
            <v>Cyran Avenger</v>
          </cell>
          <cell r="C548" t="str">
            <v>Cya</v>
          </cell>
          <cell r="D548" t="str">
            <v>Cya</v>
          </cell>
          <cell r="E548">
            <v>0</v>
          </cell>
          <cell r="K548">
            <v>4</v>
          </cell>
          <cell r="L548">
            <v>8</v>
          </cell>
          <cell r="U548">
            <v>0.75</v>
          </cell>
          <cell r="V548">
            <v>0.5</v>
          </cell>
          <cell r="W548">
            <v>0.34</v>
          </cell>
          <cell r="X548">
            <v>0.34</v>
          </cell>
          <cell r="AH548">
            <v>1</v>
          </cell>
          <cell r="AI548">
            <v>0</v>
          </cell>
          <cell r="AJ548">
            <v>1</v>
          </cell>
          <cell r="AK548">
            <v>2</v>
          </cell>
          <cell r="AL548">
            <v>1</v>
          </cell>
          <cell r="AM548">
            <v>0</v>
          </cell>
          <cell r="AN548">
            <v>2</v>
          </cell>
          <cell r="AO548">
            <v>1</v>
          </cell>
          <cell r="AP548">
            <v>1</v>
          </cell>
          <cell r="AQ548">
            <v>1</v>
          </cell>
          <cell r="AR548">
            <v>1</v>
          </cell>
          <cell r="AS548">
            <v>1</v>
          </cell>
          <cell r="AT548">
            <v>1</v>
          </cell>
          <cell r="AU548">
            <v>1</v>
          </cell>
          <cell r="AV548">
            <v>1</v>
          </cell>
          <cell r="AW548">
            <v>1</v>
          </cell>
          <cell r="AX548">
            <v>1</v>
          </cell>
          <cell r="AY548">
            <v>2</v>
          </cell>
          <cell r="AZ548">
            <v>1</v>
          </cell>
          <cell r="BA548">
            <v>1</v>
          </cell>
          <cell r="BB548">
            <v>2</v>
          </cell>
          <cell r="BC548">
            <v>1</v>
          </cell>
          <cell r="BD548">
            <v>1</v>
          </cell>
          <cell r="BE548">
            <v>2</v>
          </cell>
          <cell r="BF548">
            <v>0</v>
          </cell>
          <cell r="BG548">
            <v>0</v>
          </cell>
          <cell r="BH548">
            <v>1</v>
          </cell>
          <cell r="BI548">
            <v>1</v>
          </cell>
          <cell r="BJ548">
            <v>1</v>
          </cell>
          <cell r="BK548">
            <v>1</v>
          </cell>
          <cell r="BL548">
            <v>1</v>
          </cell>
          <cell r="BM548">
            <v>1</v>
          </cell>
          <cell r="BN548">
            <v>1</v>
          </cell>
          <cell r="BO548">
            <v>1</v>
          </cell>
          <cell r="BP548">
            <v>0</v>
          </cell>
          <cell r="BQ548">
            <v>1</v>
          </cell>
          <cell r="BR548">
            <v>1</v>
          </cell>
          <cell r="BS548">
            <v>1</v>
          </cell>
          <cell r="BT548">
            <v>0</v>
          </cell>
          <cell r="BU548">
            <v>1</v>
          </cell>
          <cell r="BV548">
            <v>1</v>
          </cell>
          <cell r="BW548">
            <v>1</v>
          </cell>
          <cell r="BX548">
            <v>1</v>
          </cell>
          <cell r="BY548">
            <v>1</v>
          </cell>
          <cell r="BZ548">
            <v>1</v>
          </cell>
          <cell r="CA548">
            <v>1</v>
          </cell>
          <cell r="CB548">
            <v>1</v>
          </cell>
          <cell r="CC548">
            <v>1</v>
          </cell>
          <cell r="CD548">
            <v>1</v>
          </cell>
          <cell r="CE548">
            <v>2</v>
          </cell>
          <cell r="CF548">
            <v>1</v>
          </cell>
          <cell r="CG548">
            <v>2</v>
          </cell>
          <cell r="CH548">
            <v>1</v>
          </cell>
          <cell r="CI548">
            <v>1</v>
          </cell>
          <cell r="CJ548">
            <v>1</v>
          </cell>
          <cell r="CK548">
            <v>1</v>
          </cell>
          <cell r="CL548">
            <v>1</v>
          </cell>
          <cell r="CM548">
            <v>1</v>
          </cell>
          <cell r="CN548">
            <v>1</v>
          </cell>
          <cell r="CO548">
            <v>1</v>
          </cell>
          <cell r="CP548">
            <v>1</v>
          </cell>
          <cell r="CQ548">
            <v>1</v>
          </cell>
          <cell r="CR548">
            <v>1</v>
          </cell>
          <cell r="CS548">
            <v>1</v>
          </cell>
          <cell r="CT548">
            <v>1</v>
          </cell>
          <cell r="CU548">
            <v>1</v>
          </cell>
          <cell r="CV548">
            <v>1</v>
          </cell>
          <cell r="CW548">
            <v>2</v>
          </cell>
          <cell r="CX548">
            <v>2</v>
          </cell>
          <cell r="CY548">
            <v>1</v>
          </cell>
          <cell r="CZ548">
            <v>1</v>
          </cell>
          <cell r="DA548">
            <v>1</v>
          </cell>
          <cell r="DB548">
            <v>1</v>
          </cell>
          <cell r="DC548">
            <v>2</v>
          </cell>
          <cell r="DD548">
            <v>2</v>
          </cell>
          <cell r="DE548">
            <v>1</v>
          </cell>
          <cell r="DF548">
            <v>1</v>
          </cell>
          <cell r="DG548">
            <v>1</v>
          </cell>
          <cell r="DH548">
            <v>1</v>
          </cell>
          <cell r="DI548">
            <v>1</v>
          </cell>
          <cell r="DJ548" t="str">
            <v>FN</v>
          </cell>
          <cell r="DK548" t="str">
            <v>Closed</v>
          </cell>
          <cell r="EA548" t="str">
            <v>Do</v>
          </cell>
          <cell r="EB548" t="str">
            <v>• Base Attack Bonus: +5.
• 4 ranks in Gather Information.
• 4 ranks in Sense Motive.
• 4 ranks in Survival.
• Track feat.
• Region of Origin: Cyre (not checked)..</v>
          </cell>
        </row>
        <row r="549">
          <cell r="A549">
            <v>546</v>
          </cell>
          <cell r="B549" t="str">
            <v>Bone Knight</v>
          </cell>
          <cell r="C549" t="str">
            <v>BKt</v>
          </cell>
          <cell r="D549" t="str">
            <v>BKt</v>
          </cell>
          <cell r="E549">
            <v>0</v>
          </cell>
          <cell r="K549">
            <v>2</v>
          </cell>
          <cell r="L549">
            <v>10</v>
          </cell>
          <cell r="N549" t="b">
            <v>0</v>
          </cell>
          <cell r="O549" t="b">
            <v>0</v>
          </cell>
          <cell r="P549" t="b">
            <v>0</v>
          </cell>
          <cell r="Q549" t="b">
            <v>0</v>
          </cell>
          <cell r="R549" t="b">
            <v>0</v>
          </cell>
          <cell r="S549" t="b">
            <v>0</v>
          </cell>
          <cell r="T549" t="b">
            <v>0</v>
          </cell>
          <cell r="U549">
            <v>0.75</v>
          </cell>
          <cell r="V549">
            <v>0.5</v>
          </cell>
          <cell r="W549">
            <v>0.34</v>
          </cell>
          <cell r="X549">
            <v>0.34</v>
          </cell>
          <cell r="AH549">
            <v>1</v>
          </cell>
          <cell r="AI549">
            <v>0</v>
          </cell>
          <cell r="AJ549">
            <v>1</v>
          </cell>
          <cell r="AK549">
            <v>1</v>
          </cell>
          <cell r="AL549">
            <v>1</v>
          </cell>
          <cell r="AM549">
            <v>0</v>
          </cell>
          <cell r="AN549">
            <v>1</v>
          </cell>
          <cell r="AO549">
            <v>2</v>
          </cell>
          <cell r="AP549">
            <v>2</v>
          </cell>
          <cell r="AQ549">
            <v>2</v>
          </cell>
          <cell r="AR549">
            <v>2</v>
          </cell>
          <cell r="AS549">
            <v>2</v>
          </cell>
          <cell r="AT549">
            <v>2</v>
          </cell>
          <cell r="AU549">
            <v>2</v>
          </cell>
          <cell r="AV549">
            <v>1</v>
          </cell>
          <cell r="AW549">
            <v>1</v>
          </cell>
          <cell r="AX549">
            <v>1</v>
          </cell>
          <cell r="AY549">
            <v>1</v>
          </cell>
          <cell r="AZ549">
            <v>1</v>
          </cell>
          <cell r="BA549">
            <v>1</v>
          </cell>
          <cell r="BB549">
            <v>1</v>
          </cell>
          <cell r="BC549">
            <v>2</v>
          </cell>
          <cell r="BD549">
            <v>1</v>
          </cell>
          <cell r="BE549">
            <v>1</v>
          </cell>
          <cell r="BF549">
            <v>0</v>
          </cell>
          <cell r="BG549">
            <v>0</v>
          </cell>
          <cell r="BH549">
            <v>2</v>
          </cell>
          <cell r="BI549">
            <v>1</v>
          </cell>
          <cell r="BJ549">
            <v>1</v>
          </cell>
          <cell r="BK549">
            <v>1</v>
          </cell>
          <cell r="BL549">
            <v>1</v>
          </cell>
          <cell r="BM549">
            <v>1</v>
          </cell>
          <cell r="BN549">
            <v>1</v>
          </cell>
          <cell r="BO549">
            <v>1</v>
          </cell>
          <cell r="BP549">
            <v>0</v>
          </cell>
          <cell r="BQ549">
            <v>1</v>
          </cell>
          <cell r="BR549">
            <v>2</v>
          </cell>
          <cell r="BS549">
            <v>1</v>
          </cell>
          <cell r="BT549">
            <v>0</v>
          </cell>
          <cell r="BU549">
            <v>2</v>
          </cell>
          <cell r="BV549">
            <v>1</v>
          </cell>
          <cell r="BW549">
            <v>1</v>
          </cell>
          <cell r="BX549">
            <v>1</v>
          </cell>
          <cell r="BY549">
            <v>1</v>
          </cell>
          <cell r="BZ549">
            <v>1</v>
          </cell>
          <cell r="CA549">
            <v>1</v>
          </cell>
          <cell r="CB549">
            <v>1</v>
          </cell>
          <cell r="CC549">
            <v>1</v>
          </cell>
          <cell r="CD549">
            <v>1</v>
          </cell>
          <cell r="CE549">
            <v>1</v>
          </cell>
          <cell r="CF549">
            <v>1</v>
          </cell>
          <cell r="CG549">
            <v>1</v>
          </cell>
          <cell r="CH549">
            <v>1</v>
          </cell>
          <cell r="CI549">
            <v>1</v>
          </cell>
          <cell r="CJ549">
            <v>1</v>
          </cell>
          <cell r="CK549">
            <v>1</v>
          </cell>
          <cell r="CL549">
            <v>1</v>
          </cell>
          <cell r="CM549">
            <v>1</v>
          </cell>
          <cell r="CN549">
            <v>1</v>
          </cell>
          <cell r="CO549">
            <v>1</v>
          </cell>
          <cell r="CP549">
            <v>1</v>
          </cell>
          <cell r="CQ549">
            <v>1</v>
          </cell>
          <cell r="CR549">
            <v>1</v>
          </cell>
          <cell r="CS549">
            <v>1</v>
          </cell>
          <cell r="CT549">
            <v>1</v>
          </cell>
          <cell r="CU549">
            <v>1</v>
          </cell>
          <cell r="CV549">
            <v>2</v>
          </cell>
          <cell r="CW549">
            <v>1</v>
          </cell>
          <cell r="CX549">
            <v>1</v>
          </cell>
          <cell r="CY549">
            <v>1</v>
          </cell>
          <cell r="CZ549">
            <v>1</v>
          </cell>
          <cell r="DA549">
            <v>1</v>
          </cell>
          <cell r="DB549">
            <v>1</v>
          </cell>
          <cell r="DC549">
            <v>1</v>
          </cell>
          <cell r="DD549">
            <v>1</v>
          </cell>
          <cell r="DE549">
            <v>1</v>
          </cell>
          <cell r="DF549">
            <v>1</v>
          </cell>
          <cell r="DG549">
            <v>1</v>
          </cell>
          <cell r="DH549">
            <v>1</v>
          </cell>
          <cell r="DI549">
            <v>1</v>
          </cell>
          <cell r="DJ549" t="str">
            <v>FN</v>
          </cell>
          <cell r="DK549" t="str">
            <v>Closed</v>
          </cell>
          <cell r="EA549" t="str">
            <v>Do</v>
          </cell>
          <cell r="EB549" t="str">
            <v>• Base Attack Bonus: +4.
• 6 ranks in Craft (armorsmithing).
• 4 ranks in Knowledge (religion).
• 6 ranks in Ride.
• Ability to turn or rebuke undead.
• Ability to cast 1st-level divine spells.
.</v>
          </cell>
        </row>
        <row r="550">
          <cell r="A550">
            <v>547</v>
          </cell>
          <cell r="B550" t="str">
            <v>Silver Pyromancer</v>
          </cell>
          <cell r="C550" t="str">
            <v>Spyr</v>
          </cell>
          <cell r="D550" t="str">
            <v>Spyr</v>
          </cell>
          <cell r="E550">
            <v>0</v>
          </cell>
          <cell r="K550">
            <v>2</v>
          </cell>
          <cell r="L550">
            <v>6</v>
          </cell>
          <cell r="U550">
            <v>0.5</v>
          </cell>
          <cell r="V550">
            <v>0.34</v>
          </cell>
          <cell r="W550">
            <v>0.34</v>
          </cell>
          <cell r="X550">
            <v>0.5</v>
          </cell>
          <cell r="AH550">
            <v>1</v>
          </cell>
          <cell r="AI550">
            <v>0</v>
          </cell>
          <cell r="AJ550">
            <v>1</v>
          </cell>
          <cell r="AK550">
            <v>1</v>
          </cell>
          <cell r="AL550">
            <v>1</v>
          </cell>
          <cell r="AM550">
            <v>0</v>
          </cell>
          <cell r="AN550">
            <v>2</v>
          </cell>
          <cell r="AO550">
            <v>2</v>
          </cell>
          <cell r="AP550">
            <v>2</v>
          </cell>
          <cell r="AQ550">
            <v>2</v>
          </cell>
          <cell r="AR550">
            <v>2</v>
          </cell>
          <cell r="AS550">
            <v>2</v>
          </cell>
          <cell r="AT550">
            <v>2</v>
          </cell>
          <cell r="AU550">
            <v>2</v>
          </cell>
          <cell r="AV550">
            <v>1</v>
          </cell>
          <cell r="AW550">
            <v>2</v>
          </cell>
          <cell r="AX550">
            <v>1</v>
          </cell>
          <cell r="AY550">
            <v>1</v>
          </cell>
          <cell r="AZ550">
            <v>1</v>
          </cell>
          <cell r="BA550">
            <v>1</v>
          </cell>
          <cell r="BB550">
            <v>1</v>
          </cell>
          <cell r="BC550">
            <v>1</v>
          </cell>
          <cell r="BD550">
            <v>2</v>
          </cell>
          <cell r="BE550">
            <v>1</v>
          </cell>
          <cell r="BF550">
            <v>0</v>
          </cell>
          <cell r="BG550">
            <v>0</v>
          </cell>
          <cell r="BH550">
            <v>1</v>
          </cell>
          <cell r="BI550">
            <v>1</v>
          </cell>
          <cell r="BJ550">
            <v>2</v>
          </cell>
          <cell r="BK550">
            <v>1</v>
          </cell>
          <cell r="BL550">
            <v>1</v>
          </cell>
          <cell r="BM550">
            <v>1</v>
          </cell>
          <cell r="BN550">
            <v>1</v>
          </cell>
          <cell r="BO550">
            <v>1</v>
          </cell>
          <cell r="BP550">
            <v>0</v>
          </cell>
          <cell r="BQ550">
            <v>1</v>
          </cell>
          <cell r="BR550">
            <v>2</v>
          </cell>
          <cell r="BS550">
            <v>1</v>
          </cell>
          <cell r="BT550">
            <v>0</v>
          </cell>
          <cell r="BU550">
            <v>2</v>
          </cell>
          <cell r="BV550">
            <v>1</v>
          </cell>
          <cell r="BW550">
            <v>1</v>
          </cell>
          <cell r="BX550">
            <v>1</v>
          </cell>
          <cell r="BY550">
            <v>1</v>
          </cell>
          <cell r="BZ550">
            <v>1</v>
          </cell>
          <cell r="CA550">
            <v>1</v>
          </cell>
          <cell r="CB550">
            <v>1</v>
          </cell>
          <cell r="CC550">
            <v>1</v>
          </cell>
          <cell r="CD550">
            <v>1</v>
          </cell>
          <cell r="CE550">
            <v>1</v>
          </cell>
          <cell r="CF550">
            <v>1</v>
          </cell>
          <cell r="CG550">
            <v>1</v>
          </cell>
          <cell r="CH550">
            <v>1</v>
          </cell>
          <cell r="CI550">
            <v>1</v>
          </cell>
          <cell r="CJ550">
            <v>1</v>
          </cell>
          <cell r="CK550">
            <v>1</v>
          </cell>
          <cell r="CL550">
            <v>1</v>
          </cell>
          <cell r="CM550">
            <v>1</v>
          </cell>
          <cell r="CN550">
            <v>1</v>
          </cell>
          <cell r="CO550">
            <v>2</v>
          </cell>
          <cell r="CP550">
            <v>2</v>
          </cell>
          <cell r="CQ550">
            <v>2</v>
          </cell>
          <cell r="CR550">
            <v>2</v>
          </cell>
          <cell r="CS550">
            <v>2</v>
          </cell>
          <cell r="CT550">
            <v>2</v>
          </cell>
          <cell r="CU550">
            <v>0</v>
          </cell>
          <cell r="CV550">
            <v>1</v>
          </cell>
          <cell r="CW550">
            <v>1</v>
          </cell>
          <cell r="CX550">
            <v>2</v>
          </cell>
          <cell r="CY550">
            <v>1</v>
          </cell>
          <cell r="CZ550">
            <v>1</v>
          </cell>
          <cell r="DA550">
            <v>1</v>
          </cell>
          <cell r="DB550">
            <v>2</v>
          </cell>
          <cell r="DC550">
            <v>1</v>
          </cell>
          <cell r="DD550">
            <v>1</v>
          </cell>
          <cell r="DE550">
            <v>1</v>
          </cell>
          <cell r="DF550">
            <v>1</v>
          </cell>
          <cell r="DG550">
            <v>1</v>
          </cell>
          <cell r="DH550">
            <v>1</v>
          </cell>
          <cell r="DI550">
            <v>1</v>
          </cell>
          <cell r="DJ550" t="str">
            <v>FN</v>
          </cell>
          <cell r="DK550" t="str">
            <v>Closed</v>
          </cell>
          <cell r="EA550" t="str">
            <v>Do</v>
          </cell>
          <cell r="EB550" t="str">
            <v>• 4 ranks in Knowledge (religion).
• Must be able to cast 3rd-level arcane spells.
• Must be able to turn undead.
.</v>
          </cell>
        </row>
        <row r="551">
          <cell r="A551">
            <v>548</v>
          </cell>
          <cell r="B551" t="str">
            <v>– Prestige Classes Races of Eberron –</v>
          </cell>
          <cell r="E551">
            <v>0</v>
          </cell>
          <cell r="F551">
            <v>1</v>
          </cell>
        </row>
        <row r="552">
          <cell r="A552">
            <v>549</v>
          </cell>
          <cell r="B552" t="str">
            <v>Atavist</v>
          </cell>
          <cell r="C552" t="str">
            <v>Atv</v>
          </cell>
          <cell r="D552" t="str">
            <v>Atv</v>
          </cell>
          <cell r="E552">
            <v>0</v>
          </cell>
          <cell r="K552">
            <v>4</v>
          </cell>
          <cell r="L552">
            <v>10</v>
          </cell>
          <cell r="U552">
            <v>0.75</v>
          </cell>
          <cell r="V552">
            <v>0.34</v>
          </cell>
          <cell r="W552">
            <v>0.5</v>
          </cell>
          <cell r="X552">
            <v>0.5</v>
          </cell>
          <cell r="AH552">
            <v>1</v>
          </cell>
          <cell r="AI552">
            <v>2</v>
          </cell>
          <cell r="AJ552">
            <v>1</v>
          </cell>
          <cell r="AK552">
            <v>1</v>
          </cell>
          <cell r="AL552">
            <v>1</v>
          </cell>
          <cell r="AM552">
            <v>0</v>
          </cell>
          <cell r="AN552">
            <v>2</v>
          </cell>
          <cell r="AO552">
            <v>2</v>
          </cell>
          <cell r="AP552">
            <v>2</v>
          </cell>
          <cell r="AQ552">
            <v>2</v>
          </cell>
          <cell r="AR552">
            <v>2</v>
          </cell>
          <cell r="AS552">
            <v>2</v>
          </cell>
          <cell r="AT552">
            <v>2</v>
          </cell>
          <cell r="AU552">
            <v>2</v>
          </cell>
          <cell r="AV552">
            <v>1</v>
          </cell>
          <cell r="AW552">
            <v>1</v>
          </cell>
          <cell r="AX552">
            <v>1</v>
          </cell>
          <cell r="AY552">
            <v>1</v>
          </cell>
          <cell r="AZ552">
            <v>1</v>
          </cell>
          <cell r="BA552">
            <v>1</v>
          </cell>
          <cell r="BB552">
            <v>1</v>
          </cell>
          <cell r="BC552">
            <v>1</v>
          </cell>
          <cell r="BD552">
            <v>1</v>
          </cell>
          <cell r="BE552">
            <v>1</v>
          </cell>
          <cell r="BF552">
            <v>0</v>
          </cell>
          <cell r="BG552">
            <v>0</v>
          </cell>
          <cell r="BH552">
            <v>1</v>
          </cell>
          <cell r="BI552">
            <v>1</v>
          </cell>
          <cell r="BJ552">
            <v>1</v>
          </cell>
          <cell r="BK552">
            <v>1</v>
          </cell>
          <cell r="BL552">
            <v>1</v>
          </cell>
          <cell r="BM552">
            <v>1</v>
          </cell>
          <cell r="BN552">
            <v>2</v>
          </cell>
          <cell r="BO552">
            <v>1</v>
          </cell>
          <cell r="BP552">
            <v>0</v>
          </cell>
          <cell r="BQ552">
            <v>1</v>
          </cell>
          <cell r="BR552">
            <v>1</v>
          </cell>
          <cell r="BS552">
            <v>2</v>
          </cell>
          <cell r="BT552">
            <v>0</v>
          </cell>
          <cell r="BU552">
            <v>1</v>
          </cell>
          <cell r="BV552">
            <v>2</v>
          </cell>
          <cell r="BW552">
            <v>1</v>
          </cell>
          <cell r="BX552">
            <v>1</v>
          </cell>
          <cell r="BY552">
            <v>1</v>
          </cell>
          <cell r="BZ552">
            <v>1</v>
          </cell>
          <cell r="CA552">
            <v>1</v>
          </cell>
          <cell r="CB552">
            <v>1</v>
          </cell>
          <cell r="CC552">
            <v>1</v>
          </cell>
          <cell r="CD552">
            <v>1</v>
          </cell>
          <cell r="CE552">
            <v>1</v>
          </cell>
          <cell r="CF552">
            <v>1</v>
          </cell>
          <cell r="CG552">
            <v>1</v>
          </cell>
          <cell r="CH552">
            <v>1</v>
          </cell>
          <cell r="CI552">
            <v>2</v>
          </cell>
          <cell r="CJ552">
            <v>2</v>
          </cell>
          <cell r="CK552">
            <v>2</v>
          </cell>
          <cell r="CL552">
            <v>2</v>
          </cell>
          <cell r="CM552">
            <v>2</v>
          </cell>
          <cell r="CN552">
            <v>2</v>
          </cell>
          <cell r="CO552">
            <v>2</v>
          </cell>
          <cell r="CP552">
            <v>2</v>
          </cell>
          <cell r="CQ552">
            <v>2</v>
          </cell>
          <cell r="CR552">
            <v>2</v>
          </cell>
          <cell r="CS552">
            <v>2</v>
          </cell>
          <cell r="CT552">
            <v>2</v>
          </cell>
          <cell r="CU552">
            <v>1</v>
          </cell>
          <cell r="CV552">
            <v>1</v>
          </cell>
          <cell r="CW552">
            <v>1</v>
          </cell>
          <cell r="CX552">
            <v>1</v>
          </cell>
          <cell r="CY552">
            <v>1</v>
          </cell>
          <cell r="CZ552">
            <v>1</v>
          </cell>
          <cell r="DA552">
            <v>1</v>
          </cell>
          <cell r="DB552">
            <v>1</v>
          </cell>
          <cell r="DC552">
            <v>1</v>
          </cell>
          <cell r="DD552">
            <v>1</v>
          </cell>
          <cell r="DE552">
            <v>1</v>
          </cell>
          <cell r="DF552">
            <v>1</v>
          </cell>
          <cell r="DG552">
            <v>1</v>
          </cell>
          <cell r="DH552">
            <v>1</v>
          </cell>
          <cell r="DI552">
            <v>1</v>
          </cell>
          <cell r="DJ552" t="str">
            <v>RE</v>
          </cell>
          <cell r="DK552" t="str">
            <v>Closed</v>
          </cell>
          <cell r="EA552" t="str">
            <v>Do</v>
          </cell>
          <cell r="EB552" t="str">
            <v xml:space="preserve">• Race: Kalashtar.
• 8 ranks in Concentration.
• Improved Unarmed Strike feat or mind blade class feature.
</v>
          </cell>
        </row>
        <row r="553">
          <cell r="A553">
            <v>550</v>
          </cell>
          <cell r="B553" t="str">
            <v>Cabinet Trickster</v>
          </cell>
          <cell r="C553" t="str">
            <v>CbT</v>
          </cell>
          <cell r="D553" t="str">
            <v>CbT</v>
          </cell>
          <cell r="E553">
            <v>0</v>
          </cell>
          <cell r="K553">
            <v>6</v>
          </cell>
          <cell r="L553">
            <v>6</v>
          </cell>
          <cell r="U553">
            <v>0.75</v>
          </cell>
          <cell r="V553">
            <v>0.34</v>
          </cell>
          <cell r="W553">
            <v>0.5</v>
          </cell>
          <cell r="X553">
            <v>0.5</v>
          </cell>
          <cell r="AH553">
            <v>1</v>
          </cell>
          <cell r="AI553">
            <v>1</v>
          </cell>
          <cell r="AJ553">
            <v>1</v>
          </cell>
          <cell r="AK553">
            <v>2</v>
          </cell>
          <cell r="AL553">
            <v>1</v>
          </cell>
          <cell r="AM553">
            <v>0</v>
          </cell>
          <cell r="AN553">
            <v>1</v>
          </cell>
          <cell r="AO553">
            <v>2</v>
          </cell>
          <cell r="AP553">
            <v>2</v>
          </cell>
          <cell r="AQ553">
            <v>2</v>
          </cell>
          <cell r="AR553">
            <v>2</v>
          </cell>
          <cell r="AS553">
            <v>2</v>
          </cell>
          <cell r="AT553">
            <v>2</v>
          </cell>
          <cell r="AU553">
            <v>2</v>
          </cell>
          <cell r="AV553">
            <v>1</v>
          </cell>
          <cell r="AW553">
            <v>2</v>
          </cell>
          <cell r="AX553">
            <v>1</v>
          </cell>
          <cell r="AY553">
            <v>2</v>
          </cell>
          <cell r="AZ553">
            <v>1</v>
          </cell>
          <cell r="BA553">
            <v>1</v>
          </cell>
          <cell r="BB553">
            <v>2</v>
          </cell>
          <cell r="BC553">
            <v>1</v>
          </cell>
          <cell r="BD553">
            <v>1</v>
          </cell>
          <cell r="BE553">
            <v>1</v>
          </cell>
          <cell r="BF553">
            <v>0</v>
          </cell>
          <cell r="BG553">
            <v>0</v>
          </cell>
          <cell r="BH553">
            <v>2</v>
          </cell>
          <cell r="BI553">
            <v>1</v>
          </cell>
          <cell r="BJ553">
            <v>1</v>
          </cell>
          <cell r="BK553">
            <v>1</v>
          </cell>
          <cell r="BL553">
            <v>1</v>
          </cell>
          <cell r="BM553">
            <v>1</v>
          </cell>
          <cell r="BN553">
            <v>1</v>
          </cell>
          <cell r="BO553">
            <v>2</v>
          </cell>
          <cell r="BP553">
            <v>0</v>
          </cell>
          <cell r="BQ553">
            <v>1</v>
          </cell>
          <cell r="BR553">
            <v>1</v>
          </cell>
          <cell r="BS553">
            <v>0</v>
          </cell>
          <cell r="BT553">
            <v>0</v>
          </cell>
          <cell r="BU553">
            <v>1</v>
          </cell>
          <cell r="BV553">
            <v>1</v>
          </cell>
          <cell r="BW553">
            <v>1</v>
          </cell>
          <cell r="BX553">
            <v>1</v>
          </cell>
          <cell r="BY553">
            <v>1</v>
          </cell>
          <cell r="BZ553">
            <v>1</v>
          </cell>
          <cell r="CA553">
            <v>1</v>
          </cell>
          <cell r="CB553">
            <v>1</v>
          </cell>
          <cell r="CC553">
            <v>1</v>
          </cell>
          <cell r="CD553">
            <v>1</v>
          </cell>
          <cell r="CE553">
            <v>2</v>
          </cell>
          <cell r="CF553">
            <v>1</v>
          </cell>
          <cell r="CG553">
            <v>1</v>
          </cell>
          <cell r="CH553">
            <v>1</v>
          </cell>
          <cell r="CI553">
            <v>2</v>
          </cell>
          <cell r="CJ553">
            <v>2</v>
          </cell>
          <cell r="CK553">
            <v>2</v>
          </cell>
          <cell r="CL553">
            <v>2</v>
          </cell>
          <cell r="CM553">
            <v>2</v>
          </cell>
          <cell r="CN553">
            <v>2</v>
          </cell>
          <cell r="CO553">
            <v>2</v>
          </cell>
          <cell r="CP553">
            <v>2</v>
          </cell>
          <cell r="CQ553">
            <v>2</v>
          </cell>
          <cell r="CR553">
            <v>2</v>
          </cell>
          <cell r="CS553">
            <v>2</v>
          </cell>
          <cell r="CT553">
            <v>2</v>
          </cell>
          <cell r="CU553">
            <v>0</v>
          </cell>
          <cell r="CV553">
            <v>1</v>
          </cell>
          <cell r="CW553">
            <v>1</v>
          </cell>
          <cell r="CX553">
            <v>2</v>
          </cell>
          <cell r="CY553">
            <v>1</v>
          </cell>
          <cell r="CZ553">
            <v>1</v>
          </cell>
          <cell r="DA553">
            <v>1</v>
          </cell>
          <cell r="DB553">
            <v>1</v>
          </cell>
          <cell r="DC553">
            <v>2</v>
          </cell>
          <cell r="DD553">
            <v>1</v>
          </cell>
          <cell r="DE553">
            <v>1</v>
          </cell>
          <cell r="DF553">
            <v>1</v>
          </cell>
          <cell r="DG553">
            <v>1</v>
          </cell>
          <cell r="DH553">
            <v>0</v>
          </cell>
          <cell r="DI553">
            <v>1</v>
          </cell>
          <cell r="DJ553" t="str">
            <v>RE</v>
          </cell>
          <cell r="DK553" t="str">
            <v>Closed</v>
          </cell>
          <cell r="EA553" t="str">
            <v>Might</v>
          </cell>
          <cell r="EB553" t="str">
            <v>• Race: Changeling.
• 9 ranks in Disguise.
• Persona Immersion.
• Must complete a trial assignment for the Cabinet of Faces. (not checked)
• Not available in Living Greyhawk.</v>
          </cell>
        </row>
        <row r="554">
          <cell r="A554">
            <v>551</v>
          </cell>
          <cell r="B554" t="str">
            <v>Moonspeaker</v>
          </cell>
          <cell r="C554" t="str">
            <v>MnSp</v>
          </cell>
          <cell r="D554" t="str">
            <v>MnSp</v>
          </cell>
          <cell r="E554">
            <v>0</v>
          </cell>
          <cell r="G554">
            <v>0</v>
          </cell>
          <cell r="K554">
            <v>4</v>
          </cell>
          <cell r="L554">
            <v>8</v>
          </cell>
          <cell r="U554">
            <v>0.75</v>
          </cell>
          <cell r="V554">
            <v>0.5</v>
          </cell>
          <cell r="W554">
            <v>0.34</v>
          </cell>
          <cell r="X554">
            <v>0.5</v>
          </cell>
          <cell r="AH554">
            <v>1</v>
          </cell>
          <cell r="AI554">
            <v>1</v>
          </cell>
          <cell r="AJ554">
            <v>1</v>
          </cell>
          <cell r="AK554">
            <v>1</v>
          </cell>
          <cell r="AL554">
            <v>1</v>
          </cell>
          <cell r="AM554">
            <v>0</v>
          </cell>
          <cell r="AN554">
            <v>2</v>
          </cell>
          <cell r="AO554">
            <v>2</v>
          </cell>
          <cell r="AP554">
            <v>2</v>
          </cell>
          <cell r="AQ554">
            <v>2</v>
          </cell>
          <cell r="AR554">
            <v>2</v>
          </cell>
          <cell r="AS554">
            <v>2</v>
          </cell>
          <cell r="AT554">
            <v>2</v>
          </cell>
          <cell r="AU554">
            <v>2</v>
          </cell>
          <cell r="AV554">
            <v>1</v>
          </cell>
          <cell r="AW554">
            <v>2</v>
          </cell>
          <cell r="AX554">
            <v>1</v>
          </cell>
          <cell r="AY554">
            <v>1</v>
          </cell>
          <cell r="AZ554">
            <v>1</v>
          </cell>
          <cell r="BA554">
            <v>1</v>
          </cell>
          <cell r="BB554">
            <v>1</v>
          </cell>
          <cell r="BC554">
            <v>1</v>
          </cell>
          <cell r="BD554">
            <v>2</v>
          </cell>
          <cell r="BE554">
            <v>1</v>
          </cell>
          <cell r="BF554">
            <v>0</v>
          </cell>
          <cell r="BG554">
            <v>0</v>
          </cell>
          <cell r="BH554">
            <v>1</v>
          </cell>
          <cell r="BI554">
            <v>1</v>
          </cell>
          <cell r="BJ554">
            <v>1</v>
          </cell>
          <cell r="BK554">
            <v>1</v>
          </cell>
          <cell r="BL554">
            <v>1</v>
          </cell>
          <cell r="BM554">
            <v>1</v>
          </cell>
          <cell r="BN554">
            <v>1</v>
          </cell>
          <cell r="BO554">
            <v>1</v>
          </cell>
          <cell r="BP554">
            <v>0</v>
          </cell>
          <cell r="BQ554">
            <v>2</v>
          </cell>
          <cell r="BR554">
            <v>1</v>
          </cell>
          <cell r="BS554">
            <v>0</v>
          </cell>
          <cell r="BT554">
            <v>0</v>
          </cell>
          <cell r="BU554">
            <v>2</v>
          </cell>
          <cell r="BV554">
            <v>1</v>
          </cell>
          <cell r="BW554">
            <v>1</v>
          </cell>
          <cell r="BX554">
            <v>1</v>
          </cell>
          <cell r="BY554">
            <v>1</v>
          </cell>
          <cell r="BZ554">
            <v>1</v>
          </cell>
          <cell r="CA554">
            <v>1</v>
          </cell>
          <cell r="CB554">
            <v>1</v>
          </cell>
          <cell r="CC554">
            <v>1</v>
          </cell>
          <cell r="CD554">
            <v>1</v>
          </cell>
          <cell r="CE554">
            <v>2</v>
          </cell>
          <cell r="CF554">
            <v>1</v>
          </cell>
          <cell r="CG554">
            <v>1</v>
          </cell>
          <cell r="CH554">
            <v>1</v>
          </cell>
          <cell r="CI554">
            <v>1</v>
          </cell>
          <cell r="CJ554">
            <v>1</v>
          </cell>
          <cell r="CK554">
            <v>1</v>
          </cell>
          <cell r="CL554">
            <v>1</v>
          </cell>
          <cell r="CM554">
            <v>1</v>
          </cell>
          <cell r="CN554">
            <v>1</v>
          </cell>
          <cell r="CO554">
            <v>2</v>
          </cell>
          <cell r="CP554">
            <v>2</v>
          </cell>
          <cell r="CQ554">
            <v>2</v>
          </cell>
          <cell r="CR554">
            <v>2</v>
          </cell>
          <cell r="CS554">
            <v>2</v>
          </cell>
          <cell r="CT554">
            <v>2</v>
          </cell>
          <cell r="CU554">
            <v>0</v>
          </cell>
          <cell r="CV554">
            <v>1</v>
          </cell>
          <cell r="CW554">
            <v>1</v>
          </cell>
          <cell r="CX554">
            <v>1</v>
          </cell>
          <cell r="CY554">
            <v>1</v>
          </cell>
          <cell r="CZ554">
            <v>1</v>
          </cell>
          <cell r="DA554">
            <v>1</v>
          </cell>
          <cell r="DB554">
            <v>2</v>
          </cell>
          <cell r="DC554">
            <v>2</v>
          </cell>
          <cell r="DD554">
            <v>2</v>
          </cell>
          <cell r="DE554">
            <v>2</v>
          </cell>
          <cell r="DF554">
            <v>1</v>
          </cell>
          <cell r="DG554">
            <v>1</v>
          </cell>
          <cell r="DH554">
            <v>0</v>
          </cell>
          <cell r="DI554">
            <v>1</v>
          </cell>
          <cell r="DJ554" t="str">
            <v>RE</v>
          </cell>
          <cell r="DK554" t="str">
            <v>Closed</v>
          </cell>
          <cell r="EA554" t="str">
            <v>Do</v>
          </cell>
          <cell r="EB554" t="str">
            <v>• Race: Shifter.
• 11 ranks in Knowledge (nature).
• 4 ranks in Knowledge (religion).
• Able to cast 2nd-level divine spells.
• Not available in Living Greyhawk.</v>
          </cell>
        </row>
        <row r="555">
          <cell r="A555">
            <v>552</v>
          </cell>
          <cell r="B555" t="str">
            <v>Quori Nightmare</v>
          </cell>
          <cell r="C555" t="str">
            <v>QrN</v>
          </cell>
          <cell r="D555" t="str">
            <v>QrN</v>
          </cell>
          <cell r="E555">
            <v>0</v>
          </cell>
          <cell r="I555">
            <v>0</v>
          </cell>
          <cell r="K555">
            <v>4</v>
          </cell>
          <cell r="L555">
            <v>8</v>
          </cell>
          <cell r="U555">
            <v>0.75</v>
          </cell>
          <cell r="V555">
            <v>0.34</v>
          </cell>
          <cell r="W555">
            <v>0.34</v>
          </cell>
          <cell r="X555">
            <v>0.5</v>
          </cell>
          <cell r="AH555">
            <v>1</v>
          </cell>
          <cell r="AI555">
            <v>2</v>
          </cell>
          <cell r="AJ555">
            <v>1</v>
          </cell>
          <cell r="AK555">
            <v>2</v>
          </cell>
          <cell r="AL555">
            <v>1</v>
          </cell>
          <cell r="AM555">
            <v>0</v>
          </cell>
          <cell r="AN555">
            <v>2</v>
          </cell>
          <cell r="AO555">
            <v>1</v>
          </cell>
          <cell r="AP555">
            <v>1</v>
          </cell>
          <cell r="AQ555">
            <v>1</v>
          </cell>
          <cell r="AR555">
            <v>1</v>
          </cell>
          <cell r="AS555">
            <v>1</v>
          </cell>
          <cell r="AT555">
            <v>1</v>
          </cell>
          <cell r="AU555">
            <v>1</v>
          </cell>
          <cell r="AV555">
            <v>1</v>
          </cell>
          <cell r="AW555">
            <v>1</v>
          </cell>
          <cell r="AX555">
            <v>1</v>
          </cell>
          <cell r="AY555">
            <v>2</v>
          </cell>
          <cell r="AZ555">
            <v>1</v>
          </cell>
          <cell r="BA555">
            <v>1</v>
          </cell>
          <cell r="BB555">
            <v>1</v>
          </cell>
          <cell r="BC555">
            <v>1</v>
          </cell>
          <cell r="BD555">
            <v>1</v>
          </cell>
          <cell r="BE555">
            <v>2</v>
          </cell>
          <cell r="BF555">
            <v>0</v>
          </cell>
          <cell r="BG555">
            <v>0</v>
          </cell>
          <cell r="BH555">
            <v>2</v>
          </cell>
          <cell r="BI555">
            <v>1</v>
          </cell>
          <cell r="BJ555">
            <v>1</v>
          </cell>
          <cell r="BK555">
            <v>1</v>
          </cell>
          <cell r="BL555">
            <v>1</v>
          </cell>
          <cell r="BM555">
            <v>1</v>
          </cell>
          <cell r="BN555">
            <v>1</v>
          </cell>
          <cell r="BO555">
            <v>1</v>
          </cell>
          <cell r="BP555">
            <v>0</v>
          </cell>
          <cell r="BQ555">
            <v>1</v>
          </cell>
          <cell r="BR555">
            <v>1</v>
          </cell>
          <cell r="BS555">
            <v>2</v>
          </cell>
          <cell r="BT555">
            <v>0</v>
          </cell>
          <cell r="BU555">
            <v>1</v>
          </cell>
          <cell r="BV555">
            <v>1</v>
          </cell>
          <cell r="BW555">
            <v>1</v>
          </cell>
          <cell r="BX555">
            <v>1</v>
          </cell>
          <cell r="BY555">
            <v>1</v>
          </cell>
          <cell r="BZ555">
            <v>1</v>
          </cell>
          <cell r="CA555">
            <v>1</v>
          </cell>
          <cell r="CB555">
            <v>1</v>
          </cell>
          <cell r="CC555">
            <v>1</v>
          </cell>
          <cell r="CD555">
            <v>1</v>
          </cell>
          <cell r="CE555">
            <v>2</v>
          </cell>
          <cell r="CF555">
            <v>1</v>
          </cell>
          <cell r="CG555">
            <v>2</v>
          </cell>
          <cell r="CH555">
            <v>1</v>
          </cell>
          <cell r="CI555">
            <v>1</v>
          </cell>
          <cell r="CJ555">
            <v>1</v>
          </cell>
          <cell r="CK555">
            <v>1</v>
          </cell>
          <cell r="CL555">
            <v>1</v>
          </cell>
          <cell r="CM555">
            <v>1</v>
          </cell>
          <cell r="CN555">
            <v>1</v>
          </cell>
          <cell r="CO555">
            <v>1</v>
          </cell>
          <cell r="CP555">
            <v>1</v>
          </cell>
          <cell r="CQ555">
            <v>1</v>
          </cell>
          <cell r="CR555">
            <v>1</v>
          </cell>
          <cell r="CS555">
            <v>1</v>
          </cell>
          <cell r="CT555">
            <v>1</v>
          </cell>
          <cell r="CU555">
            <v>2</v>
          </cell>
          <cell r="CV555">
            <v>1</v>
          </cell>
          <cell r="CW555">
            <v>1</v>
          </cell>
          <cell r="CX555">
            <v>2</v>
          </cell>
          <cell r="CY555">
            <v>1</v>
          </cell>
          <cell r="CZ555">
            <v>1</v>
          </cell>
          <cell r="DA555">
            <v>1</v>
          </cell>
          <cell r="DB555">
            <v>1</v>
          </cell>
          <cell r="DC555">
            <v>2</v>
          </cell>
          <cell r="DD555">
            <v>1</v>
          </cell>
          <cell r="DE555">
            <v>1</v>
          </cell>
          <cell r="DF555">
            <v>1</v>
          </cell>
          <cell r="DG555">
            <v>1</v>
          </cell>
          <cell r="DH555">
            <v>1</v>
          </cell>
          <cell r="DI555">
            <v>1</v>
          </cell>
          <cell r="DJ555" t="str">
            <v>RE</v>
          </cell>
          <cell r="DK555" t="str">
            <v>Closed</v>
          </cell>
          <cell r="EA555" t="str">
            <v>Do</v>
          </cell>
          <cell r="EB555" t="str">
            <v xml:space="preserve">• Race: Kalashtar or Inspired.
• 6 ranks in Concentration.
• 4 ranks in Intimidate.
• Any one psionic feat.
</v>
          </cell>
        </row>
        <row r="556">
          <cell r="A556">
            <v>553</v>
          </cell>
          <cell r="B556" t="str">
            <v>Reachrunner</v>
          </cell>
          <cell r="C556" t="str">
            <v>RRn</v>
          </cell>
          <cell r="D556" t="str">
            <v>RRn</v>
          </cell>
          <cell r="E556">
            <v>0</v>
          </cell>
          <cell r="K556">
            <v>4</v>
          </cell>
          <cell r="L556">
            <v>8</v>
          </cell>
          <cell r="U556">
            <v>1</v>
          </cell>
          <cell r="V556">
            <v>0.5</v>
          </cell>
          <cell r="W556">
            <v>0.5</v>
          </cell>
          <cell r="X556">
            <v>0.34</v>
          </cell>
          <cell r="AH556">
            <v>1</v>
          </cell>
          <cell r="AI556">
            <v>1</v>
          </cell>
          <cell r="AJ556">
            <v>1</v>
          </cell>
          <cell r="AK556">
            <v>1</v>
          </cell>
          <cell r="AL556">
            <v>2</v>
          </cell>
          <cell r="AM556">
            <v>0</v>
          </cell>
          <cell r="AN556">
            <v>1</v>
          </cell>
          <cell r="AO556">
            <v>2</v>
          </cell>
          <cell r="AP556">
            <v>2</v>
          </cell>
          <cell r="AQ556">
            <v>2</v>
          </cell>
          <cell r="AR556">
            <v>2</v>
          </cell>
          <cell r="AS556">
            <v>2</v>
          </cell>
          <cell r="AT556">
            <v>2</v>
          </cell>
          <cell r="AU556">
            <v>2</v>
          </cell>
          <cell r="AV556">
            <v>1</v>
          </cell>
          <cell r="AW556">
            <v>1</v>
          </cell>
          <cell r="AX556">
            <v>1</v>
          </cell>
          <cell r="AY556">
            <v>1</v>
          </cell>
          <cell r="AZ556">
            <v>1</v>
          </cell>
          <cell r="BA556">
            <v>1</v>
          </cell>
          <cell r="BB556">
            <v>1</v>
          </cell>
          <cell r="BC556">
            <v>2</v>
          </cell>
          <cell r="BD556">
            <v>2</v>
          </cell>
          <cell r="BE556">
            <v>2</v>
          </cell>
          <cell r="BF556">
            <v>0</v>
          </cell>
          <cell r="BG556">
            <v>0</v>
          </cell>
          <cell r="BH556">
            <v>1</v>
          </cell>
          <cell r="BI556">
            <v>2</v>
          </cell>
          <cell r="BJ556">
            <v>1</v>
          </cell>
          <cell r="BK556">
            <v>1</v>
          </cell>
          <cell r="BL556">
            <v>1</v>
          </cell>
          <cell r="BM556">
            <v>2</v>
          </cell>
          <cell r="BN556">
            <v>1</v>
          </cell>
          <cell r="BO556">
            <v>1</v>
          </cell>
          <cell r="BP556">
            <v>0</v>
          </cell>
          <cell r="BQ556">
            <v>2</v>
          </cell>
          <cell r="BR556">
            <v>1</v>
          </cell>
          <cell r="BS556">
            <v>1</v>
          </cell>
          <cell r="BT556">
            <v>0</v>
          </cell>
          <cell r="BU556">
            <v>1</v>
          </cell>
          <cell r="BV556">
            <v>1</v>
          </cell>
          <cell r="BW556">
            <v>1</v>
          </cell>
          <cell r="BX556">
            <v>1</v>
          </cell>
          <cell r="BY556">
            <v>1</v>
          </cell>
          <cell r="BZ556">
            <v>1</v>
          </cell>
          <cell r="CA556">
            <v>1</v>
          </cell>
          <cell r="CB556">
            <v>1</v>
          </cell>
          <cell r="CC556">
            <v>1</v>
          </cell>
          <cell r="CD556">
            <v>1</v>
          </cell>
          <cell r="CE556">
            <v>2</v>
          </cell>
          <cell r="CF556">
            <v>1</v>
          </cell>
          <cell r="CG556">
            <v>2</v>
          </cell>
          <cell r="CH556">
            <v>1</v>
          </cell>
          <cell r="CI556">
            <v>1</v>
          </cell>
          <cell r="CJ556">
            <v>1</v>
          </cell>
          <cell r="CK556">
            <v>1</v>
          </cell>
          <cell r="CL556">
            <v>1</v>
          </cell>
          <cell r="CM556">
            <v>1</v>
          </cell>
          <cell r="CN556">
            <v>1</v>
          </cell>
          <cell r="CO556">
            <v>1</v>
          </cell>
          <cell r="CP556">
            <v>1</v>
          </cell>
          <cell r="CQ556">
            <v>1</v>
          </cell>
          <cell r="CR556">
            <v>1</v>
          </cell>
          <cell r="CS556">
            <v>1</v>
          </cell>
          <cell r="CT556">
            <v>1</v>
          </cell>
          <cell r="CU556">
            <v>0</v>
          </cell>
          <cell r="CV556">
            <v>1</v>
          </cell>
          <cell r="CW556">
            <v>1</v>
          </cell>
          <cell r="CX556">
            <v>1</v>
          </cell>
          <cell r="CY556">
            <v>1</v>
          </cell>
          <cell r="CZ556">
            <v>1</v>
          </cell>
          <cell r="DA556">
            <v>1</v>
          </cell>
          <cell r="DB556">
            <v>1</v>
          </cell>
          <cell r="DC556">
            <v>2</v>
          </cell>
          <cell r="DD556">
            <v>2</v>
          </cell>
          <cell r="DE556">
            <v>2</v>
          </cell>
          <cell r="DF556">
            <v>1</v>
          </cell>
          <cell r="DG556">
            <v>1</v>
          </cell>
          <cell r="DH556">
            <v>0</v>
          </cell>
          <cell r="DI556">
            <v>2</v>
          </cell>
          <cell r="DJ556" t="str">
            <v>RE</v>
          </cell>
          <cell r="DK556" t="str">
            <v>Closed</v>
          </cell>
          <cell r="EA556" t="str">
            <v>Do</v>
          </cell>
          <cell r="EB556" t="str">
            <v xml:space="preserve">• Race: Shifter.
• Base Attack Bonus: +5.
• 5 ranks in Listen.
• 4 ranks in Spot.
• 8 ranks in Survival.
• Endurance feat.
• Track feat.
</v>
          </cell>
        </row>
        <row r="557">
          <cell r="A557">
            <v>554</v>
          </cell>
          <cell r="B557" t="str">
            <v>Recaster</v>
          </cell>
          <cell r="C557" t="str">
            <v>Rcst</v>
          </cell>
          <cell r="D557" t="str">
            <v>Rcst</v>
          </cell>
          <cell r="E557">
            <v>0</v>
          </cell>
          <cell r="K557">
            <v>2</v>
          </cell>
          <cell r="L557">
            <v>4</v>
          </cell>
          <cell r="U557">
            <v>0.5</v>
          </cell>
          <cell r="V557">
            <v>0.34</v>
          </cell>
          <cell r="W557">
            <v>0.34</v>
          </cell>
          <cell r="X557">
            <v>0.5</v>
          </cell>
          <cell r="AH557">
            <v>1</v>
          </cell>
          <cell r="AI557">
            <v>1</v>
          </cell>
          <cell r="AJ557">
            <v>1</v>
          </cell>
          <cell r="AK557">
            <v>2</v>
          </cell>
          <cell r="AL557">
            <v>1</v>
          </cell>
          <cell r="AM557">
            <v>0</v>
          </cell>
          <cell r="AN557">
            <v>2</v>
          </cell>
          <cell r="AO557">
            <v>2</v>
          </cell>
          <cell r="AP557">
            <v>2</v>
          </cell>
          <cell r="AQ557">
            <v>2</v>
          </cell>
          <cell r="AR557">
            <v>2</v>
          </cell>
          <cell r="AS557">
            <v>2</v>
          </cell>
          <cell r="AT557">
            <v>2</v>
          </cell>
          <cell r="AU557">
            <v>2</v>
          </cell>
          <cell r="AV557">
            <v>2</v>
          </cell>
          <cell r="AW557">
            <v>1</v>
          </cell>
          <cell r="AX557">
            <v>1</v>
          </cell>
          <cell r="AY557">
            <v>2</v>
          </cell>
          <cell r="AZ557">
            <v>1</v>
          </cell>
          <cell r="BA557">
            <v>1</v>
          </cell>
          <cell r="BB557">
            <v>1</v>
          </cell>
          <cell r="BC557">
            <v>1</v>
          </cell>
          <cell r="BD557">
            <v>1</v>
          </cell>
          <cell r="BE557">
            <v>1</v>
          </cell>
          <cell r="BF557">
            <v>0</v>
          </cell>
          <cell r="BG557">
            <v>0</v>
          </cell>
          <cell r="BH557">
            <v>1</v>
          </cell>
          <cell r="BI557">
            <v>1</v>
          </cell>
          <cell r="BJ557">
            <v>2</v>
          </cell>
          <cell r="BK557">
            <v>2</v>
          </cell>
          <cell r="BL557">
            <v>2</v>
          </cell>
          <cell r="BM557">
            <v>2</v>
          </cell>
          <cell r="BN557">
            <v>2</v>
          </cell>
          <cell r="BO557">
            <v>2</v>
          </cell>
          <cell r="BP557">
            <v>0</v>
          </cell>
          <cell r="BQ557">
            <v>2</v>
          </cell>
          <cell r="BR557">
            <v>2</v>
          </cell>
          <cell r="BS557">
            <v>2</v>
          </cell>
          <cell r="BT557">
            <v>0</v>
          </cell>
          <cell r="BU557">
            <v>2</v>
          </cell>
          <cell r="BV557">
            <v>2</v>
          </cell>
          <cell r="BW557">
            <v>2</v>
          </cell>
          <cell r="BX557">
            <v>2</v>
          </cell>
          <cell r="BY557">
            <v>2</v>
          </cell>
          <cell r="BZ557">
            <v>2</v>
          </cell>
          <cell r="CA557">
            <v>2</v>
          </cell>
          <cell r="CB557">
            <v>2</v>
          </cell>
          <cell r="CC557">
            <v>2</v>
          </cell>
          <cell r="CD557">
            <v>2</v>
          </cell>
          <cell r="CE557">
            <v>1</v>
          </cell>
          <cell r="CF557">
            <v>1</v>
          </cell>
          <cell r="CG557">
            <v>1</v>
          </cell>
          <cell r="CH557">
            <v>1</v>
          </cell>
          <cell r="CI557">
            <v>1</v>
          </cell>
          <cell r="CJ557">
            <v>1</v>
          </cell>
          <cell r="CK557">
            <v>1</v>
          </cell>
          <cell r="CL557">
            <v>1</v>
          </cell>
          <cell r="CM557">
            <v>1</v>
          </cell>
          <cell r="CN557">
            <v>1</v>
          </cell>
          <cell r="CO557">
            <v>2</v>
          </cell>
          <cell r="CP557">
            <v>2</v>
          </cell>
          <cell r="CQ557">
            <v>2</v>
          </cell>
          <cell r="CR557">
            <v>2</v>
          </cell>
          <cell r="CS557">
            <v>2</v>
          </cell>
          <cell r="CT557">
            <v>2</v>
          </cell>
          <cell r="CU557">
            <v>0</v>
          </cell>
          <cell r="CV557">
            <v>1</v>
          </cell>
          <cell r="CW557">
            <v>1</v>
          </cell>
          <cell r="CX557">
            <v>2</v>
          </cell>
          <cell r="CY557">
            <v>1</v>
          </cell>
          <cell r="CZ557">
            <v>1</v>
          </cell>
          <cell r="DA557">
            <v>1</v>
          </cell>
          <cell r="DB557">
            <v>2</v>
          </cell>
          <cell r="DC557">
            <v>1</v>
          </cell>
          <cell r="DD557">
            <v>1</v>
          </cell>
          <cell r="DE557">
            <v>1</v>
          </cell>
          <cell r="DF557">
            <v>1</v>
          </cell>
          <cell r="DG557">
            <v>1</v>
          </cell>
          <cell r="DH557">
            <v>0</v>
          </cell>
          <cell r="DI557">
            <v>1</v>
          </cell>
          <cell r="DJ557" t="str">
            <v>RE</v>
          </cell>
          <cell r="DK557" t="str">
            <v>Closed</v>
          </cell>
          <cell r="EA557" t="str">
            <v>Do</v>
          </cell>
          <cell r="EB557" t="str">
            <v xml:space="preserve">• Race: Changeling.
• 4 ranks in Knowledge (arcana).
• 4 ranks in Spellcraft.
• Any two metamagic feats.
• Able to cast 3rd-level arcane spells.
</v>
          </cell>
        </row>
        <row r="558">
          <cell r="A558">
            <v>555</v>
          </cell>
          <cell r="B558" t="str">
            <v>Reforged</v>
          </cell>
          <cell r="C558" t="str">
            <v>Rfg</v>
          </cell>
          <cell r="D558" t="str">
            <v>Rfg</v>
          </cell>
          <cell r="E558">
            <v>0</v>
          </cell>
          <cell r="K558">
            <v>4</v>
          </cell>
          <cell r="L558">
            <v>8</v>
          </cell>
          <cell r="U558">
            <v>0.75</v>
          </cell>
          <cell r="V558">
            <v>0.34</v>
          </cell>
          <cell r="W558">
            <v>0.34</v>
          </cell>
          <cell r="X558">
            <v>0.5</v>
          </cell>
          <cell r="AH558">
            <v>1</v>
          </cell>
          <cell r="AI558">
            <v>1</v>
          </cell>
          <cell r="AJ558">
            <v>2</v>
          </cell>
          <cell r="AK558">
            <v>2</v>
          </cell>
          <cell r="AL558">
            <v>2</v>
          </cell>
          <cell r="AM558">
            <v>0</v>
          </cell>
          <cell r="AN558">
            <v>1</v>
          </cell>
          <cell r="AO558">
            <v>2</v>
          </cell>
          <cell r="AP558">
            <v>2</v>
          </cell>
          <cell r="AQ558">
            <v>2</v>
          </cell>
          <cell r="AR558">
            <v>2</v>
          </cell>
          <cell r="AS558">
            <v>2</v>
          </cell>
          <cell r="AT558">
            <v>2</v>
          </cell>
          <cell r="AU558">
            <v>2</v>
          </cell>
          <cell r="AV558">
            <v>1</v>
          </cell>
          <cell r="AW558">
            <v>2</v>
          </cell>
          <cell r="AX558">
            <v>1</v>
          </cell>
          <cell r="AY558">
            <v>1</v>
          </cell>
          <cell r="AZ558">
            <v>1</v>
          </cell>
          <cell r="BA558">
            <v>1</v>
          </cell>
          <cell r="BB558">
            <v>2</v>
          </cell>
          <cell r="BC558">
            <v>1</v>
          </cell>
          <cell r="BD558">
            <v>2</v>
          </cell>
          <cell r="BE558">
            <v>1</v>
          </cell>
          <cell r="BF558">
            <v>0</v>
          </cell>
          <cell r="BG558">
            <v>0</v>
          </cell>
          <cell r="BH558">
            <v>1</v>
          </cell>
          <cell r="BI558">
            <v>2</v>
          </cell>
          <cell r="BJ558">
            <v>1</v>
          </cell>
          <cell r="BK558">
            <v>1</v>
          </cell>
          <cell r="BL558">
            <v>1</v>
          </cell>
          <cell r="BM558">
            <v>1</v>
          </cell>
          <cell r="BN558">
            <v>1</v>
          </cell>
          <cell r="BO558">
            <v>1</v>
          </cell>
          <cell r="BP558">
            <v>0</v>
          </cell>
          <cell r="BQ558">
            <v>1</v>
          </cell>
          <cell r="BR558">
            <v>1</v>
          </cell>
          <cell r="BS558">
            <v>1</v>
          </cell>
          <cell r="BT558">
            <v>0</v>
          </cell>
          <cell r="BU558">
            <v>1</v>
          </cell>
          <cell r="BV558">
            <v>1</v>
          </cell>
          <cell r="BW558">
            <v>1</v>
          </cell>
          <cell r="BX558">
            <v>1</v>
          </cell>
          <cell r="BY558">
            <v>1</v>
          </cell>
          <cell r="BZ558">
            <v>1</v>
          </cell>
          <cell r="CA558">
            <v>1</v>
          </cell>
          <cell r="CB558">
            <v>1</v>
          </cell>
          <cell r="CC558">
            <v>1</v>
          </cell>
          <cell r="CD558">
            <v>1</v>
          </cell>
          <cell r="CE558">
            <v>2</v>
          </cell>
          <cell r="CF558">
            <v>1</v>
          </cell>
          <cell r="CG558">
            <v>1</v>
          </cell>
          <cell r="CH558">
            <v>1</v>
          </cell>
          <cell r="CI558">
            <v>1</v>
          </cell>
          <cell r="CJ558">
            <v>1</v>
          </cell>
          <cell r="CK558">
            <v>1</v>
          </cell>
          <cell r="CL558">
            <v>1</v>
          </cell>
          <cell r="CM558">
            <v>1</v>
          </cell>
          <cell r="CN558">
            <v>1</v>
          </cell>
          <cell r="CO558">
            <v>2</v>
          </cell>
          <cell r="CP558">
            <v>2</v>
          </cell>
          <cell r="CQ558">
            <v>2</v>
          </cell>
          <cell r="CR558">
            <v>2</v>
          </cell>
          <cell r="CS558">
            <v>2</v>
          </cell>
          <cell r="CT558">
            <v>2</v>
          </cell>
          <cell r="CU558">
            <v>0</v>
          </cell>
          <cell r="CV558">
            <v>1</v>
          </cell>
          <cell r="CW558">
            <v>2</v>
          </cell>
          <cell r="CX558">
            <v>2</v>
          </cell>
          <cell r="CY558">
            <v>1</v>
          </cell>
          <cell r="CZ558">
            <v>1</v>
          </cell>
          <cell r="DA558">
            <v>1</v>
          </cell>
          <cell r="DB558">
            <v>1</v>
          </cell>
          <cell r="DC558">
            <v>2</v>
          </cell>
          <cell r="DD558">
            <v>2</v>
          </cell>
          <cell r="DE558">
            <v>2</v>
          </cell>
          <cell r="DF558">
            <v>1</v>
          </cell>
          <cell r="DG558">
            <v>1</v>
          </cell>
          <cell r="DH558">
            <v>0</v>
          </cell>
          <cell r="DI558">
            <v>1</v>
          </cell>
          <cell r="DJ558" t="str">
            <v>RE</v>
          </cell>
          <cell r="DK558" t="str">
            <v>Closed</v>
          </cell>
          <cell r="EA558" t="str">
            <v>Do</v>
          </cell>
          <cell r="EB558" t="str">
            <v xml:space="preserve">• Race: Warforged.
• 8 ranks in Craft or Profession.
• 4 ranks in Sense Motive.
</v>
          </cell>
        </row>
        <row r="559">
          <cell r="A559">
            <v>556</v>
          </cell>
          <cell r="B559" t="str">
            <v>Spellcarved Soldier</v>
          </cell>
          <cell r="C559" t="str">
            <v>ScS</v>
          </cell>
          <cell r="D559" t="str">
            <v>ScS</v>
          </cell>
          <cell r="E559">
            <v>0</v>
          </cell>
          <cell r="K559">
            <v>4</v>
          </cell>
          <cell r="L559">
            <v>10</v>
          </cell>
          <cell r="U559">
            <v>1</v>
          </cell>
          <cell r="V559">
            <v>0.5</v>
          </cell>
          <cell r="W559">
            <v>0.34</v>
          </cell>
          <cell r="X559">
            <v>0.5</v>
          </cell>
          <cell r="AH559">
            <v>1</v>
          </cell>
          <cell r="AI559">
            <v>1</v>
          </cell>
          <cell r="AJ559">
            <v>1</v>
          </cell>
          <cell r="AK559">
            <v>1</v>
          </cell>
          <cell r="AL559">
            <v>2</v>
          </cell>
          <cell r="AM559">
            <v>0</v>
          </cell>
          <cell r="AN559">
            <v>1</v>
          </cell>
          <cell r="AO559">
            <v>2</v>
          </cell>
          <cell r="AP559">
            <v>2</v>
          </cell>
          <cell r="AQ559">
            <v>2</v>
          </cell>
          <cell r="AR559">
            <v>2</v>
          </cell>
          <cell r="AS559">
            <v>2</v>
          </cell>
          <cell r="AT559">
            <v>2</v>
          </cell>
          <cell r="AU559">
            <v>2</v>
          </cell>
          <cell r="AV559">
            <v>1</v>
          </cell>
          <cell r="AW559">
            <v>1</v>
          </cell>
          <cell r="AX559">
            <v>1</v>
          </cell>
          <cell r="AY559">
            <v>1</v>
          </cell>
          <cell r="AZ559">
            <v>1</v>
          </cell>
          <cell r="BA559">
            <v>1</v>
          </cell>
          <cell r="BB559">
            <v>1</v>
          </cell>
          <cell r="BC559">
            <v>2</v>
          </cell>
          <cell r="BD559">
            <v>1</v>
          </cell>
          <cell r="BE559">
            <v>1</v>
          </cell>
          <cell r="BF559">
            <v>0</v>
          </cell>
          <cell r="BG559">
            <v>0</v>
          </cell>
          <cell r="BH559">
            <v>2</v>
          </cell>
          <cell r="BI559">
            <v>2</v>
          </cell>
          <cell r="BJ559">
            <v>1</v>
          </cell>
          <cell r="BK559">
            <v>1</v>
          </cell>
          <cell r="BL559">
            <v>1</v>
          </cell>
          <cell r="BM559">
            <v>1</v>
          </cell>
          <cell r="BN559">
            <v>1</v>
          </cell>
          <cell r="BO559">
            <v>1</v>
          </cell>
          <cell r="BP559">
            <v>0</v>
          </cell>
          <cell r="BQ559">
            <v>1</v>
          </cell>
          <cell r="BR559">
            <v>1</v>
          </cell>
          <cell r="BS559">
            <v>1</v>
          </cell>
          <cell r="BT559">
            <v>0</v>
          </cell>
          <cell r="BU559">
            <v>1</v>
          </cell>
          <cell r="BV559">
            <v>1</v>
          </cell>
          <cell r="BW559">
            <v>1</v>
          </cell>
          <cell r="BX559">
            <v>1</v>
          </cell>
          <cell r="BY559">
            <v>1</v>
          </cell>
          <cell r="BZ559">
            <v>1</v>
          </cell>
          <cell r="CA559">
            <v>1</v>
          </cell>
          <cell r="CB559">
            <v>1</v>
          </cell>
          <cell r="CC559">
            <v>1</v>
          </cell>
          <cell r="CD559">
            <v>1</v>
          </cell>
          <cell r="CE559">
            <v>1</v>
          </cell>
          <cell r="CF559">
            <v>1</v>
          </cell>
          <cell r="CG559">
            <v>1</v>
          </cell>
          <cell r="CH559">
            <v>1</v>
          </cell>
          <cell r="CI559">
            <v>1</v>
          </cell>
          <cell r="CJ559">
            <v>1</v>
          </cell>
          <cell r="CK559">
            <v>1</v>
          </cell>
          <cell r="CL559">
            <v>1</v>
          </cell>
          <cell r="CM559">
            <v>1</v>
          </cell>
          <cell r="CN559">
            <v>1</v>
          </cell>
          <cell r="CO559">
            <v>1</v>
          </cell>
          <cell r="CP559">
            <v>1</v>
          </cell>
          <cell r="CQ559">
            <v>1</v>
          </cell>
          <cell r="CR559">
            <v>1</v>
          </cell>
          <cell r="CS559">
            <v>1</v>
          </cell>
          <cell r="CT559">
            <v>1</v>
          </cell>
          <cell r="CU559">
            <v>0</v>
          </cell>
          <cell r="CV559">
            <v>2</v>
          </cell>
          <cell r="CW559">
            <v>1</v>
          </cell>
          <cell r="CX559">
            <v>1</v>
          </cell>
          <cell r="CY559">
            <v>1</v>
          </cell>
          <cell r="CZ559">
            <v>1</v>
          </cell>
          <cell r="DA559">
            <v>1</v>
          </cell>
          <cell r="DB559">
            <v>1</v>
          </cell>
          <cell r="DC559">
            <v>1</v>
          </cell>
          <cell r="DD559">
            <v>1</v>
          </cell>
          <cell r="DE559">
            <v>2</v>
          </cell>
          <cell r="DF559">
            <v>1</v>
          </cell>
          <cell r="DG559">
            <v>2</v>
          </cell>
          <cell r="DH559">
            <v>0</v>
          </cell>
          <cell r="DI559">
            <v>1</v>
          </cell>
          <cell r="DJ559" t="str">
            <v>RE</v>
          </cell>
          <cell r="DK559" t="str">
            <v>Closed</v>
          </cell>
          <cell r="EA559" t="str">
            <v>Do</v>
          </cell>
          <cell r="EB559" t="str">
            <v xml:space="preserve">• Race: Warforged.
• Base Attack Bonus: +6.
• 4 ranks in Spellcraft.
• Silver Tracery feat.
• Able to cast 1st-level spell or imbue 1st level infusions.
</v>
          </cell>
        </row>
        <row r="560">
          <cell r="A560">
            <v>557</v>
          </cell>
          <cell r="B560" t="str">
            <v>– Prestige Classes Sharn: City of Towers –</v>
          </cell>
          <cell r="E560">
            <v>0</v>
          </cell>
          <cell r="F560">
            <v>1</v>
          </cell>
        </row>
        <row r="561">
          <cell r="A561">
            <v>558</v>
          </cell>
          <cell r="B561" t="str">
            <v>Cannith Wand Adept</v>
          </cell>
          <cell r="C561" t="str">
            <v>CWA</v>
          </cell>
          <cell r="D561" t="str">
            <v>CWA</v>
          </cell>
          <cell r="E561">
            <v>0</v>
          </cell>
          <cell r="K561">
            <v>2</v>
          </cell>
          <cell r="L561">
            <v>8</v>
          </cell>
          <cell r="N561" t="b">
            <v>0</v>
          </cell>
          <cell r="O561" t="b">
            <v>0</v>
          </cell>
          <cell r="P561" t="b">
            <v>0</v>
          </cell>
          <cell r="Q561" t="b">
            <v>0</v>
          </cell>
          <cell r="R561" t="b">
            <v>0</v>
          </cell>
          <cell r="S561" t="b">
            <v>0</v>
          </cell>
          <cell r="T561" t="b">
            <v>0</v>
          </cell>
          <cell r="U561">
            <v>0.75</v>
          </cell>
          <cell r="V561">
            <v>0.34</v>
          </cell>
          <cell r="W561">
            <v>0.34</v>
          </cell>
          <cell r="X561">
            <v>0.5</v>
          </cell>
          <cell r="AH561">
            <v>2</v>
          </cell>
          <cell r="AI561">
            <v>1</v>
          </cell>
          <cell r="AJ561">
            <v>1</v>
          </cell>
          <cell r="AK561">
            <v>1</v>
          </cell>
          <cell r="AL561">
            <v>1</v>
          </cell>
          <cell r="AM561">
            <v>0</v>
          </cell>
          <cell r="AN561">
            <v>2</v>
          </cell>
          <cell r="AO561">
            <v>2</v>
          </cell>
          <cell r="AP561">
            <v>2</v>
          </cell>
          <cell r="AQ561">
            <v>2</v>
          </cell>
          <cell r="AR561">
            <v>2</v>
          </cell>
          <cell r="AS561">
            <v>2</v>
          </cell>
          <cell r="AT561">
            <v>2</v>
          </cell>
          <cell r="AU561">
            <v>2</v>
          </cell>
          <cell r="AV561">
            <v>2</v>
          </cell>
          <cell r="AW561">
            <v>1</v>
          </cell>
          <cell r="AX561">
            <v>2</v>
          </cell>
          <cell r="AY561">
            <v>1</v>
          </cell>
          <cell r="AZ561">
            <v>1</v>
          </cell>
          <cell r="BA561">
            <v>1</v>
          </cell>
          <cell r="BB561">
            <v>1</v>
          </cell>
          <cell r="BC561">
            <v>1</v>
          </cell>
          <cell r="BD561">
            <v>1</v>
          </cell>
          <cell r="BE561">
            <v>1</v>
          </cell>
          <cell r="BF561">
            <v>0</v>
          </cell>
          <cell r="BG561">
            <v>0</v>
          </cell>
          <cell r="BH561">
            <v>1</v>
          </cell>
          <cell r="BI561">
            <v>1</v>
          </cell>
          <cell r="BJ561">
            <v>2</v>
          </cell>
          <cell r="BK561">
            <v>1</v>
          </cell>
          <cell r="BL561">
            <v>1</v>
          </cell>
          <cell r="BM561">
            <v>1</v>
          </cell>
          <cell r="BN561">
            <v>1</v>
          </cell>
          <cell r="BO561">
            <v>1</v>
          </cell>
          <cell r="BP561">
            <v>0</v>
          </cell>
          <cell r="BQ561">
            <v>1</v>
          </cell>
          <cell r="BR561">
            <v>1</v>
          </cell>
          <cell r="BS561">
            <v>0</v>
          </cell>
          <cell r="BT561">
            <v>0</v>
          </cell>
          <cell r="BU561">
            <v>1</v>
          </cell>
          <cell r="BV561">
            <v>1</v>
          </cell>
          <cell r="BW561">
            <v>1</v>
          </cell>
          <cell r="BX561">
            <v>1</v>
          </cell>
          <cell r="BY561">
            <v>1</v>
          </cell>
          <cell r="BZ561">
            <v>1</v>
          </cell>
          <cell r="CA561">
            <v>1</v>
          </cell>
          <cell r="CB561">
            <v>1</v>
          </cell>
          <cell r="CC561">
            <v>1</v>
          </cell>
          <cell r="CD561">
            <v>1</v>
          </cell>
          <cell r="CE561">
            <v>1</v>
          </cell>
          <cell r="CF561">
            <v>1</v>
          </cell>
          <cell r="CG561">
            <v>1</v>
          </cell>
          <cell r="CH561">
            <v>1</v>
          </cell>
          <cell r="CI561">
            <v>1</v>
          </cell>
          <cell r="CJ561">
            <v>1</v>
          </cell>
          <cell r="CK561">
            <v>1</v>
          </cell>
          <cell r="CL561">
            <v>1</v>
          </cell>
          <cell r="CM561">
            <v>1</v>
          </cell>
          <cell r="CN561">
            <v>1</v>
          </cell>
          <cell r="CO561">
            <v>2</v>
          </cell>
          <cell r="CP561">
            <v>2</v>
          </cell>
          <cell r="CQ561">
            <v>2</v>
          </cell>
          <cell r="CR561">
            <v>2</v>
          </cell>
          <cell r="CS561">
            <v>2</v>
          </cell>
          <cell r="CT561">
            <v>2</v>
          </cell>
          <cell r="CU561">
            <v>0</v>
          </cell>
          <cell r="CV561">
            <v>1</v>
          </cell>
          <cell r="CW561">
            <v>1</v>
          </cell>
          <cell r="CX561">
            <v>1</v>
          </cell>
          <cell r="CY561">
            <v>1</v>
          </cell>
          <cell r="CZ561">
            <v>1</v>
          </cell>
          <cell r="DA561">
            <v>1</v>
          </cell>
          <cell r="DB561">
            <v>2</v>
          </cell>
          <cell r="DC561">
            <v>1</v>
          </cell>
          <cell r="DD561">
            <v>1</v>
          </cell>
          <cell r="DE561">
            <v>1</v>
          </cell>
          <cell r="DF561">
            <v>1</v>
          </cell>
          <cell r="DG561">
            <v>2</v>
          </cell>
          <cell r="DH561">
            <v>0</v>
          </cell>
          <cell r="DI561">
            <v>1</v>
          </cell>
          <cell r="DJ561" t="str">
            <v>SN</v>
          </cell>
          <cell r="DK561" t="str">
            <v>Closed</v>
          </cell>
          <cell r="EA561" t="str">
            <v>Might</v>
          </cell>
          <cell r="EB561" t="str">
            <v xml:space="preserve">• 6 ranks in Spellcraft.
• 8 ranks in Use Magic Device.
• Craft Wand feat.
• Wand Mastery feat.
• Favored in House (Cannith) or Least Dragon Mark (Mark of making) (not verified).
</v>
          </cell>
        </row>
        <row r="562">
          <cell r="A562">
            <v>559</v>
          </cell>
          <cell r="B562" t="str">
            <v>Citadel Elite</v>
          </cell>
          <cell r="C562" t="str">
            <v>CtE</v>
          </cell>
          <cell r="D562" t="str">
            <v>CtE</v>
          </cell>
          <cell r="E562">
            <v>0</v>
          </cell>
          <cell r="K562">
            <v>4</v>
          </cell>
          <cell r="L562">
            <v>8</v>
          </cell>
          <cell r="N562" t="b">
            <v>0</v>
          </cell>
          <cell r="O562" t="b">
            <v>0</v>
          </cell>
          <cell r="P562" t="b">
            <v>0</v>
          </cell>
          <cell r="Q562" t="b">
            <v>0</v>
          </cell>
          <cell r="R562" t="b">
            <v>0</v>
          </cell>
          <cell r="S562" t="b">
            <v>0</v>
          </cell>
          <cell r="T562" t="b">
            <v>0</v>
          </cell>
          <cell r="U562">
            <v>1</v>
          </cell>
          <cell r="V562">
            <v>0.34</v>
          </cell>
          <cell r="W562">
            <v>0.34</v>
          </cell>
          <cell r="X562">
            <v>0.5</v>
          </cell>
          <cell r="AH562">
            <v>1</v>
          </cell>
          <cell r="AI562">
            <v>1</v>
          </cell>
          <cell r="AJ562">
            <v>1</v>
          </cell>
          <cell r="AK562">
            <v>2</v>
          </cell>
          <cell r="AL562">
            <v>1</v>
          </cell>
          <cell r="AM562">
            <v>0</v>
          </cell>
          <cell r="AN562">
            <v>1</v>
          </cell>
          <cell r="AO562">
            <v>1</v>
          </cell>
          <cell r="AP562">
            <v>1</v>
          </cell>
          <cell r="AQ562">
            <v>1</v>
          </cell>
          <cell r="AR562">
            <v>1</v>
          </cell>
          <cell r="AS562">
            <v>1</v>
          </cell>
          <cell r="AT562">
            <v>1</v>
          </cell>
          <cell r="AU562">
            <v>1</v>
          </cell>
          <cell r="AV562">
            <v>2</v>
          </cell>
          <cell r="AW562">
            <v>2</v>
          </cell>
          <cell r="AX562">
            <v>1</v>
          </cell>
          <cell r="AY562">
            <v>1</v>
          </cell>
          <cell r="AZ562">
            <v>1</v>
          </cell>
          <cell r="BA562">
            <v>1</v>
          </cell>
          <cell r="BB562">
            <v>2</v>
          </cell>
          <cell r="BC562">
            <v>1</v>
          </cell>
          <cell r="BD562">
            <v>1</v>
          </cell>
          <cell r="BE562">
            <v>1</v>
          </cell>
          <cell r="BF562">
            <v>0</v>
          </cell>
          <cell r="BG562">
            <v>0</v>
          </cell>
          <cell r="BH562">
            <v>1</v>
          </cell>
          <cell r="BI562">
            <v>1</v>
          </cell>
          <cell r="BJ562">
            <v>1</v>
          </cell>
          <cell r="BK562">
            <v>1</v>
          </cell>
          <cell r="BL562">
            <v>1</v>
          </cell>
          <cell r="BM562">
            <v>1</v>
          </cell>
          <cell r="BN562">
            <v>1</v>
          </cell>
          <cell r="BO562">
            <v>2</v>
          </cell>
          <cell r="BP562">
            <v>0</v>
          </cell>
          <cell r="BQ562">
            <v>1</v>
          </cell>
          <cell r="BR562">
            <v>2</v>
          </cell>
          <cell r="BS562">
            <v>0</v>
          </cell>
          <cell r="BT562">
            <v>0</v>
          </cell>
          <cell r="BU562">
            <v>1</v>
          </cell>
          <cell r="BV562">
            <v>1</v>
          </cell>
          <cell r="BW562">
            <v>1</v>
          </cell>
          <cell r="BX562">
            <v>1</v>
          </cell>
          <cell r="BY562">
            <v>1</v>
          </cell>
          <cell r="BZ562">
            <v>1</v>
          </cell>
          <cell r="CA562">
            <v>1</v>
          </cell>
          <cell r="CB562">
            <v>1</v>
          </cell>
          <cell r="CC562">
            <v>1</v>
          </cell>
          <cell r="CD562">
            <v>1</v>
          </cell>
          <cell r="CE562">
            <v>2</v>
          </cell>
          <cell r="CF562">
            <v>1</v>
          </cell>
          <cell r="CG562">
            <v>1</v>
          </cell>
          <cell r="CH562">
            <v>1</v>
          </cell>
          <cell r="CI562">
            <v>1</v>
          </cell>
          <cell r="CJ562">
            <v>1</v>
          </cell>
          <cell r="CK562">
            <v>1</v>
          </cell>
          <cell r="CL562">
            <v>1</v>
          </cell>
          <cell r="CM562">
            <v>1</v>
          </cell>
          <cell r="CN562">
            <v>1</v>
          </cell>
          <cell r="CO562">
            <v>1</v>
          </cell>
          <cell r="CP562">
            <v>1</v>
          </cell>
          <cell r="CQ562">
            <v>1</v>
          </cell>
          <cell r="CR562">
            <v>1</v>
          </cell>
          <cell r="CS562">
            <v>1</v>
          </cell>
          <cell r="CT562">
            <v>1</v>
          </cell>
          <cell r="CU562">
            <v>0</v>
          </cell>
          <cell r="CV562">
            <v>1</v>
          </cell>
          <cell r="CW562">
            <v>2</v>
          </cell>
          <cell r="CX562">
            <v>2</v>
          </cell>
          <cell r="CY562">
            <v>1</v>
          </cell>
          <cell r="CZ562">
            <v>1</v>
          </cell>
          <cell r="DA562">
            <v>1</v>
          </cell>
          <cell r="DB562">
            <v>1</v>
          </cell>
          <cell r="DC562">
            <v>2</v>
          </cell>
          <cell r="DD562">
            <v>1</v>
          </cell>
          <cell r="DE562">
            <v>1</v>
          </cell>
          <cell r="DF562">
            <v>1</v>
          </cell>
          <cell r="DG562">
            <v>1</v>
          </cell>
          <cell r="DH562">
            <v>0</v>
          </cell>
          <cell r="DI562">
            <v>1</v>
          </cell>
          <cell r="DJ562" t="str">
            <v>SN</v>
          </cell>
          <cell r="DK562" t="str">
            <v>Closed</v>
          </cell>
          <cell r="EA562" t="str">
            <v>Might</v>
          </cell>
          <cell r="EB562" t="str">
            <v xml:space="preserve">• Region of Origin: Breland (not verified)• Base Attack Bonus: +7.
• 3 ranks in Diplomacy.
• 3 ranks in Gather Information.
</v>
          </cell>
        </row>
        <row r="563">
          <cell r="A563">
            <v>560</v>
          </cell>
          <cell r="B563" t="str">
            <v>Sharn Skymage</v>
          </cell>
          <cell r="C563" t="str">
            <v>SSM</v>
          </cell>
          <cell r="D563" t="str">
            <v>SSM</v>
          </cell>
          <cell r="E563">
            <v>0</v>
          </cell>
          <cell r="K563">
            <v>2</v>
          </cell>
          <cell r="L563">
            <v>8</v>
          </cell>
          <cell r="N563" t="b">
            <v>0</v>
          </cell>
          <cell r="O563" t="b">
            <v>0</v>
          </cell>
          <cell r="P563" t="b">
            <v>0</v>
          </cell>
          <cell r="Q563" t="b">
            <v>0</v>
          </cell>
          <cell r="R563" t="b">
            <v>0</v>
          </cell>
          <cell r="S563" t="b">
            <v>0</v>
          </cell>
          <cell r="T563" t="b">
            <v>0</v>
          </cell>
          <cell r="U563">
            <v>0.5</v>
          </cell>
          <cell r="V563">
            <v>0.34</v>
          </cell>
          <cell r="W563">
            <v>0.34</v>
          </cell>
          <cell r="X563">
            <v>0.5</v>
          </cell>
          <cell r="AH563">
            <v>1</v>
          </cell>
          <cell r="AI563">
            <v>1</v>
          </cell>
          <cell r="AJ563">
            <v>2</v>
          </cell>
          <cell r="AK563">
            <v>1</v>
          </cell>
          <cell r="AL563">
            <v>1</v>
          </cell>
          <cell r="AM563">
            <v>0</v>
          </cell>
          <cell r="AN563">
            <v>2</v>
          </cell>
          <cell r="AO563">
            <v>2</v>
          </cell>
          <cell r="AP563">
            <v>2</v>
          </cell>
          <cell r="AQ563">
            <v>2</v>
          </cell>
          <cell r="AR563">
            <v>2</v>
          </cell>
          <cell r="AS563">
            <v>2</v>
          </cell>
          <cell r="AT563">
            <v>2</v>
          </cell>
          <cell r="AU563">
            <v>2</v>
          </cell>
          <cell r="AV563">
            <v>1</v>
          </cell>
          <cell r="AW563">
            <v>1</v>
          </cell>
          <cell r="AX563">
            <v>1</v>
          </cell>
          <cell r="AY563">
            <v>1</v>
          </cell>
          <cell r="AZ563">
            <v>1</v>
          </cell>
          <cell r="BA563">
            <v>1</v>
          </cell>
          <cell r="BB563">
            <v>1</v>
          </cell>
          <cell r="BC563">
            <v>1</v>
          </cell>
          <cell r="BD563">
            <v>1</v>
          </cell>
          <cell r="BE563">
            <v>1</v>
          </cell>
          <cell r="BF563">
            <v>0</v>
          </cell>
          <cell r="BG563">
            <v>0</v>
          </cell>
          <cell r="BH563">
            <v>1</v>
          </cell>
          <cell r="BI563">
            <v>2</v>
          </cell>
          <cell r="BJ563">
            <v>2</v>
          </cell>
          <cell r="BK563">
            <v>1</v>
          </cell>
          <cell r="BL563">
            <v>1</v>
          </cell>
          <cell r="BM563">
            <v>1</v>
          </cell>
          <cell r="BN563">
            <v>1</v>
          </cell>
          <cell r="BO563">
            <v>1</v>
          </cell>
          <cell r="BP563">
            <v>0</v>
          </cell>
          <cell r="BQ563">
            <v>1</v>
          </cell>
          <cell r="BR563">
            <v>1</v>
          </cell>
          <cell r="BS563">
            <v>0</v>
          </cell>
          <cell r="BT563">
            <v>0</v>
          </cell>
          <cell r="BU563">
            <v>1</v>
          </cell>
          <cell r="BV563">
            <v>2</v>
          </cell>
          <cell r="BW563">
            <v>1</v>
          </cell>
          <cell r="BX563">
            <v>1</v>
          </cell>
          <cell r="BY563">
            <v>1</v>
          </cell>
          <cell r="BZ563">
            <v>1</v>
          </cell>
          <cell r="CA563">
            <v>1</v>
          </cell>
          <cell r="CB563">
            <v>1</v>
          </cell>
          <cell r="CC563">
            <v>1</v>
          </cell>
          <cell r="CD563">
            <v>1</v>
          </cell>
          <cell r="CE563">
            <v>1</v>
          </cell>
          <cell r="CF563">
            <v>1</v>
          </cell>
          <cell r="CG563">
            <v>1</v>
          </cell>
          <cell r="CH563">
            <v>1</v>
          </cell>
          <cell r="CI563">
            <v>1</v>
          </cell>
          <cell r="CJ563">
            <v>1</v>
          </cell>
          <cell r="CK563">
            <v>1</v>
          </cell>
          <cell r="CL563">
            <v>1</v>
          </cell>
          <cell r="CM563">
            <v>1</v>
          </cell>
          <cell r="CN563">
            <v>1</v>
          </cell>
          <cell r="CO563">
            <v>2</v>
          </cell>
          <cell r="CP563">
            <v>2</v>
          </cell>
          <cell r="CQ563">
            <v>2</v>
          </cell>
          <cell r="CR563">
            <v>2</v>
          </cell>
          <cell r="CS563">
            <v>2</v>
          </cell>
          <cell r="CT563">
            <v>2</v>
          </cell>
          <cell r="CU563">
            <v>0</v>
          </cell>
          <cell r="CV563">
            <v>2</v>
          </cell>
          <cell r="CW563">
            <v>1</v>
          </cell>
          <cell r="CX563">
            <v>1</v>
          </cell>
          <cell r="CY563">
            <v>1</v>
          </cell>
          <cell r="CZ563">
            <v>1</v>
          </cell>
          <cell r="DA563">
            <v>1</v>
          </cell>
          <cell r="DB563">
            <v>2</v>
          </cell>
          <cell r="DC563">
            <v>1</v>
          </cell>
          <cell r="DD563">
            <v>1</v>
          </cell>
          <cell r="DE563">
            <v>1</v>
          </cell>
          <cell r="DF563">
            <v>2</v>
          </cell>
          <cell r="DG563">
            <v>1</v>
          </cell>
          <cell r="DH563">
            <v>0</v>
          </cell>
          <cell r="DI563">
            <v>1</v>
          </cell>
          <cell r="DJ563" t="str">
            <v>SN</v>
          </cell>
          <cell r="DK563" t="str">
            <v>Closed</v>
          </cell>
          <cell r="EA563" t="str">
            <v>Might</v>
          </cell>
          <cell r="EB563" t="str">
            <v>• 4 ranks in Knowledge (the planes).
• 8 ranks in Spellcraft.
• Any metamagic feat.
• You must have the ability to fly, either by casting a spell, or as a natural ability. (not verified).</v>
          </cell>
        </row>
        <row r="564">
          <cell r="A564">
            <v>561</v>
          </cell>
          <cell r="B564" t="str">
            <v xml:space="preserve">– Prestige Classes Explorer's Handbook – </v>
          </cell>
          <cell r="E564">
            <v>0</v>
          </cell>
          <cell r="F564">
            <v>1</v>
          </cell>
        </row>
        <row r="565">
          <cell r="A565">
            <v>562</v>
          </cell>
          <cell r="B565" t="str">
            <v>Cataclysm Mage</v>
          </cell>
          <cell r="C565" t="str">
            <v>CatM</v>
          </cell>
          <cell r="D565" t="str">
            <v>CatM</v>
          </cell>
          <cell r="E565">
            <v>0</v>
          </cell>
          <cell r="G565">
            <v>0</v>
          </cell>
          <cell r="K565">
            <v>2</v>
          </cell>
          <cell r="L565">
            <v>4</v>
          </cell>
          <cell r="U565">
            <v>0.5</v>
          </cell>
          <cell r="V565">
            <v>0.34</v>
          </cell>
          <cell r="W565">
            <v>0.34</v>
          </cell>
          <cell r="X565">
            <v>0.5</v>
          </cell>
          <cell r="AH565">
            <v>1</v>
          </cell>
          <cell r="AI565">
            <v>1</v>
          </cell>
          <cell r="AJ565">
            <v>1</v>
          </cell>
          <cell r="AK565">
            <v>1</v>
          </cell>
          <cell r="AL565">
            <v>1</v>
          </cell>
          <cell r="AM565">
            <v>0</v>
          </cell>
          <cell r="AN565">
            <v>2</v>
          </cell>
          <cell r="AO565">
            <v>2</v>
          </cell>
          <cell r="AP565">
            <v>2</v>
          </cell>
          <cell r="AQ565">
            <v>2</v>
          </cell>
          <cell r="AR565">
            <v>2</v>
          </cell>
          <cell r="AS565">
            <v>2</v>
          </cell>
          <cell r="AT565">
            <v>2</v>
          </cell>
          <cell r="AU565">
            <v>2</v>
          </cell>
          <cell r="AV565">
            <v>2</v>
          </cell>
          <cell r="AW565">
            <v>1</v>
          </cell>
          <cell r="AX565">
            <v>1</v>
          </cell>
          <cell r="AY565">
            <v>1</v>
          </cell>
          <cell r="AZ565">
            <v>1</v>
          </cell>
          <cell r="BA565">
            <v>1</v>
          </cell>
          <cell r="BB565">
            <v>1</v>
          </cell>
          <cell r="BC565">
            <v>1</v>
          </cell>
          <cell r="BD565">
            <v>1</v>
          </cell>
          <cell r="BE565">
            <v>1</v>
          </cell>
          <cell r="BF565">
            <v>0</v>
          </cell>
          <cell r="BG565">
            <v>0</v>
          </cell>
          <cell r="BH565">
            <v>1</v>
          </cell>
          <cell r="BI565">
            <v>1</v>
          </cell>
          <cell r="BJ565">
            <v>2</v>
          </cell>
          <cell r="BK565">
            <v>1</v>
          </cell>
          <cell r="BL565">
            <v>1</v>
          </cell>
          <cell r="BM565">
            <v>1</v>
          </cell>
          <cell r="BN565">
            <v>2</v>
          </cell>
          <cell r="BO565">
            <v>1</v>
          </cell>
          <cell r="BP565">
            <v>0</v>
          </cell>
          <cell r="BQ565">
            <v>1</v>
          </cell>
          <cell r="BR565">
            <v>1</v>
          </cell>
          <cell r="BS565">
            <v>1</v>
          </cell>
          <cell r="BT565">
            <v>0</v>
          </cell>
          <cell r="BU565">
            <v>1</v>
          </cell>
          <cell r="BV565">
            <v>2</v>
          </cell>
          <cell r="BW565">
            <v>1</v>
          </cell>
          <cell r="BX565">
            <v>1</v>
          </cell>
          <cell r="BY565">
            <v>1</v>
          </cell>
          <cell r="BZ565">
            <v>1</v>
          </cell>
          <cell r="CA565">
            <v>1</v>
          </cell>
          <cell r="CB565">
            <v>1</v>
          </cell>
          <cell r="CC565">
            <v>1</v>
          </cell>
          <cell r="CD565">
            <v>1</v>
          </cell>
          <cell r="CE565">
            <v>1</v>
          </cell>
          <cell r="CF565">
            <v>1</v>
          </cell>
          <cell r="CG565">
            <v>1</v>
          </cell>
          <cell r="CH565">
            <v>1</v>
          </cell>
          <cell r="CI565">
            <v>1</v>
          </cell>
          <cell r="CJ565">
            <v>1</v>
          </cell>
          <cell r="CK565">
            <v>1</v>
          </cell>
          <cell r="CL565">
            <v>1</v>
          </cell>
          <cell r="CM565">
            <v>1</v>
          </cell>
          <cell r="CN565">
            <v>1</v>
          </cell>
          <cell r="CO565">
            <v>2</v>
          </cell>
          <cell r="CP565">
            <v>2</v>
          </cell>
          <cell r="CQ565">
            <v>2</v>
          </cell>
          <cell r="CR565">
            <v>2</v>
          </cell>
          <cell r="CS565">
            <v>2</v>
          </cell>
          <cell r="CT565">
            <v>2</v>
          </cell>
          <cell r="CU565">
            <v>1</v>
          </cell>
          <cell r="CV565">
            <v>1</v>
          </cell>
          <cell r="CW565">
            <v>1</v>
          </cell>
          <cell r="CX565">
            <v>1</v>
          </cell>
          <cell r="CY565">
            <v>1</v>
          </cell>
          <cell r="CZ565">
            <v>1</v>
          </cell>
          <cell r="DA565">
            <v>1</v>
          </cell>
          <cell r="DB565">
            <v>2</v>
          </cell>
          <cell r="DC565">
            <v>1</v>
          </cell>
          <cell r="DD565">
            <v>1</v>
          </cell>
          <cell r="DE565">
            <v>1</v>
          </cell>
          <cell r="DF565">
            <v>1</v>
          </cell>
          <cell r="DG565">
            <v>1</v>
          </cell>
          <cell r="DH565">
            <v>1</v>
          </cell>
          <cell r="DI565">
            <v>1</v>
          </cell>
          <cell r="DJ565" t="str">
            <v>EH</v>
          </cell>
          <cell r="DK565" t="str">
            <v>Closed</v>
          </cell>
          <cell r="EA565" t="str">
            <v>Might</v>
          </cell>
          <cell r="EB565" t="str">
            <v>• 8 ranks in Knowledge (the planes).
• 8 ranks in Knowledge (history).
• Must be able to cast 3rd level arcane spells.
• Must have received a vision. (not verified)</v>
          </cell>
        </row>
        <row r="566">
          <cell r="A566">
            <v>563</v>
          </cell>
          <cell r="B566" t="str">
            <v>Thunder Guide</v>
          </cell>
          <cell r="C566" t="str">
            <v>TGU</v>
          </cell>
          <cell r="D566" t="str">
            <v>TGU</v>
          </cell>
          <cell r="E566">
            <v>0</v>
          </cell>
          <cell r="K566">
            <v>4</v>
          </cell>
          <cell r="L566">
            <v>10</v>
          </cell>
          <cell r="U566">
            <v>0.75</v>
          </cell>
          <cell r="V566">
            <v>0.5</v>
          </cell>
          <cell r="W566">
            <v>0.34</v>
          </cell>
          <cell r="X566">
            <v>0.34</v>
          </cell>
          <cell r="AH566">
            <v>1</v>
          </cell>
          <cell r="AI566">
            <v>1</v>
          </cell>
          <cell r="AJ566">
            <v>1</v>
          </cell>
          <cell r="AK566">
            <v>2</v>
          </cell>
          <cell r="AL566">
            <v>2</v>
          </cell>
          <cell r="AM566">
            <v>0</v>
          </cell>
          <cell r="AN566">
            <v>1</v>
          </cell>
          <cell r="AO566">
            <v>2</v>
          </cell>
          <cell r="AP566">
            <v>2</v>
          </cell>
          <cell r="AQ566">
            <v>2</v>
          </cell>
          <cell r="AR566">
            <v>2</v>
          </cell>
          <cell r="AS566">
            <v>2</v>
          </cell>
          <cell r="AT566">
            <v>2</v>
          </cell>
          <cell r="AU566">
            <v>2</v>
          </cell>
          <cell r="AV566">
            <v>2</v>
          </cell>
          <cell r="AW566">
            <v>2</v>
          </cell>
          <cell r="AX566">
            <v>1</v>
          </cell>
          <cell r="AY566">
            <v>1</v>
          </cell>
          <cell r="AZ566">
            <v>1</v>
          </cell>
          <cell r="BA566">
            <v>1</v>
          </cell>
          <cell r="BB566">
            <v>2</v>
          </cell>
          <cell r="BC566">
            <v>1</v>
          </cell>
          <cell r="BD566">
            <v>1</v>
          </cell>
          <cell r="BE566">
            <v>1</v>
          </cell>
          <cell r="BF566">
            <v>0</v>
          </cell>
          <cell r="BG566">
            <v>0</v>
          </cell>
          <cell r="BH566">
            <v>2</v>
          </cell>
          <cell r="BI566">
            <v>2</v>
          </cell>
          <cell r="BJ566">
            <v>1</v>
          </cell>
          <cell r="BK566">
            <v>1</v>
          </cell>
          <cell r="BL566">
            <v>1</v>
          </cell>
          <cell r="BM566">
            <v>2</v>
          </cell>
          <cell r="BN566">
            <v>1</v>
          </cell>
          <cell r="BO566">
            <v>2</v>
          </cell>
          <cell r="BP566">
            <v>0</v>
          </cell>
          <cell r="BQ566">
            <v>1</v>
          </cell>
          <cell r="BR566">
            <v>1</v>
          </cell>
          <cell r="BS566">
            <v>1</v>
          </cell>
          <cell r="BT566">
            <v>0</v>
          </cell>
          <cell r="BU566">
            <v>1</v>
          </cell>
          <cell r="BV566">
            <v>1</v>
          </cell>
          <cell r="BW566">
            <v>1</v>
          </cell>
          <cell r="BX566">
            <v>1</v>
          </cell>
          <cell r="BY566">
            <v>1</v>
          </cell>
          <cell r="BZ566">
            <v>1</v>
          </cell>
          <cell r="CA566">
            <v>1</v>
          </cell>
          <cell r="CB566">
            <v>1</v>
          </cell>
          <cell r="CC566">
            <v>1</v>
          </cell>
          <cell r="CD566">
            <v>1</v>
          </cell>
          <cell r="CE566">
            <v>1</v>
          </cell>
          <cell r="CF566">
            <v>1</v>
          </cell>
          <cell r="CG566">
            <v>1</v>
          </cell>
          <cell r="CH566">
            <v>1</v>
          </cell>
          <cell r="CI566">
            <v>1</v>
          </cell>
          <cell r="CJ566">
            <v>1</v>
          </cell>
          <cell r="CK566">
            <v>1</v>
          </cell>
          <cell r="CL566">
            <v>1</v>
          </cell>
          <cell r="CM566">
            <v>1</v>
          </cell>
          <cell r="CN566">
            <v>1</v>
          </cell>
          <cell r="CO566">
            <v>2</v>
          </cell>
          <cell r="CP566">
            <v>2</v>
          </cell>
          <cell r="CQ566">
            <v>2</v>
          </cell>
          <cell r="CR566">
            <v>2</v>
          </cell>
          <cell r="CS566">
            <v>2</v>
          </cell>
          <cell r="CT566">
            <v>2</v>
          </cell>
          <cell r="CU566">
            <v>1</v>
          </cell>
          <cell r="CV566">
            <v>2</v>
          </cell>
          <cell r="CW566">
            <v>1</v>
          </cell>
          <cell r="CX566">
            <v>2</v>
          </cell>
          <cell r="CY566">
            <v>1</v>
          </cell>
          <cell r="CZ566">
            <v>1</v>
          </cell>
          <cell r="DA566">
            <v>2</v>
          </cell>
          <cell r="DB566">
            <v>1</v>
          </cell>
          <cell r="DC566">
            <v>2</v>
          </cell>
          <cell r="DD566">
            <v>2</v>
          </cell>
          <cell r="DE566">
            <v>2</v>
          </cell>
          <cell r="DF566">
            <v>1</v>
          </cell>
          <cell r="DG566">
            <v>1</v>
          </cell>
          <cell r="DH566">
            <v>1</v>
          </cell>
          <cell r="DI566">
            <v>1</v>
          </cell>
          <cell r="DJ566" t="str">
            <v>EH</v>
          </cell>
          <cell r="DK566" t="str">
            <v>Closed</v>
          </cell>
          <cell r="EA566" t="str">
            <v>Might</v>
          </cell>
          <cell r="EB566" t="str">
            <v>• BAB +4.
• 3 ranks in Diplomacy.
• Must be able to speak either Aquan, Argon, Draconic, Drow, Elven, Giant, or Sahuagin.
• Must have adventured in 2 of the following areas: Aerenal, Argonnesson, Seren, Shargon's Teeth, 
the Thunder Sea, or Xen'drik. (not verified)</v>
          </cell>
        </row>
        <row r="567">
          <cell r="A567">
            <v>564</v>
          </cell>
          <cell r="B567" t="str">
            <v>Windwright Captain</v>
          </cell>
          <cell r="C567" t="str">
            <v>WiC</v>
          </cell>
          <cell r="D567" t="str">
            <v>WiC</v>
          </cell>
          <cell r="E567">
            <v>0</v>
          </cell>
          <cell r="G567">
            <v>0</v>
          </cell>
          <cell r="K567">
            <v>6</v>
          </cell>
          <cell r="L567">
            <v>6</v>
          </cell>
          <cell r="U567">
            <v>0.75</v>
          </cell>
          <cell r="V567">
            <v>0.34</v>
          </cell>
          <cell r="W567">
            <v>0.5</v>
          </cell>
          <cell r="X567">
            <v>0.5</v>
          </cell>
          <cell r="AH567">
            <v>1</v>
          </cell>
          <cell r="AI567">
            <v>1</v>
          </cell>
          <cell r="AJ567">
            <v>2</v>
          </cell>
          <cell r="AK567">
            <v>2</v>
          </cell>
          <cell r="AL567">
            <v>2</v>
          </cell>
          <cell r="AM567">
            <v>0</v>
          </cell>
          <cell r="AN567">
            <v>2</v>
          </cell>
          <cell r="AO567">
            <v>2</v>
          </cell>
          <cell r="AP567">
            <v>2</v>
          </cell>
          <cell r="AQ567">
            <v>2</v>
          </cell>
          <cell r="AR567">
            <v>2</v>
          </cell>
          <cell r="AS567">
            <v>2</v>
          </cell>
          <cell r="AT567">
            <v>2</v>
          </cell>
          <cell r="AU567">
            <v>2</v>
          </cell>
          <cell r="AV567">
            <v>1</v>
          </cell>
          <cell r="AW567">
            <v>2</v>
          </cell>
          <cell r="AX567">
            <v>1</v>
          </cell>
          <cell r="AY567">
            <v>1</v>
          </cell>
          <cell r="AZ567">
            <v>2</v>
          </cell>
          <cell r="BA567">
            <v>1</v>
          </cell>
          <cell r="BB567">
            <v>1</v>
          </cell>
          <cell r="BC567">
            <v>1</v>
          </cell>
          <cell r="BD567">
            <v>1</v>
          </cell>
          <cell r="BE567">
            <v>2</v>
          </cell>
          <cell r="BF567">
            <v>0</v>
          </cell>
          <cell r="BG567">
            <v>0</v>
          </cell>
          <cell r="BH567">
            <v>1</v>
          </cell>
          <cell r="BI567">
            <v>2</v>
          </cell>
          <cell r="BJ567">
            <v>1</v>
          </cell>
          <cell r="BK567">
            <v>1</v>
          </cell>
          <cell r="BL567">
            <v>1</v>
          </cell>
          <cell r="BM567">
            <v>2</v>
          </cell>
          <cell r="BN567">
            <v>1</v>
          </cell>
          <cell r="BO567">
            <v>1</v>
          </cell>
          <cell r="BP567">
            <v>0</v>
          </cell>
          <cell r="BQ567">
            <v>1</v>
          </cell>
          <cell r="BR567">
            <v>1</v>
          </cell>
          <cell r="BS567">
            <v>1</v>
          </cell>
          <cell r="BT567">
            <v>0</v>
          </cell>
          <cell r="BU567">
            <v>1</v>
          </cell>
          <cell r="BV567">
            <v>1</v>
          </cell>
          <cell r="BW567">
            <v>1</v>
          </cell>
          <cell r="BX567">
            <v>1</v>
          </cell>
          <cell r="BY567">
            <v>1</v>
          </cell>
          <cell r="BZ567">
            <v>1</v>
          </cell>
          <cell r="CA567">
            <v>1</v>
          </cell>
          <cell r="CB567">
            <v>1</v>
          </cell>
          <cell r="CC567">
            <v>1</v>
          </cell>
          <cell r="CD567">
            <v>1</v>
          </cell>
          <cell r="CE567">
            <v>2</v>
          </cell>
          <cell r="CF567">
            <v>1</v>
          </cell>
          <cell r="CG567">
            <v>2</v>
          </cell>
          <cell r="CH567">
            <v>1</v>
          </cell>
          <cell r="CI567">
            <v>1</v>
          </cell>
          <cell r="CJ567">
            <v>1</v>
          </cell>
          <cell r="CK567">
            <v>1</v>
          </cell>
          <cell r="CL567">
            <v>1</v>
          </cell>
          <cell r="CM567">
            <v>1</v>
          </cell>
          <cell r="CN567">
            <v>1</v>
          </cell>
          <cell r="CO567">
            <v>2</v>
          </cell>
          <cell r="CP567">
            <v>2</v>
          </cell>
          <cell r="CQ567">
            <v>2</v>
          </cell>
          <cell r="CR567">
            <v>2</v>
          </cell>
          <cell r="CS567">
            <v>2</v>
          </cell>
          <cell r="CT567">
            <v>2</v>
          </cell>
          <cell r="CU567">
            <v>1</v>
          </cell>
          <cell r="CV567">
            <v>1</v>
          </cell>
          <cell r="CW567">
            <v>1</v>
          </cell>
          <cell r="CX567">
            <v>1</v>
          </cell>
          <cell r="CY567">
            <v>1</v>
          </cell>
          <cell r="CZ567">
            <v>1</v>
          </cell>
          <cell r="DA567">
            <v>1</v>
          </cell>
          <cell r="DB567">
            <v>1</v>
          </cell>
          <cell r="DC567">
            <v>2</v>
          </cell>
          <cell r="DD567">
            <v>1</v>
          </cell>
          <cell r="DE567">
            <v>2</v>
          </cell>
          <cell r="DF567">
            <v>2</v>
          </cell>
          <cell r="DG567">
            <v>2</v>
          </cell>
          <cell r="DH567">
            <v>1</v>
          </cell>
          <cell r="DI567">
            <v>2</v>
          </cell>
          <cell r="DJ567" t="str">
            <v>EH</v>
          </cell>
          <cell r="DK567" t="str">
            <v>Closed</v>
          </cell>
          <cell r="EA567" t="str">
            <v>Might</v>
          </cell>
          <cell r="EB567" t="str">
            <v>• Half-Elf.
• 4 ranks in Balance.
• 10 ranks in Profession(sailor).
• 6 ranks in Use Magic Device.
• Feat: Least Mark of Storm (Must have wind's favor ability).
• Must be able to cast 1st level Arcane spells or imbue 1st level Infusions.
• Must have piloted an airship or wind galleon while in the service of House Lyrander.</v>
          </cell>
        </row>
        <row r="568">
          <cell r="A568">
            <v>565</v>
          </cell>
          <cell r="B568" t="str">
            <v xml:space="preserve"> – Prestige Classes Secrets of Xendrik –  </v>
          </cell>
          <cell r="E568">
            <v>0</v>
          </cell>
          <cell r="F568">
            <v>1</v>
          </cell>
        </row>
        <row r="569">
          <cell r="A569">
            <v>566</v>
          </cell>
          <cell r="B569" t="str">
            <v>Landforged Walker</v>
          </cell>
          <cell r="C569" t="str">
            <v>LFW</v>
          </cell>
          <cell r="D569" t="str">
            <v>LFW</v>
          </cell>
          <cell r="E569">
            <v>0</v>
          </cell>
          <cell r="G569">
            <v>0</v>
          </cell>
          <cell r="K569">
            <v>4</v>
          </cell>
          <cell r="L569">
            <v>8</v>
          </cell>
          <cell r="U569">
            <v>0.75</v>
          </cell>
          <cell r="V569">
            <v>0.5</v>
          </cell>
          <cell r="W569">
            <v>0.34</v>
          </cell>
          <cell r="X569">
            <v>0.34</v>
          </cell>
          <cell r="AH569">
            <v>1</v>
          </cell>
          <cell r="AI569">
            <v>1</v>
          </cell>
          <cell r="AJ569">
            <v>1</v>
          </cell>
          <cell r="AK569">
            <v>1</v>
          </cell>
          <cell r="AL569">
            <v>2</v>
          </cell>
          <cell r="AM569">
            <v>0</v>
          </cell>
          <cell r="AN569">
            <v>2</v>
          </cell>
          <cell r="AO569">
            <v>2</v>
          </cell>
          <cell r="AP569">
            <v>2</v>
          </cell>
          <cell r="AQ569">
            <v>2</v>
          </cell>
          <cell r="AR569">
            <v>2</v>
          </cell>
          <cell r="AS569">
            <v>2</v>
          </cell>
          <cell r="AT569">
            <v>2</v>
          </cell>
          <cell r="AU569">
            <v>2</v>
          </cell>
          <cell r="AV569">
            <v>1</v>
          </cell>
          <cell r="AW569">
            <v>1</v>
          </cell>
          <cell r="AX569">
            <v>1</v>
          </cell>
          <cell r="AY569">
            <v>1</v>
          </cell>
          <cell r="AZ569">
            <v>1</v>
          </cell>
          <cell r="BA569">
            <v>1</v>
          </cell>
          <cell r="BB569">
            <v>1</v>
          </cell>
          <cell r="BC569">
            <v>2</v>
          </cell>
          <cell r="BD569">
            <v>2</v>
          </cell>
          <cell r="BE569">
            <v>2</v>
          </cell>
          <cell r="BF569">
            <v>0</v>
          </cell>
          <cell r="BG569">
            <v>0</v>
          </cell>
          <cell r="BH569">
            <v>1</v>
          </cell>
          <cell r="BI569">
            <v>1</v>
          </cell>
          <cell r="BJ569">
            <v>1</v>
          </cell>
          <cell r="BK569">
            <v>1</v>
          </cell>
          <cell r="BL569">
            <v>1</v>
          </cell>
          <cell r="BM569">
            <v>2</v>
          </cell>
          <cell r="BN569">
            <v>1</v>
          </cell>
          <cell r="BO569">
            <v>1</v>
          </cell>
          <cell r="BP569">
            <v>0</v>
          </cell>
          <cell r="BQ569">
            <v>2</v>
          </cell>
          <cell r="BR569">
            <v>1</v>
          </cell>
          <cell r="BS569">
            <v>1</v>
          </cell>
          <cell r="BT569">
            <v>0</v>
          </cell>
          <cell r="BU569">
            <v>1</v>
          </cell>
          <cell r="BV569">
            <v>1</v>
          </cell>
          <cell r="BW569">
            <v>1</v>
          </cell>
          <cell r="BX569">
            <v>1</v>
          </cell>
          <cell r="BY569">
            <v>1</v>
          </cell>
          <cell r="BZ569">
            <v>1</v>
          </cell>
          <cell r="CA569">
            <v>1</v>
          </cell>
          <cell r="CB569">
            <v>1</v>
          </cell>
          <cell r="CC569">
            <v>1</v>
          </cell>
          <cell r="CD569">
            <v>1</v>
          </cell>
          <cell r="CE569">
            <v>1</v>
          </cell>
          <cell r="CF569">
            <v>1</v>
          </cell>
          <cell r="CG569">
            <v>2</v>
          </cell>
          <cell r="CH569">
            <v>1</v>
          </cell>
          <cell r="CI569">
            <v>1</v>
          </cell>
          <cell r="CJ569">
            <v>1</v>
          </cell>
          <cell r="CK569">
            <v>1</v>
          </cell>
          <cell r="CL569">
            <v>1</v>
          </cell>
          <cell r="CM569">
            <v>1</v>
          </cell>
          <cell r="CN569">
            <v>1</v>
          </cell>
          <cell r="CO569">
            <v>2</v>
          </cell>
          <cell r="CP569">
            <v>2</v>
          </cell>
          <cell r="CQ569">
            <v>2</v>
          </cell>
          <cell r="CR569">
            <v>2</v>
          </cell>
          <cell r="CS569">
            <v>2</v>
          </cell>
          <cell r="CT569">
            <v>2</v>
          </cell>
          <cell r="CU569">
            <v>1</v>
          </cell>
          <cell r="CV569">
            <v>1</v>
          </cell>
          <cell r="CW569">
            <v>1</v>
          </cell>
          <cell r="CX569">
            <v>1</v>
          </cell>
          <cell r="CY569">
            <v>1</v>
          </cell>
          <cell r="CZ569">
            <v>1</v>
          </cell>
          <cell r="DA569">
            <v>1</v>
          </cell>
          <cell r="DB569">
            <v>2</v>
          </cell>
          <cell r="DC569">
            <v>1</v>
          </cell>
          <cell r="DD569">
            <v>2</v>
          </cell>
          <cell r="DE569">
            <v>2</v>
          </cell>
          <cell r="DF569">
            <v>1</v>
          </cell>
          <cell r="DG569">
            <v>1</v>
          </cell>
          <cell r="DH569">
            <v>1</v>
          </cell>
          <cell r="DI569">
            <v>1</v>
          </cell>
          <cell r="DJ569" t="str">
            <v>SE</v>
          </cell>
          <cell r="DK569" t="str">
            <v>Closed</v>
          </cell>
          <cell r="EA569" t="str">
            <v>Do</v>
          </cell>
          <cell r="EB569" t="str">
            <v xml:space="preserve">• Warforged.
• 2 ranks in Knowledge(geography).
• 4 ranks in Knowledge(nature).
• 8 ranks in Survival.
• Feat: Ironwood Body or Skill Focus(Knowledge(nature)).
</v>
          </cell>
        </row>
        <row r="570">
          <cell r="A570">
            <v>567</v>
          </cell>
          <cell r="B570" t="str">
            <v>Primal Scholar</v>
          </cell>
          <cell r="C570" t="str">
            <v>PrS</v>
          </cell>
          <cell r="D570" t="str">
            <v>PrS</v>
          </cell>
          <cell r="E570">
            <v>0</v>
          </cell>
          <cell r="G570">
            <v>0</v>
          </cell>
          <cell r="K570">
            <v>4</v>
          </cell>
          <cell r="L570">
            <v>4</v>
          </cell>
          <cell r="U570">
            <v>0.5</v>
          </cell>
          <cell r="V570">
            <v>0.34</v>
          </cell>
          <cell r="W570">
            <v>0.34</v>
          </cell>
          <cell r="X570">
            <v>0.5</v>
          </cell>
          <cell r="AH570">
            <v>1</v>
          </cell>
          <cell r="AI570">
            <v>1</v>
          </cell>
          <cell r="AJ570">
            <v>1</v>
          </cell>
          <cell r="AK570">
            <v>1</v>
          </cell>
          <cell r="AL570">
            <v>1</v>
          </cell>
          <cell r="AM570">
            <v>0</v>
          </cell>
          <cell r="AN570">
            <v>2</v>
          </cell>
          <cell r="AO570">
            <v>1</v>
          </cell>
          <cell r="AP570">
            <v>1</v>
          </cell>
          <cell r="AQ570">
            <v>1</v>
          </cell>
          <cell r="AR570">
            <v>1</v>
          </cell>
          <cell r="AS570">
            <v>1</v>
          </cell>
          <cell r="AT570">
            <v>1</v>
          </cell>
          <cell r="AU570">
            <v>1</v>
          </cell>
          <cell r="AV570">
            <v>2</v>
          </cell>
          <cell r="AW570">
            <v>1</v>
          </cell>
          <cell r="AX570">
            <v>1</v>
          </cell>
          <cell r="AY570">
            <v>1</v>
          </cell>
          <cell r="AZ570">
            <v>1</v>
          </cell>
          <cell r="BA570">
            <v>1</v>
          </cell>
          <cell r="BB570">
            <v>1</v>
          </cell>
          <cell r="BC570">
            <v>1</v>
          </cell>
          <cell r="BD570">
            <v>1</v>
          </cell>
          <cell r="BE570">
            <v>1</v>
          </cell>
          <cell r="BF570">
            <v>0</v>
          </cell>
          <cell r="BG570">
            <v>0</v>
          </cell>
          <cell r="BH570">
            <v>1</v>
          </cell>
          <cell r="BI570">
            <v>1</v>
          </cell>
          <cell r="BJ570">
            <v>2</v>
          </cell>
          <cell r="BK570">
            <v>2</v>
          </cell>
          <cell r="BL570">
            <v>2</v>
          </cell>
          <cell r="BM570">
            <v>2</v>
          </cell>
          <cell r="BN570">
            <v>2</v>
          </cell>
          <cell r="BO570">
            <v>2</v>
          </cell>
          <cell r="BP570">
            <v>0</v>
          </cell>
          <cell r="BQ570">
            <v>2</v>
          </cell>
          <cell r="BR570">
            <v>2</v>
          </cell>
          <cell r="BS570">
            <v>2</v>
          </cell>
          <cell r="BT570">
            <v>0</v>
          </cell>
          <cell r="BU570">
            <v>2</v>
          </cell>
          <cell r="BV570">
            <v>2</v>
          </cell>
          <cell r="BW570">
            <v>2</v>
          </cell>
          <cell r="BX570">
            <v>2</v>
          </cell>
          <cell r="BY570">
            <v>2</v>
          </cell>
          <cell r="BZ570">
            <v>2</v>
          </cell>
          <cell r="CA570">
            <v>2</v>
          </cell>
          <cell r="CB570">
            <v>2</v>
          </cell>
          <cell r="CC570">
            <v>2</v>
          </cell>
          <cell r="CD570">
            <v>2</v>
          </cell>
          <cell r="CE570">
            <v>1</v>
          </cell>
          <cell r="CF570">
            <v>1</v>
          </cell>
          <cell r="CG570">
            <v>1</v>
          </cell>
          <cell r="CH570">
            <v>1</v>
          </cell>
          <cell r="CI570">
            <v>1</v>
          </cell>
          <cell r="CJ570">
            <v>1</v>
          </cell>
          <cell r="CK570">
            <v>1</v>
          </cell>
          <cell r="CL570">
            <v>1</v>
          </cell>
          <cell r="CM570">
            <v>1</v>
          </cell>
          <cell r="CN570">
            <v>1</v>
          </cell>
          <cell r="CO570">
            <v>1</v>
          </cell>
          <cell r="CP570">
            <v>1</v>
          </cell>
          <cell r="CQ570">
            <v>1</v>
          </cell>
          <cell r="CR570">
            <v>1</v>
          </cell>
          <cell r="CS570">
            <v>1</v>
          </cell>
          <cell r="CT570">
            <v>1</v>
          </cell>
          <cell r="CU570">
            <v>1</v>
          </cell>
          <cell r="CV570">
            <v>1</v>
          </cell>
          <cell r="CW570">
            <v>1</v>
          </cell>
          <cell r="CX570">
            <v>1</v>
          </cell>
          <cell r="CY570">
            <v>1</v>
          </cell>
          <cell r="CZ570">
            <v>1</v>
          </cell>
          <cell r="DA570">
            <v>1</v>
          </cell>
          <cell r="DB570">
            <v>2</v>
          </cell>
          <cell r="DC570">
            <v>1</v>
          </cell>
          <cell r="DD570">
            <v>1</v>
          </cell>
          <cell r="DE570">
            <v>1</v>
          </cell>
          <cell r="DF570">
            <v>1</v>
          </cell>
          <cell r="DG570">
            <v>2</v>
          </cell>
          <cell r="DH570">
            <v>1</v>
          </cell>
          <cell r="DI570">
            <v>1</v>
          </cell>
          <cell r="DJ570" t="str">
            <v>SE</v>
          </cell>
          <cell r="DK570" t="str">
            <v>Closed</v>
          </cell>
          <cell r="EA570" t="str">
            <v>Might</v>
          </cell>
          <cell r="EB570" t="str">
            <v>• 5 ranks in Knowledge(arcana).
• 10 ranks in Knowledge(history).
• 10 ranks in Spellcraft.
• Feat: Any Metamagic.
• Feat: Mysterious Magic.
• Must have a Caster Level of 7.
• Must have spent at least 6 mo. in Xen'drik studying it's ancient magic (not verified).</v>
          </cell>
        </row>
        <row r="571">
          <cell r="A571">
            <v>568</v>
          </cell>
          <cell r="B571" t="str">
            <v>Scorpion Wraith</v>
          </cell>
          <cell r="C571" t="str">
            <v>ScW</v>
          </cell>
          <cell r="D571" t="str">
            <v>ScW</v>
          </cell>
          <cell r="E571">
            <v>0</v>
          </cell>
          <cell r="K571">
            <v>6</v>
          </cell>
          <cell r="L571">
            <v>8</v>
          </cell>
          <cell r="U571">
            <v>1</v>
          </cell>
          <cell r="V571">
            <v>0.34</v>
          </cell>
          <cell r="W571">
            <v>0.5</v>
          </cell>
          <cell r="X571">
            <v>0.34</v>
          </cell>
          <cell r="AH571">
            <v>1</v>
          </cell>
          <cell r="AI571">
            <v>1</v>
          </cell>
          <cell r="AJ571">
            <v>1</v>
          </cell>
          <cell r="AK571">
            <v>1</v>
          </cell>
          <cell r="AL571">
            <v>2</v>
          </cell>
          <cell r="AM571">
            <v>0</v>
          </cell>
          <cell r="AN571">
            <v>1</v>
          </cell>
          <cell r="AO571">
            <v>1</v>
          </cell>
          <cell r="AP571">
            <v>1</v>
          </cell>
          <cell r="AQ571">
            <v>1</v>
          </cell>
          <cell r="AR571">
            <v>1</v>
          </cell>
          <cell r="AS571">
            <v>1</v>
          </cell>
          <cell r="AT571">
            <v>1</v>
          </cell>
          <cell r="AU571">
            <v>1</v>
          </cell>
          <cell r="AV571">
            <v>1</v>
          </cell>
          <cell r="AW571">
            <v>1</v>
          </cell>
          <cell r="AX571">
            <v>1</v>
          </cell>
          <cell r="AY571">
            <v>1</v>
          </cell>
          <cell r="AZ571">
            <v>1</v>
          </cell>
          <cell r="BA571">
            <v>1</v>
          </cell>
          <cell r="BB571">
            <v>1</v>
          </cell>
          <cell r="BC571">
            <v>2</v>
          </cell>
          <cell r="BD571">
            <v>1</v>
          </cell>
          <cell r="BE571">
            <v>2</v>
          </cell>
          <cell r="BF571">
            <v>0</v>
          </cell>
          <cell r="BG571">
            <v>0</v>
          </cell>
          <cell r="BH571">
            <v>1</v>
          </cell>
          <cell r="BI571">
            <v>2</v>
          </cell>
          <cell r="BJ571">
            <v>1</v>
          </cell>
          <cell r="BK571">
            <v>1</v>
          </cell>
          <cell r="BL571">
            <v>1</v>
          </cell>
          <cell r="BM571">
            <v>1</v>
          </cell>
          <cell r="BN571">
            <v>1</v>
          </cell>
          <cell r="BO571">
            <v>1</v>
          </cell>
          <cell r="BP571">
            <v>0</v>
          </cell>
          <cell r="BQ571">
            <v>2</v>
          </cell>
          <cell r="BR571">
            <v>1</v>
          </cell>
          <cell r="BS571">
            <v>1</v>
          </cell>
          <cell r="BT571">
            <v>0</v>
          </cell>
          <cell r="BU571">
            <v>1</v>
          </cell>
          <cell r="BV571">
            <v>1</v>
          </cell>
          <cell r="BW571">
            <v>1</v>
          </cell>
          <cell r="BX571">
            <v>1</v>
          </cell>
          <cell r="BY571">
            <v>1</v>
          </cell>
          <cell r="BZ571">
            <v>1</v>
          </cell>
          <cell r="CA571">
            <v>1</v>
          </cell>
          <cell r="CB571">
            <v>1</v>
          </cell>
          <cell r="CC571">
            <v>1</v>
          </cell>
          <cell r="CD571">
            <v>1</v>
          </cell>
          <cell r="CE571">
            <v>2</v>
          </cell>
          <cell r="CF571">
            <v>1</v>
          </cell>
          <cell r="CG571">
            <v>2</v>
          </cell>
          <cell r="CH571">
            <v>1</v>
          </cell>
          <cell r="CI571">
            <v>1</v>
          </cell>
          <cell r="CJ571">
            <v>1</v>
          </cell>
          <cell r="CK571">
            <v>1</v>
          </cell>
          <cell r="CL571">
            <v>1</v>
          </cell>
          <cell r="CM571">
            <v>1</v>
          </cell>
          <cell r="CN571">
            <v>1</v>
          </cell>
          <cell r="CO571">
            <v>1</v>
          </cell>
          <cell r="CP571">
            <v>1</v>
          </cell>
          <cell r="CQ571">
            <v>1</v>
          </cell>
          <cell r="CR571">
            <v>1</v>
          </cell>
          <cell r="CS571">
            <v>1</v>
          </cell>
          <cell r="CT571">
            <v>1</v>
          </cell>
          <cell r="CU571">
            <v>1</v>
          </cell>
          <cell r="CV571">
            <v>1</v>
          </cell>
          <cell r="CW571">
            <v>1</v>
          </cell>
          <cell r="CX571">
            <v>1</v>
          </cell>
          <cell r="CY571">
            <v>1</v>
          </cell>
          <cell r="CZ571">
            <v>1</v>
          </cell>
          <cell r="DA571">
            <v>1</v>
          </cell>
          <cell r="DB571">
            <v>1</v>
          </cell>
          <cell r="DC571">
            <v>2</v>
          </cell>
          <cell r="DD571">
            <v>2</v>
          </cell>
          <cell r="DE571">
            <v>2</v>
          </cell>
          <cell r="DF571">
            <v>2</v>
          </cell>
          <cell r="DG571">
            <v>1</v>
          </cell>
          <cell r="DH571">
            <v>1</v>
          </cell>
          <cell r="DI571">
            <v>1</v>
          </cell>
          <cell r="DJ571" t="str">
            <v>SE</v>
          </cell>
          <cell r="DK571" t="str">
            <v>Closed</v>
          </cell>
          <cell r="EA571" t="str">
            <v>Might</v>
          </cell>
          <cell r="EB571" t="str">
            <v>• Base Attack Bonus +4.
• 8 ranks in Hide.
• 4 ranks in Knowledge(nature).
• 8 ranks in Move Silently.
• Feat: Blindfight.
• Feat: Improved Initiative.
• Wild Empathy Class Feature.
• Must have been trained in Xen'drik by another Scorpion Wraith (not verified).</v>
          </cell>
        </row>
        <row r="572">
          <cell r="A572">
            <v>569</v>
          </cell>
          <cell r="B572" t="str">
            <v>– Prestige Classes Player's Guide to Eberron –</v>
          </cell>
          <cell r="E572">
            <v>0</v>
          </cell>
          <cell r="F572">
            <v>1</v>
          </cell>
        </row>
        <row r="573">
          <cell r="A573">
            <v>570</v>
          </cell>
          <cell r="B573" t="str">
            <v>High Elemental Binder</v>
          </cell>
          <cell r="C573" t="str">
            <v>HEB</v>
          </cell>
          <cell r="D573" t="str">
            <v>HEB</v>
          </cell>
          <cell r="E573">
            <v>0</v>
          </cell>
          <cell r="G573">
            <v>0</v>
          </cell>
          <cell r="K573">
            <v>2</v>
          </cell>
          <cell r="L573">
            <v>6</v>
          </cell>
          <cell r="U573">
            <v>0.75</v>
          </cell>
          <cell r="V573">
            <v>0.34</v>
          </cell>
          <cell r="W573">
            <v>0.34</v>
          </cell>
          <cell r="X573">
            <v>0.5</v>
          </cell>
          <cell r="AH573">
            <v>1</v>
          </cell>
          <cell r="AI573">
            <v>1</v>
          </cell>
          <cell r="AJ573">
            <v>1</v>
          </cell>
          <cell r="AK573">
            <v>1</v>
          </cell>
          <cell r="AL573">
            <v>1</v>
          </cell>
          <cell r="AM573">
            <v>0</v>
          </cell>
          <cell r="AN573">
            <v>2</v>
          </cell>
          <cell r="AO573">
            <v>2</v>
          </cell>
          <cell r="AP573">
            <v>2</v>
          </cell>
          <cell r="AQ573">
            <v>2</v>
          </cell>
          <cell r="AR573">
            <v>2</v>
          </cell>
          <cell r="AS573">
            <v>2</v>
          </cell>
          <cell r="AT573">
            <v>2</v>
          </cell>
          <cell r="AU573">
            <v>2</v>
          </cell>
          <cell r="AV573">
            <v>1</v>
          </cell>
          <cell r="AW573">
            <v>1</v>
          </cell>
          <cell r="AX573">
            <v>1</v>
          </cell>
          <cell r="AY573">
            <v>1</v>
          </cell>
          <cell r="AZ573">
            <v>1</v>
          </cell>
          <cell r="BA573">
            <v>1</v>
          </cell>
          <cell r="BB573">
            <v>1</v>
          </cell>
          <cell r="BC573">
            <v>1</v>
          </cell>
          <cell r="BD573">
            <v>1</v>
          </cell>
          <cell r="BE573">
            <v>1</v>
          </cell>
          <cell r="BF573">
            <v>0</v>
          </cell>
          <cell r="BG573">
            <v>0</v>
          </cell>
          <cell r="BH573">
            <v>1</v>
          </cell>
          <cell r="BI573">
            <v>1</v>
          </cell>
          <cell r="BJ573">
            <v>2</v>
          </cell>
          <cell r="BK573">
            <v>1</v>
          </cell>
          <cell r="BL573">
            <v>1</v>
          </cell>
          <cell r="BM573">
            <v>1</v>
          </cell>
          <cell r="BN573">
            <v>1</v>
          </cell>
          <cell r="BO573">
            <v>1</v>
          </cell>
          <cell r="BP573">
            <v>0</v>
          </cell>
          <cell r="BQ573">
            <v>1</v>
          </cell>
          <cell r="BR573">
            <v>1</v>
          </cell>
          <cell r="BS573">
            <v>1</v>
          </cell>
          <cell r="BT573">
            <v>0</v>
          </cell>
          <cell r="BU573">
            <v>1</v>
          </cell>
          <cell r="BV573">
            <v>2</v>
          </cell>
          <cell r="BW573">
            <v>1</v>
          </cell>
          <cell r="BX573">
            <v>1</v>
          </cell>
          <cell r="BY573">
            <v>1</v>
          </cell>
          <cell r="BZ573">
            <v>1</v>
          </cell>
          <cell r="CA573">
            <v>1</v>
          </cell>
          <cell r="CB573">
            <v>1</v>
          </cell>
          <cell r="CC573">
            <v>1</v>
          </cell>
          <cell r="CD573">
            <v>1</v>
          </cell>
          <cell r="CE573">
            <v>1</v>
          </cell>
          <cell r="CF573">
            <v>1</v>
          </cell>
          <cell r="CG573">
            <v>1</v>
          </cell>
          <cell r="CH573">
            <v>1</v>
          </cell>
          <cell r="CI573">
            <v>1</v>
          </cell>
          <cell r="CJ573">
            <v>1</v>
          </cell>
          <cell r="CK573">
            <v>1</v>
          </cell>
          <cell r="CL573">
            <v>1</v>
          </cell>
          <cell r="CM573">
            <v>1</v>
          </cell>
          <cell r="CN573">
            <v>1</v>
          </cell>
          <cell r="CO573">
            <v>1</v>
          </cell>
          <cell r="CP573">
            <v>1</v>
          </cell>
          <cell r="CQ573">
            <v>1</v>
          </cell>
          <cell r="CR573">
            <v>1</v>
          </cell>
          <cell r="CS573">
            <v>1</v>
          </cell>
          <cell r="CT573">
            <v>1</v>
          </cell>
          <cell r="CU573">
            <v>1</v>
          </cell>
          <cell r="CV573">
            <v>1</v>
          </cell>
          <cell r="CW573">
            <v>1</v>
          </cell>
          <cell r="CX573">
            <v>1</v>
          </cell>
          <cell r="CY573">
            <v>1</v>
          </cell>
          <cell r="CZ573">
            <v>1</v>
          </cell>
          <cell r="DA573">
            <v>1</v>
          </cell>
          <cell r="DB573">
            <v>2</v>
          </cell>
          <cell r="DC573">
            <v>1</v>
          </cell>
          <cell r="DD573">
            <v>1</v>
          </cell>
          <cell r="DE573">
            <v>1</v>
          </cell>
          <cell r="DF573">
            <v>1</v>
          </cell>
          <cell r="DG573">
            <v>2</v>
          </cell>
          <cell r="DH573">
            <v>1</v>
          </cell>
          <cell r="DI573">
            <v>1</v>
          </cell>
          <cell r="DJ573" t="str">
            <v>PGtE</v>
          </cell>
          <cell r="EA573" t="str">
            <v>Might</v>
          </cell>
          <cell r="EB573" t="str">
            <v>• 8 ranks in Concentration.
• 4 ranks in Knowledge(arcana).
• 8 ranks in Knowledge(the planes).
• Feat:Bind Elemental.
• Feat: Craft Wondrous Item.
• Ability to Cast 3rd-level spells or infusions.</v>
          </cell>
        </row>
        <row r="574">
          <cell r="A574">
            <v>571</v>
          </cell>
          <cell r="B574" t="str">
            <v>Revenant Blade</v>
          </cell>
          <cell r="C574" t="str">
            <v>RBl</v>
          </cell>
          <cell r="D574" t="str">
            <v>RBl</v>
          </cell>
          <cell r="E574">
            <v>0</v>
          </cell>
          <cell r="K574">
            <v>4</v>
          </cell>
          <cell r="L574">
            <v>8</v>
          </cell>
          <cell r="U574">
            <v>1</v>
          </cell>
          <cell r="V574">
            <v>0.34</v>
          </cell>
          <cell r="W574">
            <v>0.34</v>
          </cell>
          <cell r="X574">
            <v>0.5</v>
          </cell>
          <cell r="AH574">
            <v>1</v>
          </cell>
          <cell r="AI574">
            <v>1</v>
          </cell>
          <cell r="AJ574">
            <v>1</v>
          </cell>
          <cell r="AK574">
            <v>1</v>
          </cell>
          <cell r="AL574">
            <v>2</v>
          </cell>
          <cell r="AM574">
            <v>0</v>
          </cell>
          <cell r="AN574">
            <v>1</v>
          </cell>
          <cell r="AO574">
            <v>2</v>
          </cell>
          <cell r="AP574">
            <v>2</v>
          </cell>
          <cell r="AQ574">
            <v>2</v>
          </cell>
          <cell r="AR574">
            <v>2</v>
          </cell>
          <cell r="AS574">
            <v>2</v>
          </cell>
          <cell r="AT574">
            <v>2</v>
          </cell>
          <cell r="AU574">
            <v>2</v>
          </cell>
          <cell r="AV574">
            <v>1</v>
          </cell>
          <cell r="AW574">
            <v>1</v>
          </cell>
          <cell r="AX574">
            <v>1</v>
          </cell>
          <cell r="AY574">
            <v>1</v>
          </cell>
          <cell r="AZ574">
            <v>1</v>
          </cell>
          <cell r="BA574">
            <v>1</v>
          </cell>
          <cell r="BB574">
            <v>1</v>
          </cell>
          <cell r="BC574">
            <v>2</v>
          </cell>
          <cell r="BD574">
            <v>2</v>
          </cell>
          <cell r="BE574">
            <v>2</v>
          </cell>
          <cell r="BF574">
            <v>0</v>
          </cell>
          <cell r="BG574">
            <v>0</v>
          </cell>
          <cell r="BH574">
            <v>2</v>
          </cell>
          <cell r="BI574">
            <v>2</v>
          </cell>
          <cell r="BJ574">
            <v>1</v>
          </cell>
          <cell r="BK574">
            <v>1</v>
          </cell>
          <cell r="BL574">
            <v>1</v>
          </cell>
          <cell r="BM574">
            <v>2</v>
          </cell>
          <cell r="BN574">
            <v>2</v>
          </cell>
          <cell r="BO574">
            <v>1</v>
          </cell>
          <cell r="BP574">
            <v>0</v>
          </cell>
          <cell r="BQ574">
            <v>2</v>
          </cell>
          <cell r="BR574">
            <v>1</v>
          </cell>
          <cell r="BS574">
            <v>1</v>
          </cell>
          <cell r="BT574">
            <v>0</v>
          </cell>
          <cell r="BU574">
            <v>1</v>
          </cell>
          <cell r="BV574">
            <v>1</v>
          </cell>
          <cell r="BW574">
            <v>1</v>
          </cell>
          <cell r="BX574">
            <v>1</v>
          </cell>
          <cell r="BY574">
            <v>1</v>
          </cell>
          <cell r="BZ574">
            <v>1</v>
          </cell>
          <cell r="CA574">
            <v>1</v>
          </cell>
          <cell r="CB574">
            <v>1</v>
          </cell>
          <cell r="CC574">
            <v>1</v>
          </cell>
          <cell r="CD574">
            <v>1</v>
          </cell>
          <cell r="CE574">
            <v>2</v>
          </cell>
          <cell r="CF574">
            <v>1</v>
          </cell>
          <cell r="CG574">
            <v>2</v>
          </cell>
          <cell r="CH574">
            <v>1</v>
          </cell>
          <cell r="CI574">
            <v>1</v>
          </cell>
          <cell r="CJ574">
            <v>1</v>
          </cell>
          <cell r="CK574">
            <v>1</v>
          </cell>
          <cell r="CL574">
            <v>1</v>
          </cell>
          <cell r="CM574">
            <v>1</v>
          </cell>
          <cell r="CN574">
            <v>1</v>
          </cell>
          <cell r="CO574">
            <v>2</v>
          </cell>
          <cell r="CP574">
            <v>2</v>
          </cell>
          <cell r="CQ574">
            <v>2</v>
          </cell>
          <cell r="CR574">
            <v>2</v>
          </cell>
          <cell r="CS574">
            <v>2</v>
          </cell>
          <cell r="CT574">
            <v>2</v>
          </cell>
          <cell r="CU574">
            <v>1</v>
          </cell>
          <cell r="CV574">
            <v>2</v>
          </cell>
          <cell r="CW574">
            <v>2</v>
          </cell>
          <cell r="CX574">
            <v>1</v>
          </cell>
          <cell r="CY574">
            <v>1</v>
          </cell>
          <cell r="CZ574">
            <v>1</v>
          </cell>
          <cell r="DA574">
            <v>1</v>
          </cell>
          <cell r="DB574">
            <v>1</v>
          </cell>
          <cell r="DC574">
            <v>2</v>
          </cell>
          <cell r="DD574">
            <v>2</v>
          </cell>
          <cell r="DE574">
            <v>2</v>
          </cell>
          <cell r="DF574">
            <v>1</v>
          </cell>
          <cell r="DG574">
            <v>1</v>
          </cell>
          <cell r="DH574">
            <v>1</v>
          </cell>
          <cell r="DI574">
            <v>2</v>
          </cell>
          <cell r="DJ574" t="str">
            <v>PGtE</v>
          </cell>
          <cell r="EA574" t="str">
            <v>Might</v>
          </cell>
          <cell r="EB574" t="str">
            <v xml:space="preserve">• Elf
• Region of Origin: Valenar.
• BAB +5.
• 5 ranks in Hide.
• 2 ranks in Knowledge(history).
• 5 ranks in Move Silently.
• Feat: Bladebearer of the Valenar.
• Feat: Two-Weapon Fighting.
• Feat: Weapon Focus (Scimitar, Valenar double).
</v>
          </cell>
        </row>
        <row r="575">
          <cell r="A575">
            <v>572</v>
          </cell>
          <cell r="B575" t="str">
            <v>– Prestige Classes Magic of Eberron –</v>
          </cell>
          <cell r="E575">
            <v>0</v>
          </cell>
          <cell r="F575">
            <v>1</v>
          </cell>
        </row>
        <row r="576">
          <cell r="A576">
            <v>573</v>
          </cell>
          <cell r="B576" t="str">
            <v>Alchemist Savant</v>
          </cell>
          <cell r="C576" t="str">
            <v>AlS</v>
          </cell>
          <cell r="D576" t="str">
            <v>AlS</v>
          </cell>
          <cell r="E576">
            <v>0</v>
          </cell>
          <cell r="G576">
            <v>0</v>
          </cell>
          <cell r="K576">
            <v>2</v>
          </cell>
          <cell r="L576">
            <v>4</v>
          </cell>
          <cell r="U576">
            <v>0.75</v>
          </cell>
          <cell r="V576">
            <v>0.5</v>
          </cell>
          <cell r="W576">
            <v>0.34</v>
          </cell>
          <cell r="X576">
            <v>0.34</v>
          </cell>
          <cell r="AH576">
            <v>2</v>
          </cell>
          <cell r="AI576">
            <v>1</v>
          </cell>
          <cell r="AJ576">
            <v>1</v>
          </cell>
          <cell r="AK576">
            <v>1</v>
          </cell>
          <cell r="AL576">
            <v>1</v>
          </cell>
          <cell r="AM576">
            <v>0</v>
          </cell>
          <cell r="AN576">
            <v>2</v>
          </cell>
          <cell r="AO576">
            <v>2</v>
          </cell>
          <cell r="AP576">
            <v>2</v>
          </cell>
          <cell r="AQ576">
            <v>2</v>
          </cell>
          <cell r="AR576">
            <v>2</v>
          </cell>
          <cell r="AS576">
            <v>2</v>
          </cell>
          <cell r="AT576">
            <v>2</v>
          </cell>
          <cell r="AU576">
            <v>2</v>
          </cell>
          <cell r="AV576">
            <v>2</v>
          </cell>
          <cell r="AW576">
            <v>1</v>
          </cell>
          <cell r="AX576">
            <v>1</v>
          </cell>
          <cell r="AY576">
            <v>1</v>
          </cell>
          <cell r="AZ576">
            <v>1</v>
          </cell>
          <cell r="BA576">
            <v>1</v>
          </cell>
          <cell r="BB576">
            <v>1</v>
          </cell>
          <cell r="BC576">
            <v>1</v>
          </cell>
          <cell r="BD576">
            <v>2</v>
          </cell>
          <cell r="BE576">
            <v>1</v>
          </cell>
          <cell r="BF576">
            <v>0</v>
          </cell>
          <cell r="BG576">
            <v>0</v>
          </cell>
          <cell r="BH576">
            <v>1</v>
          </cell>
          <cell r="BI576">
            <v>1</v>
          </cell>
          <cell r="BJ576">
            <v>2</v>
          </cell>
          <cell r="BK576">
            <v>1</v>
          </cell>
          <cell r="BL576">
            <v>1</v>
          </cell>
          <cell r="BM576">
            <v>1</v>
          </cell>
          <cell r="BN576">
            <v>1</v>
          </cell>
          <cell r="BO576">
            <v>1</v>
          </cell>
          <cell r="BP576">
            <v>0</v>
          </cell>
          <cell r="BQ576">
            <v>1</v>
          </cell>
          <cell r="BR576">
            <v>1</v>
          </cell>
          <cell r="BS576">
            <v>1</v>
          </cell>
          <cell r="BT576">
            <v>0</v>
          </cell>
          <cell r="BU576">
            <v>1</v>
          </cell>
          <cell r="BV576">
            <v>1</v>
          </cell>
          <cell r="BW576">
            <v>1</v>
          </cell>
          <cell r="BX576">
            <v>1</v>
          </cell>
          <cell r="BY576">
            <v>1</v>
          </cell>
          <cell r="BZ576">
            <v>1</v>
          </cell>
          <cell r="CA576">
            <v>1</v>
          </cell>
          <cell r="CB576">
            <v>1</v>
          </cell>
          <cell r="CC576">
            <v>1</v>
          </cell>
          <cell r="CD576">
            <v>1</v>
          </cell>
          <cell r="CE576">
            <v>1</v>
          </cell>
          <cell r="CF576">
            <v>1</v>
          </cell>
          <cell r="CG576">
            <v>1</v>
          </cell>
          <cell r="CH576">
            <v>1</v>
          </cell>
          <cell r="CI576">
            <v>1</v>
          </cell>
          <cell r="CJ576">
            <v>1</v>
          </cell>
          <cell r="CK576">
            <v>1</v>
          </cell>
          <cell r="CL576">
            <v>1</v>
          </cell>
          <cell r="CM576">
            <v>1</v>
          </cell>
          <cell r="CN576">
            <v>1</v>
          </cell>
          <cell r="CO576">
            <v>2</v>
          </cell>
          <cell r="CP576">
            <v>2</v>
          </cell>
          <cell r="CQ576">
            <v>2</v>
          </cell>
          <cell r="CR576">
            <v>2</v>
          </cell>
          <cell r="CS576">
            <v>2</v>
          </cell>
          <cell r="CT576">
            <v>2</v>
          </cell>
          <cell r="CU576">
            <v>1</v>
          </cell>
          <cell r="CV576">
            <v>1</v>
          </cell>
          <cell r="CW576">
            <v>1</v>
          </cell>
          <cell r="CX576">
            <v>1</v>
          </cell>
          <cell r="CY576">
            <v>1</v>
          </cell>
          <cell r="CZ576">
            <v>1</v>
          </cell>
          <cell r="DA576">
            <v>1</v>
          </cell>
          <cell r="DB576">
            <v>2</v>
          </cell>
          <cell r="DC576">
            <v>1</v>
          </cell>
          <cell r="DD576">
            <v>1</v>
          </cell>
          <cell r="DE576">
            <v>1</v>
          </cell>
          <cell r="DF576">
            <v>1</v>
          </cell>
          <cell r="DG576">
            <v>1</v>
          </cell>
          <cell r="DH576">
            <v>1</v>
          </cell>
          <cell r="DI576">
            <v>1</v>
          </cell>
          <cell r="DJ576" t="str">
            <v>MoE</v>
          </cell>
          <cell r="EA576" t="str">
            <v>Do</v>
          </cell>
          <cell r="EB576" t="str">
            <v>• Craft(Alchemy) 8 ranks
• Brew Potion feat
• Ability to cast 3rd level spells or infusions
• Favored in House (Cannith) or Least Dragonmark (Mark of Making) feat</v>
          </cell>
        </row>
        <row r="577">
          <cell r="A577">
            <v>574</v>
          </cell>
          <cell r="B577" t="str">
            <v>Deadgrim</v>
          </cell>
          <cell r="C577" t="str">
            <v>Dgm</v>
          </cell>
          <cell r="D577" t="str">
            <v>Dgm</v>
          </cell>
          <cell r="E577">
            <v>0</v>
          </cell>
          <cell r="G577">
            <v>0</v>
          </cell>
          <cell r="K577">
            <v>4</v>
          </cell>
          <cell r="L577">
            <v>8</v>
          </cell>
          <cell r="M577">
            <v>0</v>
          </cell>
          <cell r="U577">
            <v>1</v>
          </cell>
          <cell r="V577">
            <v>0.34</v>
          </cell>
          <cell r="W577">
            <v>0.34</v>
          </cell>
          <cell r="X577">
            <v>0.5</v>
          </cell>
          <cell r="AH577">
            <v>1</v>
          </cell>
          <cell r="AI577">
            <v>1</v>
          </cell>
          <cell r="AJ577">
            <v>1</v>
          </cell>
          <cell r="AK577">
            <v>1</v>
          </cell>
          <cell r="AL577">
            <v>1</v>
          </cell>
          <cell r="AM577">
            <v>0</v>
          </cell>
          <cell r="AN577">
            <v>2</v>
          </cell>
          <cell r="AO577">
            <v>1</v>
          </cell>
          <cell r="AP577">
            <v>1</v>
          </cell>
          <cell r="AQ577">
            <v>1</v>
          </cell>
          <cell r="AR577">
            <v>1</v>
          </cell>
          <cell r="AS577">
            <v>1</v>
          </cell>
          <cell r="AT577">
            <v>1</v>
          </cell>
          <cell r="AU577">
            <v>1</v>
          </cell>
          <cell r="AV577">
            <v>1</v>
          </cell>
          <cell r="AW577">
            <v>1</v>
          </cell>
          <cell r="AX577">
            <v>1</v>
          </cell>
          <cell r="AY577">
            <v>1</v>
          </cell>
          <cell r="AZ577">
            <v>1</v>
          </cell>
          <cell r="BA577">
            <v>1</v>
          </cell>
          <cell r="BB577">
            <v>1</v>
          </cell>
          <cell r="BC577">
            <v>1</v>
          </cell>
          <cell r="BD577">
            <v>2</v>
          </cell>
          <cell r="BE577">
            <v>1</v>
          </cell>
          <cell r="BF577">
            <v>0</v>
          </cell>
          <cell r="BG577">
            <v>0</v>
          </cell>
          <cell r="BH577">
            <v>2</v>
          </cell>
          <cell r="BI577">
            <v>1</v>
          </cell>
          <cell r="BJ577">
            <v>1</v>
          </cell>
          <cell r="BK577">
            <v>1</v>
          </cell>
          <cell r="BL577">
            <v>1</v>
          </cell>
          <cell r="BM577">
            <v>1</v>
          </cell>
          <cell r="BN577">
            <v>1</v>
          </cell>
          <cell r="BO577">
            <v>1</v>
          </cell>
          <cell r="BP577">
            <v>0</v>
          </cell>
          <cell r="BQ577">
            <v>1</v>
          </cell>
          <cell r="BR577">
            <v>1</v>
          </cell>
          <cell r="BS577">
            <v>1</v>
          </cell>
          <cell r="BT577">
            <v>0</v>
          </cell>
          <cell r="BU577">
            <v>2</v>
          </cell>
          <cell r="BV577">
            <v>1</v>
          </cell>
          <cell r="BW577">
            <v>1</v>
          </cell>
          <cell r="BX577">
            <v>1</v>
          </cell>
          <cell r="BY577">
            <v>1</v>
          </cell>
          <cell r="BZ577">
            <v>1</v>
          </cell>
          <cell r="CA577">
            <v>1</v>
          </cell>
          <cell r="CB577">
            <v>1</v>
          </cell>
          <cell r="CC577">
            <v>1</v>
          </cell>
          <cell r="CD577">
            <v>1</v>
          </cell>
          <cell r="CE577">
            <v>2</v>
          </cell>
          <cell r="CF577">
            <v>1</v>
          </cell>
          <cell r="CG577">
            <v>1</v>
          </cell>
          <cell r="CH577">
            <v>1</v>
          </cell>
          <cell r="CI577">
            <v>1</v>
          </cell>
          <cell r="CJ577">
            <v>1</v>
          </cell>
          <cell r="CK577">
            <v>1</v>
          </cell>
          <cell r="CL577">
            <v>1</v>
          </cell>
          <cell r="CM577">
            <v>1</v>
          </cell>
          <cell r="CN577">
            <v>1</v>
          </cell>
          <cell r="CO577">
            <v>1</v>
          </cell>
          <cell r="CP577">
            <v>1</v>
          </cell>
          <cell r="CQ577">
            <v>1</v>
          </cell>
          <cell r="CR577">
            <v>1</v>
          </cell>
          <cell r="CS577">
            <v>1</v>
          </cell>
          <cell r="CT577">
            <v>1</v>
          </cell>
          <cell r="CU577">
            <v>1</v>
          </cell>
          <cell r="CV577">
            <v>1</v>
          </cell>
          <cell r="CW577">
            <v>1</v>
          </cell>
          <cell r="CX577">
            <v>2</v>
          </cell>
          <cell r="CY577">
            <v>1</v>
          </cell>
          <cell r="CZ577">
            <v>1</v>
          </cell>
          <cell r="DA577">
            <v>1</v>
          </cell>
          <cell r="DB577">
            <v>2</v>
          </cell>
          <cell r="DC577">
            <v>2</v>
          </cell>
          <cell r="DD577">
            <v>2</v>
          </cell>
          <cell r="DE577">
            <v>1</v>
          </cell>
          <cell r="DF577">
            <v>1</v>
          </cell>
          <cell r="DG577">
            <v>1</v>
          </cell>
          <cell r="DH577">
            <v>1</v>
          </cell>
          <cell r="DI577">
            <v>1</v>
          </cell>
          <cell r="DJ577" t="str">
            <v>MoE</v>
          </cell>
          <cell r="EA577" t="str">
            <v>Might</v>
          </cell>
          <cell r="EB577" t="str">
            <v>• Base Attack Bonus +5
• Knowledge (Religion) 4 ranks
• Ability to cast 1st-level divine spells
• Ability to turn undead or favored enemy (undead)
• Must have survived an encounter with an undead creature with a CR at least equal to his or her level (not verified).
• Must be a sworn member of the Red Watchers organization (not verified).</v>
          </cell>
        </row>
        <row r="578">
          <cell r="A578">
            <v>575</v>
          </cell>
          <cell r="B578" t="str">
            <v>Dragon Prophet</v>
          </cell>
          <cell r="C578" t="str">
            <v>DrP</v>
          </cell>
          <cell r="D578" t="str">
            <v>DrP</v>
          </cell>
          <cell r="E578">
            <v>0</v>
          </cell>
          <cell r="G578">
            <v>0</v>
          </cell>
          <cell r="K578">
            <v>4</v>
          </cell>
          <cell r="L578">
            <v>4</v>
          </cell>
          <cell r="U578">
            <v>0.5</v>
          </cell>
          <cell r="V578">
            <v>0.34</v>
          </cell>
          <cell r="W578">
            <v>0.34</v>
          </cell>
          <cell r="X578">
            <v>0.5</v>
          </cell>
          <cell r="AH578">
            <v>2</v>
          </cell>
          <cell r="AI578">
            <v>1</v>
          </cell>
          <cell r="AJ578">
            <v>1</v>
          </cell>
          <cell r="AK578">
            <v>1</v>
          </cell>
          <cell r="AL578">
            <v>1</v>
          </cell>
          <cell r="AM578">
            <v>0</v>
          </cell>
          <cell r="AN578">
            <v>2</v>
          </cell>
          <cell r="AO578">
            <v>2</v>
          </cell>
          <cell r="AP578">
            <v>2</v>
          </cell>
          <cell r="AQ578">
            <v>2</v>
          </cell>
          <cell r="AR578">
            <v>2</v>
          </cell>
          <cell r="AS578">
            <v>2</v>
          </cell>
          <cell r="AT578">
            <v>2</v>
          </cell>
          <cell r="AU578">
            <v>2</v>
          </cell>
          <cell r="AV578">
            <v>1</v>
          </cell>
          <cell r="AW578">
            <v>2</v>
          </cell>
          <cell r="AX578">
            <v>1</v>
          </cell>
          <cell r="AY578">
            <v>1</v>
          </cell>
          <cell r="AZ578">
            <v>1</v>
          </cell>
          <cell r="BA578">
            <v>1</v>
          </cell>
          <cell r="BB578">
            <v>2</v>
          </cell>
          <cell r="BC578">
            <v>1</v>
          </cell>
          <cell r="BD578">
            <v>1</v>
          </cell>
          <cell r="BE578">
            <v>1</v>
          </cell>
          <cell r="BF578">
            <v>0</v>
          </cell>
          <cell r="BG578">
            <v>0</v>
          </cell>
          <cell r="BH578">
            <v>1</v>
          </cell>
          <cell r="BI578">
            <v>1</v>
          </cell>
          <cell r="BJ578">
            <v>2</v>
          </cell>
          <cell r="BK578">
            <v>1</v>
          </cell>
          <cell r="BL578">
            <v>1</v>
          </cell>
          <cell r="BM578">
            <v>1</v>
          </cell>
          <cell r="BN578">
            <v>2</v>
          </cell>
          <cell r="BO578">
            <v>1</v>
          </cell>
          <cell r="BP578">
            <v>0</v>
          </cell>
          <cell r="BQ578">
            <v>1</v>
          </cell>
          <cell r="BR578">
            <v>1</v>
          </cell>
          <cell r="BS578">
            <v>1</v>
          </cell>
          <cell r="BT578">
            <v>0</v>
          </cell>
          <cell r="BU578">
            <v>1</v>
          </cell>
          <cell r="BV578">
            <v>1</v>
          </cell>
          <cell r="BW578">
            <v>1</v>
          </cell>
          <cell r="BX578">
            <v>1</v>
          </cell>
          <cell r="BY578">
            <v>1</v>
          </cell>
          <cell r="BZ578">
            <v>1</v>
          </cell>
          <cell r="CA578">
            <v>1</v>
          </cell>
          <cell r="CB578">
            <v>1</v>
          </cell>
          <cell r="CC578">
            <v>1</v>
          </cell>
          <cell r="CD578">
            <v>1</v>
          </cell>
          <cell r="CE578">
            <v>1</v>
          </cell>
          <cell r="CF578">
            <v>1</v>
          </cell>
          <cell r="CG578">
            <v>1</v>
          </cell>
          <cell r="CH578">
            <v>1</v>
          </cell>
          <cell r="CI578">
            <v>1</v>
          </cell>
          <cell r="CJ578">
            <v>1</v>
          </cell>
          <cell r="CK578">
            <v>1</v>
          </cell>
          <cell r="CL578">
            <v>1</v>
          </cell>
          <cell r="CM578">
            <v>1</v>
          </cell>
          <cell r="CN578">
            <v>1</v>
          </cell>
          <cell r="CO578">
            <v>2</v>
          </cell>
          <cell r="CP578">
            <v>2</v>
          </cell>
          <cell r="CQ578">
            <v>2</v>
          </cell>
          <cell r="CR578">
            <v>2</v>
          </cell>
          <cell r="CS578">
            <v>2</v>
          </cell>
          <cell r="CT578">
            <v>2</v>
          </cell>
          <cell r="CU578">
            <v>1</v>
          </cell>
          <cell r="CV578">
            <v>1</v>
          </cell>
          <cell r="CW578">
            <v>2</v>
          </cell>
          <cell r="CX578">
            <v>1</v>
          </cell>
          <cell r="CY578">
            <v>1</v>
          </cell>
          <cell r="CZ578">
            <v>1</v>
          </cell>
          <cell r="DA578">
            <v>1</v>
          </cell>
          <cell r="DB578">
            <v>2</v>
          </cell>
          <cell r="DC578">
            <v>1</v>
          </cell>
          <cell r="DD578">
            <v>1</v>
          </cell>
          <cell r="DE578">
            <v>1</v>
          </cell>
          <cell r="DF578">
            <v>1</v>
          </cell>
          <cell r="DG578">
            <v>2</v>
          </cell>
          <cell r="DH578">
            <v>1</v>
          </cell>
          <cell r="DI578">
            <v>1</v>
          </cell>
          <cell r="DJ578" t="str">
            <v>MoE</v>
          </cell>
          <cell r="EA578" t="str">
            <v>Might</v>
          </cell>
          <cell r="EB578" t="str">
            <v>• Knowledge (Arcana) 8 ranks
• Knowledge (History) 4 ranks
• Speak Language (Draconic)
• Dragon Prophesier feat.
• Ability to cast 3rd level arcane spells or imbue 3rd level infusions
• Must be recruited by a dragon to become a dragon prophet (not verified).</v>
          </cell>
        </row>
        <row r="579">
          <cell r="A579">
            <v>576</v>
          </cell>
          <cell r="B579" t="str">
            <v>Elemental Scion of Zilargo</v>
          </cell>
          <cell r="C579" t="str">
            <v>ESZ</v>
          </cell>
          <cell r="D579" t="str">
            <v>ESZ</v>
          </cell>
          <cell r="E579">
            <v>0</v>
          </cell>
          <cell r="K579">
            <v>2</v>
          </cell>
          <cell r="L579">
            <v>8</v>
          </cell>
          <cell r="U579">
            <v>0.75</v>
          </cell>
          <cell r="V579">
            <v>0.5</v>
          </cell>
          <cell r="W579">
            <v>0.34</v>
          </cell>
          <cell r="X579">
            <v>0.34</v>
          </cell>
          <cell r="AH579">
            <v>1</v>
          </cell>
          <cell r="AI579">
            <v>1</v>
          </cell>
          <cell r="AJ579">
            <v>1</v>
          </cell>
          <cell r="AK579">
            <v>1</v>
          </cell>
          <cell r="AL579">
            <v>2</v>
          </cell>
          <cell r="AM579">
            <v>0</v>
          </cell>
          <cell r="AN579">
            <v>1</v>
          </cell>
          <cell r="AO579">
            <v>2</v>
          </cell>
          <cell r="AP579">
            <v>2</v>
          </cell>
          <cell r="AQ579">
            <v>2</v>
          </cell>
          <cell r="AR579">
            <v>2</v>
          </cell>
          <cell r="AS579">
            <v>2</v>
          </cell>
          <cell r="AT579">
            <v>2</v>
          </cell>
          <cell r="AU579">
            <v>2</v>
          </cell>
          <cell r="AV579">
            <v>1</v>
          </cell>
          <cell r="AW579">
            <v>1</v>
          </cell>
          <cell r="AX579">
            <v>1</v>
          </cell>
          <cell r="AY579">
            <v>1</v>
          </cell>
          <cell r="AZ579">
            <v>1</v>
          </cell>
          <cell r="BA579">
            <v>1</v>
          </cell>
          <cell r="BB579">
            <v>1</v>
          </cell>
          <cell r="BC579">
            <v>1</v>
          </cell>
          <cell r="BD579">
            <v>1</v>
          </cell>
          <cell r="BE579">
            <v>1</v>
          </cell>
          <cell r="BF579">
            <v>0</v>
          </cell>
          <cell r="BG579">
            <v>0</v>
          </cell>
          <cell r="BH579">
            <v>2</v>
          </cell>
          <cell r="BI579">
            <v>2</v>
          </cell>
          <cell r="BJ579">
            <v>1</v>
          </cell>
          <cell r="BK579">
            <v>1</v>
          </cell>
          <cell r="BL579">
            <v>1</v>
          </cell>
          <cell r="BM579">
            <v>1</v>
          </cell>
          <cell r="BN579">
            <v>1</v>
          </cell>
          <cell r="BO579">
            <v>1</v>
          </cell>
          <cell r="BP579">
            <v>0</v>
          </cell>
          <cell r="BQ579">
            <v>2</v>
          </cell>
          <cell r="BR579">
            <v>1</v>
          </cell>
          <cell r="BS579">
            <v>1</v>
          </cell>
          <cell r="BT579">
            <v>0</v>
          </cell>
          <cell r="BU579">
            <v>1</v>
          </cell>
          <cell r="BV579">
            <v>2</v>
          </cell>
          <cell r="BW579">
            <v>1</v>
          </cell>
          <cell r="BX579">
            <v>1</v>
          </cell>
          <cell r="BY579">
            <v>1</v>
          </cell>
          <cell r="BZ579">
            <v>1</v>
          </cell>
          <cell r="CA579">
            <v>1</v>
          </cell>
          <cell r="CB579">
            <v>1</v>
          </cell>
          <cell r="CC579">
            <v>1</v>
          </cell>
          <cell r="CD579">
            <v>1</v>
          </cell>
          <cell r="CE579">
            <v>1</v>
          </cell>
          <cell r="CF579">
            <v>1</v>
          </cell>
          <cell r="CG579">
            <v>1</v>
          </cell>
          <cell r="CH579">
            <v>1</v>
          </cell>
          <cell r="CI579">
            <v>1</v>
          </cell>
          <cell r="CJ579">
            <v>1</v>
          </cell>
          <cell r="CK579">
            <v>1</v>
          </cell>
          <cell r="CL579">
            <v>1</v>
          </cell>
          <cell r="CM579">
            <v>1</v>
          </cell>
          <cell r="CN579">
            <v>1</v>
          </cell>
          <cell r="CO579">
            <v>2</v>
          </cell>
          <cell r="CP579">
            <v>2</v>
          </cell>
          <cell r="CQ579">
            <v>2</v>
          </cell>
          <cell r="CR579">
            <v>2</v>
          </cell>
          <cell r="CS579">
            <v>2</v>
          </cell>
          <cell r="CT579">
            <v>2</v>
          </cell>
          <cell r="CU579">
            <v>1</v>
          </cell>
          <cell r="CV579">
            <v>1</v>
          </cell>
          <cell r="CW579">
            <v>1</v>
          </cell>
          <cell r="CX579">
            <v>1</v>
          </cell>
          <cell r="CY579">
            <v>1</v>
          </cell>
          <cell r="CZ579">
            <v>1</v>
          </cell>
          <cell r="DA579">
            <v>1</v>
          </cell>
          <cell r="DB579">
            <v>1</v>
          </cell>
          <cell r="DC579">
            <v>1</v>
          </cell>
          <cell r="DD579">
            <v>2</v>
          </cell>
          <cell r="DE579">
            <v>2</v>
          </cell>
          <cell r="DF579">
            <v>1</v>
          </cell>
          <cell r="DG579">
            <v>1</v>
          </cell>
          <cell r="DH579">
            <v>1</v>
          </cell>
          <cell r="DI579">
            <v>1</v>
          </cell>
          <cell r="DJ579" t="str">
            <v>MoE</v>
          </cell>
          <cell r="EA579" t="str">
            <v>Might</v>
          </cell>
          <cell r="EB579" t="str">
            <v>• Base Attack Bonus +5
• Knowledge (Nature) 2 ranks
• Knowledge (The Planes) 2 ranks
• Speak Language (Auran, Aquan, Ignan or Terran). The elemental language know must match the type of elemental that provides the scion's graft.
• Must have at least one elemental graft (not verified).</v>
          </cell>
        </row>
        <row r="580">
          <cell r="A580">
            <v>577</v>
          </cell>
          <cell r="B580" t="str">
            <v>Impure Prince</v>
          </cell>
          <cell r="C580" t="str">
            <v>IPr</v>
          </cell>
          <cell r="D580" t="str">
            <v>IPr</v>
          </cell>
          <cell r="E580">
            <v>0</v>
          </cell>
          <cell r="G580">
            <v>0</v>
          </cell>
          <cell r="K580">
            <v>4</v>
          </cell>
          <cell r="L580">
            <v>8</v>
          </cell>
          <cell r="U580">
            <v>1</v>
          </cell>
          <cell r="V580">
            <v>0.34</v>
          </cell>
          <cell r="W580">
            <v>0.34</v>
          </cell>
          <cell r="X580">
            <v>0.5</v>
          </cell>
          <cell r="AH580">
            <v>1</v>
          </cell>
          <cell r="AI580">
            <v>1</v>
          </cell>
          <cell r="AJ580">
            <v>1</v>
          </cell>
          <cell r="AK580">
            <v>2</v>
          </cell>
          <cell r="AL580">
            <v>2</v>
          </cell>
          <cell r="AM580">
            <v>0</v>
          </cell>
          <cell r="AN580">
            <v>2</v>
          </cell>
          <cell r="AO580">
            <v>1</v>
          </cell>
          <cell r="AP580">
            <v>1</v>
          </cell>
          <cell r="AQ580">
            <v>1</v>
          </cell>
          <cell r="AR580">
            <v>1</v>
          </cell>
          <cell r="AS580">
            <v>1</v>
          </cell>
          <cell r="AT580">
            <v>1</v>
          </cell>
          <cell r="AU580">
            <v>1</v>
          </cell>
          <cell r="AV580">
            <v>1</v>
          </cell>
          <cell r="AW580">
            <v>1</v>
          </cell>
          <cell r="AX580">
            <v>1</v>
          </cell>
          <cell r="AY580">
            <v>2</v>
          </cell>
          <cell r="AZ580">
            <v>1</v>
          </cell>
          <cell r="BA580">
            <v>1</v>
          </cell>
          <cell r="BB580">
            <v>2</v>
          </cell>
          <cell r="BC580">
            <v>1</v>
          </cell>
          <cell r="BD580">
            <v>1</v>
          </cell>
          <cell r="BE580">
            <v>2</v>
          </cell>
          <cell r="BF580">
            <v>0</v>
          </cell>
          <cell r="BG580">
            <v>0</v>
          </cell>
          <cell r="BH580">
            <v>1</v>
          </cell>
          <cell r="BI580">
            <v>2</v>
          </cell>
          <cell r="BJ580">
            <v>1</v>
          </cell>
          <cell r="BK580">
            <v>1</v>
          </cell>
          <cell r="BL580">
            <v>2</v>
          </cell>
          <cell r="BM580">
            <v>1</v>
          </cell>
          <cell r="BN580">
            <v>1</v>
          </cell>
          <cell r="BO580">
            <v>2</v>
          </cell>
          <cell r="BP580">
            <v>0</v>
          </cell>
          <cell r="BQ580">
            <v>1</v>
          </cell>
          <cell r="BR580">
            <v>1</v>
          </cell>
          <cell r="BS580">
            <v>1</v>
          </cell>
          <cell r="BT580">
            <v>0</v>
          </cell>
          <cell r="BU580">
            <v>1</v>
          </cell>
          <cell r="BV580">
            <v>2</v>
          </cell>
          <cell r="BW580">
            <v>1</v>
          </cell>
          <cell r="BX580">
            <v>1</v>
          </cell>
          <cell r="BY580">
            <v>1</v>
          </cell>
          <cell r="BZ580">
            <v>1</v>
          </cell>
          <cell r="CA580">
            <v>1</v>
          </cell>
          <cell r="CB580">
            <v>1</v>
          </cell>
          <cell r="CC580">
            <v>1</v>
          </cell>
          <cell r="CD580">
            <v>1</v>
          </cell>
          <cell r="CE580">
            <v>2</v>
          </cell>
          <cell r="CF580">
            <v>1</v>
          </cell>
          <cell r="CG580">
            <v>2</v>
          </cell>
          <cell r="CH580">
            <v>1</v>
          </cell>
          <cell r="CI580">
            <v>1</v>
          </cell>
          <cell r="CJ580">
            <v>1</v>
          </cell>
          <cell r="CK580">
            <v>1</v>
          </cell>
          <cell r="CL580">
            <v>1</v>
          </cell>
          <cell r="CM580">
            <v>1</v>
          </cell>
          <cell r="CN580">
            <v>1</v>
          </cell>
          <cell r="CO580">
            <v>1</v>
          </cell>
          <cell r="CP580">
            <v>1</v>
          </cell>
          <cell r="CQ580">
            <v>1</v>
          </cell>
          <cell r="CR580">
            <v>1</v>
          </cell>
          <cell r="CS580">
            <v>1</v>
          </cell>
          <cell r="CT580">
            <v>1</v>
          </cell>
          <cell r="CU580">
            <v>1</v>
          </cell>
          <cell r="CV580">
            <v>1</v>
          </cell>
          <cell r="CW580">
            <v>2</v>
          </cell>
          <cell r="CX580">
            <v>2</v>
          </cell>
          <cell r="CY580">
            <v>1</v>
          </cell>
          <cell r="CZ580">
            <v>1</v>
          </cell>
          <cell r="DA580">
            <v>1</v>
          </cell>
          <cell r="DB580">
            <v>1</v>
          </cell>
          <cell r="DC580">
            <v>2</v>
          </cell>
          <cell r="DD580">
            <v>2</v>
          </cell>
          <cell r="DE580">
            <v>1</v>
          </cell>
          <cell r="DF580">
            <v>1</v>
          </cell>
          <cell r="DG580">
            <v>1</v>
          </cell>
          <cell r="DH580">
            <v>1</v>
          </cell>
          <cell r="DI580">
            <v>1</v>
          </cell>
          <cell r="DJ580" t="str">
            <v>MoE</v>
          </cell>
          <cell r="EA580" t="str">
            <v>Do</v>
          </cell>
          <cell r="EB580" t="str">
            <v>• Gather Information 4 ranks
• Knowledge (Dungeoneering) 8 ranks
• Search 4 ranks
• Speak Language (Daelkyr)
• Symbiont Mastery feat
• Favored Enemy (Aberrations) or Gatekeeper Initiate feat</v>
          </cell>
        </row>
        <row r="581">
          <cell r="A581">
            <v>578</v>
          </cell>
          <cell r="B581" t="str">
            <v>Quori Mindhunter</v>
          </cell>
          <cell r="C581" t="str">
            <v>QMh</v>
          </cell>
          <cell r="D581" t="str">
            <v>QMh</v>
          </cell>
          <cell r="E581">
            <v>0</v>
          </cell>
          <cell r="I581">
            <v>0</v>
          </cell>
          <cell r="K581">
            <v>2</v>
          </cell>
          <cell r="L581">
            <v>6</v>
          </cell>
          <cell r="U581">
            <v>0.75</v>
          </cell>
          <cell r="V581">
            <v>0.34</v>
          </cell>
          <cell r="W581">
            <v>0.34</v>
          </cell>
          <cell r="X581">
            <v>0.5</v>
          </cell>
          <cell r="AH581">
            <v>1</v>
          </cell>
          <cell r="AI581">
            <v>2</v>
          </cell>
          <cell r="AJ581">
            <v>1</v>
          </cell>
          <cell r="AK581">
            <v>2</v>
          </cell>
          <cell r="AL581">
            <v>1</v>
          </cell>
          <cell r="AM581">
            <v>0</v>
          </cell>
          <cell r="AN581">
            <v>2</v>
          </cell>
          <cell r="AO581">
            <v>2</v>
          </cell>
          <cell r="AP581">
            <v>2</v>
          </cell>
          <cell r="AQ581">
            <v>2</v>
          </cell>
          <cell r="AR581">
            <v>2</v>
          </cell>
          <cell r="AS581">
            <v>2</v>
          </cell>
          <cell r="AT581">
            <v>2</v>
          </cell>
          <cell r="AU581">
            <v>2</v>
          </cell>
          <cell r="AV581">
            <v>1</v>
          </cell>
          <cell r="AW581">
            <v>1</v>
          </cell>
          <cell r="AX581">
            <v>1</v>
          </cell>
          <cell r="AY581">
            <v>1</v>
          </cell>
          <cell r="AZ581">
            <v>1</v>
          </cell>
          <cell r="BA581">
            <v>1</v>
          </cell>
          <cell r="BB581">
            <v>1</v>
          </cell>
          <cell r="BC581">
            <v>1</v>
          </cell>
          <cell r="BD581">
            <v>1</v>
          </cell>
          <cell r="BE581">
            <v>1</v>
          </cell>
          <cell r="BF581">
            <v>0</v>
          </cell>
          <cell r="BG581">
            <v>0</v>
          </cell>
          <cell r="BH581">
            <v>2</v>
          </cell>
          <cell r="BI581">
            <v>1</v>
          </cell>
          <cell r="BJ581">
            <v>1</v>
          </cell>
          <cell r="BK581">
            <v>1</v>
          </cell>
          <cell r="BL581">
            <v>1</v>
          </cell>
          <cell r="BM581">
            <v>1</v>
          </cell>
          <cell r="BN581">
            <v>1</v>
          </cell>
          <cell r="BO581">
            <v>1</v>
          </cell>
          <cell r="BP581">
            <v>0</v>
          </cell>
          <cell r="BQ581">
            <v>1</v>
          </cell>
          <cell r="BR581">
            <v>1</v>
          </cell>
          <cell r="BS581">
            <v>2</v>
          </cell>
          <cell r="BT581">
            <v>0</v>
          </cell>
          <cell r="BU581">
            <v>1</v>
          </cell>
          <cell r="BV581">
            <v>2</v>
          </cell>
          <cell r="BW581">
            <v>1</v>
          </cell>
          <cell r="BX581">
            <v>1</v>
          </cell>
          <cell r="BY581">
            <v>1</v>
          </cell>
          <cell r="BZ581">
            <v>1</v>
          </cell>
          <cell r="CA581">
            <v>1</v>
          </cell>
          <cell r="CB581">
            <v>1</v>
          </cell>
          <cell r="CC581">
            <v>1</v>
          </cell>
          <cell r="CD581">
            <v>1</v>
          </cell>
          <cell r="CE581">
            <v>1</v>
          </cell>
          <cell r="CF581">
            <v>1</v>
          </cell>
          <cell r="CG581">
            <v>1</v>
          </cell>
          <cell r="CH581">
            <v>1</v>
          </cell>
          <cell r="CI581">
            <v>1</v>
          </cell>
          <cell r="CJ581">
            <v>1</v>
          </cell>
          <cell r="CK581">
            <v>1</v>
          </cell>
          <cell r="CL581">
            <v>1</v>
          </cell>
          <cell r="CM581">
            <v>1</v>
          </cell>
          <cell r="CN581">
            <v>1</v>
          </cell>
          <cell r="CO581">
            <v>2</v>
          </cell>
          <cell r="CP581">
            <v>2</v>
          </cell>
          <cell r="CQ581">
            <v>2</v>
          </cell>
          <cell r="CR581">
            <v>2</v>
          </cell>
          <cell r="CS581">
            <v>2</v>
          </cell>
          <cell r="CT581">
            <v>2</v>
          </cell>
          <cell r="CU581">
            <v>2</v>
          </cell>
          <cell r="CV581">
            <v>1</v>
          </cell>
          <cell r="CW581">
            <v>1</v>
          </cell>
          <cell r="CX581">
            <v>2</v>
          </cell>
          <cell r="CY581">
            <v>1</v>
          </cell>
          <cell r="CZ581">
            <v>1</v>
          </cell>
          <cell r="DA581">
            <v>1</v>
          </cell>
          <cell r="DB581">
            <v>1</v>
          </cell>
          <cell r="DC581">
            <v>1</v>
          </cell>
          <cell r="DD581">
            <v>1</v>
          </cell>
          <cell r="DE581">
            <v>1</v>
          </cell>
          <cell r="DF581">
            <v>1</v>
          </cell>
          <cell r="DG581">
            <v>1</v>
          </cell>
          <cell r="DH581">
            <v>1</v>
          </cell>
          <cell r="DI581">
            <v>1</v>
          </cell>
          <cell r="DJ581" t="str">
            <v>MoE</v>
          </cell>
          <cell r="EA581" t="str">
            <v>Might</v>
          </cell>
          <cell r="EB581" t="str">
            <v>• Concentration 9 ranks
• Iron Will feat
• Narrow Mind feat
• Must know thought shield (not verified).• Must lure and defeat a quori spirit in a dreamstate combat (not verified).</v>
          </cell>
        </row>
        <row r="582">
          <cell r="A582">
            <v>579</v>
          </cell>
          <cell r="B582" t="str">
            <v>Renegade Mastermaker</v>
          </cell>
          <cell r="C582" t="str">
            <v>RMm</v>
          </cell>
          <cell r="D582" t="str">
            <v>RMm</v>
          </cell>
          <cell r="E582">
            <v>0</v>
          </cell>
          <cell r="G582">
            <v>0</v>
          </cell>
          <cell r="K582">
            <v>4</v>
          </cell>
          <cell r="L582">
            <v>6</v>
          </cell>
          <cell r="U582">
            <v>0.75</v>
          </cell>
          <cell r="V582">
            <v>0.5</v>
          </cell>
          <cell r="W582">
            <v>0.34</v>
          </cell>
          <cell r="X582">
            <v>0.5</v>
          </cell>
          <cell r="AH582">
            <v>2</v>
          </cell>
          <cell r="AI582">
            <v>1</v>
          </cell>
          <cell r="AJ582">
            <v>1</v>
          </cell>
          <cell r="AK582">
            <v>1</v>
          </cell>
          <cell r="AL582">
            <v>1</v>
          </cell>
          <cell r="AM582">
            <v>0</v>
          </cell>
          <cell r="AN582">
            <v>2</v>
          </cell>
          <cell r="AO582">
            <v>2</v>
          </cell>
          <cell r="AP582">
            <v>2</v>
          </cell>
          <cell r="AQ582">
            <v>2</v>
          </cell>
          <cell r="AR582">
            <v>2</v>
          </cell>
          <cell r="AS582">
            <v>2</v>
          </cell>
          <cell r="AT582">
            <v>2</v>
          </cell>
          <cell r="AU582">
            <v>2</v>
          </cell>
          <cell r="AV582">
            <v>1</v>
          </cell>
          <cell r="AW582">
            <v>1</v>
          </cell>
          <cell r="AX582">
            <v>2</v>
          </cell>
          <cell r="AY582">
            <v>1</v>
          </cell>
          <cell r="AZ582">
            <v>1</v>
          </cell>
          <cell r="BA582">
            <v>1</v>
          </cell>
          <cell r="BB582">
            <v>1</v>
          </cell>
          <cell r="BC582">
            <v>1</v>
          </cell>
          <cell r="BD582">
            <v>1</v>
          </cell>
          <cell r="BE582">
            <v>1</v>
          </cell>
          <cell r="BF582">
            <v>0</v>
          </cell>
          <cell r="BG582">
            <v>0</v>
          </cell>
          <cell r="BH582">
            <v>1</v>
          </cell>
          <cell r="BI582">
            <v>1</v>
          </cell>
          <cell r="BJ582">
            <v>2</v>
          </cell>
          <cell r="BK582">
            <v>2</v>
          </cell>
          <cell r="BL582">
            <v>1</v>
          </cell>
          <cell r="BM582">
            <v>1</v>
          </cell>
          <cell r="BN582">
            <v>1</v>
          </cell>
          <cell r="BO582">
            <v>1</v>
          </cell>
          <cell r="BP582">
            <v>0</v>
          </cell>
          <cell r="BQ582">
            <v>1</v>
          </cell>
          <cell r="BR582">
            <v>1</v>
          </cell>
          <cell r="BS582">
            <v>1</v>
          </cell>
          <cell r="BT582">
            <v>0</v>
          </cell>
          <cell r="BU582">
            <v>1</v>
          </cell>
          <cell r="BV582">
            <v>2</v>
          </cell>
          <cell r="BW582">
            <v>1</v>
          </cell>
          <cell r="BX582">
            <v>1</v>
          </cell>
          <cell r="BY582">
            <v>1</v>
          </cell>
          <cell r="BZ582">
            <v>1</v>
          </cell>
          <cell r="CA582">
            <v>1</v>
          </cell>
          <cell r="CB582">
            <v>1</v>
          </cell>
          <cell r="CC582">
            <v>1</v>
          </cell>
          <cell r="CD582">
            <v>1</v>
          </cell>
          <cell r="CE582">
            <v>1</v>
          </cell>
          <cell r="CF582">
            <v>1</v>
          </cell>
          <cell r="CG582">
            <v>1</v>
          </cell>
          <cell r="CH582">
            <v>2</v>
          </cell>
          <cell r="CI582">
            <v>1</v>
          </cell>
          <cell r="CJ582">
            <v>1</v>
          </cell>
          <cell r="CK582">
            <v>1</v>
          </cell>
          <cell r="CL582">
            <v>1</v>
          </cell>
          <cell r="CM582">
            <v>1</v>
          </cell>
          <cell r="CN582">
            <v>1</v>
          </cell>
          <cell r="CO582">
            <v>2</v>
          </cell>
          <cell r="CP582">
            <v>2</v>
          </cell>
          <cell r="CQ582">
            <v>2</v>
          </cell>
          <cell r="CR582">
            <v>2</v>
          </cell>
          <cell r="CS582">
            <v>2</v>
          </cell>
          <cell r="CT582">
            <v>2</v>
          </cell>
          <cell r="CU582">
            <v>1</v>
          </cell>
          <cell r="CV582">
            <v>1</v>
          </cell>
          <cell r="CW582">
            <v>2</v>
          </cell>
          <cell r="CX582">
            <v>1</v>
          </cell>
          <cell r="CY582">
            <v>1</v>
          </cell>
          <cell r="CZ582">
            <v>1</v>
          </cell>
          <cell r="DA582">
            <v>1</v>
          </cell>
          <cell r="DB582">
            <v>2</v>
          </cell>
          <cell r="DC582">
            <v>1</v>
          </cell>
          <cell r="DD582">
            <v>1</v>
          </cell>
          <cell r="DE582">
            <v>1</v>
          </cell>
          <cell r="DF582">
            <v>1</v>
          </cell>
          <cell r="DG582">
            <v>2</v>
          </cell>
          <cell r="DH582">
            <v>1</v>
          </cell>
          <cell r="DI582">
            <v>1</v>
          </cell>
          <cell r="DJ582" t="str">
            <v>MoE</v>
          </cell>
          <cell r="EA582" t="str">
            <v>Do</v>
          </cell>
          <cell r="EB582" t="str">
            <v>• Craft(armorsmithing, blacksmithing, gemcutting or sculpting) 8 ranks
• Craft Magic Arms and Armor feat
• Craft Wondrous Item feat</v>
          </cell>
        </row>
        <row r="583">
          <cell r="A583">
            <v>580</v>
          </cell>
          <cell r="B583" t="str">
            <v>Vigilant Sentinel of Aerenal</v>
          </cell>
          <cell r="C583" t="str">
            <v>VSA</v>
          </cell>
          <cell r="D583" t="str">
            <v>VSA</v>
          </cell>
          <cell r="E583">
            <v>0</v>
          </cell>
          <cell r="K583">
            <v>6</v>
          </cell>
          <cell r="L583">
            <v>8</v>
          </cell>
          <cell r="U583">
            <v>0.75</v>
          </cell>
          <cell r="V583">
            <v>0.34</v>
          </cell>
          <cell r="W583">
            <v>0.5</v>
          </cell>
          <cell r="X583">
            <v>0.5</v>
          </cell>
          <cell r="AH583">
            <v>1</v>
          </cell>
          <cell r="AI583">
            <v>1</v>
          </cell>
          <cell r="AJ583">
            <v>1</v>
          </cell>
          <cell r="AK583">
            <v>2</v>
          </cell>
          <cell r="AL583">
            <v>2</v>
          </cell>
          <cell r="AM583">
            <v>0</v>
          </cell>
          <cell r="AN583">
            <v>2</v>
          </cell>
          <cell r="AO583">
            <v>2</v>
          </cell>
          <cell r="AP583">
            <v>2</v>
          </cell>
          <cell r="AQ583">
            <v>2</v>
          </cell>
          <cell r="AR583">
            <v>2</v>
          </cell>
          <cell r="AS583">
            <v>2</v>
          </cell>
          <cell r="AT583">
            <v>2</v>
          </cell>
          <cell r="AU583">
            <v>2</v>
          </cell>
          <cell r="AV583">
            <v>1</v>
          </cell>
          <cell r="AW583">
            <v>2</v>
          </cell>
          <cell r="AX583">
            <v>1</v>
          </cell>
          <cell r="AY583">
            <v>2</v>
          </cell>
          <cell r="AZ583">
            <v>2</v>
          </cell>
          <cell r="BA583">
            <v>2</v>
          </cell>
          <cell r="BB583">
            <v>2</v>
          </cell>
          <cell r="BC583">
            <v>1</v>
          </cell>
          <cell r="BD583">
            <v>1</v>
          </cell>
          <cell r="BE583">
            <v>2</v>
          </cell>
          <cell r="BF583">
            <v>0</v>
          </cell>
          <cell r="BG583">
            <v>0</v>
          </cell>
          <cell r="BH583">
            <v>2</v>
          </cell>
          <cell r="BI583">
            <v>2</v>
          </cell>
          <cell r="BJ583">
            <v>1</v>
          </cell>
          <cell r="BK583">
            <v>1</v>
          </cell>
          <cell r="BL583">
            <v>1</v>
          </cell>
          <cell r="BM583">
            <v>1</v>
          </cell>
          <cell r="BN583">
            <v>1</v>
          </cell>
          <cell r="BO583">
            <v>2</v>
          </cell>
          <cell r="BP583">
            <v>0</v>
          </cell>
          <cell r="BQ583">
            <v>1</v>
          </cell>
          <cell r="BR583">
            <v>1</v>
          </cell>
          <cell r="BS583">
            <v>1</v>
          </cell>
          <cell r="BT583">
            <v>0</v>
          </cell>
          <cell r="BU583">
            <v>1</v>
          </cell>
          <cell r="BV583">
            <v>1</v>
          </cell>
          <cell r="BW583">
            <v>1</v>
          </cell>
          <cell r="BX583">
            <v>1</v>
          </cell>
          <cell r="BY583">
            <v>1</v>
          </cell>
          <cell r="BZ583">
            <v>1</v>
          </cell>
          <cell r="CA583">
            <v>1</v>
          </cell>
          <cell r="CB583">
            <v>1</v>
          </cell>
          <cell r="CC583">
            <v>1</v>
          </cell>
          <cell r="CD583">
            <v>1</v>
          </cell>
          <cell r="CE583">
            <v>2</v>
          </cell>
          <cell r="CF583">
            <v>1</v>
          </cell>
          <cell r="CG583">
            <v>2</v>
          </cell>
          <cell r="CH583">
            <v>2</v>
          </cell>
          <cell r="CI583">
            <v>2</v>
          </cell>
          <cell r="CJ583">
            <v>2</v>
          </cell>
          <cell r="CK583">
            <v>2</v>
          </cell>
          <cell r="CL583">
            <v>2</v>
          </cell>
          <cell r="CM583">
            <v>2</v>
          </cell>
          <cell r="CN583">
            <v>2</v>
          </cell>
          <cell r="CO583">
            <v>2</v>
          </cell>
          <cell r="CP583">
            <v>2</v>
          </cell>
          <cell r="CQ583">
            <v>2</v>
          </cell>
          <cell r="CR583">
            <v>2</v>
          </cell>
          <cell r="CS583">
            <v>2</v>
          </cell>
          <cell r="CT583">
            <v>2</v>
          </cell>
          <cell r="CU583">
            <v>1</v>
          </cell>
          <cell r="CV583">
            <v>1</v>
          </cell>
          <cell r="CW583">
            <v>2</v>
          </cell>
          <cell r="CX583">
            <v>2</v>
          </cell>
          <cell r="CY583">
            <v>1</v>
          </cell>
          <cell r="CZ583">
            <v>2</v>
          </cell>
          <cell r="DA583">
            <v>2</v>
          </cell>
          <cell r="DB583">
            <v>1</v>
          </cell>
          <cell r="DC583">
            <v>2</v>
          </cell>
          <cell r="DD583">
            <v>1</v>
          </cell>
          <cell r="DE583">
            <v>1</v>
          </cell>
          <cell r="DF583">
            <v>2</v>
          </cell>
          <cell r="DG583">
            <v>2</v>
          </cell>
          <cell r="DH583">
            <v>1</v>
          </cell>
          <cell r="DI583">
            <v>1</v>
          </cell>
          <cell r="DJ583" t="str">
            <v>MoE</v>
          </cell>
          <cell r="EA583" t="str">
            <v>Might</v>
          </cell>
          <cell r="EB583" t="str">
            <v>• Aerenal elf or half-elf.
• Diplomacy 8 ranks
• Hide 4 ranks
• Move Silently 4 ranks
• Sense Motive 8 ranks
• Must have been accepted into the Order of the Vigilant Sentinels and accept an oath to obey its masters in all you do (not verified).</v>
          </cell>
        </row>
        <row r="584">
          <cell r="A584">
            <v>581</v>
          </cell>
          <cell r="B584" t="str">
            <v>– Prestige Classes Secrets of Sarlona</v>
          </cell>
          <cell r="E584">
            <v>0</v>
          </cell>
          <cell r="F584">
            <v>1</v>
          </cell>
          <cell r="AM584">
            <v>0</v>
          </cell>
        </row>
        <row r="585">
          <cell r="A585">
            <v>582</v>
          </cell>
          <cell r="B585" t="str">
            <v>Fist of Dal Quor</v>
          </cell>
          <cell r="C585" t="str">
            <v>FDQ</v>
          </cell>
          <cell r="D585" t="str">
            <v>FDQ</v>
          </cell>
          <cell r="E585">
            <v>0</v>
          </cell>
          <cell r="K585">
            <v>2</v>
          </cell>
          <cell r="L585">
            <v>10</v>
          </cell>
          <cell r="U585">
            <v>0.75</v>
          </cell>
          <cell r="V585">
            <v>0.5</v>
          </cell>
          <cell r="W585">
            <v>0.34</v>
          </cell>
          <cell r="X585">
            <v>0.5</v>
          </cell>
          <cell r="AH585">
            <v>1</v>
          </cell>
          <cell r="AI585">
            <v>1</v>
          </cell>
          <cell r="AJ585">
            <v>1</v>
          </cell>
          <cell r="AK585">
            <v>1</v>
          </cell>
          <cell r="AL585">
            <v>2</v>
          </cell>
          <cell r="AM585">
            <v>0</v>
          </cell>
          <cell r="AN585">
            <v>1</v>
          </cell>
          <cell r="AO585">
            <v>1</v>
          </cell>
          <cell r="AP585">
            <v>1</v>
          </cell>
          <cell r="AQ585">
            <v>1</v>
          </cell>
          <cell r="AR585">
            <v>1</v>
          </cell>
          <cell r="AS585">
            <v>1</v>
          </cell>
          <cell r="AT585">
            <v>1</v>
          </cell>
          <cell r="AU585">
            <v>1</v>
          </cell>
          <cell r="AV585">
            <v>1</v>
          </cell>
          <cell r="AW585">
            <v>1</v>
          </cell>
          <cell r="AX585">
            <v>1</v>
          </cell>
          <cell r="AY585">
            <v>1</v>
          </cell>
          <cell r="AZ585">
            <v>1</v>
          </cell>
          <cell r="BA585">
            <v>1</v>
          </cell>
          <cell r="BB585">
            <v>1</v>
          </cell>
          <cell r="BC585">
            <v>1</v>
          </cell>
          <cell r="BD585">
            <v>2</v>
          </cell>
          <cell r="BE585">
            <v>1</v>
          </cell>
          <cell r="BF585">
            <v>0</v>
          </cell>
          <cell r="BG585">
            <v>0</v>
          </cell>
          <cell r="BH585">
            <v>1</v>
          </cell>
          <cell r="BI585">
            <v>2</v>
          </cell>
          <cell r="BJ585">
            <v>1</v>
          </cell>
          <cell r="BK585">
            <v>1</v>
          </cell>
          <cell r="BL585">
            <v>1</v>
          </cell>
          <cell r="BM585">
            <v>1</v>
          </cell>
          <cell r="BN585">
            <v>1</v>
          </cell>
          <cell r="BO585">
            <v>1</v>
          </cell>
          <cell r="BP585">
            <v>0</v>
          </cell>
          <cell r="BQ585">
            <v>1</v>
          </cell>
          <cell r="BR585">
            <v>1</v>
          </cell>
          <cell r="BS585">
            <v>2</v>
          </cell>
          <cell r="BT585">
            <v>0</v>
          </cell>
          <cell r="BU585">
            <v>1</v>
          </cell>
          <cell r="BV585">
            <v>2</v>
          </cell>
          <cell r="BW585">
            <v>1</v>
          </cell>
          <cell r="BX585">
            <v>1</v>
          </cell>
          <cell r="BY585">
            <v>1</v>
          </cell>
          <cell r="BZ585">
            <v>1</v>
          </cell>
          <cell r="CA585">
            <v>1</v>
          </cell>
          <cell r="CB585">
            <v>1</v>
          </cell>
          <cell r="CC585">
            <v>1</v>
          </cell>
          <cell r="CD585">
            <v>1</v>
          </cell>
          <cell r="CE585">
            <v>1</v>
          </cell>
          <cell r="CF585">
            <v>1</v>
          </cell>
          <cell r="CG585">
            <v>1</v>
          </cell>
          <cell r="CH585">
            <v>1</v>
          </cell>
          <cell r="CI585">
            <v>1</v>
          </cell>
          <cell r="CJ585">
            <v>1</v>
          </cell>
          <cell r="CK585">
            <v>1</v>
          </cell>
          <cell r="CL585">
            <v>1</v>
          </cell>
          <cell r="CM585">
            <v>1</v>
          </cell>
          <cell r="CN585">
            <v>1</v>
          </cell>
          <cell r="CO585">
            <v>1</v>
          </cell>
          <cell r="CP585">
            <v>1</v>
          </cell>
          <cell r="CQ585">
            <v>1</v>
          </cell>
          <cell r="CR585">
            <v>1</v>
          </cell>
          <cell r="CS585">
            <v>1</v>
          </cell>
          <cell r="CT585">
            <v>1</v>
          </cell>
          <cell r="CU585">
            <v>1</v>
          </cell>
          <cell r="CV585">
            <v>2</v>
          </cell>
          <cell r="CW585">
            <v>1</v>
          </cell>
          <cell r="CX585">
            <v>1</v>
          </cell>
          <cell r="CY585">
            <v>1</v>
          </cell>
          <cell r="CZ585">
            <v>1</v>
          </cell>
          <cell r="DA585">
            <v>1</v>
          </cell>
          <cell r="DB585">
            <v>1</v>
          </cell>
          <cell r="DC585">
            <v>1</v>
          </cell>
          <cell r="DD585">
            <v>2</v>
          </cell>
          <cell r="DE585">
            <v>1</v>
          </cell>
          <cell r="DF585">
            <v>1</v>
          </cell>
          <cell r="DG585">
            <v>1</v>
          </cell>
          <cell r="DH585">
            <v>1</v>
          </cell>
          <cell r="DI585">
            <v>1</v>
          </cell>
          <cell r="DJ585" t="str">
            <v>SoS</v>
          </cell>
          <cell r="DK585" t="str">
            <v>Closed</v>
          </cell>
          <cell r="EA585" t="str">
            <v>Might</v>
          </cell>
          <cell r="EB585" t="str">
            <v>• Chosen, Inspired or Kalashtar.
• Base Attack Bonus +4.
• 4 ranks in Knowledge (the planes).
• Any one psionic feat (not checked)
• Proficiency with any martial or exotic weapon, or mind blade.</v>
          </cell>
        </row>
        <row r="586">
          <cell r="A586">
            <v>583</v>
          </cell>
          <cell r="B586" t="str">
            <v>Haztaratain</v>
          </cell>
          <cell r="C586" t="str">
            <v>Haz</v>
          </cell>
          <cell r="D586" t="str">
            <v>Haz</v>
          </cell>
          <cell r="E586">
            <v>0</v>
          </cell>
          <cell r="K586">
            <v>4</v>
          </cell>
          <cell r="L586">
            <v>8</v>
          </cell>
          <cell r="U586">
            <v>0.75</v>
          </cell>
          <cell r="V586">
            <v>0.34</v>
          </cell>
          <cell r="W586">
            <v>0.5</v>
          </cell>
          <cell r="X586">
            <v>0.5</v>
          </cell>
          <cell r="AH586">
            <v>1</v>
          </cell>
          <cell r="AI586">
            <v>2</v>
          </cell>
          <cell r="AJ586">
            <v>2</v>
          </cell>
          <cell r="AK586">
            <v>1</v>
          </cell>
          <cell r="AL586">
            <v>2</v>
          </cell>
          <cell r="AM586">
            <v>0</v>
          </cell>
          <cell r="AN586">
            <v>2</v>
          </cell>
          <cell r="AO586">
            <v>1</v>
          </cell>
          <cell r="AP586">
            <v>1</v>
          </cell>
          <cell r="AQ586">
            <v>1</v>
          </cell>
          <cell r="AR586">
            <v>1</v>
          </cell>
          <cell r="AS586">
            <v>1</v>
          </cell>
          <cell r="AT586">
            <v>1</v>
          </cell>
          <cell r="AU586">
            <v>1</v>
          </cell>
          <cell r="AV586">
            <v>1</v>
          </cell>
          <cell r="AW586">
            <v>1</v>
          </cell>
          <cell r="AX586">
            <v>1</v>
          </cell>
          <cell r="AY586">
            <v>1</v>
          </cell>
          <cell r="AZ586">
            <v>2</v>
          </cell>
          <cell r="BA586">
            <v>1</v>
          </cell>
          <cell r="BB586">
            <v>1</v>
          </cell>
          <cell r="BC586">
            <v>1</v>
          </cell>
          <cell r="BD586">
            <v>1</v>
          </cell>
          <cell r="BE586">
            <v>2</v>
          </cell>
          <cell r="BF586">
            <v>0</v>
          </cell>
          <cell r="BG586">
            <v>0</v>
          </cell>
          <cell r="BH586">
            <v>1</v>
          </cell>
          <cell r="BI586">
            <v>2</v>
          </cell>
          <cell r="BJ586">
            <v>1</v>
          </cell>
          <cell r="BK586">
            <v>1</v>
          </cell>
          <cell r="BL586">
            <v>1</v>
          </cell>
          <cell r="BM586">
            <v>1</v>
          </cell>
          <cell r="BN586">
            <v>1</v>
          </cell>
          <cell r="BO586">
            <v>2</v>
          </cell>
          <cell r="BP586">
            <v>0</v>
          </cell>
          <cell r="BQ586">
            <v>2</v>
          </cell>
          <cell r="BR586">
            <v>1</v>
          </cell>
          <cell r="BS586">
            <v>1</v>
          </cell>
          <cell r="BT586">
            <v>0</v>
          </cell>
          <cell r="BU586">
            <v>1</v>
          </cell>
          <cell r="BV586">
            <v>1</v>
          </cell>
          <cell r="BW586">
            <v>1</v>
          </cell>
          <cell r="BX586">
            <v>1</v>
          </cell>
          <cell r="BY586">
            <v>1</v>
          </cell>
          <cell r="BZ586">
            <v>1</v>
          </cell>
          <cell r="CA586">
            <v>1</v>
          </cell>
          <cell r="CB586">
            <v>1</v>
          </cell>
          <cell r="CC586">
            <v>1</v>
          </cell>
          <cell r="CD586">
            <v>1</v>
          </cell>
          <cell r="CE586">
            <v>1</v>
          </cell>
          <cell r="CF586">
            <v>1</v>
          </cell>
          <cell r="CG586">
            <v>2</v>
          </cell>
          <cell r="CH586">
            <v>1</v>
          </cell>
          <cell r="CI586">
            <v>2</v>
          </cell>
          <cell r="CJ586">
            <v>2</v>
          </cell>
          <cell r="CK586">
            <v>2</v>
          </cell>
          <cell r="CL586">
            <v>2</v>
          </cell>
          <cell r="CM586">
            <v>2</v>
          </cell>
          <cell r="CN586">
            <v>2</v>
          </cell>
          <cell r="CO586">
            <v>1</v>
          </cell>
          <cell r="CP586">
            <v>1</v>
          </cell>
          <cell r="CQ586">
            <v>1</v>
          </cell>
          <cell r="CR586">
            <v>1</v>
          </cell>
          <cell r="CS586">
            <v>1</v>
          </cell>
          <cell r="CT586">
            <v>1</v>
          </cell>
          <cell r="CU586">
            <v>1</v>
          </cell>
          <cell r="CV586">
            <v>1</v>
          </cell>
          <cell r="CW586">
            <v>1</v>
          </cell>
          <cell r="CX586">
            <v>1</v>
          </cell>
          <cell r="CY586">
            <v>1</v>
          </cell>
          <cell r="CZ586">
            <v>1</v>
          </cell>
          <cell r="DA586">
            <v>1</v>
          </cell>
          <cell r="DB586">
            <v>1</v>
          </cell>
          <cell r="DC586">
            <v>1</v>
          </cell>
          <cell r="DD586">
            <v>2</v>
          </cell>
          <cell r="DE586">
            <v>2</v>
          </cell>
          <cell r="DF586">
            <v>2</v>
          </cell>
          <cell r="DG586">
            <v>1</v>
          </cell>
          <cell r="DH586">
            <v>1</v>
          </cell>
          <cell r="DI586">
            <v>1</v>
          </cell>
          <cell r="DJ586" t="str">
            <v>SoS</v>
          </cell>
          <cell r="DK586" t="str">
            <v>Closed</v>
          </cell>
          <cell r="EA586" t="str">
            <v>Might</v>
          </cell>
          <cell r="EB586" t="str">
            <v>• Concentration 8 ranks.
• Knowledge (nature) 2 ranks.
• Survival 2 ranks.
• Altitude Adaptation feat.
• Stunning Fist feat.
• Flurry of Blows class feature.
• Race: Any non-Inspired (not checked).
• Must visit the Haztaratain monastery and gain approval from the masters there (not checked).</v>
          </cell>
        </row>
        <row r="587">
          <cell r="A587">
            <v>584</v>
          </cell>
          <cell r="B587" t="str">
            <v xml:space="preserve">– Prestige Classes DragonLance Campaign Setting – </v>
          </cell>
          <cell r="E587">
            <v>0</v>
          </cell>
          <cell r="F587">
            <v>1</v>
          </cell>
        </row>
        <row r="588">
          <cell r="A588">
            <v>585</v>
          </cell>
          <cell r="B588" t="str">
            <v>Knight of the Crown</v>
          </cell>
          <cell r="C588" t="str">
            <v>KnoC</v>
          </cell>
          <cell r="D588" t="str">
            <v>KnoC</v>
          </cell>
          <cell r="E588">
            <v>0</v>
          </cell>
          <cell r="K588">
            <v>2</v>
          </cell>
          <cell r="L588">
            <v>10</v>
          </cell>
          <cell r="S588" t="b">
            <v>0</v>
          </cell>
          <cell r="T588" t="b">
            <v>0</v>
          </cell>
          <cell r="U588">
            <v>1</v>
          </cell>
          <cell r="V588">
            <v>0.5</v>
          </cell>
          <cell r="W588">
            <v>0.34</v>
          </cell>
          <cell r="X588">
            <v>0.34</v>
          </cell>
          <cell r="AH588">
            <v>1</v>
          </cell>
          <cell r="AI588">
            <v>1</v>
          </cell>
          <cell r="AJ588">
            <v>1</v>
          </cell>
          <cell r="AK588">
            <v>1</v>
          </cell>
          <cell r="AL588">
            <v>1</v>
          </cell>
          <cell r="AM588">
            <v>0</v>
          </cell>
          <cell r="AN588">
            <v>1</v>
          </cell>
          <cell r="AO588">
            <v>2</v>
          </cell>
          <cell r="AP588">
            <v>2</v>
          </cell>
          <cell r="AQ588">
            <v>2</v>
          </cell>
          <cell r="AR588">
            <v>2</v>
          </cell>
          <cell r="AS588">
            <v>2</v>
          </cell>
          <cell r="AT588">
            <v>2</v>
          </cell>
          <cell r="AU588">
            <v>2</v>
          </cell>
          <cell r="AV588">
            <v>1</v>
          </cell>
          <cell r="AW588">
            <v>2</v>
          </cell>
          <cell r="AX588">
            <v>1</v>
          </cell>
          <cell r="AY588">
            <v>1</v>
          </cell>
          <cell r="AZ588">
            <v>1</v>
          </cell>
          <cell r="BA588">
            <v>1</v>
          </cell>
          <cell r="BB588">
            <v>1</v>
          </cell>
          <cell r="BC588">
            <v>1</v>
          </cell>
          <cell r="BD588">
            <v>1</v>
          </cell>
          <cell r="BE588">
            <v>1</v>
          </cell>
          <cell r="BF588">
            <v>0</v>
          </cell>
          <cell r="BG588">
            <v>0</v>
          </cell>
          <cell r="BH588">
            <v>2</v>
          </cell>
          <cell r="BI588">
            <v>1</v>
          </cell>
          <cell r="BJ588">
            <v>1</v>
          </cell>
          <cell r="BK588">
            <v>1</v>
          </cell>
          <cell r="BL588">
            <v>1</v>
          </cell>
          <cell r="BM588">
            <v>1</v>
          </cell>
          <cell r="BN588">
            <v>1</v>
          </cell>
          <cell r="BO588">
            <v>1</v>
          </cell>
          <cell r="BP588">
            <v>0</v>
          </cell>
          <cell r="BQ588">
            <v>1</v>
          </cell>
          <cell r="BR588">
            <v>2</v>
          </cell>
          <cell r="BS588">
            <v>1</v>
          </cell>
          <cell r="BT588">
            <v>0</v>
          </cell>
          <cell r="BU588">
            <v>2</v>
          </cell>
          <cell r="BV588">
            <v>1</v>
          </cell>
          <cell r="BW588">
            <v>1</v>
          </cell>
          <cell r="BX588">
            <v>1</v>
          </cell>
          <cell r="BY588">
            <v>1</v>
          </cell>
          <cell r="BZ588">
            <v>1</v>
          </cell>
          <cell r="CA588">
            <v>1</v>
          </cell>
          <cell r="CB588">
            <v>1</v>
          </cell>
          <cell r="CC588">
            <v>1</v>
          </cell>
          <cell r="CD588">
            <v>1</v>
          </cell>
          <cell r="CE588">
            <v>1</v>
          </cell>
          <cell r="CF588">
            <v>1</v>
          </cell>
          <cell r="CG588">
            <v>1</v>
          </cell>
          <cell r="CH588">
            <v>1</v>
          </cell>
          <cell r="CI588">
            <v>1</v>
          </cell>
          <cell r="CJ588">
            <v>1</v>
          </cell>
          <cell r="CK588">
            <v>1</v>
          </cell>
          <cell r="CL588">
            <v>1</v>
          </cell>
          <cell r="CM588">
            <v>1</v>
          </cell>
          <cell r="CN588">
            <v>1</v>
          </cell>
          <cell r="CO588">
            <v>2</v>
          </cell>
          <cell r="CP588">
            <v>2</v>
          </cell>
          <cell r="CQ588">
            <v>2</v>
          </cell>
          <cell r="CR588">
            <v>2</v>
          </cell>
          <cell r="CS588">
            <v>2</v>
          </cell>
          <cell r="CT588">
            <v>2</v>
          </cell>
          <cell r="CU588">
            <v>1</v>
          </cell>
          <cell r="CV588">
            <v>2</v>
          </cell>
          <cell r="CW588">
            <v>1</v>
          </cell>
          <cell r="CX588">
            <v>1</v>
          </cell>
          <cell r="CY588">
            <v>1</v>
          </cell>
          <cell r="CZ588">
            <v>1</v>
          </cell>
          <cell r="DA588">
            <v>1</v>
          </cell>
          <cell r="DB588">
            <v>1</v>
          </cell>
          <cell r="DC588">
            <v>1</v>
          </cell>
          <cell r="DD588">
            <v>1</v>
          </cell>
          <cell r="DE588">
            <v>1</v>
          </cell>
          <cell r="DF588">
            <v>1</v>
          </cell>
          <cell r="DG588">
            <v>1</v>
          </cell>
          <cell r="DH588">
            <v>1</v>
          </cell>
          <cell r="DI588">
            <v>1</v>
          </cell>
          <cell r="DJ588" t="str">
            <v>DLCS</v>
          </cell>
          <cell r="DK588" t="str">
            <v>Closed</v>
          </cell>
          <cell r="EA588" t="str">
            <v>Do</v>
          </cell>
          <cell r="EB588" t="str">
            <v>• Base attack bonus +3.
• Base Fort save +4.
• 2 ranks in Diplomacy.
• 2 ranks in Knowledge (religion).
• 2 ranks in Ride.
• Armor proficiency (heavy).
• Honor-Bound feat.
• Martial Weapon Proficiency (any).
•  Shield Proficiency.</v>
          </cell>
        </row>
        <row r="589">
          <cell r="A589">
            <v>586</v>
          </cell>
          <cell r="B589" t="str">
            <v>Knight of the Sword</v>
          </cell>
          <cell r="C589" t="str">
            <v>KnoSw</v>
          </cell>
          <cell r="D589" t="str">
            <v>KnoSw</v>
          </cell>
          <cell r="E589">
            <v>0</v>
          </cell>
          <cell r="G589">
            <v>0</v>
          </cell>
          <cell r="K589">
            <v>2</v>
          </cell>
          <cell r="L589">
            <v>8</v>
          </cell>
          <cell r="M589">
            <v>0</v>
          </cell>
          <cell r="U589">
            <v>0.75</v>
          </cell>
          <cell r="V589">
            <v>0.5</v>
          </cell>
          <cell r="W589">
            <v>0.34</v>
          </cell>
          <cell r="X589">
            <v>0.5</v>
          </cell>
          <cell r="AH589">
            <v>1</v>
          </cell>
          <cell r="AI589">
            <v>1</v>
          </cell>
          <cell r="AJ589">
            <v>1</v>
          </cell>
          <cell r="AK589">
            <v>1</v>
          </cell>
          <cell r="AL589">
            <v>1</v>
          </cell>
          <cell r="AM589">
            <v>0</v>
          </cell>
          <cell r="AN589">
            <v>2</v>
          </cell>
          <cell r="AO589">
            <v>2</v>
          </cell>
          <cell r="AP589">
            <v>2</v>
          </cell>
          <cell r="AQ589">
            <v>2</v>
          </cell>
          <cell r="AR589">
            <v>2</v>
          </cell>
          <cell r="AS589">
            <v>2</v>
          </cell>
          <cell r="AT589">
            <v>2</v>
          </cell>
          <cell r="AU589">
            <v>2</v>
          </cell>
          <cell r="AV589">
            <v>1</v>
          </cell>
          <cell r="AW589">
            <v>2</v>
          </cell>
          <cell r="AX589">
            <v>1</v>
          </cell>
          <cell r="AY589">
            <v>1</v>
          </cell>
          <cell r="AZ589">
            <v>1</v>
          </cell>
          <cell r="BA589">
            <v>1</v>
          </cell>
          <cell r="BB589">
            <v>1</v>
          </cell>
          <cell r="BC589">
            <v>1</v>
          </cell>
          <cell r="BD589">
            <v>1</v>
          </cell>
          <cell r="BE589">
            <v>1</v>
          </cell>
          <cell r="BF589">
            <v>0</v>
          </cell>
          <cell r="BG589">
            <v>0</v>
          </cell>
          <cell r="BH589">
            <v>2</v>
          </cell>
          <cell r="BI589">
            <v>1</v>
          </cell>
          <cell r="BJ589">
            <v>1</v>
          </cell>
          <cell r="BK589">
            <v>1</v>
          </cell>
          <cell r="BL589">
            <v>1</v>
          </cell>
          <cell r="BM589">
            <v>1</v>
          </cell>
          <cell r="BN589">
            <v>1</v>
          </cell>
          <cell r="BO589">
            <v>1</v>
          </cell>
          <cell r="BP589">
            <v>0</v>
          </cell>
          <cell r="BQ589">
            <v>1</v>
          </cell>
          <cell r="BR589">
            <v>2</v>
          </cell>
          <cell r="BS589">
            <v>1</v>
          </cell>
          <cell r="BT589">
            <v>0</v>
          </cell>
          <cell r="BU589">
            <v>2</v>
          </cell>
          <cell r="BV589">
            <v>1</v>
          </cell>
          <cell r="BW589">
            <v>1</v>
          </cell>
          <cell r="BX589">
            <v>1</v>
          </cell>
          <cell r="BY589">
            <v>1</v>
          </cell>
          <cell r="BZ589">
            <v>1</v>
          </cell>
          <cell r="CA589">
            <v>1</v>
          </cell>
          <cell r="CB589">
            <v>1</v>
          </cell>
          <cell r="CC589">
            <v>1</v>
          </cell>
          <cell r="CD589">
            <v>1</v>
          </cell>
          <cell r="CE589">
            <v>1</v>
          </cell>
          <cell r="CF589">
            <v>1</v>
          </cell>
          <cell r="CG589">
            <v>1</v>
          </cell>
          <cell r="CH589">
            <v>1</v>
          </cell>
          <cell r="CI589">
            <v>1</v>
          </cell>
          <cell r="CJ589">
            <v>1</v>
          </cell>
          <cell r="CK589">
            <v>1</v>
          </cell>
          <cell r="CL589">
            <v>1</v>
          </cell>
          <cell r="CM589">
            <v>1</v>
          </cell>
          <cell r="CN589">
            <v>1</v>
          </cell>
          <cell r="CO589">
            <v>2</v>
          </cell>
          <cell r="CP589">
            <v>2</v>
          </cell>
          <cell r="CQ589">
            <v>2</v>
          </cell>
          <cell r="CR589">
            <v>2</v>
          </cell>
          <cell r="CS589">
            <v>2</v>
          </cell>
          <cell r="CT589">
            <v>2</v>
          </cell>
          <cell r="CU589">
            <v>1</v>
          </cell>
          <cell r="CV589">
            <v>2</v>
          </cell>
          <cell r="CW589">
            <v>1</v>
          </cell>
          <cell r="CX589">
            <v>1</v>
          </cell>
          <cell r="CY589">
            <v>1</v>
          </cell>
          <cell r="CZ589">
            <v>1</v>
          </cell>
          <cell r="DA589">
            <v>1</v>
          </cell>
          <cell r="DB589">
            <v>1</v>
          </cell>
          <cell r="DC589">
            <v>1</v>
          </cell>
          <cell r="DD589">
            <v>1</v>
          </cell>
          <cell r="DE589">
            <v>1</v>
          </cell>
          <cell r="DF589">
            <v>1</v>
          </cell>
          <cell r="DG589">
            <v>1</v>
          </cell>
          <cell r="DH589">
            <v>1</v>
          </cell>
          <cell r="DI589">
            <v>1</v>
          </cell>
          <cell r="DJ589" t="str">
            <v>DLCS</v>
          </cell>
          <cell r="DK589" t="str">
            <v>Closed</v>
          </cell>
          <cell r="EA589" t="str">
            <v>Do</v>
          </cell>
          <cell r="EB589" t="str">
            <v>• Base attack bonus +6.
• Base Will save +4.
• 2 ranks in Knowledge (nobility).
• 4 ranks in Knowledge (religion).
• 4 ranks in Ride.
• Diehard feat.
• Endurance feat.
• Honor-Bound feat.
• Ability to cast 1st level divine spells.
• Must have 1 level of Knight of the Crown and have the knightly courage class ability.</v>
          </cell>
        </row>
        <row r="590">
          <cell r="A590">
            <v>587</v>
          </cell>
          <cell r="B590" t="str">
            <v>Knight of the Rose</v>
          </cell>
          <cell r="C590" t="str">
            <v>KnoR</v>
          </cell>
          <cell r="D590" t="str">
            <v>KnoR</v>
          </cell>
          <cell r="E590">
            <v>0</v>
          </cell>
          <cell r="G590">
            <v>0</v>
          </cell>
          <cell r="K590">
            <v>2</v>
          </cell>
          <cell r="L590">
            <v>10</v>
          </cell>
          <cell r="M590">
            <v>0</v>
          </cell>
          <cell r="U590">
            <v>1</v>
          </cell>
          <cell r="V590">
            <v>0.5</v>
          </cell>
          <cell r="W590">
            <v>0.34</v>
          </cell>
          <cell r="X590">
            <v>0.5</v>
          </cell>
          <cell r="AH590">
            <v>1</v>
          </cell>
          <cell r="AI590">
            <v>1</v>
          </cell>
          <cell r="AJ590">
            <v>1</v>
          </cell>
          <cell r="AK590">
            <v>1</v>
          </cell>
          <cell r="AL590">
            <v>1</v>
          </cell>
          <cell r="AM590">
            <v>0</v>
          </cell>
          <cell r="AN590">
            <v>2</v>
          </cell>
          <cell r="AO590">
            <v>2</v>
          </cell>
          <cell r="AP590">
            <v>2</v>
          </cell>
          <cell r="AQ590">
            <v>2</v>
          </cell>
          <cell r="AR590">
            <v>2</v>
          </cell>
          <cell r="AS590">
            <v>2</v>
          </cell>
          <cell r="AT590">
            <v>2</v>
          </cell>
          <cell r="AU590">
            <v>2</v>
          </cell>
          <cell r="AV590">
            <v>1</v>
          </cell>
          <cell r="AW590">
            <v>2</v>
          </cell>
          <cell r="AX590">
            <v>1</v>
          </cell>
          <cell r="AY590">
            <v>1</v>
          </cell>
          <cell r="AZ590">
            <v>1</v>
          </cell>
          <cell r="BA590">
            <v>1</v>
          </cell>
          <cell r="BB590">
            <v>1</v>
          </cell>
          <cell r="BC590">
            <v>1</v>
          </cell>
          <cell r="BD590">
            <v>1</v>
          </cell>
          <cell r="BE590">
            <v>1</v>
          </cell>
          <cell r="BF590">
            <v>0</v>
          </cell>
          <cell r="BG590">
            <v>0</v>
          </cell>
          <cell r="BH590">
            <v>2</v>
          </cell>
          <cell r="BI590">
            <v>1</v>
          </cell>
          <cell r="BJ590">
            <v>1</v>
          </cell>
          <cell r="BK590">
            <v>1</v>
          </cell>
          <cell r="BL590">
            <v>1</v>
          </cell>
          <cell r="BM590">
            <v>1</v>
          </cell>
          <cell r="BN590">
            <v>1</v>
          </cell>
          <cell r="BO590">
            <v>1</v>
          </cell>
          <cell r="BP590">
            <v>0</v>
          </cell>
          <cell r="BQ590">
            <v>1</v>
          </cell>
          <cell r="BR590">
            <v>2</v>
          </cell>
          <cell r="BS590">
            <v>1</v>
          </cell>
          <cell r="BT590">
            <v>0</v>
          </cell>
          <cell r="BU590">
            <v>2</v>
          </cell>
          <cell r="BV590">
            <v>1</v>
          </cell>
          <cell r="BW590">
            <v>1</v>
          </cell>
          <cell r="BX590">
            <v>1</v>
          </cell>
          <cell r="BY590">
            <v>1</v>
          </cell>
          <cell r="BZ590">
            <v>1</v>
          </cell>
          <cell r="CA590">
            <v>1</v>
          </cell>
          <cell r="CB590">
            <v>1</v>
          </cell>
          <cell r="CC590">
            <v>1</v>
          </cell>
          <cell r="CD590">
            <v>1</v>
          </cell>
          <cell r="CE590">
            <v>1</v>
          </cell>
          <cell r="CF590">
            <v>1</v>
          </cell>
          <cell r="CG590">
            <v>1</v>
          </cell>
          <cell r="CH590">
            <v>1</v>
          </cell>
          <cell r="CI590">
            <v>1</v>
          </cell>
          <cell r="CJ590">
            <v>1</v>
          </cell>
          <cell r="CK590">
            <v>1</v>
          </cell>
          <cell r="CL590">
            <v>1</v>
          </cell>
          <cell r="CM590">
            <v>1</v>
          </cell>
          <cell r="CN590">
            <v>1</v>
          </cell>
          <cell r="CO590">
            <v>2</v>
          </cell>
          <cell r="CP590">
            <v>2</v>
          </cell>
          <cell r="CQ590">
            <v>2</v>
          </cell>
          <cell r="CR590">
            <v>2</v>
          </cell>
          <cell r="CS590">
            <v>2</v>
          </cell>
          <cell r="CT590">
            <v>2</v>
          </cell>
          <cell r="CU590">
            <v>1</v>
          </cell>
          <cell r="CV590">
            <v>2</v>
          </cell>
          <cell r="CW590">
            <v>1</v>
          </cell>
          <cell r="CX590">
            <v>1</v>
          </cell>
          <cell r="CY590">
            <v>1</v>
          </cell>
          <cell r="CZ590">
            <v>1</v>
          </cell>
          <cell r="DA590">
            <v>1</v>
          </cell>
          <cell r="DB590">
            <v>1</v>
          </cell>
          <cell r="DC590">
            <v>1</v>
          </cell>
          <cell r="DD590">
            <v>1</v>
          </cell>
          <cell r="DE590">
            <v>1</v>
          </cell>
          <cell r="DF590">
            <v>1</v>
          </cell>
          <cell r="DG590">
            <v>1</v>
          </cell>
          <cell r="DH590">
            <v>1</v>
          </cell>
          <cell r="DI590">
            <v>1</v>
          </cell>
          <cell r="DJ590" t="str">
            <v>DLCS</v>
          </cell>
          <cell r="DK590" t="str">
            <v>Closed</v>
          </cell>
          <cell r="EA590" t="str">
            <v>Do</v>
          </cell>
          <cell r="EB590" t="str">
            <v>• Base attack bonus +8.
• Base Will save +7.
• 8 ranks in Diplomacy.
• 8 ranks in Knowledge (nobility).
• 8 ranks in Ride.
• Endurance feat.
• Honor-Bound feat.
• Leadership feat.
• Mounted Combat feat.
• Ability to cast 2nd level divine spells
• Must have 1 level of Knight of the Crown and have the knightly 
  courage class ability.
• Must have 3 levels of Knight of the Sword and the Arua of Courage 
  Knight of the Sword class ability.</v>
          </cell>
        </row>
        <row r="591">
          <cell r="A591">
            <v>588</v>
          </cell>
          <cell r="B591" t="str">
            <v>Knight of the Lily</v>
          </cell>
          <cell r="C591" t="str">
            <v>KnoL</v>
          </cell>
          <cell r="D591" t="str">
            <v>KnoL</v>
          </cell>
          <cell r="E591">
            <v>0</v>
          </cell>
          <cell r="K591">
            <v>2</v>
          </cell>
          <cell r="L591">
            <v>10</v>
          </cell>
          <cell r="N591" t="b">
            <v>0</v>
          </cell>
          <cell r="O591" t="b">
            <v>0</v>
          </cell>
          <cell r="P591" t="b">
            <v>0</v>
          </cell>
          <cell r="Q591" t="b">
            <v>0</v>
          </cell>
          <cell r="S591" t="b">
            <v>0</v>
          </cell>
          <cell r="T591" t="b">
            <v>0</v>
          </cell>
          <cell r="U591">
            <v>1</v>
          </cell>
          <cell r="V591">
            <v>0.5</v>
          </cell>
          <cell r="W591">
            <v>0.34</v>
          </cell>
          <cell r="X591">
            <v>0.34</v>
          </cell>
          <cell r="AH591">
            <v>1</v>
          </cell>
          <cell r="AI591">
            <v>1</v>
          </cell>
          <cell r="AJ591">
            <v>1</v>
          </cell>
          <cell r="AK591">
            <v>1</v>
          </cell>
          <cell r="AL591">
            <v>2</v>
          </cell>
          <cell r="AM591">
            <v>0</v>
          </cell>
          <cell r="AN591">
            <v>2</v>
          </cell>
          <cell r="AO591">
            <v>2</v>
          </cell>
          <cell r="AP591">
            <v>2</v>
          </cell>
          <cell r="AQ591">
            <v>2</v>
          </cell>
          <cell r="AR591">
            <v>2</v>
          </cell>
          <cell r="AS591">
            <v>2</v>
          </cell>
          <cell r="AT591">
            <v>2</v>
          </cell>
          <cell r="AU591">
            <v>2</v>
          </cell>
          <cell r="AV591">
            <v>1</v>
          </cell>
          <cell r="AW591">
            <v>2</v>
          </cell>
          <cell r="AX591">
            <v>1</v>
          </cell>
          <cell r="AY591">
            <v>1</v>
          </cell>
          <cell r="AZ591">
            <v>1</v>
          </cell>
          <cell r="BA591">
            <v>1</v>
          </cell>
          <cell r="BB591">
            <v>1</v>
          </cell>
          <cell r="BC591">
            <v>1</v>
          </cell>
          <cell r="BD591">
            <v>1</v>
          </cell>
          <cell r="BE591">
            <v>1</v>
          </cell>
          <cell r="BF591">
            <v>0</v>
          </cell>
          <cell r="BG591">
            <v>0</v>
          </cell>
          <cell r="BH591">
            <v>2</v>
          </cell>
          <cell r="BI591">
            <v>2</v>
          </cell>
          <cell r="BJ591">
            <v>1</v>
          </cell>
          <cell r="BK591">
            <v>1</v>
          </cell>
          <cell r="BL591">
            <v>1</v>
          </cell>
          <cell r="BM591">
            <v>1</v>
          </cell>
          <cell r="BN591">
            <v>1</v>
          </cell>
          <cell r="BO591">
            <v>1</v>
          </cell>
          <cell r="BP591">
            <v>0</v>
          </cell>
          <cell r="BQ591">
            <v>1</v>
          </cell>
          <cell r="BR591">
            <v>1</v>
          </cell>
          <cell r="BS591">
            <v>1</v>
          </cell>
          <cell r="BT591">
            <v>0</v>
          </cell>
          <cell r="BU591">
            <v>2</v>
          </cell>
          <cell r="BV591">
            <v>1</v>
          </cell>
          <cell r="BW591">
            <v>1</v>
          </cell>
          <cell r="BX591">
            <v>1</v>
          </cell>
          <cell r="BY591">
            <v>1</v>
          </cell>
          <cell r="BZ591">
            <v>1</v>
          </cell>
          <cell r="CA591">
            <v>1</v>
          </cell>
          <cell r="CB591">
            <v>1</v>
          </cell>
          <cell r="CC591">
            <v>1</v>
          </cell>
          <cell r="CD591">
            <v>1</v>
          </cell>
          <cell r="CE591">
            <v>1</v>
          </cell>
          <cell r="CF591">
            <v>1</v>
          </cell>
          <cell r="CG591">
            <v>1</v>
          </cell>
          <cell r="CH591">
            <v>1</v>
          </cell>
          <cell r="CI591">
            <v>1</v>
          </cell>
          <cell r="CJ591">
            <v>1</v>
          </cell>
          <cell r="CK591">
            <v>1</v>
          </cell>
          <cell r="CL591">
            <v>1</v>
          </cell>
          <cell r="CM591">
            <v>1</v>
          </cell>
          <cell r="CN591">
            <v>1</v>
          </cell>
          <cell r="CO591">
            <v>2</v>
          </cell>
          <cell r="CP591">
            <v>2</v>
          </cell>
          <cell r="CQ591">
            <v>2</v>
          </cell>
          <cell r="CR591">
            <v>2</v>
          </cell>
          <cell r="CS591">
            <v>2</v>
          </cell>
          <cell r="CT591">
            <v>2</v>
          </cell>
          <cell r="CU591">
            <v>1</v>
          </cell>
          <cell r="CV591">
            <v>2</v>
          </cell>
          <cell r="CW591">
            <v>1</v>
          </cell>
          <cell r="CX591">
            <v>1</v>
          </cell>
          <cell r="CY591">
            <v>1</v>
          </cell>
          <cell r="CZ591">
            <v>1</v>
          </cell>
          <cell r="DA591">
            <v>1</v>
          </cell>
          <cell r="DB591">
            <v>1</v>
          </cell>
          <cell r="DC591">
            <v>1</v>
          </cell>
          <cell r="DD591">
            <v>1</v>
          </cell>
          <cell r="DE591">
            <v>1</v>
          </cell>
          <cell r="DF591">
            <v>1</v>
          </cell>
          <cell r="DG591">
            <v>1</v>
          </cell>
          <cell r="DH591">
            <v>1</v>
          </cell>
          <cell r="DI591">
            <v>1</v>
          </cell>
          <cell r="DJ591" t="str">
            <v>DLCS</v>
          </cell>
          <cell r="DK591" t="str">
            <v>Closed</v>
          </cell>
          <cell r="EA591" t="str">
            <v>Do</v>
          </cell>
          <cell r="EB591" t="str">
            <v xml:space="preserve">• Lawful Evil.
• Base attack bonus +5.
• 2 ranks Knowledge (religion).
• 4 ranks Intimidate.
• Honor-Bound feat.
</v>
          </cell>
        </row>
        <row r="592">
          <cell r="A592">
            <v>589</v>
          </cell>
          <cell r="B592" t="str">
            <v>Knight of the Skull</v>
          </cell>
          <cell r="C592" t="str">
            <v>KnoSk</v>
          </cell>
          <cell r="D592" t="str">
            <v>KnoSk</v>
          </cell>
          <cell r="E592">
            <v>0</v>
          </cell>
          <cell r="G592">
            <v>0</v>
          </cell>
          <cell r="K592">
            <v>2</v>
          </cell>
          <cell r="L592">
            <v>8</v>
          </cell>
          <cell r="M592">
            <v>0</v>
          </cell>
          <cell r="U592">
            <v>0.75</v>
          </cell>
          <cell r="V592">
            <v>0.5</v>
          </cell>
          <cell r="W592">
            <v>0.34</v>
          </cell>
          <cell r="X592">
            <v>0.5</v>
          </cell>
          <cell r="AH592">
            <v>1</v>
          </cell>
          <cell r="AI592">
            <v>1</v>
          </cell>
          <cell r="AJ592">
            <v>1</v>
          </cell>
          <cell r="AK592">
            <v>1</v>
          </cell>
          <cell r="AL592">
            <v>1</v>
          </cell>
          <cell r="AM592">
            <v>0</v>
          </cell>
          <cell r="AN592">
            <v>2</v>
          </cell>
          <cell r="AO592">
            <v>2</v>
          </cell>
          <cell r="AP592">
            <v>2</v>
          </cell>
          <cell r="AQ592">
            <v>2</v>
          </cell>
          <cell r="AR592">
            <v>2</v>
          </cell>
          <cell r="AS592">
            <v>2</v>
          </cell>
          <cell r="AT592">
            <v>2</v>
          </cell>
          <cell r="AU592">
            <v>2</v>
          </cell>
          <cell r="AV592">
            <v>1</v>
          </cell>
          <cell r="AW592">
            <v>2</v>
          </cell>
          <cell r="AX592">
            <v>1</v>
          </cell>
          <cell r="AY592">
            <v>1</v>
          </cell>
          <cell r="AZ592">
            <v>1</v>
          </cell>
          <cell r="BA592">
            <v>1</v>
          </cell>
          <cell r="BB592">
            <v>1</v>
          </cell>
          <cell r="BC592">
            <v>1</v>
          </cell>
          <cell r="BD592">
            <v>1</v>
          </cell>
          <cell r="BE592">
            <v>1</v>
          </cell>
          <cell r="BF592">
            <v>0</v>
          </cell>
          <cell r="BG592">
            <v>0</v>
          </cell>
          <cell r="BH592">
            <v>2</v>
          </cell>
          <cell r="BI592">
            <v>1</v>
          </cell>
          <cell r="BJ592">
            <v>1</v>
          </cell>
          <cell r="BK592">
            <v>1</v>
          </cell>
          <cell r="BL592">
            <v>1</v>
          </cell>
          <cell r="BM592">
            <v>1</v>
          </cell>
          <cell r="BN592">
            <v>1</v>
          </cell>
          <cell r="BO592">
            <v>1</v>
          </cell>
          <cell r="BP592">
            <v>0</v>
          </cell>
          <cell r="BQ592">
            <v>1</v>
          </cell>
          <cell r="BR592">
            <v>1</v>
          </cell>
          <cell r="BS592">
            <v>1</v>
          </cell>
          <cell r="BT592">
            <v>0</v>
          </cell>
          <cell r="BU592">
            <v>2</v>
          </cell>
          <cell r="BV592">
            <v>1</v>
          </cell>
          <cell r="BW592">
            <v>1</v>
          </cell>
          <cell r="BX592">
            <v>1</v>
          </cell>
          <cell r="BY592">
            <v>1</v>
          </cell>
          <cell r="BZ592">
            <v>1</v>
          </cell>
          <cell r="CA592">
            <v>1</v>
          </cell>
          <cell r="CB592">
            <v>1</v>
          </cell>
          <cell r="CC592">
            <v>1</v>
          </cell>
          <cell r="CD592">
            <v>1</v>
          </cell>
          <cell r="CE592">
            <v>1</v>
          </cell>
          <cell r="CF592">
            <v>1</v>
          </cell>
          <cell r="CG592">
            <v>1</v>
          </cell>
          <cell r="CH592">
            <v>1</v>
          </cell>
          <cell r="CI592">
            <v>1</v>
          </cell>
          <cell r="CJ592">
            <v>1</v>
          </cell>
          <cell r="CK592">
            <v>1</v>
          </cell>
          <cell r="CL592">
            <v>1</v>
          </cell>
          <cell r="CM592">
            <v>1</v>
          </cell>
          <cell r="CN592">
            <v>1</v>
          </cell>
          <cell r="CO592">
            <v>2</v>
          </cell>
          <cell r="CP592">
            <v>2</v>
          </cell>
          <cell r="CQ592">
            <v>2</v>
          </cell>
          <cell r="CR592">
            <v>2</v>
          </cell>
          <cell r="CS592">
            <v>2</v>
          </cell>
          <cell r="CT592">
            <v>2</v>
          </cell>
          <cell r="CU592">
            <v>1</v>
          </cell>
          <cell r="CV592">
            <v>2</v>
          </cell>
          <cell r="CW592">
            <v>1</v>
          </cell>
          <cell r="CX592">
            <v>1</v>
          </cell>
          <cell r="CY592">
            <v>1</v>
          </cell>
          <cell r="CZ592">
            <v>1</v>
          </cell>
          <cell r="DA592">
            <v>1</v>
          </cell>
          <cell r="DB592">
            <v>1</v>
          </cell>
          <cell r="DC592">
            <v>1</v>
          </cell>
          <cell r="DD592">
            <v>1</v>
          </cell>
          <cell r="DE592">
            <v>1</v>
          </cell>
          <cell r="DF592">
            <v>1</v>
          </cell>
          <cell r="DG592">
            <v>1</v>
          </cell>
          <cell r="DH592">
            <v>1</v>
          </cell>
          <cell r="DI592">
            <v>1</v>
          </cell>
          <cell r="DJ592" t="str">
            <v>DLCS</v>
          </cell>
          <cell r="DK592" t="str">
            <v>Closed</v>
          </cell>
          <cell r="EA592" t="str">
            <v>Do</v>
          </cell>
          <cell r="EB592" t="str">
            <v xml:space="preserve">• Lawful Evil.
• Base attack bonus +3.
• 4 ranks Knowledge (religion).
• Alertness feat.
• Ability to cast 3rd level divine spells.
</v>
          </cell>
        </row>
        <row r="593">
          <cell r="A593">
            <v>590</v>
          </cell>
          <cell r="B593" t="str">
            <v>Knight of the Thorn</v>
          </cell>
          <cell r="C593" t="str">
            <v>KnoT</v>
          </cell>
          <cell r="D593" t="str">
            <v>KnoT</v>
          </cell>
          <cell r="E593">
            <v>0</v>
          </cell>
          <cell r="G593">
            <v>0</v>
          </cell>
          <cell r="K593">
            <v>2</v>
          </cell>
          <cell r="L593">
            <v>6</v>
          </cell>
          <cell r="U593">
            <v>0.5</v>
          </cell>
          <cell r="V593">
            <v>0.34</v>
          </cell>
          <cell r="W593">
            <v>0.34</v>
          </cell>
          <cell r="X593">
            <v>0.5</v>
          </cell>
          <cell r="AH593">
            <v>1</v>
          </cell>
          <cell r="AI593">
            <v>1</v>
          </cell>
          <cell r="AJ593">
            <v>1</v>
          </cell>
          <cell r="AK593">
            <v>1</v>
          </cell>
          <cell r="AL593">
            <v>1</v>
          </cell>
          <cell r="AM593">
            <v>0</v>
          </cell>
          <cell r="AN593">
            <v>2</v>
          </cell>
          <cell r="AO593">
            <v>2</v>
          </cell>
          <cell r="AP593">
            <v>2</v>
          </cell>
          <cell r="AQ593">
            <v>2</v>
          </cell>
          <cell r="AR593">
            <v>2</v>
          </cell>
          <cell r="AS593">
            <v>2</v>
          </cell>
          <cell r="AT593">
            <v>2</v>
          </cell>
          <cell r="AU593">
            <v>2</v>
          </cell>
          <cell r="AV593">
            <v>1</v>
          </cell>
          <cell r="AW593">
            <v>2</v>
          </cell>
          <cell r="AX593">
            <v>1</v>
          </cell>
          <cell r="AY593">
            <v>1</v>
          </cell>
          <cell r="AZ593">
            <v>1</v>
          </cell>
          <cell r="BA593">
            <v>1</v>
          </cell>
          <cell r="BB593">
            <v>1</v>
          </cell>
          <cell r="BC593">
            <v>1</v>
          </cell>
          <cell r="BD593">
            <v>1</v>
          </cell>
          <cell r="BE593">
            <v>1</v>
          </cell>
          <cell r="BF593">
            <v>0</v>
          </cell>
          <cell r="BG593">
            <v>0</v>
          </cell>
          <cell r="BH593">
            <v>2</v>
          </cell>
          <cell r="BI593">
            <v>1</v>
          </cell>
          <cell r="BJ593">
            <v>2</v>
          </cell>
          <cell r="BK593">
            <v>2</v>
          </cell>
          <cell r="BL593">
            <v>2</v>
          </cell>
          <cell r="BM593">
            <v>2</v>
          </cell>
          <cell r="BN593">
            <v>2</v>
          </cell>
          <cell r="BO593">
            <v>2</v>
          </cell>
          <cell r="BP593">
            <v>0</v>
          </cell>
          <cell r="BQ593">
            <v>2</v>
          </cell>
          <cell r="BR593">
            <v>2</v>
          </cell>
          <cell r="BS593">
            <v>2</v>
          </cell>
          <cell r="BT593">
            <v>0</v>
          </cell>
          <cell r="BU593">
            <v>2</v>
          </cell>
          <cell r="BV593">
            <v>2</v>
          </cell>
          <cell r="BW593">
            <v>2</v>
          </cell>
          <cell r="BX593">
            <v>2</v>
          </cell>
          <cell r="BY593">
            <v>2</v>
          </cell>
          <cell r="BZ593">
            <v>2</v>
          </cell>
          <cell r="CA593">
            <v>2</v>
          </cell>
          <cell r="CB593">
            <v>2</v>
          </cell>
          <cell r="CC593">
            <v>2</v>
          </cell>
          <cell r="CD593">
            <v>2</v>
          </cell>
          <cell r="CE593">
            <v>1</v>
          </cell>
          <cell r="CF593">
            <v>1</v>
          </cell>
          <cell r="CG593">
            <v>1</v>
          </cell>
          <cell r="CH593">
            <v>1</v>
          </cell>
          <cell r="CI593">
            <v>1</v>
          </cell>
          <cell r="CJ593">
            <v>1</v>
          </cell>
          <cell r="CK593">
            <v>1</v>
          </cell>
          <cell r="CL593">
            <v>1</v>
          </cell>
          <cell r="CM593">
            <v>1</v>
          </cell>
          <cell r="CN593">
            <v>1</v>
          </cell>
          <cell r="CO593">
            <v>2</v>
          </cell>
          <cell r="CP593">
            <v>2</v>
          </cell>
          <cell r="CQ593">
            <v>2</v>
          </cell>
          <cell r="CR593">
            <v>2</v>
          </cell>
          <cell r="CS593">
            <v>2</v>
          </cell>
          <cell r="CT593">
            <v>2</v>
          </cell>
          <cell r="CU593">
            <v>1</v>
          </cell>
          <cell r="CV593">
            <v>2</v>
          </cell>
          <cell r="CW593">
            <v>1</v>
          </cell>
          <cell r="CX593">
            <v>1</v>
          </cell>
          <cell r="CY593">
            <v>1</v>
          </cell>
          <cell r="CZ593">
            <v>1</v>
          </cell>
          <cell r="DA593">
            <v>1</v>
          </cell>
          <cell r="DB593">
            <v>2</v>
          </cell>
          <cell r="DC593">
            <v>1</v>
          </cell>
          <cell r="DD593">
            <v>1</v>
          </cell>
          <cell r="DE593">
            <v>1</v>
          </cell>
          <cell r="DF593">
            <v>1</v>
          </cell>
          <cell r="DG593">
            <v>1</v>
          </cell>
          <cell r="DH593">
            <v>1</v>
          </cell>
          <cell r="DI593">
            <v>1</v>
          </cell>
          <cell r="DJ593" t="str">
            <v>DLCS</v>
          </cell>
          <cell r="DK593" t="str">
            <v>Closed</v>
          </cell>
          <cell r="EA593" t="str">
            <v>Do</v>
          </cell>
          <cell r="EB593" t="str">
            <v xml:space="preserve">• Lawful Evil
• Base attack bonus +3.
• Base Fort save +4.
• Base Will save +3.
• 4 ranks in Knowledge (arcana).
• 4 ranks in Knowledge (religion).
• 8 ranks in Spellcraft.
• Any one metamagic feat.
• Armor Proficiency (heavy).
• Proficient in all martial weapons.
• Ability to cast 2nd level arcane spells.
</v>
          </cell>
        </row>
        <row r="594">
          <cell r="A594">
            <v>591</v>
          </cell>
          <cell r="B594" t="str">
            <v>Steel Legionnaire</v>
          </cell>
          <cell r="C594" t="str">
            <v>StLg</v>
          </cell>
          <cell r="D594" t="str">
            <v>StLg</v>
          </cell>
          <cell r="E594">
            <v>0</v>
          </cell>
          <cell r="K594">
            <v>4</v>
          </cell>
          <cell r="L594">
            <v>8</v>
          </cell>
          <cell r="U594">
            <v>1</v>
          </cell>
          <cell r="V594">
            <v>0.5</v>
          </cell>
          <cell r="W594">
            <v>0.34</v>
          </cell>
          <cell r="X594">
            <v>0.5</v>
          </cell>
          <cell r="AH594">
            <v>1</v>
          </cell>
          <cell r="AI594">
            <v>1</v>
          </cell>
          <cell r="AJ594">
            <v>1</v>
          </cell>
          <cell r="AK594">
            <v>2</v>
          </cell>
          <cell r="AL594">
            <v>2</v>
          </cell>
          <cell r="AM594">
            <v>0</v>
          </cell>
          <cell r="AN594">
            <v>1</v>
          </cell>
          <cell r="AO594">
            <v>2</v>
          </cell>
          <cell r="AP594">
            <v>2</v>
          </cell>
          <cell r="AQ594">
            <v>2</v>
          </cell>
          <cell r="AR594">
            <v>2</v>
          </cell>
          <cell r="AS594">
            <v>2</v>
          </cell>
          <cell r="AT594">
            <v>2</v>
          </cell>
          <cell r="AU594">
            <v>2</v>
          </cell>
          <cell r="AV594">
            <v>1</v>
          </cell>
          <cell r="AW594">
            <v>2</v>
          </cell>
          <cell r="AX594">
            <v>1</v>
          </cell>
          <cell r="AY594">
            <v>2</v>
          </cell>
          <cell r="AZ594">
            <v>1</v>
          </cell>
          <cell r="BA594">
            <v>1</v>
          </cell>
          <cell r="BB594">
            <v>2</v>
          </cell>
          <cell r="BC594">
            <v>1</v>
          </cell>
          <cell r="BD594">
            <v>1</v>
          </cell>
          <cell r="BE594">
            <v>2</v>
          </cell>
          <cell r="BF594">
            <v>0</v>
          </cell>
          <cell r="BG594">
            <v>0</v>
          </cell>
          <cell r="BH594">
            <v>1</v>
          </cell>
          <cell r="BI594">
            <v>2</v>
          </cell>
          <cell r="BJ594">
            <v>2</v>
          </cell>
          <cell r="BK594">
            <v>2</v>
          </cell>
          <cell r="BL594">
            <v>2</v>
          </cell>
          <cell r="BM594">
            <v>2</v>
          </cell>
          <cell r="BN594">
            <v>2</v>
          </cell>
          <cell r="BO594">
            <v>2</v>
          </cell>
          <cell r="BP594">
            <v>0</v>
          </cell>
          <cell r="BQ594">
            <v>2</v>
          </cell>
          <cell r="BR594">
            <v>2</v>
          </cell>
          <cell r="BS594">
            <v>2</v>
          </cell>
          <cell r="BT594">
            <v>0</v>
          </cell>
          <cell r="BU594">
            <v>2</v>
          </cell>
          <cell r="BV594">
            <v>2</v>
          </cell>
          <cell r="BW594">
            <v>2</v>
          </cell>
          <cell r="BX594">
            <v>2</v>
          </cell>
          <cell r="BY594">
            <v>2</v>
          </cell>
          <cell r="BZ594">
            <v>2</v>
          </cell>
          <cell r="CA594">
            <v>2</v>
          </cell>
          <cell r="CB594">
            <v>2</v>
          </cell>
          <cell r="CC594">
            <v>2</v>
          </cell>
          <cell r="CD594">
            <v>2</v>
          </cell>
          <cell r="CE594">
            <v>1</v>
          </cell>
          <cell r="CF594">
            <v>1</v>
          </cell>
          <cell r="CG594">
            <v>1</v>
          </cell>
          <cell r="CH594">
            <v>1</v>
          </cell>
          <cell r="CI594">
            <v>1</v>
          </cell>
          <cell r="CJ594">
            <v>1</v>
          </cell>
          <cell r="CK594">
            <v>1</v>
          </cell>
          <cell r="CL594">
            <v>1</v>
          </cell>
          <cell r="CM594">
            <v>1</v>
          </cell>
          <cell r="CN594">
            <v>1</v>
          </cell>
          <cell r="CO594">
            <v>2</v>
          </cell>
          <cell r="CP594">
            <v>2</v>
          </cell>
          <cell r="CQ594">
            <v>2</v>
          </cell>
          <cell r="CR594">
            <v>2</v>
          </cell>
          <cell r="CS594">
            <v>2</v>
          </cell>
          <cell r="CT594">
            <v>2</v>
          </cell>
          <cell r="CU594">
            <v>1</v>
          </cell>
          <cell r="CV594">
            <v>1</v>
          </cell>
          <cell r="CW594">
            <v>1</v>
          </cell>
          <cell r="CX594">
            <v>2</v>
          </cell>
          <cell r="CY594">
            <v>1</v>
          </cell>
          <cell r="CZ594">
            <v>1</v>
          </cell>
          <cell r="DA594">
            <v>2</v>
          </cell>
          <cell r="DB594">
            <v>1</v>
          </cell>
          <cell r="DC594">
            <v>1</v>
          </cell>
          <cell r="DD594">
            <v>1</v>
          </cell>
          <cell r="DE594">
            <v>2</v>
          </cell>
          <cell r="DF594">
            <v>1</v>
          </cell>
          <cell r="DG594">
            <v>1</v>
          </cell>
          <cell r="DH594">
            <v>1</v>
          </cell>
          <cell r="DI594">
            <v>1</v>
          </cell>
          <cell r="DJ594" t="str">
            <v>DLCS</v>
          </cell>
          <cell r="DK594" t="str">
            <v>Closed</v>
          </cell>
          <cell r="EA594" t="str">
            <v>Might</v>
          </cell>
          <cell r="EB594" t="str">
            <v>• Base attack bonus +4.
• Base Fort +2.
• Base Ref +2.
• Base Will +2.
• 3 ranks in Bluff.
• 4 ranks in Diplomacy
• Any one skill with 9 ranks (not verified).</v>
          </cell>
        </row>
        <row r="595">
          <cell r="A595">
            <v>592</v>
          </cell>
          <cell r="B595" t="str">
            <v>Wizard of High Sorcery</v>
          </cell>
          <cell r="C595" t="str">
            <v>WoHS</v>
          </cell>
          <cell r="D595" t="str">
            <v>WoHS</v>
          </cell>
          <cell r="E595">
            <v>0</v>
          </cell>
          <cell r="G595">
            <v>0</v>
          </cell>
          <cell r="K595">
            <v>2</v>
          </cell>
          <cell r="L595">
            <v>4</v>
          </cell>
          <cell r="U595">
            <v>0.5</v>
          </cell>
          <cell r="V595">
            <v>0.34</v>
          </cell>
          <cell r="W595">
            <v>0.34</v>
          </cell>
          <cell r="X595">
            <v>0.5</v>
          </cell>
          <cell r="AH595">
            <v>1</v>
          </cell>
          <cell r="AI595">
            <v>1</v>
          </cell>
          <cell r="AJ595">
            <v>1</v>
          </cell>
          <cell r="AK595">
            <v>1</v>
          </cell>
          <cell r="AL595">
            <v>1</v>
          </cell>
          <cell r="AM595">
            <v>0</v>
          </cell>
          <cell r="AN595">
            <v>2</v>
          </cell>
          <cell r="AO595">
            <v>2</v>
          </cell>
          <cell r="AP595">
            <v>2</v>
          </cell>
          <cell r="AQ595">
            <v>2</v>
          </cell>
          <cell r="AR595">
            <v>2</v>
          </cell>
          <cell r="AS595">
            <v>2</v>
          </cell>
          <cell r="AT595">
            <v>2</v>
          </cell>
          <cell r="AU595">
            <v>2</v>
          </cell>
          <cell r="AV595">
            <v>1</v>
          </cell>
          <cell r="AW595">
            <v>1</v>
          </cell>
          <cell r="AX595">
            <v>1</v>
          </cell>
          <cell r="AY595">
            <v>1</v>
          </cell>
          <cell r="AZ595">
            <v>1</v>
          </cell>
          <cell r="BA595">
            <v>1</v>
          </cell>
          <cell r="BB595">
            <v>1</v>
          </cell>
          <cell r="BC595">
            <v>1</v>
          </cell>
          <cell r="BD595">
            <v>1</v>
          </cell>
          <cell r="BE595">
            <v>1</v>
          </cell>
          <cell r="BF595">
            <v>0</v>
          </cell>
          <cell r="BG595">
            <v>0</v>
          </cell>
          <cell r="BH595">
            <v>2</v>
          </cell>
          <cell r="BI595">
            <v>1</v>
          </cell>
          <cell r="BJ595">
            <v>2</v>
          </cell>
          <cell r="BK595">
            <v>2</v>
          </cell>
          <cell r="BL595">
            <v>2</v>
          </cell>
          <cell r="BM595">
            <v>2</v>
          </cell>
          <cell r="BN595">
            <v>2</v>
          </cell>
          <cell r="BO595">
            <v>2</v>
          </cell>
          <cell r="BP595">
            <v>0</v>
          </cell>
          <cell r="BQ595">
            <v>2</v>
          </cell>
          <cell r="BR595">
            <v>2</v>
          </cell>
          <cell r="BS595">
            <v>2</v>
          </cell>
          <cell r="BT595">
            <v>0</v>
          </cell>
          <cell r="BU595">
            <v>2</v>
          </cell>
          <cell r="BV595">
            <v>2</v>
          </cell>
          <cell r="BW595">
            <v>2</v>
          </cell>
          <cell r="BX595">
            <v>2</v>
          </cell>
          <cell r="BY595">
            <v>2</v>
          </cell>
          <cell r="BZ595">
            <v>2</v>
          </cell>
          <cell r="CA595">
            <v>2</v>
          </cell>
          <cell r="CB595">
            <v>2</v>
          </cell>
          <cell r="CC595">
            <v>2</v>
          </cell>
          <cell r="CD595">
            <v>2</v>
          </cell>
          <cell r="CE595">
            <v>1</v>
          </cell>
          <cell r="CF595">
            <v>1</v>
          </cell>
          <cell r="CG595">
            <v>1</v>
          </cell>
          <cell r="CH595">
            <v>1</v>
          </cell>
          <cell r="CI595">
            <v>1</v>
          </cell>
          <cell r="CJ595">
            <v>1</v>
          </cell>
          <cell r="CK595">
            <v>1</v>
          </cell>
          <cell r="CL595">
            <v>1</v>
          </cell>
          <cell r="CM595">
            <v>1</v>
          </cell>
          <cell r="CN595">
            <v>1</v>
          </cell>
          <cell r="CO595">
            <v>2</v>
          </cell>
          <cell r="CP595">
            <v>2</v>
          </cell>
          <cell r="CQ595">
            <v>2</v>
          </cell>
          <cell r="CR595">
            <v>2</v>
          </cell>
          <cell r="CS595">
            <v>2</v>
          </cell>
          <cell r="CT595">
            <v>2</v>
          </cell>
          <cell r="CU595">
            <v>1</v>
          </cell>
          <cell r="CV595">
            <v>1</v>
          </cell>
          <cell r="CW595">
            <v>1</v>
          </cell>
          <cell r="CX595">
            <v>1</v>
          </cell>
          <cell r="CY595">
            <v>1</v>
          </cell>
          <cell r="CZ595">
            <v>1</v>
          </cell>
          <cell r="DA595">
            <v>2</v>
          </cell>
          <cell r="DB595">
            <v>2</v>
          </cell>
          <cell r="DC595">
            <v>1</v>
          </cell>
          <cell r="DD595">
            <v>1</v>
          </cell>
          <cell r="DE595">
            <v>1</v>
          </cell>
          <cell r="DF595">
            <v>1</v>
          </cell>
          <cell r="DG595">
            <v>1</v>
          </cell>
          <cell r="DH595">
            <v>1</v>
          </cell>
          <cell r="DI595">
            <v>1</v>
          </cell>
          <cell r="DJ595" t="str">
            <v>DLCS</v>
          </cell>
          <cell r="DK595" t="str">
            <v>Closed</v>
          </cell>
          <cell r="EA595" t="str">
            <v>Do</v>
          </cell>
          <cell r="EB595" t="str">
            <v>• Base Will save +4.
• Ability to prepare and cast 2nd level Arcane spells.
• Specialized in a school of magic.
• 7 ranks in Spellcraft.
• Spell Focus (any) feat.
• Any two Item Creation or Metamagic feats.</v>
          </cell>
        </row>
        <row r="596">
          <cell r="A596">
            <v>593</v>
          </cell>
          <cell r="B596" t="str">
            <v>Dragon Rider</v>
          </cell>
          <cell r="C596" t="str">
            <v>DrRi</v>
          </cell>
          <cell r="D596" t="str">
            <v>DrRi</v>
          </cell>
          <cell r="E596">
            <v>0</v>
          </cell>
          <cell r="K596">
            <v>4</v>
          </cell>
          <cell r="L596">
            <v>8</v>
          </cell>
          <cell r="U596">
            <v>0.75</v>
          </cell>
          <cell r="V596">
            <v>0.5</v>
          </cell>
          <cell r="W596">
            <v>0.5</v>
          </cell>
          <cell r="X596">
            <v>0.34</v>
          </cell>
          <cell r="AH596">
            <v>1</v>
          </cell>
          <cell r="AI596">
            <v>1</v>
          </cell>
          <cell r="AJ596">
            <v>2</v>
          </cell>
          <cell r="AK596">
            <v>1</v>
          </cell>
          <cell r="AL596">
            <v>1</v>
          </cell>
          <cell r="AM596">
            <v>0</v>
          </cell>
          <cell r="AN596">
            <v>2</v>
          </cell>
          <cell r="AO596">
            <v>2</v>
          </cell>
          <cell r="AP596">
            <v>2</v>
          </cell>
          <cell r="AQ596">
            <v>2</v>
          </cell>
          <cell r="AR596">
            <v>2</v>
          </cell>
          <cell r="AS596">
            <v>2</v>
          </cell>
          <cell r="AT596">
            <v>2</v>
          </cell>
          <cell r="AU596">
            <v>2</v>
          </cell>
          <cell r="AV596">
            <v>1</v>
          </cell>
          <cell r="AW596">
            <v>2</v>
          </cell>
          <cell r="AX596">
            <v>1</v>
          </cell>
          <cell r="AY596">
            <v>1</v>
          </cell>
          <cell r="AZ596">
            <v>1</v>
          </cell>
          <cell r="BA596">
            <v>1</v>
          </cell>
          <cell r="BB596">
            <v>1</v>
          </cell>
          <cell r="BC596">
            <v>2</v>
          </cell>
          <cell r="BD596">
            <v>2</v>
          </cell>
          <cell r="BE596">
            <v>1</v>
          </cell>
          <cell r="BF596">
            <v>0</v>
          </cell>
          <cell r="BG596">
            <v>0</v>
          </cell>
          <cell r="BH596">
            <v>1</v>
          </cell>
          <cell r="BI596">
            <v>2</v>
          </cell>
          <cell r="BJ596">
            <v>1</v>
          </cell>
          <cell r="BK596">
            <v>1</v>
          </cell>
          <cell r="BL596">
            <v>1</v>
          </cell>
          <cell r="BM596">
            <v>1</v>
          </cell>
          <cell r="BN596">
            <v>1</v>
          </cell>
          <cell r="BO596">
            <v>1</v>
          </cell>
          <cell r="BP596">
            <v>0</v>
          </cell>
          <cell r="BQ596">
            <v>1</v>
          </cell>
          <cell r="BR596">
            <v>1</v>
          </cell>
          <cell r="BS596">
            <v>1</v>
          </cell>
          <cell r="BT596">
            <v>0</v>
          </cell>
          <cell r="BU596">
            <v>1</v>
          </cell>
          <cell r="BV596">
            <v>1</v>
          </cell>
          <cell r="BW596">
            <v>1</v>
          </cell>
          <cell r="BX596">
            <v>1</v>
          </cell>
          <cell r="BY596">
            <v>1</v>
          </cell>
          <cell r="BZ596">
            <v>1</v>
          </cell>
          <cell r="CA596">
            <v>1</v>
          </cell>
          <cell r="CB596">
            <v>1</v>
          </cell>
          <cell r="CC596">
            <v>1</v>
          </cell>
          <cell r="CD596">
            <v>1</v>
          </cell>
          <cell r="CE596">
            <v>1</v>
          </cell>
          <cell r="CF596">
            <v>1</v>
          </cell>
          <cell r="CG596">
            <v>1</v>
          </cell>
          <cell r="CH596">
            <v>1</v>
          </cell>
          <cell r="CI596">
            <v>1</v>
          </cell>
          <cell r="CJ596">
            <v>1</v>
          </cell>
          <cell r="CK596">
            <v>1</v>
          </cell>
          <cell r="CL596">
            <v>1</v>
          </cell>
          <cell r="CM596">
            <v>1</v>
          </cell>
          <cell r="CN596">
            <v>1</v>
          </cell>
          <cell r="CO596">
            <v>2</v>
          </cell>
          <cell r="CP596">
            <v>2</v>
          </cell>
          <cell r="CQ596">
            <v>2</v>
          </cell>
          <cell r="CR596">
            <v>2</v>
          </cell>
          <cell r="CS596">
            <v>2</v>
          </cell>
          <cell r="CT596">
            <v>2</v>
          </cell>
          <cell r="CU596">
            <v>1</v>
          </cell>
          <cell r="CV596">
            <v>2</v>
          </cell>
          <cell r="CW596">
            <v>1</v>
          </cell>
          <cell r="CX596">
            <v>1</v>
          </cell>
          <cell r="CY596">
            <v>1</v>
          </cell>
          <cell r="CZ596">
            <v>1</v>
          </cell>
          <cell r="DA596">
            <v>1</v>
          </cell>
          <cell r="DB596">
            <v>1</v>
          </cell>
          <cell r="DC596">
            <v>1</v>
          </cell>
          <cell r="DD596">
            <v>1</v>
          </cell>
          <cell r="DE596">
            <v>1</v>
          </cell>
          <cell r="DF596">
            <v>1</v>
          </cell>
          <cell r="DG596">
            <v>1</v>
          </cell>
          <cell r="DH596">
            <v>1</v>
          </cell>
          <cell r="DI596">
            <v>1</v>
          </cell>
          <cell r="DJ596" t="str">
            <v>DLCS</v>
          </cell>
          <cell r="DK596" t="str">
            <v>Closed</v>
          </cell>
          <cell r="EA596" t="str">
            <v>Might</v>
          </cell>
          <cell r="EB596" t="str">
            <v>• Base attack bonus +10.
• 8 ranks in Handle Animal.
• 8 ranks in Ride.
• Leadership feat.
• Mounted Combat feat.
• Resist Dragonfear feat.
• Must have ridden a dragon (not verified).</v>
          </cell>
        </row>
        <row r="597">
          <cell r="A597">
            <v>594</v>
          </cell>
          <cell r="B597" t="str">
            <v xml:space="preserve">Inquisitor </v>
          </cell>
          <cell r="C597" t="str">
            <v>Inq</v>
          </cell>
          <cell r="D597" t="str">
            <v>Inq</v>
          </cell>
          <cell r="E597">
            <v>0</v>
          </cell>
          <cell r="K597">
            <v>6</v>
          </cell>
          <cell r="L597">
            <v>6</v>
          </cell>
          <cell r="U597">
            <v>0.75</v>
          </cell>
          <cell r="V597">
            <v>0.34</v>
          </cell>
          <cell r="W597">
            <v>0.34</v>
          </cell>
          <cell r="X597">
            <v>0.5</v>
          </cell>
          <cell r="AH597">
            <v>2</v>
          </cell>
          <cell r="AI597">
            <v>1</v>
          </cell>
          <cell r="AJ597">
            <v>1</v>
          </cell>
          <cell r="AK597">
            <v>2</v>
          </cell>
          <cell r="AL597">
            <v>1</v>
          </cell>
          <cell r="AM597">
            <v>0</v>
          </cell>
          <cell r="AN597">
            <v>2</v>
          </cell>
          <cell r="AO597">
            <v>2</v>
          </cell>
          <cell r="AP597">
            <v>2</v>
          </cell>
          <cell r="AQ597">
            <v>2</v>
          </cell>
          <cell r="AR597">
            <v>2</v>
          </cell>
          <cell r="AS597">
            <v>2</v>
          </cell>
          <cell r="AT597">
            <v>2</v>
          </cell>
          <cell r="AU597">
            <v>2</v>
          </cell>
          <cell r="AV597">
            <v>2</v>
          </cell>
          <cell r="AW597">
            <v>2</v>
          </cell>
          <cell r="AX597">
            <v>1</v>
          </cell>
          <cell r="AY597">
            <v>2</v>
          </cell>
          <cell r="AZ597">
            <v>1</v>
          </cell>
          <cell r="BA597">
            <v>1</v>
          </cell>
          <cell r="BB597">
            <v>2</v>
          </cell>
          <cell r="BC597">
            <v>1</v>
          </cell>
          <cell r="BD597">
            <v>1</v>
          </cell>
          <cell r="BE597">
            <v>2</v>
          </cell>
          <cell r="BF597">
            <v>0</v>
          </cell>
          <cell r="BG597">
            <v>0</v>
          </cell>
          <cell r="BH597">
            <v>2</v>
          </cell>
          <cell r="BI597">
            <v>1</v>
          </cell>
          <cell r="BJ597">
            <v>2</v>
          </cell>
          <cell r="BK597">
            <v>2</v>
          </cell>
          <cell r="BL597">
            <v>2</v>
          </cell>
          <cell r="BM597">
            <v>2</v>
          </cell>
          <cell r="BN597">
            <v>2</v>
          </cell>
          <cell r="BO597">
            <v>2</v>
          </cell>
          <cell r="BP597">
            <v>0</v>
          </cell>
          <cell r="BQ597">
            <v>2</v>
          </cell>
          <cell r="BR597">
            <v>2</v>
          </cell>
          <cell r="BS597">
            <v>2</v>
          </cell>
          <cell r="BT597">
            <v>0</v>
          </cell>
          <cell r="BU597">
            <v>2</v>
          </cell>
          <cell r="BV597">
            <v>2</v>
          </cell>
          <cell r="BW597">
            <v>2</v>
          </cell>
          <cell r="BX597">
            <v>2</v>
          </cell>
          <cell r="BY597">
            <v>2</v>
          </cell>
          <cell r="BZ597">
            <v>2</v>
          </cell>
          <cell r="CA597">
            <v>2</v>
          </cell>
          <cell r="CB597">
            <v>2</v>
          </cell>
          <cell r="CC597">
            <v>2</v>
          </cell>
          <cell r="CD597">
            <v>2</v>
          </cell>
          <cell r="CE597">
            <v>2</v>
          </cell>
          <cell r="CF597">
            <v>1</v>
          </cell>
          <cell r="CG597">
            <v>2</v>
          </cell>
          <cell r="CH597">
            <v>2</v>
          </cell>
          <cell r="CI597">
            <v>1</v>
          </cell>
          <cell r="CJ597">
            <v>1</v>
          </cell>
          <cell r="CK597">
            <v>1</v>
          </cell>
          <cell r="CL597">
            <v>1</v>
          </cell>
          <cell r="CM597">
            <v>1</v>
          </cell>
          <cell r="CN597">
            <v>1</v>
          </cell>
          <cell r="CO597">
            <v>2</v>
          </cell>
          <cell r="CP597">
            <v>2</v>
          </cell>
          <cell r="CQ597">
            <v>2</v>
          </cell>
          <cell r="CR597">
            <v>2</v>
          </cell>
          <cell r="CS597">
            <v>2</v>
          </cell>
          <cell r="CT597">
            <v>2</v>
          </cell>
          <cell r="CU597">
            <v>1</v>
          </cell>
          <cell r="CV597">
            <v>1</v>
          </cell>
          <cell r="CW597">
            <v>2</v>
          </cell>
          <cell r="CX597">
            <v>1</v>
          </cell>
          <cell r="CY597">
            <v>1</v>
          </cell>
          <cell r="CZ597">
            <v>1</v>
          </cell>
          <cell r="DA597">
            <v>2</v>
          </cell>
          <cell r="DB597">
            <v>1</v>
          </cell>
          <cell r="DC597">
            <v>2</v>
          </cell>
          <cell r="DD597">
            <v>1</v>
          </cell>
          <cell r="DE597">
            <v>1</v>
          </cell>
          <cell r="DF597">
            <v>1</v>
          </cell>
          <cell r="DG597">
            <v>1</v>
          </cell>
          <cell r="DH597">
            <v>1</v>
          </cell>
          <cell r="DI597">
            <v>1</v>
          </cell>
          <cell r="DJ597" t="str">
            <v>DLCS</v>
          </cell>
          <cell r="DK597" t="str">
            <v>Closed</v>
          </cell>
          <cell r="EA597" t="str">
            <v>Might</v>
          </cell>
          <cell r="EB597" t="str">
            <v>• Base attack bonus +3.
• 8 ranks in Gather Information.
• 5 ranks in Sense Motive.
• Alertness feat.
• Any one Knowledge skill with 6 ranks (not verified).</v>
          </cell>
        </row>
        <row r="598">
          <cell r="A598">
            <v>595</v>
          </cell>
          <cell r="B598" t="str">
            <v>Legendary Tactician</v>
          </cell>
          <cell r="C598" t="str">
            <v>LgTa</v>
          </cell>
          <cell r="D598" t="str">
            <v>LgTa</v>
          </cell>
          <cell r="E598">
            <v>0</v>
          </cell>
          <cell r="K598">
            <v>4</v>
          </cell>
          <cell r="L598">
            <v>8</v>
          </cell>
          <cell r="N598" t="b">
            <v>0</v>
          </cell>
          <cell r="O598" t="b">
            <v>0</v>
          </cell>
          <cell r="P598" t="b">
            <v>0</v>
          </cell>
          <cell r="Q598" t="b">
            <v>0</v>
          </cell>
          <cell r="R598" t="b">
            <v>0</v>
          </cell>
          <cell r="S598" t="b">
            <v>0</v>
          </cell>
          <cell r="T598" t="b">
            <v>0</v>
          </cell>
          <cell r="U598">
            <v>1</v>
          </cell>
          <cell r="V598">
            <v>0.5</v>
          </cell>
          <cell r="W598">
            <v>0.34</v>
          </cell>
          <cell r="X598">
            <v>0.34</v>
          </cell>
          <cell r="AH598">
            <v>1</v>
          </cell>
          <cell r="AI598">
            <v>1</v>
          </cell>
          <cell r="AJ598">
            <v>1</v>
          </cell>
          <cell r="AK598">
            <v>2</v>
          </cell>
          <cell r="AL598">
            <v>1</v>
          </cell>
          <cell r="AM598">
            <v>0</v>
          </cell>
          <cell r="AN598">
            <v>2</v>
          </cell>
          <cell r="AO598">
            <v>2</v>
          </cell>
          <cell r="AP598">
            <v>2</v>
          </cell>
          <cell r="AQ598">
            <v>2</v>
          </cell>
          <cell r="AR598">
            <v>2</v>
          </cell>
          <cell r="AS598">
            <v>2</v>
          </cell>
          <cell r="AT598">
            <v>2</v>
          </cell>
          <cell r="AU598">
            <v>2</v>
          </cell>
          <cell r="AV598">
            <v>1</v>
          </cell>
          <cell r="AW598">
            <v>2</v>
          </cell>
          <cell r="AX598">
            <v>1</v>
          </cell>
          <cell r="AY598">
            <v>1</v>
          </cell>
          <cell r="AZ598">
            <v>1</v>
          </cell>
          <cell r="BA598">
            <v>1</v>
          </cell>
          <cell r="BB598">
            <v>1</v>
          </cell>
          <cell r="BC598">
            <v>1</v>
          </cell>
          <cell r="BD598">
            <v>1</v>
          </cell>
          <cell r="BE598">
            <v>1</v>
          </cell>
          <cell r="BF598">
            <v>0</v>
          </cell>
          <cell r="BG598">
            <v>0</v>
          </cell>
          <cell r="BH598">
            <v>2</v>
          </cell>
          <cell r="BI598">
            <v>1</v>
          </cell>
          <cell r="BJ598">
            <v>1</v>
          </cell>
          <cell r="BK598">
            <v>1</v>
          </cell>
          <cell r="BL598">
            <v>1</v>
          </cell>
          <cell r="BM598">
            <v>1</v>
          </cell>
          <cell r="BN598">
            <v>2</v>
          </cell>
          <cell r="BO598">
            <v>1</v>
          </cell>
          <cell r="BP598">
            <v>0</v>
          </cell>
          <cell r="BQ598">
            <v>1</v>
          </cell>
          <cell r="BR598">
            <v>1</v>
          </cell>
          <cell r="BS598">
            <v>1</v>
          </cell>
          <cell r="BT598">
            <v>0</v>
          </cell>
          <cell r="BU598">
            <v>1</v>
          </cell>
          <cell r="BV598">
            <v>1</v>
          </cell>
          <cell r="BW598">
            <v>1</v>
          </cell>
          <cell r="BX598">
            <v>1</v>
          </cell>
          <cell r="BY598">
            <v>1</v>
          </cell>
          <cell r="BZ598">
            <v>1</v>
          </cell>
          <cell r="CA598">
            <v>1</v>
          </cell>
          <cell r="CB598">
            <v>1</v>
          </cell>
          <cell r="CC598">
            <v>1</v>
          </cell>
          <cell r="CD598">
            <v>1</v>
          </cell>
          <cell r="CE598">
            <v>1</v>
          </cell>
          <cell r="CF598">
            <v>1</v>
          </cell>
          <cell r="CG598">
            <v>1</v>
          </cell>
          <cell r="CH598">
            <v>1</v>
          </cell>
          <cell r="CI598">
            <v>1</v>
          </cell>
          <cell r="CJ598">
            <v>1</v>
          </cell>
          <cell r="CK598">
            <v>1</v>
          </cell>
          <cell r="CL598">
            <v>1</v>
          </cell>
          <cell r="CM598">
            <v>1</v>
          </cell>
          <cell r="CN598">
            <v>1</v>
          </cell>
          <cell r="CO598">
            <v>2</v>
          </cell>
          <cell r="CP598">
            <v>2</v>
          </cell>
          <cell r="CQ598">
            <v>2</v>
          </cell>
          <cell r="CR598">
            <v>2</v>
          </cell>
          <cell r="CS598">
            <v>2</v>
          </cell>
          <cell r="CT598">
            <v>2</v>
          </cell>
          <cell r="CU598">
            <v>1</v>
          </cell>
          <cell r="CV598">
            <v>2</v>
          </cell>
          <cell r="CW598">
            <v>1</v>
          </cell>
          <cell r="CX598">
            <v>2</v>
          </cell>
          <cell r="CY598">
            <v>1</v>
          </cell>
          <cell r="CZ598">
            <v>1</v>
          </cell>
          <cell r="DA598">
            <v>1</v>
          </cell>
          <cell r="DB598">
            <v>1</v>
          </cell>
          <cell r="DC598">
            <v>1</v>
          </cell>
          <cell r="DD598">
            <v>1</v>
          </cell>
          <cell r="DE598">
            <v>1</v>
          </cell>
          <cell r="DF598">
            <v>1</v>
          </cell>
          <cell r="DG598">
            <v>1</v>
          </cell>
          <cell r="DH598">
            <v>1</v>
          </cell>
          <cell r="DI598">
            <v>1</v>
          </cell>
          <cell r="DJ598" t="str">
            <v>DLCS</v>
          </cell>
          <cell r="DK598" t="str">
            <v>Closed</v>
          </cell>
          <cell r="EA598" t="str">
            <v>Might</v>
          </cell>
          <cell r="EB598" t="str">
            <v>• Base attack bonus +5.
• 4 ranks in Diplomacy.
• Leadership feat.
• Must have been in 3 major skirmishes one of which must have been a defeat (not verified).</v>
          </cell>
        </row>
        <row r="599">
          <cell r="A599">
            <v>596</v>
          </cell>
          <cell r="B599" t="str">
            <v>Righteous Zealot</v>
          </cell>
          <cell r="C599" t="str">
            <v>RiZe</v>
          </cell>
          <cell r="D599" t="str">
            <v>RiZe</v>
          </cell>
          <cell r="E599">
            <v>0</v>
          </cell>
          <cell r="K599">
            <v>4</v>
          </cell>
          <cell r="L599">
            <v>6</v>
          </cell>
          <cell r="U599">
            <v>0.5</v>
          </cell>
          <cell r="V599">
            <v>0.34</v>
          </cell>
          <cell r="W599">
            <v>0.34</v>
          </cell>
          <cell r="X599">
            <v>0.5</v>
          </cell>
          <cell r="AH599">
            <v>1</v>
          </cell>
          <cell r="AI599">
            <v>1</v>
          </cell>
          <cell r="AJ599">
            <v>1</v>
          </cell>
          <cell r="AK599">
            <v>2</v>
          </cell>
          <cell r="AL599">
            <v>1</v>
          </cell>
          <cell r="AM599">
            <v>0</v>
          </cell>
          <cell r="AN599">
            <v>2</v>
          </cell>
          <cell r="AO599">
            <v>1</v>
          </cell>
          <cell r="AP599">
            <v>1</v>
          </cell>
          <cell r="AQ599">
            <v>1</v>
          </cell>
          <cell r="AR599">
            <v>1</v>
          </cell>
          <cell r="AS599">
            <v>1</v>
          </cell>
          <cell r="AT599">
            <v>1</v>
          </cell>
          <cell r="AU599">
            <v>1</v>
          </cell>
          <cell r="AV599">
            <v>1</v>
          </cell>
          <cell r="AW599">
            <v>2</v>
          </cell>
          <cell r="AX599">
            <v>1</v>
          </cell>
          <cell r="AY599">
            <v>1</v>
          </cell>
          <cell r="AZ599">
            <v>1</v>
          </cell>
          <cell r="BA599">
            <v>1</v>
          </cell>
          <cell r="BB599">
            <v>2</v>
          </cell>
          <cell r="BC599">
            <v>1</v>
          </cell>
          <cell r="BD599">
            <v>1</v>
          </cell>
          <cell r="BE599">
            <v>1</v>
          </cell>
          <cell r="BF599">
            <v>0</v>
          </cell>
          <cell r="BG599">
            <v>0</v>
          </cell>
          <cell r="BH599">
            <v>2</v>
          </cell>
          <cell r="BI599">
            <v>1</v>
          </cell>
          <cell r="BJ599">
            <v>1</v>
          </cell>
          <cell r="BK599">
            <v>1</v>
          </cell>
          <cell r="BL599">
            <v>1</v>
          </cell>
          <cell r="BM599">
            <v>1</v>
          </cell>
          <cell r="BN599">
            <v>1</v>
          </cell>
          <cell r="BO599">
            <v>1</v>
          </cell>
          <cell r="BP599">
            <v>0</v>
          </cell>
          <cell r="BQ599">
            <v>1</v>
          </cell>
          <cell r="BR599">
            <v>1</v>
          </cell>
          <cell r="BS599">
            <v>1</v>
          </cell>
          <cell r="BT599">
            <v>0</v>
          </cell>
          <cell r="BU599">
            <v>2</v>
          </cell>
          <cell r="BV599">
            <v>1</v>
          </cell>
          <cell r="BW599">
            <v>1</v>
          </cell>
          <cell r="BX599">
            <v>1</v>
          </cell>
          <cell r="BY599">
            <v>1</v>
          </cell>
          <cell r="BZ599">
            <v>1</v>
          </cell>
          <cell r="CA599">
            <v>1</v>
          </cell>
          <cell r="CB599">
            <v>1</v>
          </cell>
          <cell r="CC599">
            <v>1</v>
          </cell>
          <cell r="CD599">
            <v>1</v>
          </cell>
          <cell r="CE599">
            <v>1</v>
          </cell>
          <cell r="CF599">
            <v>1</v>
          </cell>
          <cell r="CG599">
            <v>1</v>
          </cell>
          <cell r="CH599">
            <v>1</v>
          </cell>
          <cell r="CI599">
            <v>2</v>
          </cell>
          <cell r="CJ599">
            <v>2</v>
          </cell>
          <cell r="CK599">
            <v>2</v>
          </cell>
          <cell r="CL599">
            <v>2</v>
          </cell>
          <cell r="CM599">
            <v>2</v>
          </cell>
          <cell r="CN599">
            <v>2</v>
          </cell>
          <cell r="CO599">
            <v>2</v>
          </cell>
          <cell r="CP599">
            <v>2</v>
          </cell>
          <cell r="CQ599">
            <v>2</v>
          </cell>
          <cell r="CR599">
            <v>2</v>
          </cell>
          <cell r="CS599">
            <v>2</v>
          </cell>
          <cell r="CT599">
            <v>2</v>
          </cell>
          <cell r="CU599">
            <v>1</v>
          </cell>
          <cell r="CV599">
            <v>1</v>
          </cell>
          <cell r="CW599">
            <v>1</v>
          </cell>
          <cell r="CX599">
            <v>2</v>
          </cell>
          <cell r="CY599">
            <v>1</v>
          </cell>
          <cell r="CZ599">
            <v>1</v>
          </cell>
          <cell r="DA599">
            <v>2</v>
          </cell>
          <cell r="DB599">
            <v>1</v>
          </cell>
          <cell r="DC599">
            <v>1</v>
          </cell>
          <cell r="DD599">
            <v>1</v>
          </cell>
          <cell r="DE599">
            <v>1</v>
          </cell>
          <cell r="DF599">
            <v>1</v>
          </cell>
          <cell r="DG599">
            <v>1</v>
          </cell>
          <cell r="DH599">
            <v>1</v>
          </cell>
          <cell r="DI599">
            <v>1</v>
          </cell>
          <cell r="DJ599" t="str">
            <v>DLCS</v>
          </cell>
          <cell r="DK599" t="str">
            <v>Closed</v>
          </cell>
          <cell r="EA599" t="str">
            <v>Might</v>
          </cell>
          <cell r="EB599" t="str">
            <v>• 3 ranks in Bluff.
• 8 ranks in Concentration.
• 8 ranks in Diplomacy.
• 4 ranks in Sense Motive.
• 3 ranks in any Perform skill including (Storytelling) (not verified).</v>
          </cell>
        </row>
        <row r="600">
          <cell r="A600">
            <v>597</v>
          </cell>
          <cell r="B600" t="str">
            <v>– Prestige Classes Bestiary of Krynn –</v>
          </cell>
          <cell r="E600">
            <v>0</v>
          </cell>
          <cell r="F600">
            <v>1</v>
          </cell>
        </row>
        <row r="601">
          <cell r="A601">
            <v>598</v>
          </cell>
          <cell r="B601" t="str">
            <v>Ambient Tempest</v>
          </cell>
          <cell r="C601" t="str">
            <v>AmT</v>
          </cell>
          <cell r="D601" t="str">
            <v>AmT</v>
          </cell>
          <cell r="E601">
            <v>0</v>
          </cell>
          <cell r="G601">
            <v>0</v>
          </cell>
          <cell r="K601">
            <v>2</v>
          </cell>
          <cell r="L601">
            <v>4</v>
          </cell>
          <cell r="U601">
            <v>0.5</v>
          </cell>
          <cell r="V601">
            <v>0.34</v>
          </cell>
          <cell r="W601">
            <v>0.34</v>
          </cell>
          <cell r="X601">
            <v>0.5</v>
          </cell>
          <cell r="AH601">
            <v>1</v>
          </cell>
          <cell r="AI601">
            <v>1</v>
          </cell>
          <cell r="AJ601">
            <v>1</v>
          </cell>
          <cell r="AK601">
            <v>2</v>
          </cell>
          <cell r="AL601">
            <v>1</v>
          </cell>
          <cell r="AM601">
            <v>0</v>
          </cell>
          <cell r="AN601">
            <v>2</v>
          </cell>
          <cell r="AO601">
            <v>1</v>
          </cell>
          <cell r="AP601">
            <v>1</v>
          </cell>
          <cell r="AQ601">
            <v>1</v>
          </cell>
          <cell r="AR601">
            <v>1</v>
          </cell>
          <cell r="AS601">
            <v>1</v>
          </cell>
          <cell r="AT601">
            <v>1</v>
          </cell>
          <cell r="AU601">
            <v>1</v>
          </cell>
          <cell r="AV601">
            <v>1</v>
          </cell>
          <cell r="AW601">
            <v>1</v>
          </cell>
          <cell r="AX601">
            <v>1</v>
          </cell>
          <cell r="AY601">
            <v>1</v>
          </cell>
          <cell r="AZ601">
            <v>1</v>
          </cell>
          <cell r="BA601">
            <v>1</v>
          </cell>
          <cell r="BB601">
            <v>1</v>
          </cell>
          <cell r="BC601">
            <v>1</v>
          </cell>
          <cell r="BD601">
            <v>1</v>
          </cell>
          <cell r="BE601">
            <v>1</v>
          </cell>
          <cell r="BF601">
            <v>0</v>
          </cell>
          <cell r="BG601">
            <v>0</v>
          </cell>
          <cell r="BH601">
            <v>1</v>
          </cell>
          <cell r="BI601">
            <v>1</v>
          </cell>
          <cell r="BJ601">
            <v>2</v>
          </cell>
          <cell r="BK601">
            <v>1</v>
          </cell>
          <cell r="BL601">
            <v>1</v>
          </cell>
          <cell r="BM601">
            <v>1</v>
          </cell>
          <cell r="BN601">
            <v>1</v>
          </cell>
          <cell r="BO601">
            <v>1</v>
          </cell>
          <cell r="BP601">
            <v>0</v>
          </cell>
          <cell r="BQ601">
            <v>1</v>
          </cell>
          <cell r="BR601">
            <v>1</v>
          </cell>
          <cell r="BS601">
            <v>1</v>
          </cell>
          <cell r="BT601">
            <v>0</v>
          </cell>
          <cell r="BU601">
            <v>1</v>
          </cell>
          <cell r="BV601">
            <v>1</v>
          </cell>
          <cell r="BW601">
            <v>1</v>
          </cell>
          <cell r="BX601">
            <v>1</v>
          </cell>
          <cell r="BY601">
            <v>1</v>
          </cell>
          <cell r="BZ601">
            <v>1</v>
          </cell>
          <cell r="CA601">
            <v>1</v>
          </cell>
          <cell r="CB601">
            <v>1</v>
          </cell>
          <cell r="CC601">
            <v>1</v>
          </cell>
          <cell r="CD601">
            <v>1</v>
          </cell>
          <cell r="CE601">
            <v>1</v>
          </cell>
          <cell r="CF601">
            <v>1</v>
          </cell>
          <cell r="CG601">
            <v>1</v>
          </cell>
          <cell r="CH601">
            <v>1</v>
          </cell>
          <cell r="CI601">
            <v>1</v>
          </cell>
          <cell r="CJ601">
            <v>1</v>
          </cell>
          <cell r="CK601">
            <v>1</v>
          </cell>
          <cell r="CL601">
            <v>1</v>
          </cell>
          <cell r="CM601">
            <v>1</v>
          </cell>
          <cell r="CN601">
            <v>1</v>
          </cell>
          <cell r="CO601">
            <v>1</v>
          </cell>
          <cell r="CP601">
            <v>1</v>
          </cell>
          <cell r="CQ601">
            <v>1</v>
          </cell>
          <cell r="CR601">
            <v>1</v>
          </cell>
          <cell r="CS601">
            <v>1</v>
          </cell>
          <cell r="CT601">
            <v>1</v>
          </cell>
          <cell r="CU601">
            <v>1</v>
          </cell>
          <cell r="CV601">
            <v>1</v>
          </cell>
          <cell r="CW601">
            <v>1</v>
          </cell>
          <cell r="CX601">
            <v>2</v>
          </cell>
          <cell r="CY601">
            <v>1</v>
          </cell>
          <cell r="CZ601">
            <v>1</v>
          </cell>
          <cell r="DA601">
            <v>1</v>
          </cell>
          <cell r="DB601">
            <v>2</v>
          </cell>
          <cell r="DC601">
            <v>1</v>
          </cell>
          <cell r="DD601">
            <v>1</v>
          </cell>
          <cell r="DE601">
            <v>1</v>
          </cell>
          <cell r="DF601">
            <v>1</v>
          </cell>
          <cell r="DG601">
            <v>2</v>
          </cell>
          <cell r="DH601">
            <v>1</v>
          </cell>
          <cell r="DI601">
            <v>1</v>
          </cell>
          <cell r="DJ601" t="str">
            <v>BoK</v>
          </cell>
          <cell r="DK601" t="str">
            <v>Closed</v>
          </cell>
          <cell r="EA601" t="str">
            <v>Might</v>
          </cell>
          <cell r="EB601" t="str">
            <v>• Any 2 Metamagic feats from the list on p.134 of BoK.
• Any 2 Metamagic feats from the list on p.134 of BoK..
• 9 ranks in Spellcraft.
• 9 ranks in Knowledge(arcana).
• Ability to cast 3rd level spells spontaneously without Divine Patronage (not verified).
• Any 1 Supernatural or Spell-like ability or 2 extra metamagic feats from the list (Not verified).</v>
          </cell>
        </row>
        <row r="602">
          <cell r="A602">
            <v>599</v>
          </cell>
          <cell r="B602" t="str">
            <v>Branch of Zivilyn</v>
          </cell>
          <cell r="C602" t="str">
            <v>BrZ</v>
          </cell>
          <cell r="D602" t="str">
            <v>BrZ</v>
          </cell>
          <cell r="E602">
            <v>0</v>
          </cell>
          <cell r="K602">
            <v>2</v>
          </cell>
          <cell r="L602">
            <v>8</v>
          </cell>
          <cell r="U602">
            <v>0.75</v>
          </cell>
          <cell r="V602">
            <v>0.5</v>
          </cell>
          <cell r="W602">
            <v>0.34</v>
          </cell>
          <cell r="X602">
            <v>0.5</v>
          </cell>
          <cell r="AH602">
            <v>1</v>
          </cell>
          <cell r="AI602">
            <v>1</v>
          </cell>
          <cell r="AJ602">
            <v>1</v>
          </cell>
          <cell r="AK602">
            <v>1</v>
          </cell>
          <cell r="AL602">
            <v>1</v>
          </cell>
          <cell r="AM602">
            <v>0</v>
          </cell>
          <cell r="AN602">
            <v>2</v>
          </cell>
          <cell r="AO602">
            <v>1</v>
          </cell>
          <cell r="AP602">
            <v>1</v>
          </cell>
          <cell r="AQ602">
            <v>1</v>
          </cell>
          <cell r="AR602">
            <v>1</v>
          </cell>
          <cell r="AS602">
            <v>1</v>
          </cell>
          <cell r="AT602">
            <v>1</v>
          </cell>
          <cell r="AU602">
            <v>1</v>
          </cell>
          <cell r="AV602">
            <v>1</v>
          </cell>
          <cell r="AW602">
            <v>2</v>
          </cell>
          <cell r="AX602">
            <v>1</v>
          </cell>
          <cell r="AY602">
            <v>1</v>
          </cell>
          <cell r="AZ602">
            <v>1</v>
          </cell>
          <cell r="BA602">
            <v>1</v>
          </cell>
          <cell r="BB602">
            <v>1</v>
          </cell>
          <cell r="BC602">
            <v>1</v>
          </cell>
          <cell r="BD602">
            <v>2</v>
          </cell>
          <cell r="BE602">
            <v>1</v>
          </cell>
          <cell r="BF602">
            <v>0</v>
          </cell>
          <cell r="BG602">
            <v>0</v>
          </cell>
          <cell r="BH602">
            <v>1</v>
          </cell>
          <cell r="BI602">
            <v>1</v>
          </cell>
          <cell r="BJ602">
            <v>1</v>
          </cell>
          <cell r="BK602">
            <v>1</v>
          </cell>
          <cell r="BL602">
            <v>1</v>
          </cell>
          <cell r="BM602">
            <v>1</v>
          </cell>
          <cell r="BN602">
            <v>2</v>
          </cell>
          <cell r="BO602">
            <v>1</v>
          </cell>
          <cell r="BP602">
            <v>0</v>
          </cell>
          <cell r="BQ602">
            <v>1</v>
          </cell>
          <cell r="BR602">
            <v>1</v>
          </cell>
          <cell r="BS602">
            <v>1</v>
          </cell>
          <cell r="BT602">
            <v>0</v>
          </cell>
          <cell r="BU602">
            <v>2</v>
          </cell>
          <cell r="BV602">
            <v>1</v>
          </cell>
          <cell r="BW602">
            <v>1</v>
          </cell>
          <cell r="BX602">
            <v>1</v>
          </cell>
          <cell r="BY602">
            <v>1</v>
          </cell>
          <cell r="BZ602">
            <v>1</v>
          </cell>
          <cell r="CA602">
            <v>1</v>
          </cell>
          <cell r="CB602">
            <v>1</v>
          </cell>
          <cell r="CC602">
            <v>1</v>
          </cell>
          <cell r="CD602">
            <v>1</v>
          </cell>
          <cell r="CE602">
            <v>2</v>
          </cell>
          <cell r="CF602">
            <v>1</v>
          </cell>
          <cell r="CG602">
            <v>1</v>
          </cell>
          <cell r="CH602">
            <v>1</v>
          </cell>
          <cell r="CI602">
            <v>1</v>
          </cell>
          <cell r="CJ602">
            <v>1</v>
          </cell>
          <cell r="CK602">
            <v>1</v>
          </cell>
          <cell r="CL602">
            <v>1</v>
          </cell>
          <cell r="CM602">
            <v>1</v>
          </cell>
          <cell r="CN602">
            <v>1</v>
          </cell>
          <cell r="CO602">
            <v>1</v>
          </cell>
          <cell r="CP602">
            <v>1</v>
          </cell>
          <cell r="CQ602">
            <v>1</v>
          </cell>
          <cell r="CR602">
            <v>1</v>
          </cell>
          <cell r="CS602">
            <v>1</v>
          </cell>
          <cell r="CT602">
            <v>1</v>
          </cell>
          <cell r="CU602">
            <v>1</v>
          </cell>
          <cell r="CV602">
            <v>1</v>
          </cell>
          <cell r="CW602">
            <v>1</v>
          </cell>
          <cell r="CX602">
            <v>2</v>
          </cell>
          <cell r="CY602">
            <v>1</v>
          </cell>
          <cell r="CZ602">
            <v>1</v>
          </cell>
          <cell r="DA602">
            <v>1</v>
          </cell>
          <cell r="DB602">
            <v>2</v>
          </cell>
          <cell r="DC602">
            <v>2</v>
          </cell>
          <cell r="DD602">
            <v>1</v>
          </cell>
          <cell r="DE602">
            <v>1</v>
          </cell>
          <cell r="DF602">
            <v>1</v>
          </cell>
          <cell r="DG602">
            <v>1</v>
          </cell>
          <cell r="DH602">
            <v>1</v>
          </cell>
          <cell r="DI602">
            <v>1</v>
          </cell>
          <cell r="DJ602" t="str">
            <v>BoK</v>
          </cell>
          <cell r="DK602" t="str">
            <v>Closed</v>
          </cell>
          <cell r="EA602" t="str">
            <v>Might</v>
          </cell>
          <cell r="EB602" t="str">
            <v>• Type must be Plant.
• 6 ranks in Diplomacy.
• 8 ranks in Sense Motive.
• 8 ranks in Knowledge(nature).
• Any Neutral alignment.
• Feat: Iron Will
• Feat: Negotiator
• Feat: Toughness
• Ability to cast 2nd level divine spells.
• Patron God: Zivilyn (not verified).
• Special: Must be 500 yrs. or older (Not verified).</v>
          </cell>
        </row>
        <row r="603">
          <cell r="A603">
            <v>600</v>
          </cell>
          <cell r="B603" t="str">
            <v>Child of Chemosh</v>
          </cell>
          <cell r="C603" t="str">
            <v>ChCh</v>
          </cell>
          <cell r="D603" t="str">
            <v>ChCh</v>
          </cell>
          <cell r="E603">
            <v>0</v>
          </cell>
          <cell r="G603">
            <v>0</v>
          </cell>
          <cell r="K603">
            <v>2</v>
          </cell>
          <cell r="L603">
            <v>8</v>
          </cell>
          <cell r="M603">
            <v>0</v>
          </cell>
          <cell r="U603">
            <v>0.75</v>
          </cell>
          <cell r="V603">
            <v>0.34</v>
          </cell>
          <cell r="W603">
            <v>0.34</v>
          </cell>
          <cell r="X603">
            <v>0.5</v>
          </cell>
          <cell r="AH603">
            <v>1</v>
          </cell>
          <cell r="AI603">
            <v>1</v>
          </cell>
          <cell r="AJ603">
            <v>1</v>
          </cell>
          <cell r="AK603">
            <v>1</v>
          </cell>
          <cell r="AL603">
            <v>1</v>
          </cell>
          <cell r="AM603">
            <v>0</v>
          </cell>
          <cell r="AN603">
            <v>1</v>
          </cell>
          <cell r="AO603">
            <v>1</v>
          </cell>
          <cell r="AP603">
            <v>1</v>
          </cell>
          <cell r="AQ603">
            <v>1</v>
          </cell>
          <cell r="AR603">
            <v>1</v>
          </cell>
          <cell r="AS603">
            <v>1</v>
          </cell>
          <cell r="AT603">
            <v>1</v>
          </cell>
          <cell r="AU603">
            <v>1</v>
          </cell>
          <cell r="AV603">
            <v>1</v>
          </cell>
          <cell r="AW603">
            <v>1</v>
          </cell>
          <cell r="AX603">
            <v>1</v>
          </cell>
          <cell r="AY603">
            <v>1</v>
          </cell>
          <cell r="AZ603">
            <v>2</v>
          </cell>
          <cell r="BA603">
            <v>1</v>
          </cell>
          <cell r="BB603">
            <v>2</v>
          </cell>
          <cell r="BC603">
            <v>1</v>
          </cell>
          <cell r="BD603">
            <v>1</v>
          </cell>
          <cell r="BE603">
            <v>1</v>
          </cell>
          <cell r="BF603">
            <v>0</v>
          </cell>
          <cell r="BG603">
            <v>0</v>
          </cell>
          <cell r="BH603">
            <v>2</v>
          </cell>
          <cell r="BI603">
            <v>1</v>
          </cell>
          <cell r="BJ603">
            <v>1</v>
          </cell>
          <cell r="BK603">
            <v>1</v>
          </cell>
          <cell r="BL603">
            <v>1</v>
          </cell>
          <cell r="BM603">
            <v>1</v>
          </cell>
          <cell r="BN603">
            <v>1</v>
          </cell>
          <cell r="BO603">
            <v>1</v>
          </cell>
          <cell r="BP603">
            <v>0</v>
          </cell>
          <cell r="BQ603">
            <v>1</v>
          </cell>
          <cell r="BR603">
            <v>1</v>
          </cell>
          <cell r="BS603">
            <v>1</v>
          </cell>
          <cell r="BT603">
            <v>0</v>
          </cell>
          <cell r="BU603">
            <v>2</v>
          </cell>
          <cell r="BV603">
            <v>1</v>
          </cell>
          <cell r="BW603">
            <v>1</v>
          </cell>
          <cell r="BX603">
            <v>1</v>
          </cell>
          <cell r="BY603">
            <v>1</v>
          </cell>
          <cell r="BZ603">
            <v>1</v>
          </cell>
          <cell r="CA603">
            <v>1</v>
          </cell>
          <cell r="CB603">
            <v>1</v>
          </cell>
          <cell r="CC603">
            <v>1</v>
          </cell>
          <cell r="CD603">
            <v>1</v>
          </cell>
          <cell r="CE603">
            <v>2</v>
          </cell>
          <cell r="CF603">
            <v>1</v>
          </cell>
          <cell r="CG603">
            <v>1</v>
          </cell>
          <cell r="CH603">
            <v>1</v>
          </cell>
          <cell r="CI603">
            <v>1</v>
          </cell>
          <cell r="CJ603">
            <v>1</v>
          </cell>
          <cell r="CK603">
            <v>1</v>
          </cell>
          <cell r="CL603">
            <v>1</v>
          </cell>
          <cell r="CM603">
            <v>1</v>
          </cell>
          <cell r="CN603">
            <v>1</v>
          </cell>
          <cell r="CO603">
            <v>1</v>
          </cell>
          <cell r="CP603">
            <v>1</v>
          </cell>
          <cell r="CQ603">
            <v>1</v>
          </cell>
          <cell r="CR603">
            <v>1</v>
          </cell>
          <cell r="CS603">
            <v>1</v>
          </cell>
          <cell r="CT603">
            <v>1</v>
          </cell>
          <cell r="CU603">
            <v>1</v>
          </cell>
          <cell r="CV603">
            <v>1</v>
          </cell>
          <cell r="CW603">
            <v>2</v>
          </cell>
          <cell r="CX603">
            <v>2</v>
          </cell>
          <cell r="CY603">
            <v>1</v>
          </cell>
          <cell r="CZ603">
            <v>1</v>
          </cell>
          <cell r="DA603">
            <v>1</v>
          </cell>
          <cell r="DB603">
            <v>1</v>
          </cell>
          <cell r="DC603">
            <v>2</v>
          </cell>
          <cell r="DD603">
            <v>1</v>
          </cell>
          <cell r="DE603">
            <v>1</v>
          </cell>
          <cell r="DF603">
            <v>1</v>
          </cell>
          <cell r="DG603">
            <v>1</v>
          </cell>
          <cell r="DH603">
            <v>1</v>
          </cell>
          <cell r="DI603">
            <v>1</v>
          </cell>
          <cell r="DJ603" t="str">
            <v>BoK</v>
          </cell>
          <cell r="DK603" t="str">
            <v>Closed</v>
          </cell>
          <cell r="EA603" t="str">
            <v>Might</v>
          </cell>
          <cell r="EB603" t="str">
            <v>• Corporeal Undead.
• Any evil alignment.
• 4 ranks in Knowledge(religion).
• 4 ranks in Sense Motive.
• Able to cast 1st level Divine spells.
• Must have access to the Death domain.
• Must have been contacted by Chemosh and brought into his service (not verified).</v>
          </cell>
        </row>
        <row r="604">
          <cell r="A604">
            <v>601</v>
          </cell>
          <cell r="B604" t="str">
            <v>Scourge of Chaos</v>
          </cell>
          <cell r="C604" t="str">
            <v>ScCh</v>
          </cell>
          <cell r="D604" t="str">
            <v>ScCh</v>
          </cell>
          <cell r="E604">
            <v>0</v>
          </cell>
          <cell r="K604">
            <v>2</v>
          </cell>
          <cell r="L604">
            <v>10</v>
          </cell>
          <cell r="N604" t="b">
            <v>0</v>
          </cell>
          <cell r="O604" t="b">
            <v>0</v>
          </cell>
          <cell r="P604" t="b">
            <v>0</v>
          </cell>
          <cell r="Q604" t="b">
            <v>0</v>
          </cell>
          <cell r="R604" t="b">
            <v>0</v>
          </cell>
          <cell r="S604" t="b">
            <v>0</v>
          </cell>
          <cell r="T604" t="b">
            <v>0</v>
          </cell>
          <cell r="U604">
            <v>1</v>
          </cell>
          <cell r="V604">
            <v>0.5</v>
          </cell>
          <cell r="W604">
            <v>0.34</v>
          </cell>
          <cell r="X604">
            <v>0.5</v>
          </cell>
          <cell r="AH604">
            <v>1</v>
          </cell>
          <cell r="AI604">
            <v>1</v>
          </cell>
          <cell r="AJ604">
            <v>1</v>
          </cell>
          <cell r="AK604">
            <v>1</v>
          </cell>
          <cell r="AL604">
            <v>2</v>
          </cell>
          <cell r="AM604">
            <v>0</v>
          </cell>
          <cell r="AN604">
            <v>1</v>
          </cell>
          <cell r="AO604">
            <v>1</v>
          </cell>
          <cell r="AP604">
            <v>1</v>
          </cell>
          <cell r="AQ604">
            <v>1</v>
          </cell>
          <cell r="AR604">
            <v>1</v>
          </cell>
          <cell r="AS604">
            <v>1</v>
          </cell>
          <cell r="AT604">
            <v>1</v>
          </cell>
          <cell r="AU604">
            <v>1</v>
          </cell>
          <cell r="AV604">
            <v>1</v>
          </cell>
          <cell r="AW604">
            <v>1</v>
          </cell>
          <cell r="AX604">
            <v>1</v>
          </cell>
          <cell r="AY604">
            <v>1</v>
          </cell>
          <cell r="AZ604">
            <v>1</v>
          </cell>
          <cell r="BA604">
            <v>1</v>
          </cell>
          <cell r="BB604">
            <v>1</v>
          </cell>
          <cell r="BC604">
            <v>1</v>
          </cell>
          <cell r="BD604">
            <v>1</v>
          </cell>
          <cell r="BE604">
            <v>1</v>
          </cell>
          <cell r="BF604">
            <v>0</v>
          </cell>
          <cell r="BG604">
            <v>0</v>
          </cell>
          <cell r="BH604">
            <v>2</v>
          </cell>
          <cell r="BI604">
            <v>1</v>
          </cell>
          <cell r="BJ604">
            <v>1</v>
          </cell>
          <cell r="BK604">
            <v>1</v>
          </cell>
          <cell r="BL604">
            <v>1</v>
          </cell>
          <cell r="BM604">
            <v>1</v>
          </cell>
          <cell r="BN604">
            <v>1</v>
          </cell>
          <cell r="BO604">
            <v>1</v>
          </cell>
          <cell r="BP604">
            <v>0</v>
          </cell>
          <cell r="BQ604">
            <v>1</v>
          </cell>
          <cell r="BR604">
            <v>1</v>
          </cell>
          <cell r="BS604">
            <v>1</v>
          </cell>
          <cell r="BT604">
            <v>0</v>
          </cell>
          <cell r="BU604">
            <v>1</v>
          </cell>
          <cell r="BV604">
            <v>2</v>
          </cell>
          <cell r="BW604">
            <v>1</v>
          </cell>
          <cell r="BX604">
            <v>1</v>
          </cell>
          <cell r="BY604">
            <v>1</v>
          </cell>
          <cell r="BZ604">
            <v>1</v>
          </cell>
          <cell r="CA604">
            <v>1</v>
          </cell>
          <cell r="CB604">
            <v>1</v>
          </cell>
          <cell r="CC604">
            <v>1</v>
          </cell>
          <cell r="CD604">
            <v>1</v>
          </cell>
          <cell r="CE604">
            <v>2</v>
          </cell>
          <cell r="CF604">
            <v>1</v>
          </cell>
          <cell r="CG604">
            <v>1</v>
          </cell>
          <cell r="CH604">
            <v>1</v>
          </cell>
          <cell r="CI604">
            <v>1</v>
          </cell>
          <cell r="CJ604">
            <v>1</v>
          </cell>
          <cell r="CK604">
            <v>1</v>
          </cell>
          <cell r="CL604">
            <v>1</v>
          </cell>
          <cell r="CM604">
            <v>1</v>
          </cell>
          <cell r="CN604">
            <v>1</v>
          </cell>
          <cell r="CO604">
            <v>1</v>
          </cell>
          <cell r="CP604">
            <v>1</v>
          </cell>
          <cell r="CQ604">
            <v>1</v>
          </cell>
          <cell r="CR604">
            <v>1</v>
          </cell>
          <cell r="CS604">
            <v>1</v>
          </cell>
          <cell r="CT604">
            <v>1</v>
          </cell>
          <cell r="CU604">
            <v>1</v>
          </cell>
          <cell r="CV604">
            <v>2</v>
          </cell>
          <cell r="CW604">
            <v>1</v>
          </cell>
          <cell r="CX604">
            <v>2</v>
          </cell>
          <cell r="CY604">
            <v>1</v>
          </cell>
          <cell r="CZ604">
            <v>1</v>
          </cell>
          <cell r="DA604">
            <v>1</v>
          </cell>
          <cell r="DB604">
            <v>1</v>
          </cell>
          <cell r="DC604">
            <v>2</v>
          </cell>
          <cell r="DD604">
            <v>1</v>
          </cell>
          <cell r="DE604">
            <v>1</v>
          </cell>
          <cell r="DF604">
            <v>1</v>
          </cell>
          <cell r="DG604">
            <v>1</v>
          </cell>
          <cell r="DH604">
            <v>1</v>
          </cell>
          <cell r="DI604">
            <v>1</v>
          </cell>
          <cell r="DJ604" t="str">
            <v>BoK</v>
          </cell>
          <cell r="DK604" t="str">
            <v>Closed</v>
          </cell>
          <cell r="EA604" t="str">
            <v>Might</v>
          </cell>
          <cell r="EB604" t="str">
            <v>• Chaotic Evil
• BAB +7.
•Feat: Power Attack.
• Feat: Improved Sunder.
• 10 ranks in Intimidate.
• Must have killed 1 creature out of mindless rage, anger, or purely for the sake of ending its life (not verified).</v>
          </cell>
        </row>
        <row r="605">
          <cell r="A605">
            <v>602</v>
          </cell>
          <cell r="B605" t="str">
            <v>– Prestige Classes Age of Mortals –</v>
          </cell>
          <cell r="E605">
            <v>0</v>
          </cell>
          <cell r="F605">
            <v>1</v>
          </cell>
        </row>
        <row r="606">
          <cell r="A606">
            <v>603</v>
          </cell>
          <cell r="B606" t="str">
            <v>Academy Sorcerer</v>
          </cell>
          <cell r="C606" t="str">
            <v>AcS</v>
          </cell>
          <cell r="D606" t="str">
            <v>AcS</v>
          </cell>
          <cell r="E606">
            <v>0</v>
          </cell>
          <cell r="G606">
            <v>0</v>
          </cell>
          <cell r="K606">
            <v>2</v>
          </cell>
          <cell r="L606">
            <v>4</v>
          </cell>
          <cell r="U606">
            <v>0.5</v>
          </cell>
          <cell r="V606">
            <v>0.34</v>
          </cell>
          <cell r="W606">
            <v>0.34</v>
          </cell>
          <cell r="X606">
            <v>0.5</v>
          </cell>
          <cell r="AH606">
            <v>1</v>
          </cell>
          <cell r="AI606">
            <v>1</v>
          </cell>
          <cell r="AJ606">
            <v>1</v>
          </cell>
          <cell r="AK606">
            <v>1</v>
          </cell>
          <cell r="AL606">
            <v>1</v>
          </cell>
          <cell r="AM606">
            <v>0</v>
          </cell>
          <cell r="AN606">
            <v>2</v>
          </cell>
          <cell r="AO606">
            <v>2</v>
          </cell>
          <cell r="AP606">
            <v>2</v>
          </cell>
          <cell r="AQ606">
            <v>2</v>
          </cell>
          <cell r="AR606">
            <v>2</v>
          </cell>
          <cell r="AS606">
            <v>2</v>
          </cell>
          <cell r="AT606">
            <v>2</v>
          </cell>
          <cell r="AU606">
            <v>2</v>
          </cell>
          <cell r="AV606">
            <v>2</v>
          </cell>
          <cell r="AW606">
            <v>1</v>
          </cell>
          <cell r="AX606">
            <v>1</v>
          </cell>
          <cell r="AY606">
            <v>1</v>
          </cell>
          <cell r="AZ606">
            <v>1</v>
          </cell>
          <cell r="BA606">
            <v>1</v>
          </cell>
          <cell r="BB606">
            <v>1</v>
          </cell>
          <cell r="BC606">
            <v>1</v>
          </cell>
          <cell r="BD606">
            <v>1</v>
          </cell>
          <cell r="BE606">
            <v>1</v>
          </cell>
          <cell r="BF606">
            <v>0</v>
          </cell>
          <cell r="BG606">
            <v>0</v>
          </cell>
          <cell r="BH606">
            <v>1</v>
          </cell>
          <cell r="BI606">
            <v>1</v>
          </cell>
          <cell r="BJ606">
            <v>2</v>
          </cell>
          <cell r="BK606">
            <v>1</v>
          </cell>
          <cell r="BL606">
            <v>1</v>
          </cell>
          <cell r="BM606">
            <v>1</v>
          </cell>
          <cell r="BN606">
            <v>1</v>
          </cell>
          <cell r="BO606">
            <v>1</v>
          </cell>
          <cell r="BP606">
            <v>0</v>
          </cell>
          <cell r="BQ606">
            <v>1</v>
          </cell>
          <cell r="BR606">
            <v>1</v>
          </cell>
          <cell r="BS606">
            <v>1</v>
          </cell>
          <cell r="BT606">
            <v>0</v>
          </cell>
          <cell r="BU606">
            <v>1</v>
          </cell>
          <cell r="BV606">
            <v>1</v>
          </cell>
          <cell r="BW606">
            <v>1</v>
          </cell>
          <cell r="BX606">
            <v>1</v>
          </cell>
          <cell r="BY606">
            <v>1</v>
          </cell>
          <cell r="BZ606">
            <v>1</v>
          </cell>
          <cell r="CA606">
            <v>1</v>
          </cell>
          <cell r="CB606">
            <v>1</v>
          </cell>
          <cell r="CC606">
            <v>1</v>
          </cell>
          <cell r="CD606">
            <v>1</v>
          </cell>
          <cell r="CE606">
            <v>1</v>
          </cell>
          <cell r="CF606">
            <v>1</v>
          </cell>
          <cell r="CG606">
            <v>1</v>
          </cell>
          <cell r="CH606">
            <v>1</v>
          </cell>
          <cell r="CI606">
            <v>1</v>
          </cell>
          <cell r="CJ606">
            <v>1</v>
          </cell>
          <cell r="CK606">
            <v>1</v>
          </cell>
          <cell r="CL606">
            <v>1</v>
          </cell>
          <cell r="CM606">
            <v>1</v>
          </cell>
          <cell r="CN606">
            <v>1</v>
          </cell>
          <cell r="CO606">
            <v>1</v>
          </cell>
          <cell r="CP606">
            <v>1</v>
          </cell>
          <cell r="CQ606">
            <v>1</v>
          </cell>
          <cell r="CR606">
            <v>1</v>
          </cell>
          <cell r="CS606">
            <v>1</v>
          </cell>
          <cell r="CT606">
            <v>1</v>
          </cell>
          <cell r="CU606">
            <v>1</v>
          </cell>
          <cell r="CV606">
            <v>1</v>
          </cell>
          <cell r="CW606">
            <v>1</v>
          </cell>
          <cell r="CX606">
            <v>1</v>
          </cell>
          <cell r="CY606">
            <v>1</v>
          </cell>
          <cell r="CZ606">
            <v>1</v>
          </cell>
          <cell r="DA606">
            <v>1</v>
          </cell>
          <cell r="DB606">
            <v>2</v>
          </cell>
          <cell r="DC606">
            <v>1</v>
          </cell>
          <cell r="DD606">
            <v>1</v>
          </cell>
          <cell r="DE606">
            <v>1</v>
          </cell>
          <cell r="DF606">
            <v>1</v>
          </cell>
          <cell r="DG606">
            <v>2</v>
          </cell>
          <cell r="DH606">
            <v>1</v>
          </cell>
          <cell r="DI606">
            <v>1</v>
          </cell>
          <cell r="DJ606" t="str">
            <v>AoM</v>
          </cell>
          <cell r="DK606" t="str">
            <v>Closed</v>
          </cell>
          <cell r="EA606" t="str">
            <v>Might</v>
          </cell>
          <cell r="EB606" t="str">
            <v>• 8 ranks inSpellcraft
• 8 ranks in Knowledge(arcana)
• Any 2 metamagic or item creation feats
• Ability to cast 2nd level arcane spells without preperation (Not Verified).
• Accepted into the Academy of Sorcery or a secondary school of magic with a willing mentor(not verified).</v>
          </cell>
        </row>
        <row r="607">
          <cell r="A607">
            <v>604</v>
          </cell>
          <cell r="B607" t="str">
            <v>Citadel Mystic</v>
          </cell>
          <cell r="C607" t="str">
            <v>CMy</v>
          </cell>
          <cell r="D607" t="str">
            <v>CMy</v>
          </cell>
          <cell r="E607">
            <v>0</v>
          </cell>
          <cell r="G607">
            <v>0</v>
          </cell>
          <cell r="K607">
            <v>2</v>
          </cell>
          <cell r="L607">
            <v>8</v>
          </cell>
          <cell r="U607">
            <v>0.75</v>
          </cell>
          <cell r="V607">
            <v>0.5</v>
          </cell>
          <cell r="W607">
            <v>0.34</v>
          </cell>
          <cell r="X607">
            <v>0.5</v>
          </cell>
          <cell r="AH607">
            <v>1</v>
          </cell>
          <cell r="AI607">
            <v>1</v>
          </cell>
          <cell r="AJ607">
            <v>1</v>
          </cell>
          <cell r="AK607">
            <v>1</v>
          </cell>
          <cell r="AL607">
            <v>1</v>
          </cell>
          <cell r="AM607">
            <v>0</v>
          </cell>
          <cell r="AN607">
            <v>2</v>
          </cell>
          <cell r="AO607">
            <v>2</v>
          </cell>
          <cell r="AP607">
            <v>2</v>
          </cell>
          <cell r="AQ607">
            <v>2</v>
          </cell>
          <cell r="AR607">
            <v>2</v>
          </cell>
          <cell r="AS607">
            <v>2</v>
          </cell>
          <cell r="AT607">
            <v>2</v>
          </cell>
          <cell r="AU607">
            <v>2</v>
          </cell>
          <cell r="AV607">
            <v>1</v>
          </cell>
          <cell r="AW607">
            <v>2</v>
          </cell>
          <cell r="AX607">
            <v>1</v>
          </cell>
          <cell r="AY607">
            <v>1</v>
          </cell>
          <cell r="AZ607">
            <v>1</v>
          </cell>
          <cell r="BA607">
            <v>1</v>
          </cell>
          <cell r="BB607">
            <v>1</v>
          </cell>
          <cell r="BC607">
            <v>1</v>
          </cell>
          <cell r="BD607">
            <v>2</v>
          </cell>
          <cell r="BE607">
            <v>1</v>
          </cell>
          <cell r="BF607">
            <v>0</v>
          </cell>
          <cell r="BG607">
            <v>0</v>
          </cell>
          <cell r="BH607">
            <v>1</v>
          </cell>
          <cell r="BI607">
            <v>1</v>
          </cell>
          <cell r="BJ607">
            <v>1</v>
          </cell>
          <cell r="BK607">
            <v>1</v>
          </cell>
          <cell r="BL607">
            <v>1</v>
          </cell>
          <cell r="BM607">
            <v>1</v>
          </cell>
          <cell r="BN607">
            <v>1</v>
          </cell>
          <cell r="BO607">
            <v>1</v>
          </cell>
          <cell r="BP607">
            <v>0</v>
          </cell>
          <cell r="BQ607">
            <v>1</v>
          </cell>
          <cell r="BR607">
            <v>1</v>
          </cell>
          <cell r="BS607">
            <v>1</v>
          </cell>
          <cell r="BT607">
            <v>0</v>
          </cell>
          <cell r="BU607">
            <v>2</v>
          </cell>
          <cell r="BV607">
            <v>1</v>
          </cell>
          <cell r="BW607">
            <v>1</v>
          </cell>
          <cell r="BX607">
            <v>1</v>
          </cell>
          <cell r="BY607">
            <v>1</v>
          </cell>
          <cell r="BZ607">
            <v>1</v>
          </cell>
          <cell r="CA607">
            <v>1</v>
          </cell>
          <cell r="CB607">
            <v>1</v>
          </cell>
          <cell r="CC607">
            <v>1</v>
          </cell>
          <cell r="CD607">
            <v>1</v>
          </cell>
          <cell r="CE607">
            <v>1</v>
          </cell>
          <cell r="CF607">
            <v>1</v>
          </cell>
          <cell r="CG607">
            <v>1</v>
          </cell>
          <cell r="CH607">
            <v>1</v>
          </cell>
          <cell r="CI607">
            <v>1</v>
          </cell>
          <cell r="CJ607">
            <v>1</v>
          </cell>
          <cell r="CK607">
            <v>1</v>
          </cell>
          <cell r="CL607">
            <v>1</v>
          </cell>
          <cell r="CM607">
            <v>1</v>
          </cell>
          <cell r="CN607">
            <v>1</v>
          </cell>
          <cell r="CO607">
            <v>1</v>
          </cell>
          <cell r="CP607">
            <v>1</v>
          </cell>
          <cell r="CQ607">
            <v>1</v>
          </cell>
          <cell r="CR607">
            <v>1</v>
          </cell>
          <cell r="CS607">
            <v>1</v>
          </cell>
          <cell r="CT607">
            <v>1</v>
          </cell>
          <cell r="CU607">
            <v>1</v>
          </cell>
          <cell r="CV607">
            <v>1</v>
          </cell>
          <cell r="CW607">
            <v>1</v>
          </cell>
          <cell r="CX607">
            <v>2</v>
          </cell>
          <cell r="CY607">
            <v>1</v>
          </cell>
          <cell r="CZ607">
            <v>1</v>
          </cell>
          <cell r="DA607">
            <v>1</v>
          </cell>
          <cell r="DB607">
            <v>2</v>
          </cell>
          <cell r="DC607">
            <v>1</v>
          </cell>
          <cell r="DD607">
            <v>1</v>
          </cell>
          <cell r="DE607">
            <v>1</v>
          </cell>
          <cell r="DF607">
            <v>1</v>
          </cell>
          <cell r="DG607">
            <v>1</v>
          </cell>
          <cell r="DH607">
            <v>1</v>
          </cell>
          <cell r="DI607">
            <v>1</v>
          </cell>
          <cell r="DJ607" t="str">
            <v>AoM</v>
          </cell>
          <cell r="DK607" t="str">
            <v>Closed</v>
          </cell>
          <cell r="EA607" t="str">
            <v>Might</v>
          </cell>
          <cell r="EB607" t="str">
            <v>• Base Will save +4.
• 8 ranks in Heal.
• 8 ranks in Knowledge(religion).
• 4 ranks in Diplomacy.
• Ability to cast 2nd level divine spells including at least 2 spells from the Conjuration(Healing) subschool (not verified).
• Must have graduated from the Citadel of Light.</v>
          </cell>
        </row>
        <row r="608">
          <cell r="A608">
            <v>605</v>
          </cell>
          <cell r="B608" t="str">
            <v>Kender Nightstalker</v>
          </cell>
          <cell r="C608" t="str">
            <v>Nst</v>
          </cell>
          <cell r="D608" t="str">
            <v>Nst</v>
          </cell>
          <cell r="E608">
            <v>0</v>
          </cell>
          <cell r="K608">
            <v>4</v>
          </cell>
          <cell r="L608">
            <v>6</v>
          </cell>
          <cell r="M608">
            <v>0</v>
          </cell>
          <cell r="U608">
            <v>0.75</v>
          </cell>
          <cell r="V608">
            <v>0.34</v>
          </cell>
          <cell r="W608">
            <v>0.5</v>
          </cell>
          <cell r="X608">
            <v>0.5</v>
          </cell>
          <cell r="AH608">
            <v>1</v>
          </cell>
          <cell r="AI608">
            <v>1</v>
          </cell>
          <cell r="AJ608">
            <v>2</v>
          </cell>
          <cell r="AK608">
            <v>1</v>
          </cell>
          <cell r="AL608">
            <v>1</v>
          </cell>
          <cell r="AM608">
            <v>0</v>
          </cell>
          <cell r="AN608">
            <v>2</v>
          </cell>
          <cell r="AO608">
            <v>2</v>
          </cell>
          <cell r="AP608">
            <v>2</v>
          </cell>
          <cell r="AQ608">
            <v>2</v>
          </cell>
          <cell r="AR608">
            <v>2</v>
          </cell>
          <cell r="AS608">
            <v>2</v>
          </cell>
          <cell r="AT608">
            <v>2</v>
          </cell>
          <cell r="AU608">
            <v>2</v>
          </cell>
          <cell r="AV608">
            <v>1</v>
          </cell>
          <cell r="AW608">
            <v>2</v>
          </cell>
          <cell r="AX608">
            <v>2</v>
          </cell>
          <cell r="AY608">
            <v>1</v>
          </cell>
          <cell r="AZ608">
            <v>2</v>
          </cell>
          <cell r="BA608">
            <v>1</v>
          </cell>
          <cell r="BB608">
            <v>2</v>
          </cell>
          <cell r="BC608">
            <v>1</v>
          </cell>
          <cell r="BD608">
            <v>1</v>
          </cell>
          <cell r="BE608">
            <v>2</v>
          </cell>
          <cell r="BF608">
            <v>0</v>
          </cell>
          <cell r="BG608">
            <v>0</v>
          </cell>
          <cell r="BH608">
            <v>1</v>
          </cell>
          <cell r="BI608">
            <v>1</v>
          </cell>
          <cell r="BJ608">
            <v>1</v>
          </cell>
          <cell r="BK608">
            <v>1</v>
          </cell>
          <cell r="BL608">
            <v>1</v>
          </cell>
          <cell r="BM608">
            <v>1</v>
          </cell>
          <cell r="BN608">
            <v>1</v>
          </cell>
          <cell r="BO608">
            <v>1</v>
          </cell>
          <cell r="BP608">
            <v>0</v>
          </cell>
          <cell r="BQ608">
            <v>1</v>
          </cell>
          <cell r="BR608">
            <v>1</v>
          </cell>
          <cell r="BS608">
            <v>1</v>
          </cell>
          <cell r="BT608">
            <v>0</v>
          </cell>
          <cell r="BU608">
            <v>1</v>
          </cell>
          <cell r="BV608">
            <v>1</v>
          </cell>
          <cell r="BW608">
            <v>1</v>
          </cell>
          <cell r="BX608">
            <v>1</v>
          </cell>
          <cell r="BY608">
            <v>1</v>
          </cell>
          <cell r="BZ608">
            <v>1</v>
          </cell>
          <cell r="CA608">
            <v>1</v>
          </cell>
          <cell r="CB608">
            <v>1</v>
          </cell>
          <cell r="CC608">
            <v>1</v>
          </cell>
          <cell r="CD608">
            <v>1</v>
          </cell>
          <cell r="CE608">
            <v>2</v>
          </cell>
          <cell r="CF608">
            <v>1</v>
          </cell>
          <cell r="CG608">
            <v>2</v>
          </cell>
          <cell r="CH608">
            <v>2</v>
          </cell>
          <cell r="CI608">
            <v>1</v>
          </cell>
          <cell r="CJ608">
            <v>1</v>
          </cell>
          <cell r="CK608">
            <v>1</v>
          </cell>
          <cell r="CL608">
            <v>1</v>
          </cell>
          <cell r="CM608">
            <v>1</v>
          </cell>
          <cell r="CN608">
            <v>1</v>
          </cell>
          <cell r="CO608">
            <v>2</v>
          </cell>
          <cell r="CP608">
            <v>2</v>
          </cell>
          <cell r="CQ608">
            <v>2</v>
          </cell>
          <cell r="CR608">
            <v>2</v>
          </cell>
          <cell r="CS608">
            <v>2</v>
          </cell>
          <cell r="CT608">
            <v>2</v>
          </cell>
          <cell r="CU608">
            <v>1</v>
          </cell>
          <cell r="CV608">
            <v>1</v>
          </cell>
          <cell r="CW608">
            <v>2</v>
          </cell>
          <cell r="CX608">
            <v>1</v>
          </cell>
          <cell r="CY608">
            <v>1</v>
          </cell>
          <cell r="CZ608">
            <v>2</v>
          </cell>
          <cell r="DA608">
            <v>1</v>
          </cell>
          <cell r="DB608">
            <v>2</v>
          </cell>
          <cell r="DC608">
            <v>2</v>
          </cell>
          <cell r="DD608">
            <v>2</v>
          </cell>
          <cell r="DE608">
            <v>1</v>
          </cell>
          <cell r="DF608">
            <v>1</v>
          </cell>
          <cell r="DG608">
            <v>2</v>
          </cell>
          <cell r="DH608">
            <v>1</v>
          </cell>
          <cell r="DI608">
            <v>2</v>
          </cell>
          <cell r="DJ608" t="str">
            <v>AoM</v>
          </cell>
          <cell r="DK608" t="str">
            <v>Closed</v>
          </cell>
          <cell r="EA608" t="str">
            <v>Might</v>
          </cell>
          <cell r="EB608" t="str">
            <v>• Kender or Half-Kender.
• 8 ranks in Bluff.
• 7 ranks in Diplomacy.
• 8 ranks in Gather Information.
• 6 ranks in Sense Motive.
• 6 ranks in Spot.
• Feat: Great Fortitude.
• Feat: Iron Will.
• Must have encountered undead with Intelligence greater than 3 (not verified).</v>
          </cell>
        </row>
        <row r="609">
          <cell r="A609">
            <v>606</v>
          </cell>
          <cell r="B609" t="str">
            <v>Legion Mystic</v>
          </cell>
          <cell r="C609" t="str">
            <v>LMy</v>
          </cell>
          <cell r="D609" t="str">
            <v>LMy</v>
          </cell>
          <cell r="E609">
            <v>0</v>
          </cell>
          <cell r="G609">
            <v>0</v>
          </cell>
          <cell r="K609">
            <v>2</v>
          </cell>
          <cell r="L609">
            <v>8</v>
          </cell>
          <cell r="U609">
            <v>0.75</v>
          </cell>
          <cell r="V609">
            <v>0.5</v>
          </cell>
          <cell r="W609">
            <v>0.34</v>
          </cell>
          <cell r="X609">
            <v>0.5</v>
          </cell>
          <cell r="AH609">
            <v>1</v>
          </cell>
          <cell r="AI609">
            <v>1</v>
          </cell>
          <cell r="AJ609">
            <v>1</v>
          </cell>
          <cell r="AK609">
            <v>2</v>
          </cell>
          <cell r="AL609">
            <v>1</v>
          </cell>
          <cell r="AM609">
            <v>0</v>
          </cell>
          <cell r="AN609">
            <v>2</v>
          </cell>
          <cell r="AO609">
            <v>2</v>
          </cell>
          <cell r="AP609">
            <v>2</v>
          </cell>
          <cell r="AQ609">
            <v>2</v>
          </cell>
          <cell r="AR609">
            <v>2</v>
          </cell>
          <cell r="AS609">
            <v>2</v>
          </cell>
          <cell r="AT609">
            <v>2</v>
          </cell>
          <cell r="AU609">
            <v>2</v>
          </cell>
          <cell r="AV609">
            <v>1</v>
          </cell>
          <cell r="AW609">
            <v>2</v>
          </cell>
          <cell r="AX609">
            <v>1</v>
          </cell>
          <cell r="AY609">
            <v>1</v>
          </cell>
          <cell r="AZ609">
            <v>1</v>
          </cell>
          <cell r="BA609">
            <v>1</v>
          </cell>
          <cell r="BB609">
            <v>2</v>
          </cell>
          <cell r="BC609">
            <v>1</v>
          </cell>
          <cell r="BD609">
            <v>2</v>
          </cell>
          <cell r="BE609">
            <v>1</v>
          </cell>
          <cell r="BF609">
            <v>0</v>
          </cell>
          <cell r="BG609">
            <v>0</v>
          </cell>
          <cell r="BH609">
            <v>1</v>
          </cell>
          <cell r="BI609">
            <v>1</v>
          </cell>
          <cell r="BJ609">
            <v>1</v>
          </cell>
          <cell r="BK609">
            <v>1</v>
          </cell>
          <cell r="BL609">
            <v>1</v>
          </cell>
          <cell r="BM609">
            <v>1</v>
          </cell>
          <cell r="BN609">
            <v>1</v>
          </cell>
          <cell r="BO609">
            <v>1</v>
          </cell>
          <cell r="BP609">
            <v>0</v>
          </cell>
          <cell r="BQ609">
            <v>1</v>
          </cell>
          <cell r="BR609">
            <v>1</v>
          </cell>
          <cell r="BS609">
            <v>1</v>
          </cell>
          <cell r="BT609">
            <v>0</v>
          </cell>
          <cell r="BU609">
            <v>2</v>
          </cell>
          <cell r="BV609">
            <v>1</v>
          </cell>
          <cell r="BW609">
            <v>1</v>
          </cell>
          <cell r="BX609">
            <v>1</v>
          </cell>
          <cell r="BY609">
            <v>1</v>
          </cell>
          <cell r="BZ609">
            <v>1</v>
          </cell>
          <cell r="CA609">
            <v>1</v>
          </cell>
          <cell r="CB609">
            <v>1</v>
          </cell>
          <cell r="CC609">
            <v>1</v>
          </cell>
          <cell r="CD609">
            <v>1</v>
          </cell>
          <cell r="CE609">
            <v>2</v>
          </cell>
          <cell r="CF609">
            <v>1</v>
          </cell>
          <cell r="CG609">
            <v>1</v>
          </cell>
          <cell r="CH609">
            <v>1</v>
          </cell>
          <cell r="CI609">
            <v>1</v>
          </cell>
          <cell r="CJ609">
            <v>1</v>
          </cell>
          <cell r="CK609">
            <v>1</v>
          </cell>
          <cell r="CL609">
            <v>1</v>
          </cell>
          <cell r="CM609">
            <v>1</v>
          </cell>
          <cell r="CN609">
            <v>1</v>
          </cell>
          <cell r="CO609">
            <v>2</v>
          </cell>
          <cell r="CP609">
            <v>2</v>
          </cell>
          <cell r="CQ609">
            <v>2</v>
          </cell>
          <cell r="CR609">
            <v>2</v>
          </cell>
          <cell r="CS609">
            <v>2</v>
          </cell>
          <cell r="CT609">
            <v>2</v>
          </cell>
          <cell r="CU609">
            <v>1</v>
          </cell>
          <cell r="CV609">
            <v>1</v>
          </cell>
          <cell r="CW609">
            <v>2</v>
          </cell>
          <cell r="CX609">
            <v>2</v>
          </cell>
          <cell r="CY609">
            <v>1</v>
          </cell>
          <cell r="CZ609">
            <v>1</v>
          </cell>
          <cell r="DA609">
            <v>1</v>
          </cell>
          <cell r="DB609">
            <v>2</v>
          </cell>
          <cell r="DC609">
            <v>2</v>
          </cell>
          <cell r="DD609">
            <v>1</v>
          </cell>
          <cell r="DE609">
            <v>1</v>
          </cell>
          <cell r="DF609">
            <v>1</v>
          </cell>
          <cell r="DG609">
            <v>1</v>
          </cell>
          <cell r="DH609">
            <v>1</v>
          </cell>
          <cell r="DI609">
            <v>1</v>
          </cell>
          <cell r="DJ609" t="str">
            <v>AoM</v>
          </cell>
          <cell r="DK609" t="str">
            <v>Closed</v>
          </cell>
          <cell r="EA609" t="str">
            <v>Might</v>
          </cell>
          <cell r="EB609" t="str">
            <v>• Base Will save +6.
•Feat: Iron Will.
• 6 ranks in Sense Motive.
• 6 ranks in Heal.
• 6 ranks in Knowledge(religion).
• Possess Legion Knowledge class ability.
• Must be able to cast 2nd level Divine spells without preparation (not verified).</v>
          </cell>
        </row>
        <row r="610">
          <cell r="A610">
            <v>607</v>
          </cell>
          <cell r="B610" t="str">
            <v>Legion Scout</v>
          </cell>
          <cell r="C610" t="str">
            <v>LSc</v>
          </cell>
          <cell r="D610" t="str">
            <v>LSc</v>
          </cell>
          <cell r="E610">
            <v>0</v>
          </cell>
          <cell r="K610">
            <v>4</v>
          </cell>
          <cell r="L610">
            <v>8</v>
          </cell>
          <cell r="U610">
            <v>0.75</v>
          </cell>
          <cell r="V610">
            <v>0.34</v>
          </cell>
          <cell r="W610">
            <v>0.5</v>
          </cell>
          <cell r="X610">
            <v>0.5</v>
          </cell>
          <cell r="AH610">
            <v>1</v>
          </cell>
          <cell r="AI610">
            <v>1</v>
          </cell>
          <cell r="AJ610">
            <v>1</v>
          </cell>
          <cell r="AK610">
            <v>2</v>
          </cell>
          <cell r="AL610">
            <v>1</v>
          </cell>
          <cell r="AM610">
            <v>0</v>
          </cell>
          <cell r="AN610">
            <v>1</v>
          </cell>
          <cell r="AO610">
            <v>1</v>
          </cell>
          <cell r="AP610">
            <v>1</v>
          </cell>
          <cell r="AQ610">
            <v>1</v>
          </cell>
          <cell r="AR610">
            <v>1</v>
          </cell>
          <cell r="AS610">
            <v>1</v>
          </cell>
          <cell r="AT610">
            <v>1</v>
          </cell>
          <cell r="AU610">
            <v>1</v>
          </cell>
          <cell r="AV610">
            <v>1</v>
          </cell>
          <cell r="AW610">
            <v>2</v>
          </cell>
          <cell r="AX610">
            <v>1</v>
          </cell>
          <cell r="AY610">
            <v>2</v>
          </cell>
          <cell r="AZ610">
            <v>1</v>
          </cell>
          <cell r="BA610">
            <v>1</v>
          </cell>
          <cell r="BB610">
            <v>2</v>
          </cell>
          <cell r="BC610">
            <v>1</v>
          </cell>
          <cell r="BD610">
            <v>1</v>
          </cell>
          <cell r="BE610">
            <v>2</v>
          </cell>
          <cell r="BF610">
            <v>0</v>
          </cell>
          <cell r="BG610">
            <v>0</v>
          </cell>
          <cell r="BH610">
            <v>1</v>
          </cell>
          <cell r="BI610">
            <v>2</v>
          </cell>
          <cell r="BJ610">
            <v>2</v>
          </cell>
          <cell r="BK610">
            <v>2</v>
          </cell>
          <cell r="BL610">
            <v>2</v>
          </cell>
          <cell r="BM610">
            <v>2</v>
          </cell>
          <cell r="BN610">
            <v>2</v>
          </cell>
          <cell r="BO610">
            <v>2</v>
          </cell>
          <cell r="BP610">
            <v>0</v>
          </cell>
          <cell r="BQ610">
            <v>2</v>
          </cell>
          <cell r="BR610">
            <v>2</v>
          </cell>
          <cell r="BS610">
            <v>1</v>
          </cell>
          <cell r="BT610">
            <v>0</v>
          </cell>
          <cell r="BU610">
            <v>2</v>
          </cell>
          <cell r="BV610">
            <v>2</v>
          </cell>
          <cell r="BW610">
            <v>2</v>
          </cell>
          <cell r="BX610">
            <v>2</v>
          </cell>
          <cell r="BY610">
            <v>2</v>
          </cell>
          <cell r="BZ610">
            <v>2</v>
          </cell>
          <cell r="CA610">
            <v>2</v>
          </cell>
          <cell r="CB610">
            <v>2</v>
          </cell>
          <cell r="CC610">
            <v>2</v>
          </cell>
          <cell r="CD610">
            <v>2</v>
          </cell>
          <cell r="CE610">
            <v>2</v>
          </cell>
          <cell r="CF610">
            <v>1</v>
          </cell>
          <cell r="CG610">
            <v>1</v>
          </cell>
          <cell r="CH610">
            <v>1</v>
          </cell>
          <cell r="CI610">
            <v>1</v>
          </cell>
          <cell r="CJ610">
            <v>1</v>
          </cell>
          <cell r="CK610">
            <v>1</v>
          </cell>
          <cell r="CL610">
            <v>1</v>
          </cell>
          <cell r="CM610">
            <v>1</v>
          </cell>
          <cell r="CN610">
            <v>1</v>
          </cell>
          <cell r="CO610">
            <v>2</v>
          </cell>
          <cell r="CP610">
            <v>2</v>
          </cell>
          <cell r="CQ610">
            <v>2</v>
          </cell>
          <cell r="CR610">
            <v>2</v>
          </cell>
          <cell r="CS610">
            <v>2</v>
          </cell>
          <cell r="CT610">
            <v>2</v>
          </cell>
          <cell r="CU610">
            <v>1</v>
          </cell>
          <cell r="CV610">
            <v>1</v>
          </cell>
          <cell r="CW610">
            <v>1</v>
          </cell>
          <cell r="CX610">
            <v>2</v>
          </cell>
          <cell r="CY610">
            <v>1</v>
          </cell>
          <cell r="CZ610">
            <v>1</v>
          </cell>
          <cell r="DA610">
            <v>1</v>
          </cell>
          <cell r="DB610">
            <v>1</v>
          </cell>
          <cell r="DC610">
            <v>2</v>
          </cell>
          <cell r="DD610">
            <v>2</v>
          </cell>
          <cell r="DE610">
            <v>2</v>
          </cell>
          <cell r="DF610">
            <v>1</v>
          </cell>
          <cell r="DG610">
            <v>1</v>
          </cell>
          <cell r="DH610">
            <v>1</v>
          </cell>
          <cell r="DI610">
            <v>1</v>
          </cell>
          <cell r="DJ610" t="str">
            <v>AoM</v>
          </cell>
          <cell r="DK610" t="str">
            <v>Closed</v>
          </cell>
          <cell r="EA610" t="str">
            <v>Do</v>
          </cell>
          <cell r="EB610" t="str">
            <v>• BAB +6.
• Base Reflex save +6.
• Feat: Track
• 10 ranks in Gather Information.
• 6 ranks in Bluff.
• 6 ranks in Survival.
• Legion Knowledge class ability.</v>
          </cell>
        </row>
        <row r="611">
          <cell r="A611">
            <v>608</v>
          </cell>
          <cell r="B611" t="str">
            <v>Legion Sorcerer</v>
          </cell>
          <cell r="C611" t="str">
            <v>LSo</v>
          </cell>
          <cell r="D611" t="str">
            <v>LSo</v>
          </cell>
          <cell r="E611">
            <v>0</v>
          </cell>
          <cell r="G611">
            <v>0</v>
          </cell>
          <cell r="K611">
            <v>4</v>
          </cell>
          <cell r="L611">
            <v>4</v>
          </cell>
          <cell r="U611">
            <v>0.5</v>
          </cell>
          <cell r="V611">
            <v>0.34</v>
          </cell>
          <cell r="W611">
            <v>0.34</v>
          </cell>
          <cell r="X611">
            <v>0.5</v>
          </cell>
          <cell r="AH611">
            <v>1</v>
          </cell>
          <cell r="AI611">
            <v>1</v>
          </cell>
          <cell r="AJ611">
            <v>1</v>
          </cell>
          <cell r="AK611">
            <v>2</v>
          </cell>
          <cell r="AL611">
            <v>1</v>
          </cell>
          <cell r="AM611">
            <v>0</v>
          </cell>
          <cell r="AN611">
            <v>2</v>
          </cell>
          <cell r="AO611">
            <v>2</v>
          </cell>
          <cell r="AP611">
            <v>2</v>
          </cell>
          <cell r="AQ611">
            <v>2</v>
          </cell>
          <cell r="AR611">
            <v>2</v>
          </cell>
          <cell r="AS611">
            <v>2</v>
          </cell>
          <cell r="AT611">
            <v>2</v>
          </cell>
          <cell r="AU611">
            <v>2</v>
          </cell>
          <cell r="AV611">
            <v>2</v>
          </cell>
          <cell r="AW611">
            <v>2</v>
          </cell>
          <cell r="AX611">
            <v>1</v>
          </cell>
          <cell r="AY611">
            <v>1</v>
          </cell>
          <cell r="AZ611">
            <v>1</v>
          </cell>
          <cell r="BA611">
            <v>1</v>
          </cell>
          <cell r="BB611">
            <v>2</v>
          </cell>
          <cell r="BC611">
            <v>1</v>
          </cell>
          <cell r="BD611">
            <v>1</v>
          </cell>
          <cell r="BE611">
            <v>1</v>
          </cell>
          <cell r="BF611">
            <v>0</v>
          </cell>
          <cell r="BG611">
            <v>0</v>
          </cell>
          <cell r="BH611">
            <v>1</v>
          </cell>
          <cell r="BI611">
            <v>1</v>
          </cell>
          <cell r="BJ611">
            <v>2</v>
          </cell>
          <cell r="BK611">
            <v>2</v>
          </cell>
          <cell r="BL611">
            <v>2</v>
          </cell>
          <cell r="BM611">
            <v>2</v>
          </cell>
          <cell r="BN611">
            <v>2</v>
          </cell>
          <cell r="BO611">
            <v>2</v>
          </cell>
          <cell r="BP611">
            <v>0</v>
          </cell>
          <cell r="BQ611">
            <v>2</v>
          </cell>
          <cell r="BR611">
            <v>2</v>
          </cell>
          <cell r="BS611">
            <v>1</v>
          </cell>
          <cell r="BT611">
            <v>0</v>
          </cell>
          <cell r="BU611">
            <v>2</v>
          </cell>
          <cell r="BV611">
            <v>2</v>
          </cell>
          <cell r="BW611">
            <v>2</v>
          </cell>
          <cell r="BX611">
            <v>2</v>
          </cell>
          <cell r="BY611">
            <v>2</v>
          </cell>
          <cell r="BZ611">
            <v>2</v>
          </cell>
          <cell r="CA611">
            <v>2</v>
          </cell>
          <cell r="CB611">
            <v>2</v>
          </cell>
          <cell r="CC611">
            <v>2</v>
          </cell>
          <cell r="CD611">
            <v>2</v>
          </cell>
          <cell r="CE611">
            <v>2</v>
          </cell>
          <cell r="CF611">
            <v>1</v>
          </cell>
          <cell r="CG611">
            <v>1</v>
          </cell>
          <cell r="CH611">
            <v>1</v>
          </cell>
          <cell r="CI611">
            <v>1</v>
          </cell>
          <cell r="CJ611">
            <v>1</v>
          </cell>
          <cell r="CK611">
            <v>1</v>
          </cell>
          <cell r="CL611">
            <v>1</v>
          </cell>
          <cell r="CM611">
            <v>1</v>
          </cell>
          <cell r="CN611">
            <v>1</v>
          </cell>
          <cell r="CO611">
            <v>2</v>
          </cell>
          <cell r="CP611">
            <v>2</v>
          </cell>
          <cell r="CQ611">
            <v>2</v>
          </cell>
          <cell r="CR611">
            <v>2</v>
          </cell>
          <cell r="CS611">
            <v>2</v>
          </cell>
          <cell r="CT611">
            <v>2</v>
          </cell>
          <cell r="CU611">
            <v>1</v>
          </cell>
          <cell r="CV611">
            <v>1</v>
          </cell>
          <cell r="CW611">
            <v>1</v>
          </cell>
          <cell r="CX611">
            <v>2</v>
          </cell>
          <cell r="CY611">
            <v>1</v>
          </cell>
          <cell r="CZ611">
            <v>1</v>
          </cell>
          <cell r="DA611">
            <v>1</v>
          </cell>
          <cell r="DB611">
            <v>2</v>
          </cell>
          <cell r="DC611">
            <v>2</v>
          </cell>
          <cell r="DD611">
            <v>1</v>
          </cell>
          <cell r="DE611">
            <v>1</v>
          </cell>
          <cell r="DF611">
            <v>1</v>
          </cell>
          <cell r="DG611">
            <v>1</v>
          </cell>
          <cell r="DH611">
            <v>1</v>
          </cell>
          <cell r="DI611">
            <v>1</v>
          </cell>
          <cell r="DJ611" t="str">
            <v>AoM</v>
          </cell>
          <cell r="DK611" t="str">
            <v>Closed</v>
          </cell>
          <cell r="EA611" t="str">
            <v>Might</v>
          </cell>
          <cell r="EB611" t="str">
            <v>• Base Will save +6.
•Feat: Spell Focus(divination).
• 6 ranks in Gather Information.
• 6 ranks in Knowledge(arcana).
• 6 ranks in Spellcraft.
• Legion Knowledge class skill.
• Must be able to cast 2nd level arcane spells without preparation and with at least 3 divinations spells (not verified).</v>
          </cell>
        </row>
        <row r="612">
          <cell r="A612">
            <v>609</v>
          </cell>
          <cell r="B612" t="str">
            <v>Master Ambassador</v>
          </cell>
          <cell r="C612" t="str">
            <v>MAm</v>
          </cell>
          <cell r="D612" t="str">
            <v>MAm</v>
          </cell>
          <cell r="E612">
            <v>0</v>
          </cell>
          <cell r="K612">
            <v>6</v>
          </cell>
          <cell r="L612">
            <v>6</v>
          </cell>
          <cell r="U612">
            <v>0.75</v>
          </cell>
          <cell r="V612">
            <v>0.34</v>
          </cell>
          <cell r="W612">
            <v>0.34</v>
          </cell>
          <cell r="X612">
            <v>0.5</v>
          </cell>
          <cell r="AH612">
            <v>2</v>
          </cell>
          <cell r="AI612">
            <v>1</v>
          </cell>
          <cell r="AJ612">
            <v>1</v>
          </cell>
          <cell r="AK612">
            <v>2</v>
          </cell>
          <cell r="AL612">
            <v>1</v>
          </cell>
          <cell r="AM612">
            <v>0</v>
          </cell>
          <cell r="AN612">
            <v>1</v>
          </cell>
          <cell r="AO612">
            <v>1</v>
          </cell>
          <cell r="AP612">
            <v>1</v>
          </cell>
          <cell r="AQ612">
            <v>1</v>
          </cell>
          <cell r="AR612">
            <v>1</v>
          </cell>
          <cell r="AS612">
            <v>1</v>
          </cell>
          <cell r="AT612">
            <v>1</v>
          </cell>
          <cell r="AU612">
            <v>1</v>
          </cell>
          <cell r="AV612">
            <v>2</v>
          </cell>
          <cell r="AW612">
            <v>2</v>
          </cell>
          <cell r="AX612">
            <v>1</v>
          </cell>
          <cell r="AY612">
            <v>2</v>
          </cell>
          <cell r="AZ612">
            <v>2</v>
          </cell>
          <cell r="BA612">
            <v>2</v>
          </cell>
          <cell r="BB612">
            <v>2</v>
          </cell>
          <cell r="BC612">
            <v>1</v>
          </cell>
          <cell r="BD612">
            <v>1</v>
          </cell>
          <cell r="BE612">
            <v>1</v>
          </cell>
          <cell r="BF612">
            <v>0</v>
          </cell>
          <cell r="BG612">
            <v>0</v>
          </cell>
          <cell r="BH612">
            <v>2</v>
          </cell>
          <cell r="BI612">
            <v>1</v>
          </cell>
          <cell r="BJ612">
            <v>2</v>
          </cell>
          <cell r="BK612">
            <v>2</v>
          </cell>
          <cell r="BL612">
            <v>2</v>
          </cell>
          <cell r="BM612">
            <v>2</v>
          </cell>
          <cell r="BN612">
            <v>2</v>
          </cell>
          <cell r="BO612">
            <v>2</v>
          </cell>
          <cell r="BP612">
            <v>0</v>
          </cell>
          <cell r="BQ612">
            <v>2</v>
          </cell>
          <cell r="BR612">
            <v>2</v>
          </cell>
          <cell r="BS612">
            <v>1</v>
          </cell>
          <cell r="BT612">
            <v>0</v>
          </cell>
          <cell r="BU612">
            <v>2</v>
          </cell>
          <cell r="BV612">
            <v>2</v>
          </cell>
          <cell r="BW612">
            <v>2</v>
          </cell>
          <cell r="BX612">
            <v>2</v>
          </cell>
          <cell r="BY612">
            <v>2</v>
          </cell>
          <cell r="BZ612">
            <v>2</v>
          </cell>
          <cell r="CA612">
            <v>2</v>
          </cell>
          <cell r="CB612">
            <v>2</v>
          </cell>
          <cell r="CC612">
            <v>2</v>
          </cell>
          <cell r="CD612">
            <v>2</v>
          </cell>
          <cell r="CE612">
            <v>2</v>
          </cell>
          <cell r="CF612">
            <v>1</v>
          </cell>
          <cell r="CG612">
            <v>1</v>
          </cell>
          <cell r="CH612">
            <v>1</v>
          </cell>
          <cell r="CI612">
            <v>1</v>
          </cell>
          <cell r="CJ612">
            <v>1</v>
          </cell>
          <cell r="CK612">
            <v>1</v>
          </cell>
          <cell r="CL612">
            <v>1</v>
          </cell>
          <cell r="CM612">
            <v>1</v>
          </cell>
          <cell r="CN612">
            <v>1</v>
          </cell>
          <cell r="CO612">
            <v>1</v>
          </cell>
          <cell r="CP612">
            <v>1</v>
          </cell>
          <cell r="CQ612">
            <v>1</v>
          </cell>
          <cell r="CR612">
            <v>1</v>
          </cell>
          <cell r="CS612">
            <v>1</v>
          </cell>
          <cell r="CT612">
            <v>1</v>
          </cell>
          <cell r="CU612">
            <v>1</v>
          </cell>
          <cell r="CV612">
            <v>1</v>
          </cell>
          <cell r="CW612">
            <v>1</v>
          </cell>
          <cell r="CX612">
            <v>2</v>
          </cell>
          <cell r="CY612">
            <v>1</v>
          </cell>
          <cell r="CZ612">
            <v>1</v>
          </cell>
          <cell r="DA612">
            <v>2</v>
          </cell>
          <cell r="DB612">
            <v>1</v>
          </cell>
          <cell r="DC612">
            <v>2</v>
          </cell>
          <cell r="DD612">
            <v>1</v>
          </cell>
          <cell r="DE612">
            <v>1</v>
          </cell>
          <cell r="DF612">
            <v>1</v>
          </cell>
          <cell r="DG612">
            <v>1</v>
          </cell>
          <cell r="DH612">
            <v>1</v>
          </cell>
          <cell r="DI612">
            <v>1</v>
          </cell>
          <cell r="DJ612" t="str">
            <v>AoM</v>
          </cell>
          <cell r="DK612" t="str">
            <v>Closed</v>
          </cell>
          <cell r="EA612" t="str">
            <v>Might</v>
          </cell>
          <cell r="EB612" t="str">
            <v>• 4 ranks in Bluff.
• 8 ranks in Diplomacy.
• 4 ranks in Gather Information.
• 8 ranks in Knowledge(nobility).
• 8 ranks in Sense Motive.
• Literate with 2 other languages other than Common and your own Racial languge (not verified).
• Through your efforts, in a political position, a courtly or political issue was resolved.(not verified).</v>
          </cell>
        </row>
        <row r="613">
          <cell r="A613">
            <v>610</v>
          </cell>
          <cell r="B613" t="str">
            <v>Nomad Shaman</v>
          </cell>
          <cell r="C613" t="str">
            <v>NoSh</v>
          </cell>
          <cell r="D613" t="str">
            <v>NoSh</v>
          </cell>
          <cell r="E613">
            <v>0</v>
          </cell>
          <cell r="G613">
            <v>0</v>
          </cell>
          <cell r="K613">
            <v>4</v>
          </cell>
          <cell r="L613">
            <v>8</v>
          </cell>
          <cell r="N613" t="b">
            <v>0</v>
          </cell>
          <cell r="Q613" t="b">
            <v>0</v>
          </cell>
          <cell r="U613">
            <v>0.75</v>
          </cell>
          <cell r="V613">
            <v>0.34</v>
          </cell>
          <cell r="W613">
            <v>0.34</v>
          </cell>
          <cell r="X613">
            <v>0.5</v>
          </cell>
          <cell r="AH613">
            <v>1</v>
          </cell>
          <cell r="AI613">
            <v>1</v>
          </cell>
          <cell r="AJ613">
            <v>1</v>
          </cell>
          <cell r="AK613">
            <v>1</v>
          </cell>
          <cell r="AL613">
            <v>1</v>
          </cell>
          <cell r="AM613">
            <v>0</v>
          </cell>
          <cell r="AN613">
            <v>2</v>
          </cell>
          <cell r="AO613">
            <v>2</v>
          </cell>
          <cell r="AP613">
            <v>2</v>
          </cell>
          <cell r="AQ613">
            <v>2</v>
          </cell>
          <cell r="AR613">
            <v>2</v>
          </cell>
          <cell r="AS613">
            <v>2</v>
          </cell>
          <cell r="AT613">
            <v>2</v>
          </cell>
          <cell r="AU613">
            <v>2</v>
          </cell>
          <cell r="AV613">
            <v>1</v>
          </cell>
          <cell r="AW613">
            <v>2</v>
          </cell>
          <cell r="AX613">
            <v>1</v>
          </cell>
          <cell r="AY613">
            <v>1</v>
          </cell>
          <cell r="AZ613">
            <v>1</v>
          </cell>
          <cell r="BA613">
            <v>1</v>
          </cell>
          <cell r="BB613">
            <v>1</v>
          </cell>
          <cell r="BC613">
            <v>2</v>
          </cell>
          <cell r="BD613">
            <v>2</v>
          </cell>
          <cell r="BE613">
            <v>1</v>
          </cell>
          <cell r="BF613">
            <v>0</v>
          </cell>
          <cell r="BG613">
            <v>0</v>
          </cell>
          <cell r="BH613">
            <v>1</v>
          </cell>
          <cell r="BI613">
            <v>1</v>
          </cell>
          <cell r="BJ613">
            <v>1</v>
          </cell>
          <cell r="BK613">
            <v>1</v>
          </cell>
          <cell r="BL613">
            <v>1</v>
          </cell>
          <cell r="BM613">
            <v>1</v>
          </cell>
          <cell r="BN613">
            <v>1</v>
          </cell>
          <cell r="BO613">
            <v>1</v>
          </cell>
          <cell r="BP613">
            <v>0</v>
          </cell>
          <cell r="BQ613">
            <v>2</v>
          </cell>
          <cell r="BR613">
            <v>1</v>
          </cell>
          <cell r="BS613">
            <v>1</v>
          </cell>
          <cell r="BT613">
            <v>0</v>
          </cell>
          <cell r="BU613">
            <v>2</v>
          </cell>
          <cell r="BV613">
            <v>1</v>
          </cell>
          <cell r="BW613">
            <v>1</v>
          </cell>
          <cell r="BX613">
            <v>1</v>
          </cell>
          <cell r="BY613">
            <v>1</v>
          </cell>
          <cell r="BZ613">
            <v>1</v>
          </cell>
          <cell r="CA613">
            <v>1</v>
          </cell>
          <cell r="CB613">
            <v>1</v>
          </cell>
          <cell r="CC613">
            <v>1</v>
          </cell>
          <cell r="CD613">
            <v>1</v>
          </cell>
          <cell r="CE613">
            <v>1</v>
          </cell>
          <cell r="CF613">
            <v>1</v>
          </cell>
          <cell r="CG613">
            <v>1</v>
          </cell>
          <cell r="CH613">
            <v>1</v>
          </cell>
          <cell r="CI613">
            <v>1</v>
          </cell>
          <cell r="CJ613">
            <v>1</v>
          </cell>
          <cell r="CK613">
            <v>1</v>
          </cell>
          <cell r="CL613">
            <v>1</v>
          </cell>
          <cell r="CM613">
            <v>1</v>
          </cell>
          <cell r="CN613">
            <v>1</v>
          </cell>
          <cell r="CO613">
            <v>2</v>
          </cell>
          <cell r="CP613">
            <v>2</v>
          </cell>
          <cell r="CQ613">
            <v>2</v>
          </cell>
          <cell r="CR613">
            <v>2</v>
          </cell>
          <cell r="CS613">
            <v>2</v>
          </cell>
          <cell r="CT613">
            <v>2</v>
          </cell>
          <cell r="CU613">
            <v>1</v>
          </cell>
          <cell r="CV613">
            <v>1</v>
          </cell>
          <cell r="CW613">
            <v>1</v>
          </cell>
          <cell r="CX613">
            <v>1</v>
          </cell>
          <cell r="CY613">
            <v>1</v>
          </cell>
          <cell r="CZ613">
            <v>1</v>
          </cell>
          <cell r="DA613">
            <v>1</v>
          </cell>
          <cell r="DB613">
            <v>2</v>
          </cell>
          <cell r="DC613">
            <v>1</v>
          </cell>
          <cell r="DD613">
            <v>2</v>
          </cell>
          <cell r="DE613">
            <v>2</v>
          </cell>
          <cell r="DF613">
            <v>1</v>
          </cell>
          <cell r="DG613">
            <v>1</v>
          </cell>
          <cell r="DH613">
            <v>1</v>
          </cell>
          <cell r="DI613">
            <v>1</v>
          </cell>
          <cell r="DJ613" t="str">
            <v>AoM</v>
          </cell>
          <cell r="DK613" t="str">
            <v>Closed</v>
          </cell>
          <cell r="EA613" t="str">
            <v>Might</v>
          </cell>
          <cell r="EB613" t="str">
            <v>• Base Will save +4
• Feat: Alertness.
• 8 ranks in Knowledge(nature).
• 4 ranks in Knowledge(religion).
• 4 ranks in Survival.
• Ability to cast 3rd level Divine spells.
• Must have been raised in Nomad culture and belong to a clan/tribe (not verified).</v>
          </cell>
        </row>
        <row r="614">
          <cell r="A614">
            <v>611</v>
          </cell>
          <cell r="B614" t="str">
            <v>Rogue Knight</v>
          </cell>
          <cell r="C614" t="str">
            <v>RKn</v>
          </cell>
          <cell r="D614" t="str">
            <v>RKn</v>
          </cell>
          <cell r="E614">
            <v>0</v>
          </cell>
          <cell r="K614">
            <v>2</v>
          </cell>
          <cell r="L614">
            <v>10</v>
          </cell>
          <cell r="N614" t="b">
            <v>0</v>
          </cell>
          <cell r="O614" t="b">
            <v>0</v>
          </cell>
          <cell r="P614" t="b">
            <v>0</v>
          </cell>
          <cell r="Q614" t="b">
            <v>0</v>
          </cell>
          <cell r="R614" t="b">
            <v>0</v>
          </cell>
          <cell r="S614" t="b">
            <v>0</v>
          </cell>
          <cell r="T614" t="b">
            <v>0</v>
          </cell>
          <cell r="U614">
            <v>1</v>
          </cell>
          <cell r="V614">
            <v>0.5</v>
          </cell>
          <cell r="W614">
            <v>0.34</v>
          </cell>
          <cell r="X614">
            <v>0.34</v>
          </cell>
          <cell r="AH614">
            <v>1</v>
          </cell>
          <cell r="AI614">
            <v>1</v>
          </cell>
          <cell r="AJ614">
            <v>1</v>
          </cell>
          <cell r="AK614">
            <v>2</v>
          </cell>
          <cell r="AL614">
            <v>1</v>
          </cell>
          <cell r="AM614">
            <v>0</v>
          </cell>
          <cell r="AN614">
            <v>1</v>
          </cell>
          <cell r="AO614">
            <v>2</v>
          </cell>
          <cell r="AP614">
            <v>2</v>
          </cell>
          <cell r="AQ614">
            <v>2</v>
          </cell>
          <cell r="AR614">
            <v>2</v>
          </cell>
          <cell r="AS614">
            <v>2</v>
          </cell>
          <cell r="AT614">
            <v>2</v>
          </cell>
          <cell r="AU614">
            <v>2</v>
          </cell>
          <cell r="AV614">
            <v>1</v>
          </cell>
          <cell r="AW614">
            <v>2</v>
          </cell>
          <cell r="AX614">
            <v>1</v>
          </cell>
          <cell r="AY614">
            <v>2</v>
          </cell>
          <cell r="AZ614">
            <v>1</v>
          </cell>
          <cell r="BA614">
            <v>1</v>
          </cell>
          <cell r="BB614">
            <v>2</v>
          </cell>
          <cell r="BC614">
            <v>1</v>
          </cell>
          <cell r="BD614">
            <v>1</v>
          </cell>
          <cell r="BE614">
            <v>2</v>
          </cell>
          <cell r="BF614">
            <v>0</v>
          </cell>
          <cell r="BG614">
            <v>0</v>
          </cell>
          <cell r="BH614">
            <v>2</v>
          </cell>
          <cell r="BI614">
            <v>1</v>
          </cell>
          <cell r="BJ614">
            <v>1</v>
          </cell>
          <cell r="BK614">
            <v>1</v>
          </cell>
          <cell r="BL614">
            <v>1</v>
          </cell>
          <cell r="BM614">
            <v>1</v>
          </cell>
          <cell r="BN614">
            <v>1</v>
          </cell>
          <cell r="BO614">
            <v>1</v>
          </cell>
          <cell r="BP614">
            <v>0</v>
          </cell>
          <cell r="BQ614">
            <v>1</v>
          </cell>
          <cell r="BR614">
            <v>2</v>
          </cell>
          <cell r="BS614">
            <v>1</v>
          </cell>
          <cell r="BT614">
            <v>0</v>
          </cell>
          <cell r="BU614">
            <v>1</v>
          </cell>
          <cell r="BV614">
            <v>1</v>
          </cell>
          <cell r="BW614">
            <v>1</v>
          </cell>
          <cell r="BX614">
            <v>1</v>
          </cell>
          <cell r="BY614">
            <v>1</v>
          </cell>
          <cell r="BZ614">
            <v>1</v>
          </cell>
          <cell r="CA614">
            <v>1</v>
          </cell>
          <cell r="CB614">
            <v>1</v>
          </cell>
          <cell r="CC614">
            <v>1</v>
          </cell>
          <cell r="CD614">
            <v>1</v>
          </cell>
          <cell r="CE614">
            <v>1</v>
          </cell>
          <cell r="CF614">
            <v>1</v>
          </cell>
          <cell r="CG614">
            <v>1</v>
          </cell>
          <cell r="CH614">
            <v>1</v>
          </cell>
          <cell r="CI614">
            <v>1</v>
          </cell>
          <cell r="CJ614">
            <v>1</v>
          </cell>
          <cell r="CK614">
            <v>1</v>
          </cell>
          <cell r="CL614">
            <v>1</v>
          </cell>
          <cell r="CM614">
            <v>1</v>
          </cell>
          <cell r="CN614">
            <v>1</v>
          </cell>
          <cell r="CO614">
            <v>2</v>
          </cell>
          <cell r="CP614">
            <v>2</v>
          </cell>
          <cell r="CQ614">
            <v>2</v>
          </cell>
          <cell r="CR614">
            <v>2</v>
          </cell>
          <cell r="CS614">
            <v>2</v>
          </cell>
          <cell r="CT614">
            <v>2</v>
          </cell>
          <cell r="CU614">
            <v>1</v>
          </cell>
          <cell r="CV614">
            <v>2</v>
          </cell>
          <cell r="CW614">
            <v>1</v>
          </cell>
          <cell r="CX614">
            <v>2</v>
          </cell>
          <cell r="CY614">
            <v>1</v>
          </cell>
          <cell r="CZ614">
            <v>1</v>
          </cell>
          <cell r="DA614">
            <v>1</v>
          </cell>
          <cell r="DB614">
            <v>1</v>
          </cell>
          <cell r="DC614">
            <v>1</v>
          </cell>
          <cell r="DD614">
            <v>1</v>
          </cell>
          <cell r="DE614">
            <v>1</v>
          </cell>
          <cell r="DF614">
            <v>1</v>
          </cell>
          <cell r="DG614">
            <v>1</v>
          </cell>
          <cell r="DH614">
            <v>1</v>
          </cell>
          <cell r="DI614">
            <v>1</v>
          </cell>
          <cell r="DJ614" t="str">
            <v>AoM</v>
          </cell>
          <cell r="DK614" t="str">
            <v>Closed</v>
          </cell>
          <cell r="EA614" t="str">
            <v>Might</v>
          </cell>
          <cell r="EB614" t="str">
            <v>• BAB+5
• Base Fortitude save +4.
• Feat: Armor Proficiency Heavy.
• Feat: Martial Weapon Proficiency.
• Feat: Honor-bound.
• Must have broken or betrayed an oath of a Knightly order to which you belonged (not verified).</v>
          </cell>
        </row>
        <row r="615">
          <cell r="A615">
            <v>612</v>
          </cell>
          <cell r="B615" t="str">
            <v>Solamnic Auxiliary Mage</v>
          </cell>
          <cell r="C615" t="str">
            <v>SAMa</v>
          </cell>
          <cell r="D615" t="str">
            <v>SAMa</v>
          </cell>
          <cell r="E615">
            <v>0</v>
          </cell>
          <cell r="G615">
            <v>0</v>
          </cell>
          <cell r="K615">
            <v>2</v>
          </cell>
          <cell r="L615">
            <v>4</v>
          </cell>
          <cell r="U615">
            <v>0.5</v>
          </cell>
          <cell r="V615">
            <v>0.34</v>
          </cell>
          <cell r="W615">
            <v>0.34</v>
          </cell>
          <cell r="X615">
            <v>0.5</v>
          </cell>
          <cell r="AH615">
            <v>1</v>
          </cell>
          <cell r="AI615">
            <v>1</v>
          </cell>
          <cell r="AJ615">
            <v>1</v>
          </cell>
          <cell r="AK615">
            <v>1</v>
          </cell>
          <cell r="AL615">
            <v>1</v>
          </cell>
          <cell r="AM615">
            <v>0</v>
          </cell>
          <cell r="AN615">
            <v>2</v>
          </cell>
          <cell r="AO615">
            <v>2</v>
          </cell>
          <cell r="AP615">
            <v>2</v>
          </cell>
          <cell r="AQ615">
            <v>2</v>
          </cell>
          <cell r="AR615">
            <v>2</v>
          </cell>
          <cell r="AS615">
            <v>2</v>
          </cell>
          <cell r="AT615">
            <v>2</v>
          </cell>
          <cell r="AU615">
            <v>2</v>
          </cell>
          <cell r="AV615">
            <v>1</v>
          </cell>
          <cell r="AW615">
            <v>2</v>
          </cell>
          <cell r="AX615">
            <v>1</v>
          </cell>
          <cell r="AY615">
            <v>1</v>
          </cell>
          <cell r="AZ615">
            <v>1</v>
          </cell>
          <cell r="BA615">
            <v>1</v>
          </cell>
          <cell r="BB615">
            <v>1</v>
          </cell>
          <cell r="BC615">
            <v>2</v>
          </cell>
          <cell r="BD615">
            <v>1</v>
          </cell>
          <cell r="BE615">
            <v>1</v>
          </cell>
          <cell r="BF615">
            <v>0</v>
          </cell>
          <cell r="BG615">
            <v>0</v>
          </cell>
          <cell r="BH615">
            <v>1</v>
          </cell>
          <cell r="BI615">
            <v>1</v>
          </cell>
          <cell r="BJ615">
            <v>2</v>
          </cell>
          <cell r="BK615">
            <v>1</v>
          </cell>
          <cell r="BL615">
            <v>1</v>
          </cell>
          <cell r="BM615">
            <v>1</v>
          </cell>
          <cell r="BN615">
            <v>1</v>
          </cell>
          <cell r="BO615">
            <v>1</v>
          </cell>
          <cell r="BP615">
            <v>0</v>
          </cell>
          <cell r="BQ615">
            <v>1</v>
          </cell>
          <cell r="BR615">
            <v>2</v>
          </cell>
          <cell r="BS615">
            <v>1</v>
          </cell>
          <cell r="BT615">
            <v>0</v>
          </cell>
          <cell r="BU615">
            <v>2</v>
          </cell>
          <cell r="BV615">
            <v>1</v>
          </cell>
          <cell r="BW615">
            <v>1</v>
          </cell>
          <cell r="BX615">
            <v>1</v>
          </cell>
          <cell r="BY615">
            <v>1</v>
          </cell>
          <cell r="BZ615">
            <v>1</v>
          </cell>
          <cell r="CA615">
            <v>1</v>
          </cell>
          <cell r="CB615">
            <v>1</v>
          </cell>
          <cell r="CC615">
            <v>1</v>
          </cell>
          <cell r="CD615">
            <v>1</v>
          </cell>
          <cell r="CE615">
            <v>1</v>
          </cell>
          <cell r="CF615">
            <v>1</v>
          </cell>
          <cell r="CG615">
            <v>1</v>
          </cell>
          <cell r="CH615">
            <v>1</v>
          </cell>
          <cell r="CI615">
            <v>1</v>
          </cell>
          <cell r="CJ615">
            <v>1</v>
          </cell>
          <cell r="CK615">
            <v>1</v>
          </cell>
          <cell r="CL615">
            <v>1</v>
          </cell>
          <cell r="CM615">
            <v>1</v>
          </cell>
          <cell r="CN615">
            <v>1</v>
          </cell>
          <cell r="CO615">
            <v>2</v>
          </cell>
          <cell r="CP615">
            <v>2</v>
          </cell>
          <cell r="CQ615">
            <v>2</v>
          </cell>
          <cell r="CR615">
            <v>2</v>
          </cell>
          <cell r="CS615">
            <v>2</v>
          </cell>
          <cell r="CT615">
            <v>2</v>
          </cell>
          <cell r="CU615">
            <v>1</v>
          </cell>
          <cell r="CV615">
            <v>2</v>
          </cell>
          <cell r="CW615">
            <v>1</v>
          </cell>
          <cell r="CX615">
            <v>1</v>
          </cell>
          <cell r="CY615">
            <v>1</v>
          </cell>
          <cell r="CZ615">
            <v>1</v>
          </cell>
          <cell r="DA615">
            <v>1</v>
          </cell>
          <cell r="DB615">
            <v>2</v>
          </cell>
          <cell r="DC615">
            <v>1</v>
          </cell>
          <cell r="DD615">
            <v>1</v>
          </cell>
          <cell r="DE615">
            <v>1</v>
          </cell>
          <cell r="DF615">
            <v>1</v>
          </cell>
          <cell r="DG615">
            <v>1</v>
          </cell>
          <cell r="DH615">
            <v>1</v>
          </cell>
          <cell r="DI615">
            <v>1</v>
          </cell>
          <cell r="DJ615" t="str">
            <v>AoM</v>
          </cell>
          <cell r="DK615" t="str">
            <v>Closed</v>
          </cell>
          <cell r="EA615" t="str">
            <v>Might</v>
          </cell>
          <cell r="EB615" t="str">
            <v>• 8 ranks in Concentration.
• 4 ranks in Knowledge(nobility).
• Feat: Honor-bound.
• Feat: Iron Will.
• Must be able to cast 3rd level arcane spells.
• Must have passed the Knights Trials and accepted into the Solamnic Auxiliary (not verified).</v>
          </cell>
        </row>
        <row r="616">
          <cell r="A616">
            <v>613</v>
          </cell>
          <cell r="B616" t="str">
            <v>Spellfilch</v>
          </cell>
          <cell r="C616" t="str">
            <v>Sfi</v>
          </cell>
          <cell r="D616" t="str">
            <v>Sfi</v>
          </cell>
          <cell r="E616">
            <v>0</v>
          </cell>
          <cell r="G616">
            <v>0</v>
          </cell>
          <cell r="K616">
            <v>4</v>
          </cell>
          <cell r="L616">
            <v>6</v>
          </cell>
          <cell r="N616" t="b">
            <v>0</v>
          </cell>
          <cell r="O616" t="b">
            <v>0</v>
          </cell>
          <cell r="S616" t="b">
            <v>0</v>
          </cell>
          <cell r="U616">
            <v>0.75</v>
          </cell>
          <cell r="V616">
            <v>0.34</v>
          </cell>
          <cell r="W616">
            <v>0.5</v>
          </cell>
          <cell r="X616">
            <v>0.5</v>
          </cell>
          <cell r="AH616">
            <v>2</v>
          </cell>
          <cell r="AI616">
            <v>1</v>
          </cell>
          <cell r="AJ616">
            <v>2</v>
          </cell>
          <cell r="AK616">
            <v>2</v>
          </cell>
          <cell r="AL616">
            <v>2</v>
          </cell>
          <cell r="AM616">
            <v>0</v>
          </cell>
          <cell r="AN616">
            <v>2</v>
          </cell>
          <cell r="AO616">
            <v>2</v>
          </cell>
          <cell r="AP616">
            <v>2</v>
          </cell>
          <cell r="AQ616">
            <v>2</v>
          </cell>
          <cell r="AR616">
            <v>2</v>
          </cell>
          <cell r="AS616">
            <v>2</v>
          </cell>
          <cell r="AT616">
            <v>2</v>
          </cell>
          <cell r="AU616">
            <v>2</v>
          </cell>
          <cell r="AV616">
            <v>2</v>
          </cell>
          <cell r="AW616">
            <v>2</v>
          </cell>
          <cell r="AX616">
            <v>2</v>
          </cell>
          <cell r="AY616">
            <v>2</v>
          </cell>
          <cell r="AZ616">
            <v>2</v>
          </cell>
          <cell r="BA616">
            <v>1</v>
          </cell>
          <cell r="BB616">
            <v>2</v>
          </cell>
          <cell r="BC616">
            <v>1</v>
          </cell>
          <cell r="BD616">
            <v>1</v>
          </cell>
          <cell r="BE616">
            <v>2</v>
          </cell>
          <cell r="BF616">
            <v>0</v>
          </cell>
          <cell r="BG616">
            <v>0</v>
          </cell>
          <cell r="BH616">
            <v>1</v>
          </cell>
          <cell r="BI616">
            <v>2</v>
          </cell>
          <cell r="BJ616">
            <v>2</v>
          </cell>
          <cell r="BK616">
            <v>1</v>
          </cell>
          <cell r="BL616">
            <v>1</v>
          </cell>
          <cell r="BM616">
            <v>1</v>
          </cell>
          <cell r="BN616">
            <v>1</v>
          </cell>
          <cell r="BO616">
            <v>1</v>
          </cell>
          <cell r="BP616">
            <v>0</v>
          </cell>
          <cell r="BQ616">
            <v>1</v>
          </cell>
          <cell r="BR616">
            <v>1</v>
          </cell>
          <cell r="BS616">
            <v>1</v>
          </cell>
          <cell r="BT616">
            <v>0</v>
          </cell>
          <cell r="BU616">
            <v>1</v>
          </cell>
          <cell r="BV616">
            <v>1</v>
          </cell>
          <cell r="BW616">
            <v>1</v>
          </cell>
          <cell r="BX616">
            <v>1</v>
          </cell>
          <cell r="BY616">
            <v>1</v>
          </cell>
          <cell r="BZ616">
            <v>1</v>
          </cell>
          <cell r="CA616">
            <v>1</v>
          </cell>
          <cell r="CB616">
            <v>1</v>
          </cell>
          <cell r="CC616">
            <v>1</v>
          </cell>
          <cell r="CD616">
            <v>1</v>
          </cell>
          <cell r="CE616">
            <v>2</v>
          </cell>
          <cell r="CF616">
            <v>1</v>
          </cell>
          <cell r="CG616">
            <v>2</v>
          </cell>
          <cell r="CH616">
            <v>2</v>
          </cell>
          <cell r="CI616">
            <v>1</v>
          </cell>
          <cell r="CJ616">
            <v>1</v>
          </cell>
          <cell r="CK616">
            <v>1</v>
          </cell>
          <cell r="CL616">
            <v>1</v>
          </cell>
          <cell r="CM616">
            <v>1</v>
          </cell>
          <cell r="CN616">
            <v>1</v>
          </cell>
          <cell r="CO616">
            <v>2</v>
          </cell>
          <cell r="CP616">
            <v>2</v>
          </cell>
          <cell r="CQ616">
            <v>2</v>
          </cell>
          <cell r="CR616">
            <v>2</v>
          </cell>
          <cell r="CS616">
            <v>2</v>
          </cell>
          <cell r="CT616">
            <v>2</v>
          </cell>
          <cell r="CU616">
            <v>1</v>
          </cell>
          <cell r="CV616">
            <v>1</v>
          </cell>
          <cell r="CW616">
            <v>2</v>
          </cell>
          <cell r="CX616">
            <v>2</v>
          </cell>
          <cell r="CY616">
            <v>1</v>
          </cell>
          <cell r="CZ616">
            <v>2</v>
          </cell>
          <cell r="DA616">
            <v>1</v>
          </cell>
          <cell r="DB616">
            <v>2</v>
          </cell>
          <cell r="DC616">
            <v>2</v>
          </cell>
          <cell r="DD616">
            <v>1</v>
          </cell>
          <cell r="DE616">
            <v>2</v>
          </cell>
          <cell r="DF616">
            <v>2</v>
          </cell>
          <cell r="DG616">
            <v>2</v>
          </cell>
          <cell r="DH616">
            <v>1</v>
          </cell>
          <cell r="DI616">
            <v>2</v>
          </cell>
          <cell r="DJ616" t="str">
            <v>AoM</v>
          </cell>
          <cell r="DK616" t="str">
            <v>Closed</v>
          </cell>
          <cell r="EA616" t="str">
            <v>Do</v>
          </cell>
          <cell r="EB616" t="str">
            <v>• Any non-Lawful.
• Base Reflex save +5.
• 6 ranks in Bluff.
• 6 ranks in Hide.
• 6 ranks in Knowledge(arcana).
• 6 ranks in Spellcraft.
•Feat: Silent Spell.
• Ability to cast 2nd level spells.
• +2d6 Sneak Attack</v>
          </cell>
        </row>
        <row r="617">
          <cell r="A617">
            <v>614</v>
          </cell>
          <cell r="B617" t="str">
            <v>War Mage</v>
          </cell>
          <cell r="C617" t="str">
            <v>WMa</v>
          </cell>
          <cell r="D617" t="str">
            <v>WMa</v>
          </cell>
          <cell r="E617">
            <v>0</v>
          </cell>
          <cell r="G617">
            <v>0</v>
          </cell>
          <cell r="K617">
            <v>2</v>
          </cell>
          <cell r="L617">
            <v>4</v>
          </cell>
          <cell r="U617">
            <v>0.5</v>
          </cell>
          <cell r="V617">
            <v>0.5</v>
          </cell>
          <cell r="W617">
            <v>0.34</v>
          </cell>
          <cell r="X617">
            <v>0.5</v>
          </cell>
          <cell r="AH617">
            <v>1</v>
          </cell>
          <cell r="AI617">
            <v>1</v>
          </cell>
          <cell r="AJ617">
            <v>1</v>
          </cell>
          <cell r="AK617">
            <v>1</v>
          </cell>
          <cell r="AL617">
            <v>1</v>
          </cell>
          <cell r="AM617">
            <v>0</v>
          </cell>
          <cell r="AN617">
            <v>2</v>
          </cell>
          <cell r="AO617">
            <v>2</v>
          </cell>
          <cell r="AP617">
            <v>2</v>
          </cell>
          <cell r="AQ617">
            <v>2</v>
          </cell>
          <cell r="AR617">
            <v>2</v>
          </cell>
          <cell r="AS617">
            <v>2</v>
          </cell>
          <cell r="AT617">
            <v>2</v>
          </cell>
          <cell r="AU617">
            <v>2</v>
          </cell>
          <cell r="AV617">
            <v>1</v>
          </cell>
          <cell r="AW617">
            <v>1</v>
          </cell>
          <cell r="AX617">
            <v>1</v>
          </cell>
          <cell r="AY617">
            <v>1</v>
          </cell>
          <cell r="AZ617">
            <v>1</v>
          </cell>
          <cell r="BA617">
            <v>1</v>
          </cell>
          <cell r="BB617">
            <v>1</v>
          </cell>
          <cell r="BC617">
            <v>1</v>
          </cell>
          <cell r="BD617">
            <v>2</v>
          </cell>
          <cell r="BE617">
            <v>1</v>
          </cell>
          <cell r="BF617">
            <v>0</v>
          </cell>
          <cell r="BG617">
            <v>0</v>
          </cell>
          <cell r="BH617">
            <v>2</v>
          </cell>
          <cell r="BI617">
            <v>1</v>
          </cell>
          <cell r="BJ617">
            <v>2</v>
          </cell>
          <cell r="BK617">
            <v>2</v>
          </cell>
          <cell r="BL617">
            <v>2</v>
          </cell>
          <cell r="BM617">
            <v>2</v>
          </cell>
          <cell r="BN617">
            <v>2</v>
          </cell>
          <cell r="BO617">
            <v>2</v>
          </cell>
          <cell r="BP617">
            <v>0</v>
          </cell>
          <cell r="BQ617">
            <v>2</v>
          </cell>
          <cell r="BR617">
            <v>2</v>
          </cell>
          <cell r="BS617">
            <v>1</v>
          </cell>
          <cell r="BT617">
            <v>0</v>
          </cell>
          <cell r="BU617">
            <v>2</v>
          </cell>
          <cell r="BV617">
            <v>2</v>
          </cell>
          <cell r="BW617">
            <v>2</v>
          </cell>
          <cell r="BX617">
            <v>2</v>
          </cell>
          <cell r="BY617">
            <v>2</v>
          </cell>
          <cell r="BZ617">
            <v>2</v>
          </cell>
          <cell r="CA617">
            <v>2</v>
          </cell>
          <cell r="CB617">
            <v>2</v>
          </cell>
          <cell r="CC617">
            <v>2</v>
          </cell>
          <cell r="CD617">
            <v>2</v>
          </cell>
          <cell r="CE617">
            <v>1</v>
          </cell>
          <cell r="CF617">
            <v>1</v>
          </cell>
          <cell r="CG617">
            <v>1</v>
          </cell>
          <cell r="CH617">
            <v>1</v>
          </cell>
          <cell r="CI617">
            <v>1</v>
          </cell>
          <cell r="CJ617">
            <v>1</v>
          </cell>
          <cell r="CK617">
            <v>1</v>
          </cell>
          <cell r="CL617">
            <v>1</v>
          </cell>
          <cell r="CM617">
            <v>1</v>
          </cell>
          <cell r="CN617">
            <v>1</v>
          </cell>
          <cell r="CO617">
            <v>2</v>
          </cell>
          <cell r="CP617">
            <v>2</v>
          </cell>
          <cell r="CQ617">
            <v>2</v>
          </cell>
          <cell r="CR617">
            <v>2</v>
          </cell>
          <cell r="CS617">
            <v>2</v>
          </cell>
          <cell r="CT617">
            <v>2</v>
          </cell>
          <cell r="CU617">
            <v>1</v>
          </cell>
          <cell r="CV617">
            <v>1</v>
          </cell>
          <cell r="CW617">
            <v>1</v>
          </cell>
          <cell r="CX617">
            <v>1</v>
          </cell>
          <cell r="CY617">
            <v>1</v>
          </cell>
          <cell r="CZ617">
            <v>1</v>
          </cell>
          <cell r="DA617">
            <v>1</v>
          </cell>
          <cell r="DB617">
            <v>2</v>
          </cell>
          <cell r="DC617">
            <v>1</v>
          </cell>
          <cell r="DD617">
            <v>1</v>
          </cell>
          <cell r="DE617">
            <v>1</v>
          </cell>
          <cell r="DF617">
            <v>1</v>
          </cell>
          <cell r="DG617">
            <v>1</v>
          </cell>
          <cell r="DH617">
            <v>1</v>
          </cell>
          <cell r="DI617">
            <v>1</v>
          </cell>
          <cell r="DJ617" t="str">
            <v>AoM</v>
          </cell>
          <cell r="DK617" t="str">
            <v>Closed</v>
          </cell>
          <cell r="EA617" t="str">
            <v>Do</v>
          </cell>
          <cell r="EB617" t="str">
            <v>• 8 ranks in Concentration.
• 8 ranks in Spellcraft.
• Feat: Combat Casting.
• Feat: Eschew Materials.
• Feat: Weapon Focus.
• Ability to cast 3rd level arcane spells.</v>
          </cell>
        </row>
        <row r="618">
          <cell r="A618">
            <v>615</v>
          </cell>
          <cell r="B618" t="str">
            <v>– Prestige Classes Oriental Adventures –</v>
          </cell>
          <cell r="E618">
            <v>0</v>
          </cell>
          <cell r="F618">
            <v>1</v>
          </cell>
        </row>
        <row r="619">
          <cell r="A619">
            <v>616</v>
          </cell>
          <cell r="B619" t="str">
            <v>Akodo Champion</v>
          </cell>
          <cell r="C619" t="str">
            <v>ACh</v>
          </cell>
          <cell r="D619" t="str">
            <v>ACh</v>
          </cell>
          <cell r="E619">
            <v>0</v>
          </cell>
          <cell r="K619">
            <v>4</v>
          </cell>
          <cell r="L619">
            <v>10</v>
          </cell>
          <cell r="U619">
            <v>1</v>
          </cell>
          <cell r="V619">
            <v>0.5</v>
          </cell>
          <cell r="W619">
            <v>0.34</v>
          </cell>
          <cell r="X619">
            <v>0.5</v>
          </cell>
          <cell r="AH619">
            <v>1</v>
          </cell>
          <cell r="AI619">
            <v>1</v>
          </cell>
          <cell r="AJ619">
            <v>1</v>
          </cell>
          <cell r="AK619">
            <v>1</v>
          </cell>
          <cell r="AL619">
            <v>2</v>
          </cell>
          <cell r="AM619">
            <v>0</v>
          </cell>
          <cell r="AN619">
            <v>1</v>
          </cell>
          <cell r="AO619">
            <v>2</v>
          </cell>
          <cell r="AP619">
            <v>2</v>
          </cell>
          <cell r="AQ619">
            <v>2</v>
          </cell>
          <cell r="AR619">
            <v>2</v>
          </cell>
          <cell r="AS619">
            <v>2</v>
          </cell>
          <cell r="AT619">
            <v>2</v>
          </cell>
          <cell r="AU619">
            <v>2</v>
          </cell>
          <cell r="AV619">
            <v>1</v>
          </cell>
          <cell r="AW619">
            <v>2</v>
          </cell>
          <cell r="AX619">
            <v>1</v>
          </cell>
          <cell r="AY619">
            <v>1</v>
          </cell>
          <cell r="AZ619">
            <v>1</v>
          </cell>
          <cell r="BA619">
            <v>1</v>
          </cell>
          <cell r="BB619">
            <v>1</v>
          </cell>
          <cell r="BC619">
            <v>1</v>
          </cell>
          <cell r="BD619">
            <v>1</v>
          </cell>
          <cell r="BE619">
            <v>1</v>
          </cell>
          <cell r="BF619">
            <v>0</v>
          </cell>
          <cell r="BG619">
            <v>2</v>
          </cell>
          <cell r="BH619">
            <v>2</v>
          </cell>
          <cell r="BI619">
            <v>2</v>
          </cell>
          <cell r="BJ619">
            <v>1</v>
          </cell>
          <cell r="BK619">
            <v>1</v>
          </cell>
          <cell r="BL619">
            <v>1</v>
          </cell>
          <cell r="BM619">
            <v>1</v>
          </cell>
          <cell r="BN619">
            <v>2</v>
          </cell>
          <cell r="BO619">
            <v>1</v>
          </cell>
          <cell r="BP619">
            <v>0</v>
          </cell>
          <cell r="BQ619">
            <v>1</v>
          </cell>
          <cell r="BR619">
            <v>2</v>
          </cell>
          <cell r="BS619">
            <v>1</v>
          </cell>
          <cell r="BT619">
            <v>0</v>
          </cell>
          <cell r="BU619">
            <v>1</v>
          </cell>
          <cell r="BV619">
            <v>1</v>
          </cell>
          <cell r="BW619">
            <v>1</v>
          </cell>
          <cell r="BX619">
            <v>1</v>
          </cell>
          <cell r="BY619">
            <v>1</v>
          </cell>
          <cell r="BZ619">
            <v>1</v>
          </cell>
          <cell r="CA619">
            <v>1</v>
          </cell>
          <cell r="CB619">
            <v>1</v>
          </cell>
          <cell r="CC619">
            <v>1</v>
          </cell>
          <cell r="CD619">
            <v>1</v>
          </cell>
          <cell r="CE619">
            <v>1</v>
          </cell>
          <cell r="CF619">
            <v>1</v>
          </cell>
          <cell r="CG619">
            <v>1</v>
          </cell>
          <cell r="CH619">
            <v>1</v>
          </cell>
          <cell r="CI619">
            <v>2</v>
          </cell>
          <cell r="CJ619">
            <v>2</v>
          </cell>
          <cell r="CK619">
            <v>2</v>
          </cell>
          <cell r="CL619">
            <v>2</v>
          </cell>
          <cell r="CM619">
            <v>2</v>
          </cell>
          <cell r="CN619">
            <v>2</v>
          </cell>
          <cell r="CO619">
            <v>2</v>
          </cell>
          <cell r="CP619">
            <v>2</v>
          </cell>
          <cell r="CQ619">
            <v>2</v>
          </cell>
          <cell r="CR619">
            <v>2</v>
          </cell>
          <cell r="CS619">
            <v>2</v>
          </cell>
          <cell r="CT619">
            <v>2</v>
          </cell>
          <cell r="CU619">
            <v>1</v>
          </cell>
          <cell r="CV619">
            <v>2</v>
          </cell>
          <cell r="CW619">
            <v>1</v>
          </cell>
          <cell r="CX619">
            <v>2</v>
          </cell>
          <cell r="CY619">
            <v>1</v>
          </cell>
          <cell r="CZ619">
            <v>1</v>
          </cell>
          <cell r="DA619">
            <v>1</v>
          </cell>
          <cell r="DB619">
            <v>1</v>
          </cell>
          <cell r="DC619">
            <v>1</v>
          </cell>
          <cell r="DD619">
            <v>1</v>
          </cell>
          <cell r="DE619">
            <v>2</v>
          </cell>
          <cell r="DF619">
            <v>1</v>
          </cell>
          <cell r="DG619">
            <v>1</v>
          </cell>
          <cell r="DH619">
            <v>1</v>
          </cell>
          <cell r="DI619">
            <v>1</v>
          </cell>
          <cell r="DJ619" t="str">
            <v>OA</v>
          </cell>
          <cell r="DK619" t="str">
            <v>Closed</v>
          </cell>
          <cell r="EA619" t="str">
            <v>Do</v>
          </cell>
          <cell r="EB619" t="str">
            <v xml:space="preserve">• Member of the Lion Clan.
• Base Attack Bonus +5
• 4 ranks in Knowledge (History).
• Iron Will feat.
• Kiai Shout feat.
• Weapon Focus (katana).
</v>
          </cell>
        </row>
        <row r="620">
          <cell r="A620">
            <v>617</v>
          </cell>
          <cell r="B620" t="str">
            <v>Battle Maiden</v>
          </cell>
          <cell r="C620" t="str">
            <v>BMa</v>
          </cell>
          <cell r="D620" t="str">
            <v>BMa</v>
          </cell>
          <cell r="E620">
            <v>0</v>
          </cell>
          <cell r="K620">
            <v>2</v>
          </cell>
          <cell r="L620">
            <v>10</v>
          </cell>
          <cell r="N620" t="b">
            <v>0</v>
          </cell>
          <cell r="O620" t="b">
            <v>0</v>
          </cell>
          <cell r="S620" t="b">
            <v>0</v>
          </cell>
          <cell r="T620" t="b">
            <v>0</v>
          </cell>
          <cell r="U620">
            <v>1</v>
          </cell>
          <cell r="V620">
            <v>0.5</v>
          </cell>
          <cell r="W620">
            <v>0.34</v>
          </cell>
          <cell r="X620">
            <v>0.34</v>
          </cell>
          <cell r="AH620">
            <v>1</v>
          </cell>
          <cell r="AI620">
            <v>1</v>
          </cell>
          <cell r="AJ620">
            <v>1</v>
          </cell>
          <cell r="AK620">
            <v>1</v>
          </cell>
          <cell r="AL620">
            <v>1</v>
          </cell>
          <cell r="AM620">
            <v>0</v>
          </cell>
          <cell r="AN620">
            <v>1</v>
          </cell>
          <cell r="AO620">
            <v>2</v>
          </cell>
          <cell r="AP620">
            <v>2</v>
          </cell>
          <cell r="AQ620">
            <v>2</v>
          </cell>
          <cell r="AR620">
            <v>2</v>
          </cell>
          <cell r="AS620">
            <v>2</v>
          </cell>
          <cell r="AT620">
            <v>2</v>
          </cell>
          <cell r="AU620">
            <v>2</v>
          </cell>
          <cell r="AV620">
            <v>1</v>
          </cell>
          <cell r="AW620">
            <v>2</v>
          </cell>
          <cell r="AX620">
            <v>1</v>
          </cell>
          <cell r="AY620">
            <v>1</v>
          </cell>
          <cell r="AZ620">
            <v>1</v>
          </cell>
          <cell r="BA620">
            <v>1</v>
          </cell>
          <cell r="BB620">
            <v>1</v>
          </cell>
          <cell r="BC620">
            <v>2</v>
          </cell>
          <cell r="BD620">
            <v>1</v>
          </cell>
          <cell r="BE620">
            <v>1</v>
          </cell>
          <cell r="BF620">
            <v>0</v>
          </cell>
          <cell r="BG620">
            <v>1</v>
          </cell>
          <cell r="BH620">
            <v>1</v>
          </cell>
          <cell r="BI620">
            <v>1</v>
          </cell>
          <cell r="BJ620">
            <v>1</v>
          </cell>
          <cell r="BK620">
            <v>1</v>
          </cell>
          <cell r="BL620">
            <v>1</v>
          </cell>
          <cell r="BM620">
            <v>1</v>
          </cell>
          <cell r="BN620">
            <v>1</v>
          </cell>
          <cell r="BO620">
            <v>1</v>
          </cell>
          <cell r="BP620">
            <v>0</v>
          </cell>
          <cell r="BQ620">
            <v>1</v>
          </cell>
          <cell r="BR620">
            <v>1</v>
          </cell>
          <cell r="BS620">
            <v>1</v>
          </cell>
          <cell r="BT620">
            <v>0</v>
          </cell>
          <cell r="BU620">
            <v>1</v>
          </cell>
          <cell r="BV620">
            <v>1</v>
          </cell>
          <cell r="BW620">
            <v>1</v>
          </cell>
          <cell r="BX620">
            <v>1</v>
          </cell>
          <cell r="BY620">
            <v>1</v>
          </cell>
          <cell r="BZ620">
            <v>1</v>
          </cell>
          <cell r="CA620">
            <v>1</v>
          </cell>
          <cell r="CB620">
            <v>1</v>
          </cell>
          <cell r="CC620">
            <v>1</v>
          </cell>
          <cell r="CD620">
            <v>1</v>
          </cell>
          <cell r="CE620">
            <v>1</v>
          </cell>
          <cell r="CF620">
            <v>1</v>
          </cell>
          <cell r="CG620">
            <v>1</v>
          </cell>
          <cell r="CH620">
            <v>1</v>
          </cell>
          <cell r="CI620">
            <v>1</v>
          </cell>
          <cell r="CJ620">
            <v>1</v>
          </cell>
          <cell r="CK620">
            <v>1</v>
          </cell>
          <cell r="CL620">
            <v>1</v>
          </cell>
          <cell r="CM620">
            <v>1</v>
          </cell>
          <cell r="CN620">
            <v>1</v>
          </cell>
          <cell r="CO620">
            <v>2</v>
          </cell>
          <cell r="CP620">
            <v>2</v>
          </cell>
          <cell r="CQ620">
            <v>2</v>
          </cell>
          <cell r="CR620">
            <v>2</v>
          </cell>
          <cell r="CS620">
            <v>2</v>
          </cell>
          <cell r="CT620">
            <v>2</v>
          </cell>
          <cell r="CU620">
            <v>1</v>
          </cell>
          <cell r="CV620">
            <v>2</v>
          </cell>
          <cell r="CW620">
            <v>1</v>
          </cell>
          <cell r="CX620">
            <v>1</v>
          </cell>
          <cell r="CY620">
            <v>1</v>
          </cell>
          <cell r="CZ620">
            <v>1</v>
          </cell>
          <cell r="DA620">
            <v>1</v>
          </cell>
          <cell r="DB620">
            <v>1</v>
          </cell>
          <cell r="DC620">
            <v>1</v>
          </cell>
          <cell r="DD620">
            <v>1</v>
          </cell>
          <cell r="DE620">
            <v>1</v>
          </cell>
          <cell r="DF620">
            <v>1</v>
          </cell>
          <cell r="DG620">
            <v>1</v>
          </cell>
          <cell r="DH620">
            <v>1</v>
          </cell>
          <cell r="DI620">
            <v>1</v>
          </cell>
          <cell r="DJ620" t="str">
            <v>OA</v>
          </cell>
          <cell r="DK620" t="str">
            <v>Closed</v>
          </cell>
          <cell r="EA620" t="str">
            <v>Do</v>
          </cell>
          <cell r="EB620" t="str">
            <v xml:space="preserve">• Female.
• Base Attack Bonus +7.
• 5 ranks in Handle Animal.
• 10 ranks in Ride.
• Mounted Combat Feat.
• Ride-By Attack feat.
• Spirited Charge feat.
</v>
          </cell>
        </row>
        <row r="621">
          <cell r="A621">
            <v>618</v>
          </cell>
          <cell r="B621" t="str">
            <v>Bayushi Deceiver</v>
          </cell>
          <cell r="C621" t="str">
            <v>BaD</v>
          </cell>
          <cell r="D621" t="str">
            <v>BaD</v>
          </cell>
          <cell r="E621">
            <v>0</v>
          </cell>
          <cell r="K621">
            <v>6</v>
          </cell>
          <cell r="L621">
            <v>8</v>
          </cell>
          <cell r="N621" t="b">
            <v>0</v>
          </cell>
          <cell r="O621" t="b">
            <v>0</v>
          </cell>
          <cell r="S621" t="b">
            <v>0</v>
          </cell>
          <cell r="T621" t="b">
            <v>0</v>
          </cell>
          <cell r="U621">
            <v>0.75</v>
          </cell>
          <cell r="V621">
            <v>0.5</v>
          </cell>
          <cell r="W621">
            <v>0.5</v>
          </cell>
          <cell r="X621">
            <v>0.34</v>
          </cell>
          <cell r="AH621">
            <v>1</v>
          </cell>
          <cell r="AI621">
            <v>1</v>
          </cell>
          <cell r="AJ621">
            <v>2</v>
          </cell>
          <cell r="AK621">
            <v>2</v>
          </cell>
          <cell r="AL621">
            <v>2</v>
          </cell>
          <cell r="AM621">
            <v>0</v>
          </cell>
          <cell r="AN621">
            <v>1</v>
          </cell>
          <cell r="AO621">
            <v>2</v>
          </cell>
          <cell r="AP621">
            <v>2</v>
          </cell>
          <cell r="AQ621">
            <v>2</v>
          </cell>
          <cell r="AR621">
            <v>2</v>
          </cell>
          <cell r="AS621">
            <v>2</v>
          </cell>
          <cell r="AT621">
            <v>2</v>
          </cell>
          <cell r="AU621">
            <v>2</v>
          </cell>
          <cell r="AV621">
            <v>1</v>
          </cell>
          <cell r="AW621">
            <v>2</v>
          </cell>
          <cell r="AX621">
            <v>1</v>
          </cell>
          <cell r="AY621">
            <v>1</v>
          </cell>
          <cell r="AZ621">
            <v>1</v>
          </cell>
          <cell r="BA621">
            <v>2</v>
          </cell>
          <cell r="BB621">
            <v>2</v>
          </cell>
          <cell r="BC621">
            <v>1</v>
          </cell>
          <cell r="BD621">
            <v>1</v>
          </cell>
          <cell r="BE621">
            <v>2</v>
          </cell>
          <cell r="BF621">
            <v>0</v>
          </cell>
          <cell r="BG621">
            <v>1</v>
          </cell>
          <cell r="BH621">
            <v>2</v>
          </cell>
          <cell r="BI621">
            <v>2</v>
          </cell>
          <cell r="BJ621">
            <v>1</v>
          </cell>
          <cell r="BK621">
            <v>1</v>
          </cell>
          <cell r="BL621">
            <v>1</v>
          </cell>
          <cell r="BM621">
            <v>1</v>
          </cell>
          <cell r="BN621">
            <v>1</v>
          </cell>
          <cell r="BO621">
            <v>1</v>
          </cell>
          <cell r="BP621">
            <v>0</v>
          </cell>
          <cell r="BQ621">
            <v>1</v>
          </cell>
          <cell r="BR621">
            <v>2</v>
          </cell>
          <cell r="BS621">
            <v>1</v>
          </cell>
          <cell r="BT621">
            <v>0</v>
          </cell>
          <cell r="BU621">
            <v>1</v>
          </cell>
          <cell r="BV621">
            <v>1</v>
          </cell>
          <cell r="BW621">
            <v>1</v>
          </cell>
          <cell r="BX621">
            <v>1</v>
          </cell>
          <cell r="BY621">
            <v>1</v>
          </cell>
          <cell r="BZ621">
            <v>1</v>
          </cell>
          <cell r="CA621">
            <v>1</v>
          </cell>
          <cell r="CB621">
            <v>1</v>
          </cell>
          <cell r="CC621">
            <v>1</v>
          </cell>
          <cell r="CD621">
            <v>1</v>
          </cell>
          <cell r="CE621">
            <v>2</v>
          </cell>
          <cell r="CF621">
            <v>1</v>
          </cell>
          <cell r="CG621">
            <v>2</v>
          </cell>
          <cell r="CH621">
            <v>1</v>
          </cell>
          <cell r="CI621">
            <v>2</v>
          </cell>
          <cell r="CJ621">
            <v>2</v>
          </cell>
          <cell r="CK621">
            <v>2</v>
          </cell>
          <cell r="CL621">
            <v>2</v>
          </cell>
          <cell r="CM621">
            <v>2</v>
          </cell>
          <cell r="CN621">
            <v>2</v>
          </cell>
          <cell r="CO621">
            <v>2</v>
          </cell>
          <cell r="CP621">
            <v>2</v>
          </cell>
          <cell r="CQ621">
            <v>2</v>
          </cell>
          <cell r="CR621">
            <v>2</v>
          </cell>
          <cell r="CS621">
            <v>2</v>
          </cell>
          <cell r="CT621">
            <v>2</v>
          </cell>
          <cell r="CU621">
            <v>1</v>
          </cell>
          <cell r="CV621">
            <v>1</v>
          </cell>
          <cell r="CW621">
            <v>2</v>
          </cell>
          <cell r="CX621">
            <v>2</v>
          </cell>
          <cell r="CY621">
            <v>1</v>
          </cell>
          <cell r="CZ621">
            <v>1</v>
          </cell>
          <cell r="DA621">
            <v>1</v>
          </cell>
          <cell r="DB621">
            <v>1</v>
          </cell>
          <cell r="DC621">
            <v>2</v>
          </cell>
          <cell r="DD621">
            <v>1</v>
          </cell>
          <cell r="DE621">
            <v>2</v>
          </cell>
          <cell r="DF621">
            <v>2</v>
          </cell>
          <cell r="DG621">
            <v>1</v>
          </cell>
          <cell r="DH621">
            <v>1</v>
          </cell>
          <cell r="DI621">
            <v>2</v>
          </cell>
          <cell r="DJ621" t="str">
            <v>OA</v>
          </cell>
          <cell r="DK621" t="str">
            <v>Closed</v>
          </cell>
          <cell r="EA621" t="str">
            <v>Do</v>
          </cell>
          <cell r="EB621" t="str">
            <v xml:space="preserve">• Member of the Scorpion Clan
• Nonlawful alignment.
• Base Attack Bonus +3
• 8 ranks in Bluff.
• 8 ranks in Diplomacy.
• Improved Initiative feat.
• 2d6 Sneak Attack damage.
</v>
          </cell>
        </row>
        <row r="622">
          <cell r="A622">
            <v>619</v>
          </cell>
          <cell r="B622" t="str">
            <v>Blade Dancer</v>
          </cell>
          <cell r="C622" t="str">
            <v>BlDa</v>
          </cell>
          <cell r="D622" t="str">
            <v>BlDa</v>
          </cell>
          <cell r="E622">
            <v>0</v>
          </cell>
          <cell r="K622">
            <v>2</v>
          </cell>
          <cell r="L622">
            <v>8</v>
          </cell>
          <cell r="N622" t="b">
            <v>0</v>
          </cell>
          <cell r="S622" t="b">
            <v>0</v>
          </cell>
          <cell r="T622" t="b">
            <v>0</v>
          </cell>
          <cell r="U622">
            <v>1</v>
          </cell>
          <cell r="V622">
            <v>0.34</v>
          </cell>
          <cell r="W622">
            <v>0.5</v>
          </cell>
          <cell r="X622">
            <v>0.34</v>
          </cell>
          <cell r="AH622">
            <v>1</v>
          </cell>
          <cell r="AI622">
            <v>1</v>
          </cell>
          <cell r="AJ622">
            <v>2</v>
          </cell>
          <cell r="AK622">
            <v>1</v>
          </cell>
          <cell r="AL622">
            <v>2</v>
          </cell>
          <cell r="AM622">
            <v>0</v>
          </cell>
          <cell r="AN622">
            <v>1</v>
          </cell>
          <cell r="AO622">
            <v>2</v>
          </cell>
          <cell r="AP622">
            <v>2</v>
          </cell>
          <cell r="AQ622">
            <v>2</v>
          </cell>
          <cell r="AR622">
            <v>2</v>
          </cell>
          <cell r="AS622">
            <v>2</v>
          </cell>
          <cell r="AT622">
            <v>2</v>
          </cell>
          <cell r="AU622">
            <v>2</v>
          </cell>
          <cell r="AV622">
            <v>1</v>
          </cell>
          <cell r="AW622">
            <v>1</v>
          </cell>
          <cell r="AX622">
            <v>1</v>
          </cell>
          <cell r="AY622">
            <v>1</v>
          </cell>
          <cell r="AZ622">
            <v>2</v>
          </cell>
          <cell r="BA622">
            <v>1</v>
          </cell>
          <cell r="BB622">
            <v>1</v>
          </cell>
          <cell r="BC622">
            <v>1</v>
          </cell>
          <cell r="BD622">
            <v>1</v>
          </cell>
          <cell r="BE622">
            <v>1</v>
          </cell>
          <cell r="BF622">
            <v>0</v>
          </cell>
          <cell r="BG622">
            <v>1</v>
          </cell>
          <cell r="BH622">
            <v>1</v>
          </cell>
          <cell r="BI622">
            <v>2</v>
          </cell>
          <cell r="BJ622">
            <v>1</v>
          </cell>
          <cell r="BK622">
            <v>1</v>
          </cell>
          <cell r="BL622">
            <v>1</v>
          </cell>
          <cell r="BM622">
            <v>1</v>
          </cell>
          <cell r="BN622">
            <v>1</v>
          </cell>
          <cell r="BO622">
            <v>1</v>
          </cell>
          <cell r="BP622">
            <v>0</v>
          </cell>
          <cell r="BQ622">
            <v>1</v>
          </cell>
          <cell r="BR622">
            <v>1</v>
          </cell>
          <cell r="BS622">
            <v>1</v>
          </cell>
          <cell r="BT622">
            <v>0</v>
          </cell>
          <cell r="BU622">
            <v>1</v>
          </cell>
          <cell r="BV622">
            <v>1</v>
          </cell>
          <cell r="BW622">
            <v>1</v>
          </cell>
          <cell r="BX622">
            <v>1</v>
          </cell>
          <cell r="BY622">
            <v>1</v>
          </cell>
          <cell r="BZ622">
            <v>1</v>
          </cell>
          <cell r="CA622">
            <v>1</v>
          </cell>
          <cell r="CB622">
            <v>1</v>
          </cell>
          <cell r="CC622">
            <v>1</v>
          </cell>
          <cell r="CD622">
            <v>1</v>
          </cell>
          <cell r="CE622">
            <v>1</v>
          </cell>
          <cell r="CF622">
            <v>1</v>
          </cell>
          <cell r="CG622">
            <v>1</v>
          </cell>
          <cell r="CH622">
            <v>1</v>
          </cell>
          <cell r="CI622">
            <v>2</v>
          </cell>
          <cell r="CJ622">
            <v>2</v>
          </cell>
          <cell r="CK622">
            <v>2</v>
          </cell>
          <cell r="CL622">
            <v>2</v>
          </cell>
          <cell r="CM622">
            <v>2</v>
          </cell>
          <cell r="CN622">
            <v>2</v>
          </cell>
          <cell r="CO622">
            <v>2</v>
          </cell>
          <cell r="CP622">
            <v>2</v>
          </cell>
          <cell r="CQ622">
            <v>2</v>
          </cell>
          <cell r="CR622">
            <v>2</v>
          </cell>
          <cell r="CS622">
            <v>2</v>
          </cell>
          <cell r="CT622">
            <v>2</v>
          </cell>
          <cell r="CU622">
            <v>1</v>
          </cell>
          <cell r="CV622">
            <v>2</v>
          </cell>
          <cell r="CW622">
            <v>1</v>
          </cell>
          <cell r="CX622">
            <v>1</v>
          </cell>
          <cell r="CY622">
            <v>1</v>
          </cell>
          <cell r="CZ622">
            <v>1</v>
          </cell>
          <cell r="DA622">
            <v>1</v>
          </cell>
          <cell r="DB622">
            <v>1</v>
          </cell>
          <cell r="DC622">
            <v>1</v>
          </cell>
          <cell r="DD622">
            <v>1</v>
          </cell>
          <cell r="DE622">
            <v>1</v>
          </cell>
          <cell r="DF622">
            <v>2</v>
          </cell>
          <cell r="DG622">
            <v>1</v>
          </cell>
          <cell r="DH622">
            <v>1</v>
          </cell>
          <cell r="DI622">
            <v>1</v>
          </cell>
          <cell r="DJ622" t="str">
            <v>OA</v>
          </cell>
          <cell r="DK622" t="str">
            <v>Closed</v>
          </cell>
          <cell r="EA622" t="str">
            <v>Might</v>
          </cell>
          <cell r="EB622" t="str">
            <v xml:space="preserve">• Base Attack Bonus +7.
• 12 ranks in Jump.
• 12 ranks in Tumble.
• Dodge feat.
• Mobility Feat.
• Spring Attack feat.
• Able to cast arcane or divine spells.
• Proficiency with any sword (not checked).
</v>
          </cell>
        </row>
        <row r="623">
          <cell r="A623">
            <v>620</v>
          </cell>
          <cell r="B623" t="str">
            <v>Daidoji Bodyguard</v>
          </cell>
          <cell r="C623" t="str">
            <v>DBg</v>
          </cell>
          <cell r="D623" t="str">
            <v>DBg</v>
          </cell>
          <cell r="E623">
            <v>0</v>
          </cell>
          <cell r="K623">
            <v>4</v>
          </cell>
          <cell r="L623">
            <v>12</v>
          </cell>
          <cell r="U623">
            <v>1</v>
          </cell>
          <cell r="V623">
            <v>0.5</v>
          </cell>
          <cell r="W623">
            <v>0.34</v>
          </cell>
          <cell r="X623">
            <v>0.34</v>
          </cell>
          <cell r="AH623">
            <v>1</v>
          </cell>
          <cell r="AI623">
            <v>1</v>
          </cell>
          <cell r="AJ623">
            <v>1</v>
          </cell>
          <cell r="AK623">
            <v>2</v>
          </cell>
          <cell r="AL623">
            <v>1</v>
          </cell>
          <cell r="AM623">
            <v>0</v>
          </cell>
          <cell r="AN623">
            <v>1</v>
          </cell>
          <cell r="AO623">
            <v>2</v>
          </cell>
          <cell r="AP623">
            <v>2</v>
          </cell>
          <cell r="AQ623">
            <v>2</v>
          </cell>
          <cell r="AR623">
            <v>2</v>
          </cell>
          <cell r="AS623">
            <v>2</v>
          </cell>
          <cell r="AT623">
            <v>2</v>
          </cell>
          <cell r="AU623">
            <v>2</v>
          </cell>
          <cell r="AV623">
            <v>2</v>
          </cell>
          <cell r="AW623">
            <v>2</v>
          </cell>
          <cell r="AX623">
            <v>1</v>
          </cell>
          <cell r="AY623">
            <v>2</v>
          </cell>
          <cell r="AZ623">
            <v>1</v>
          </cell>
          <cell r="BA623">
            <v>2</v>
          </cell>
          <cell r="BB623">
            <v>2</v>
          </cell>
          <cell r="BC623">
            <v>1</v>
          </cell>
          <cell r="BD623">
            <v>1</v>
          </cell>
          <cell r="BE623">
            <v>1</v>
          </cell>
          <cell r="BF623">
            <v>0</v>
          </cell>
          <cell r="BG623">
            <v>1</v>
          </cell>
          <cell r="BH623">
            <v>2</v>
          </cell>
          <cell r="BI623">
            <v>1</v>
          </cell>
          <cell r="BJ623">
            <v>1</v>
          </cell>
          <cell r="BK623">
            <v>1</v>
          </cell>
          <cell r="BL623">
            <v>1</v>
          </cell>
          <cell r="BM623">
            <v>1</v>
          </cell>
          <cell r="BN623">
            <v>1</v>
          </cell>
          <cell r="BO623">
            <v>1</v>
          </cell>
          <cell r="BP623">
            <v>0</v>
          </cell>
          <cell r="BQ623">
            <v>1</v>
          </cell>
          <cell r="BR623">
            <v>1</v>
          </cell>
          <cell r="BS623">
            <v>1</v>
          </cell>
          <cell r="BT623">
            <v>0</v>
          </cell>
          <cell r="BU623">
            <v>1</v>
          </cell>
          <cell r="BV623">
            <v>1</v>
          </cell>
          <cell r="BW623">
            <v>1</v>
          </cell>
          <cell r="BX623">
            <v>1</v>
          </cell>
          <cell r="BY623">
            <v>1</v>
          </cell>
          <cell r="BZ623">
            <v>1</v>
          </cell>
          <cell r="CA623">
            <v>1</v>
          </cell>
          <cell r="CB623">
            <v>1</v>
          </cell>
          <cell r="CC623">
            <v>1</v>
          </cell>
          <cell r="CD623">
            <v>1</v>
          </cell>
          <cell r="CE623">
            <v>2</v>
          </cell>
          <cell r="CF623">
            <v>1</v>
          </cell>
          <cell r="CG623">
            <v>1</v>
          </cell>
          <cell r="CH623">
            <v>1</v>
          </cell>
          <cell r="CI623">
            <v>1</v>
          </cell>
          <cell r="CJ623">
            <v>1</v>
          </cell>
          <cell r="CK623">
            <v>1</v>
          </cell>
          <cell r="CL623">
            <v>1</v>
          </cell>
          <cell r="CM623">
            <v>1</v>
          </cell>
          <cell r="CN623">
            <v>1</v>
          </cell>
          <cell r="CO623">
            <v>1</v>
          </cell>
          <cell r="CP623">
            <v>1</v>
          </cell>
          <cell r="CQ623">
            <v>1</v>
          </cell>
          <cell r="CR623">
            <v>1</v>
          </cell>
          <cell r="CS623">
            <v>1</v>
          </cell>
          <cell r="CT623">
            <v>1</v>
          </cell>
          <cell r="CU623">
            <v>1</v>
          </cell>
          <cell r="CV623">
            <v>1</v>
          </cell>
          <cell r="CW623">
            <v>2</v>
          </cell>
          <cell r="CX623">
            <v>2</v>
          </cell>
          <cell r="CY623">
            <v>1</v>
          </cell>
          <cell r="CZ623">
            <v>1</v>
          </cell>
          <cell r="DA623">
            <v>1</v>
          </cell>
          <cell r="DB623">
            <v>1</v>
          </cell>
          <cell r="DC623">
            <v>2</v>
          </cell>
          <cell r="DD623">
            <v>1</v>
          </cell>
          <cell r="DE623">
            <v>1</v>
          </cell>
          <cell r="DF623">
            <v>1</v>
          </cell>
          <cell r="DG623">
            <v>1</v>
          </cell>
          <cell r="DH623">
            <v>1</v>
          </cell>
          <cell r="DI623">
            <v>1</v>
          </cell>
          <cell r="DJ623" t="str">
            <v>OA</v>
          </cell>
          <cell r="DK623" t="str">
            <v>Closed</v>
          </cell>
          <cell r="EA623" t="str">
            <v>Do</v>
          </cell>
          <cell r="EB623" t="str">
            <v xml:space="preserve">• Member of the Crane Clan
• Base Attack Bonus +5
• Improved Initiative feat.
• Dodge feat.
• Toughness feat.
</v>
          </cell>
        </row>
        <row r="624">
          <cell r="A624">
            <v>621</v>
          </cell>
          <cell r="B624" t="str">
            <v>Eunuch Warlock</v>
          </cell>
          <cell r="C624" t="str">
            <v>EuW</v>
          </cell>
          <cell r="D624" t="str">
            <v>EuW</v>
          </cell>
          <cell r="E624">
            <v>0</v>
          </cell>
          <cell r="G624">
            <v>0</v>
          </cell>
          <cell r="K624">
            <v>4</v>
          </cell>
          <cell r="L624">
            <v>6</v>
          </cell>
          <cell r="S624" t="b">
            <v>0</v>
          </cell>
          <cell r="U624">
            <v>0.5</v>
          </cell>
          <cell r="V624">
            <v>0.34</v>
          </cell>
          <cell r="W624">
            <v>0.34</v>
          </cell>
          <cell r="X624">
            <v>0.5</v>
          </cell>
          <cell r="AH624">
            <v>1</v>
          </cell>
          <cell r="AI624">
            <v>1</v>
          </cell>
          <cell r="AJ624">
            <v>1</v>
          </cell>
          <cell r="AK624">
            <v>2</v>
          </cell>
          <cell r="AL624">
            <v>1</v>
          </cell>
          <cell r="AM624">
            <v>0</v>
          </cell>
          <cell r="AN624">
            <v>2</v>
          </cell>
          <cell r="AO624">
            <v>2</v>
          </cell>
          <cell r="AP624">
            <v>2</v>
          </cell>
          <cell r="AQ624">
            <v>2</v>
          </cell>
          <cell r="AR624">
            <v>2</v>
          </cell>
          <cell r="AS624">
            <v>2</v>
          </cell>
          <cell r="AT624">
            <v>2</v>
          </cell>
          <cell r="AU624">
            <v>2</v>
          </cell>
          <cell r="AV624">
            <v>1</v>
          </cell>
          <cell r="AW624">
            <v>2</v>
          </cell>
          <cell r="AX624">
            <v>1</v>
          </cell>
          <cell r="AY624">
            <v>2</v>
          </cell>
          <cell r="AZ624">
            <v>1</v>
          </cell>
          <cell r="BA624">
            <v>2</v>
          </cell>
          <cell r="BB624">
            <v>2</v>
          </cell>
          <cell r="BC624">
            <v>1</v>
          </cell>
          <cell r="BD624">
            <v>1</v>
          </cell>
          <cell r="BE624">
            <v>1</v>
          </cell>
          <cell r="BF624">
            <v>0</v>
          </cell>
          <cell r="BG624">
            <v>1</v>
          </cell>
          <cell r="BH624">
            <v>1</v>
          </cell>
          <cell r="BI624">
            <v>1</v>
          </cell>
          <cell r="BJ624">
            <v>2</v>
          </cell>
          <cell r="BK624">
            <v>1</v>
          </cell>
          <cell r="BL624">
            <v>1</v>
          </cell>
          <cell r="BM624">
            <v>1</v>
          </cell>
          <cell r="BN624">
            <v>1</v>
          </cell>
          <cell r="BO624">
            <v>1</v>
          </cell>
          <cell r="BP624">
            <v>0</v>
          </cell>
          <cell r="BQ624">
            <v>1</v>
          </cell>
          <cell r="BR624">
            <v>1</v>
          </cell>
          <cell r="BS624">
            <v>1</v>
          </cell>
          <cell r="BT624">
            <v>0</v>
          </cell>
          <cell r="BU624">
            <v>1</v>
          </cell>
          <cell r="BV624">
            <v>1</v>
          </cell>
          <cell r="BW624">
            <v>1</v>
          </cell>
          <cell r="BX624">
            <v>1</v>
          </cell>
          <cell r="BY624">
            <v>1</v>
          </cell>
          <cell r="BZ624">
            <v>1</v>
          </cell>
          <cell r="CA624">
            <v>1</v>
          </cell>
          <cell r="CB624">
            <v>1</v>
          </cell>
          <cell r="CC624">
            <v>1</v>
          </cell>
          <cell r="CD624">
            <v>1</v>
          </cell>
          <cell r="CE624">
            <v>1</v>
          </cell>
          <cell r="CF624">
            <v>1</v>
          </cell>
          <cell r="CG624">
            <v>1</v>
          </cell>
          <cell r="CH624">
            <v>1</v>
          </cell>
          <cell r="CI624">
            <v>1</v>
          </cell>
          <cell r="CJ624">
            <v>1</v>
          </cell>
          <cell r="CK624">
            <v>1</v>
          </cell>
          <cell r="CL624">
            <v>1</v>
          </cell>
          <cell r="CM624">
            <v>1</v>
          </cell>
          <cell r="CN624">
            <v>1</v>
          </cell>
          <cell r="CO624">
            <v>2</v>
          </cell>
          <cell r="CP624">
            <v>2</v>
          </cell>
          <cell r="CQ624">
            <v>2</v>
          </cell>
          <cell r="CR624">
            <v>2</v>
          </cell>
          <cell r="CS624">
            <v>2</v>
          </cell>
          <cell r="CT624">
            <v>2</v>
          </cell>
          <cell r="CU624">
            <v>1</v>
          </cell>
          <cell r="CV624">
            <v>1</v>
          </cell>
          <cell r="CW624">
            <v>1</v>
          </cell>
          <cell r="CX624">
            <v>1</v>
          </cell>
          <cell r="CY624">
            <v>1</v>
          </cell>
          <cell r="CZ624">
            <v>1</v>
          </cell>
          <cell r="DA624">
            <v>1</v>
          </cell>
          <cell r="DB624">
            <v>2</v>
          </cell>
          <cell r="DC624">
            <v>1</v>
          </cell>
          <cell r="DD624">
            <v>1</v>
          </cell>
          <cell r="DE624">
            <v>1</v>
          </cell>
          <cell r="DF624">
            <v>1</v>
          </cell>
          <cell r="DG624">
            <v>1</v>
          </cell>
          <cell r="DH624">
            <v>1</v>
          </cell>
          <cell r="DI624">
            <v>1</v>
          </cell>
          <cell r="DJ624" t="str">
            <v>OA</v>
          </cell>
          <cell r="DK624" t="str">
            <v>Closed</v>
          </cell>
          <cell r="EA624" t="str">
            <v>Might</v>
          </cell>
          <cell r="EB624" t="str">
            <v xml:space="preserve">• Male.
• Evil alignment.
• Spell Focus feat.
• Able to cast 5th level arcane spells.
• Must be a eunuch in the Emperor's service (not checked).
</v>
          </cell>
        </row>
        <row r="625">
          <cell r="A625">
            <v>622</v>
          </cell>
          <cell r="B625" t="str">
            <v>Henshin Mystic</v>
          </cell>
          <cell r="C625" t="str">
            <v>Hen</v>
          </cell>
          <cell r="D625" t="str">
            <v>Hen</v>
          </cell>
          <cell r="E625">
            <v>0</v>
          </cell>
          <cell r="K625">
            <v>4</v>
          </cell>
          <cell r="L625">
            <v>8</v>
          </cell>
          <cell r="U625">
            <v>0.75</v>
          </cell>
          <cell r="V625">
            <v>0.5</v>
          </cell>
          <cell r="W625">
            <v>0.5</v>
          </cell>
          <cell r="X625">
            <v>0.5</v>
          </cell>
          <cell r="AH625">
            <v>1</v>
          </cell>
          <cell r="AI625">
            <v>1</v>
          </cell>
          <cell r="AJ625">
            <v>2</v>
          </cell>
          <cell r="AK625">
            <v>1</v>
          </cell>
          <cell r="AL625">
            <v>2</v>
          </cell>
          <cell r="AM625">
            <v>0</v>
          </cell>
          <cell r="AN625">
            <v>2</v>
          </cell>
          <cell r="AO625">
            <v>2</v>
          </cell>
          <cell r="AP625">
            <v>2</v>
          </cell>
          <cell r="AQ625">
            <v>2</v>
          </cell>
          <cell r="AR625">
            <v>2</v>
          </cell>
          <cell r="AS625">
            <v>2</v>
          </cell>
          <cell r="AT625">
            <v>2</v>
          </cell>
          <cell r="AU625">
            <v>2</v>
          </cell>
          <cell r="AV625">
            <v>1</v>
          </cell>
          <cell r="AW625">
            <v>2</v>
          </cell>
          <cell r="AX625">
            <v>1</v>
          </cell>
          <cell r="AY625">
            <v>1</v>
          </cell>
          <cell r="AZ625">
            <v>2</v>
          </cell>
          <cell r="BA625">
            <v>1</v>
          </cell>
          <cell r="BB625">
            <v>1</v>
          </cell>
          <cell r="BC625">
            <v>1</v>
          </cell>
          <cell r="BD625">
            <v>2</v>
          </cell>
          <cell r="BE625">
            <v>1</v>
          </cell>
          <cell r="BF625">
            <v>0</v>
          </cell>
          <cell r="BG625">
            <v>1</v>
          </cell>
          <cell r="BH625">
            <v>1</v>
          </cell>
          <cell r="BI625">
            <v>2</v>
          </cell>
          <cell r="BJ625">
            <v>2</v>
          </cell>
          <cell r="BK625">
            <v>2</v>
          </cell>
          <cell r="BL625">
            <v>2</v>
          </cell>
          <cell r="BM625">
            <v>2</v>
          </cell>
          <cell r="BN625">
            <v>2</v>
          </cell>
          <cell r="BO625">
            <v>2</v>
          </cell>
          <cell r="BP625">
            <v>0</v>
          </cell>
          <cell r="BQ625">
            <v>2</v>
          </cell>
          <cell r="BR625">
            <v>2</v>
          </cell>
          <cell r="BS625">
            <v>2</v>
          </cell>
          <cell r="BT625">
            <v>0</v>
          </cell>
          <cell r="BU625">
            <v>2</v>
          </cell>
          <cell r="BV625">
            <v>2</v>
          </cell>
          <cell r="BW625">
            <v>2</v>
          </cell>
          <cell r="BX625">
            <v>2</v>
          </cell>
          <cell r="BY625">
            <v>2</v>
          </cell>
          <cell r="BZ625">
            <v>2</v>
          </cell>
          <cell r="CA625">
            <v>2</v>
          </cell>
          <cell r="CB625">
            <v>2</v>
          </cell>
          <cell r="CC625">
            <v>2</v>
          </cell>
          <cell r="CD625">
            <v>2</v>
          </cell>
          <cell r="CE625">
            <v>2</v>
          </cell>
          <cell r="CF625">
            <v>1</v>
          </cell>
          <cell r="CG625">
            <v>1</v>
          </cell>
          <cell r="CH625">
            <v>1</v>
          </cell>
          <cell r="CI625">
            <v>2</v>
          </cell>
          <cell r="CJ625">
            <v>2</v>
          </cell>
          <cell r="CK625">
            <v>2</v>
          </cell>
          <cell r="CL625">
            <v>2</v>
          </cell>
          <cell r="CM625">
            <v>2</v>
          </cell>
          <cell r="CN625">
            <v>2</v>
          </cell>
          <cell r="CO625">
            <v>2</v>
          </cell>
          <cell r="CP625">
            <v>2</v>
          </cell>
          <cell r="CQ625">
            <v>2</v>
          </cell>
          <cell r="CR625">
            <v>2</v>
          </cell>
          <cell r="CS625">
            <v>2</v>
          </cell>
          <cell r="CT625">
            <v>2</v>
          </cell>
          <cell r="CU625">
            <v>1</v>
          </cell>
          <cell r="CV625">
            <v>1</v>
          </cell>
          <cell r="CW625">
            <v>1</v>
          </cell>
          <cell r="CX625">
            <v>1</v>
          </cell>
          <cell r="CY625">
            <v>1</v>
          </cell>
          <cell r="CZ625">
            <v>1</v>
          </cell>
          <cell r="DA625">
            <v>1</v>
          </cell>
          <cell r="DB625">
            <v>2</v>
          </cell>
          <cell r="DC625">
            <v>1</v>
          </cell>
          <cell r="DD625">
            <v>1</v>
          </cell>
          <cell r="DE625">
            <v>2</v>
          </cell>
          <cell r="DF625">
            <v>2</v>
          </cell>
          <cell r="DG625">
            <v>1</v>
          </cell>
          <cell r="DH625">
            <v>1</v>
          </cell>
          <cell r="DI625">
            <v>1</v>
          </cell>
          <cell r="DJ625" t="str">
            <v>OA</v>
          </cell>
          <cell r="DK625" t="str">
            <v>Closed</v>
          </cell>
          <cell r="EA625" t="str">
            <v>Do</v>
          </cell>
          <cell r="EB625" t="str">
            <v xml:space="preserve">• Base Attack Bonus +7.
• 6 ranks in Knowledge (arcana).
• 13 ranks in Knowledge (religion).
• Purity of Body class ability.
</v>
          </cell>
        </row>
        <row r="626">
          <cell r="A626">
            <v>623</v>
          </cell>
          <cell r="B626" t="str">
            <v>Hida Defender</v>
          </cell>
          <cell r="C626" t="str">
            <v>HiD</v>
          </cell>
          <cell r="D626" t="str">
            <v>HiD</v>
          </cell>
          <cell r="E626">
            <v>0</v>
          </cell>
          <cell r="K626">
            <v>2</v>
          </cell>
          <cell r="L626">
            <v>12</v>
          </cell>
          <cell r="U626">
            <v>1</v>
          </cell>
          <cell r="V626">
            <v>0.5</v>
          </cell>
          <cell r="W626">
            <v>0.34</v>
          </cell>
          <cell r="X626">
            <v>0.34</v>
          </cell>
          <cell r="AH626">
            <v>1</v>
          </cell>
          <cell r="AI626">
            <v>1</v>
          </cell>
          <cell r="AJ626">
            <v>1</v>
          </cell>
          <cell r="AK626">
            <v>1</v>
          </cell>
          <cell r="AL626">
            <v>2</v>
          </cell>
          <cell r="AM626">
            <v>0</v>
          </cell>
          <cell r="AN626">
            <v>1</v>
          </cell>
          <cell r="AO626">
            <v>1</v>
          </cell>
          <cell r="AP626">
            <v>1</v>
          </cell>
          <cell r="AQ626">
            <v>1</v>
          </cell>
          <cell r="AR626">
            <v>1</v>
          </cell>
          <cell r="AS626">
            <v>1</v>
          </cell>
          <cell r="AT626">
            <v>1</v>
          </cell>
          <cell r="AU626">
            <v>1</v>
          </cell>
          <cell r="AV626">
            <v>1</v>
          </cell>
          <cell r="AW626">
            <v>1</v>
          </cell>
          <cell r="AX626">
            <v>1</v>
          </cell>
          <cell r="AY626">
            <v>1</v>
          </cell>
          <cell r="AZ626">
            <v>1</v>
          </cell>
          <cell r="BA626">
            <v>1</v>
          </cell>
          <cell r="BB626">
            <v>1</v>
          </cell>
          <cell r="BC626">
            <v>2</v>
          </cell>
          <cell r="BD626">
            <v>1</v>
          </cell>
          <cell r="BE626">
            <v>1</v>
          </cell>
          <cell r="BF626">
            <v>0</v>
          </cell>
          <cell r="BG626">
            <v>2</v>
          </cell>
          <cell r="BH626">
            <v>2</v>
          </cell>
          <cell r="BI626">
            <v>2</v>
          </cell>
          <cell r="BJ626">
            <v>1</v>
          </cell>
          <cell r="BK626">
            <v>1</v>
          </cell>
          <cell r="BL626">
            <v>1</v>
          </cell>
          <cell r="BM626">
            <v>1</v>
          </cell>
          <cell r="BN626">
            <v>1</v>
          </cell>
          <cell r="BO626">
            <v>1</v>
          </cell>
          <cell r="BP626">
            <v>0</v>
          </cell>
          <cell r="BQ626">
            <v>1</v>
          </cell>
          <cell r="BR626">
            <v>1</v>
          </cell>
          <cell r="BS626">
            <v>1</v>
          </cell>
          <cell r="BT626">
            <v>0</v>
          </cell>
          <cell r="BU626">
            <v>1</v>
          </cell>
          <cell r="BV626">
            <v>1</v>
          </cell>
          <cell r="BW626">
            <v>1</v>
          </cell>
          <cell r="BX626">
            <v>1</v>
          </cell>
          <cell r="BY626">
            <v>1</v>
          </cell>
          <cell r="BZ626">
            <v>1</v>
          </cell>
          <cell r="CA626">
            <v>1</v>
          </cell>
          <cell r="CB626">
            <v>1</v>
          </cell>
          <cell r="CC626">
            <v>1</v>
          </cell>
          <cell r="CD626">
            <v>1</v>
          </cell>
          <cell r="CE626">
            <v>1</v>
          </cell>
          <cell r="CF626">
            <v>1</v>
          </cell>
          <cell r="CG626">
            <v>1</v>
          </cell>
          <cell r="CH626">
            <v>1</v>
          </cell>
          <cell r="CI626">
            <v>1</v>
          </cell>
          <cell r="CJ626">
            <v>1</v>
          </cell>
          <cell r="CK626">
            <v>1</v>
          </cell>
          <cell r="CL626">
            <v>1</v>
          </cell>
          <cell r="CM626">
            <v>1</v>
          </cell>
          <cell r="CN626">
            <v>1</v>
          </cell>
          <cell r="CO626">
            <v>1</v>
          </cell>
          <cell r="CP626">
            <v>1</v>
          </cell>
          <cell r="CQ626">
            <v>1</v>
          </cell>
          <cell r="CR626">
            <v>1</v>
          </cell>
          <cell r="CS626">
            <v>1</v>
          </cell>
          <cell r="CT626">
            <v>1</v>
          </cell>
          <cell r="CU626">
            <v>1</v>
          </cell>
          <cell r="CV626">
            <v>2</v>
          </cell>
          <cell r="CW626">
            <v>1</v>
          </cell>
          <cell r="CX626">
            <v>2</v>
          </cell>
          <cell r="CY626">
            <v>1</v>
          </cell>
          <cell r="CZ626">
            <v>1</v>
          </cell>
          <cell r="DA626">
            <v>1</v>
          </cell>
          <cell r="DB626">
            <v>1</v>
          </cell>
          <cell r="DC626">
            <v>1</v>
          </cell>
          <cell r="DD626">
            <v>1</v>
          </cell>
          <cell r="DE626">
            <v>2</v>
          </cell>
          <cell r="DF626">
            <v>1</v>
          </cell>
          <cell r="DG626">
            <v>1</v>
          </cell>
          <cell r="DH626">
            <v>1</v>
          </cell>
          <cell r="DI626">
            <v>1</v>
          </cell>
          <cell r="DJ626" t="str">
            <v>OA</v>
          </cell>
          <cell r="DK626" t="str">
            <v>Closed</v>
          </cell>
          <cell r="EA626" t="str">
            <v>Do</v>
          </cell>
          <cell r="EB626" t="str">
            <v xml:space="preserve">• Member of the Crab Clan
• Base Attack Bonus +5
• Armor proficiency (heavy).
• Power Attack feat.
• Weapon Focus (battleaxe, warhammer, or greatclub).
</v>
          </cell>
        </row>
        <row r="627">
          <cell r="A627">
            <v>624</v>
          </cell>
          <cell r="B627" t="str">
            <v>Iaijutsu Master</v>
          </cell>
          <cell r="C627" t="str">
            <v>Iai</v>
          </cell>
          <cell r="D627" t="str">
            <v>Iai</v>
          </cell>
          <cell r="E627">
            <v>0</v>
          </cell>
          <cell r="K627">
            <v>4</v>
          </cell>
          <cell r="L627">
            <v>10</v>
          </cell>
          <cell r="S627" t="b">
            <v>0</v>
          </cell>
          <cell r="T627" t="b">
            <v>0</v>
          </cell>
          <cell r="U627">
            <v>1</v>
          </cell>
          <cell r="V627">
            <v>0.34</v>
          </cell>
          <cell r="W627">
            <v>0.5</v>
          </cell>
          <cell r="X627">
            <v>0.34</v>
          </cell>
          <cell r="AH627">
            <v>1</v>
          </cell>
          <cell r="AI627">
            <v>1</v>
          </cell>
          <cell r="AJ627">
            <v>2</v>
          </cell>
          <cell r="AK627">
            <v>1</v>
          </cell>
          <cell r="AL627">
            <v>2</v>
          </cell>
          <cell r="AM627">
            <v>0</v>
          </cell>
          <cell r="AN627">
            <v>1</v>
          </cell>
          <cell r="AO627">
            <v>2</v>
          </cell>
          <cell r="AP627">
            <v>2</v>
          </cell>
          <cell r="AQ627">
            <v>2</v>
          </cell>
          <cell r="AR627">
            <v>2</v>
          </cell>
          <cell r="AS627">
            <v>2</v>
          </cell>
          <cell r="AT627">
            <v>2</v>
          </cell>
          <cell r="AU627">
            <v>2</v>
          </cell>
          <cell r="AV627">
            <v>1</v>
          </cell>
          <cell r="AW627">
            <v>2</v>
          </cell>
          <cell r="AX627">
            <v>1</v>
          </cell>
          <cell r="AY627">
            <v>1</v>
          </cell>
          <cell r="AZ627">
            <v>2</v>
          </cell>
          <cell r="BA627">
            <v>1</v>
          </cell>
          <cell r="BB627">
            <v>1</v>
          </cell>
          <cell r="BC627">
            <v>1</v>
          </cell>
          <cell r="BD627">
            <v>1</v>
          </cell>
          <cell r="BE627">
            <v>1</v>
          </cell>
          <cell r="BF627">
            <v>0</v>
          </cell>
          <cell r="BG627">
            <v>2</v>
          </cell>
          <cell r="BH627">
            <v>1</v>
          </cell>
          <cell r="BI627">
            <v>2</v>
          </cell>
          <cell r="BJ627">
            <v>1</v>
          </cell>
          <cell r="BK627">
            <v>1</v>
          </cell>
          <cell r="BL627">
            <v>1</v>
          </cell>
          <cell r="BM627">
            <v>1</v>
          </cell>
          <cell r="BN627">
            <v>1</v>
          </cell>
          <cell r="BO627">
            <v>1</v>
          </cell>
          <cell r="BP627">
            <v>0</v>
          </cell>
          <cell r="BQ627">
            <v>1</v>
          </cell>
          <cell r="BR627">
            <v>1</v>
          </cell>
          <cell r="BS627">
            <v>1</v>
          </cell>
          <cell r="BT627">
            <v>1</v>
          </cell>
          <cell r="BU627">
            <v>1</v>
          </cell>
          <cell r="BV627">
            <v>1</v>
          </cell>
          <cell r="BW627">
            <v>1</v>
          </cell>
          <cell r="BX627">
            <v>1</v>
          </cell>
          <cell r="BY627">
            <v>1</v>
          </cell>
          <cell r="BZ627">
            <v>1</v>
          </cell>
          <cell r="CA627">
            <v>1</v>
          </cell>
          <cell r="CB627">
            <v>1</v>
          </cell>
          <cell r="CC627">
            <v>1</v>
          </cell>
          <cell r="CD627">
            <v>1</v>
          </cell>
          <cell r="CE627">
            <v>1</v>
          </cell>
          <cell r="CF627">
            <v>1</v>
          </cell>
          <cell r="CG627">
            <v>1</v>
          </cell>
          <cell r="CH627">
            <v>1</v>
          </cell>
          <cell r="CI627">
            <v>2</v>
          </cell>
          <cell r="CJ627">
            <v>2</v>
          </cell>
          <cell r="CK627">
            <v>2</v>
          </cell>
          <cell r="CL627">
            <v>2</v>
          </cell>
          <cell r="CM627">
            <v>2</v>
          </cell>
          <cell r="CN627">
            <v>2</v>
          </cell>
          <cell r="CO627">
            <v>2</v>
          </cell>
          <cell r="CP627">
            <v>2</v>
          </cell>
          <cell r="CQ627">
            <v>2</v>
          </cell>
          <cell r="CR627">
            <v>2</v>
          </cell>
          <cell r="CS627">
            <v>2</v>
          </cell>
          <cell r="CT627">
            <v>2</v>
          </cell>
          <cell r="CU627">
            <v>1</v>
          </cell>
          <cell r="CV627">
            <v>2</v>
          </cell>
          <cell r="CW627">
            <v>1</v>
          </cell>
          <cell r="CX627">
            <v>2</v>
          </cell>
          <cell r="CY627">
            <v>1</v>
          </cell>
          <cell r="CZ627">
            <v>1</v>
          </cell>
          <cell r="DA627">
            <v>1</v>
          </cell>
          <cell r="DB627">
            <v>1</v>
          </cell>
          <cell r="DC627">
            <v>1</v>
          </cell>
          <cell r="DD627">
            <v>1</v>
          </cell>
          <cell r="DE627">
            <v>1</v>
          </cell>
          <cell r="DF627">
            <v>2</v>
          </cell>
          <cell r="DG627">
            <v>1</v>
          </cell>
          <cell r="DH627">
            <v>1</v>
          </cell>
          <cell r="DI627">
            <v>1</v>
          </cell>
          <cell r="DJ627" t="str">
            <v>OA</v>
          </cell>
          <cell r="DK627" t="str">
            <v>Closed</v>
          </cell>
          <cell r="EA627" t="str">
            <v>Do</v>
          </cell>
          <cell r="EB627" t="str">
            <v xml:space="preserve">• Base Attack Bonus +6.
• 9 ranks in Iaijutsu Focus.
• Improved Initiative feat.
• Quick Draw feat.
• Weapon Focus (katana).
</v>
          </cell>
        </row>
        <row r="628">
          <cell r="A628">
            <v>625</v>
          </cell>
          <cell r="B628" t="str">
            <v>Kishi Charger</v>
          </cell>
          <cell r="C628" t="str">
            <v>KiC</v>
          </cell>
          <cell r="D628" t="str">
            <v>KiC</v>
          </cell>
          <cell r="E628">
            <v>0</v>
          </cell>
          <cell r="K628">
            <v>4</v>
          </cell>
          <cell r="L628">
            <v>10</v>
          </cell>
          <cell r="N628" t="b">
            <v>0</v>
          </cell>
          <cell r="O628" t="b">
            <v>0</v>
          </cell>
          <cell r="S628" t="b">
            <v>0</v>
          </cell>
          <cell r="T628" t="b">
            <v>0</v>
          </cell>
          <cell r="U628">
            <v>1</v>
          </cell>
          <cell r="V628">
            <v>0.5</v>
          </cell>
          <cell r="W628">
            <v>0.34</v>
          </cell>
          <cell r="X628">
            <v>0.34</v>
          </cell>
          <cell r="AH628">
            <v>1</v>
          </cell>
          <cell r="AI628">
            <v>1</v>
          </cell>
          <cell r="AJ628">
            <v>1</v>
          </cell>
          <cell r="AK628">
            <v>1</v>
          </cell>
          <cell r="AL628">
            <v>2</v>
          </cell>
          <cell r="AM628">
            <v>0</v>
          </cell>
          <cell r="AN628">
            <v>1</v>
          </cell>
          <cell r="AO628">
            <v>2</v>
          </cell>
          <cell r="AP628">
            <v>2</v>
          </cell>
          <cell r="AQ628">
            <v>2</v>
          </cell>
          <cell r="AR628">
            <v>2</v>
          </cell>
          <cell r="AS628">
            <v>2</v>
          </cell>
          <cell r="AT628">
            <v>2</v>
          </cell>
          <cell r="AU628">
            <v>2</v>
          </cell>
          <cell r="AV628">
            <v>1</v>
          </cell>
          <cell r="AW628">
            <v>1</v>
          </cell>
          <cell r="AX628">
            <v>1</v>
          </cell>
          <cell r="AY628">
            <v>1</v>
          </cell>
          <cell r="AZ628">
            <v>1</v>
          </cell>
          <cell r="BA628">
            <v>1</v>
          </cell>
          <cell r="BB628">
            <v>1</v>
          </cell>
          <cell r="BC628">
            <v>2</v>
          </cell>
          <cell r="BD628">
            <v>1</v>
          </cell>
          <cell r="BE628">
            <v>1</v>
          </cell>
          <cell r="BF628">
            <v>0</v>
          </cell>
          <cell r="BG628">
            <v>2</v>
          </cell>
          <cell r="BH628">
            <v>2</v>
          </cell>
          <cell r="BI628">
            <v>2</v>
          </cell>
          <cell r="BJ628">
            <v>1</v>
          </cell>
          <cell r="BK628">
            <v>1</v>
          </cell>
          <cell r="BL628">
            <v>1</v>
          </cell>
          <cell r="BM628">
            <v>1</v>
          </cell>
          <cell r="BN628">
            <v>1</v>
          </cell>
          <cell r="BO628">
            <v>1</v>
          </cell>
          <cell r="BP628">
            <v>0</v>
          </cell>
          <cell r="BQ628">
            <v>1</v>
          </cell>
          <cell r="BR628">
            <v>1</v>
          </cell>
          <cell r="BS628">
            <v>1</v>
          </cell>
          <cell r="BT628">
            <v>0</v>
          </cell>
          <cell r="BU628">
            <v>1</v>
          </cell>
          <cell r="BV628">
            <v>1</v>
          </cell>
          <cell r="BW628">
            <v>1</v>
          </cell>
          <cell r="BX628">
            <v>1</v>
          </cell>
          <cell r="BY628">
            <v>1</v>
          </cell>
          <cell r="BZ628">
            <v>1</v>
          </cell>
          <cell r="CA628">
            <v>1</v>
          </cell>
          <cell r="CB628">
            <v>1</v>
          </cell>
          <cell r="CC628">
            <v>1</v>
          </cell>
          <cell r="CD628">
            <v>1</v>
          </cell>
          <cell r="CE628">
            <v>2</v>
          </cell>
          <cell r="CF628">
            <v>1</v>
          </cell>
          <cell r="CG628">
            <v>1</v>
          </cell>
          <cell r="CH628">
            <v>1</v>
          </cell>
          <cell r="CI628">
            <v>2</v>
          </cell>
          <cell r="CJ628">
            <v>2</v>
          </cell>
          <cell r="CK628">
            <v>2</v>
          </cell>
          <cell r="CL628">
            <v>2</v>
          </cell>
          <cell r="CM628">
            <v>2</v>
          </cell>
          <cell r="CN628">
            <v>2</v>
          </cell>
          <cell r="CO628">
            <v>2</v>
          </cell>
          <cell r="CP628">
            <v>2</v>
          </cell>
          <cell r="CQ628">
            <v>2</v>
          </cell>
          <cell r="CR628">
            <v>2</v>
          </cell>
          <cell r="CS628">
            <v>2</v>
          </cell>
          <cell r="CT628">
            <v>2</v>
          </cell>
          <cell r="CU628">
            <v>1</v>
          </cell>
          <cell r="CV628">
            <v>2</v>
          </cell>
          <cell r="CW628">
            <v>1</v>
          </cell>
          <cell r="CX628">
            <v>2</v>
          </cell>
          <cell r="CY628">
            <v>1</v>
          </cell>
          <cell r="CZ628">
            <v>1</v>
          </cell>
          <cell r="DA628">
            <v>1</v>
          </cell>
          <cell r="DB628">
            <v>2</v>
          </cell>
          <cell r="DC628">
            <v>1</v>
          </cell>
          <cell r="DD628">
            <v>2</v>
          </cell>
          <cell r="DE628">
            <v>2</v>
          </cell>
          <cell r="DF628">
            <v>1</v>
          </cell>
          <cell r="DG628">
            <v>1</v>
          </cell>
          <cell r="DH628">
            <v>1</v>
          </cell>
          <cell r="DI628">
            <v>1</v>
          </cell>
          <cell r="DJ628" t="str">
            <v>OA</v>
          </cell>
          <cell r="DK628" t="str">
            <v>Closed</v>
          </cell>
          <cell r="EA628" t="str">
            <v>Do</v>
          </cell>
          <cell r="EB628" t="str">
            <v xml:space="preserve">• Base Attack Bonus +6.
• 9 ranks in Ride.
• Mounted Combat feat.
• Ride-By Attack feat.
• Spirited Charge feat.
• Weapon proficiency (lance).
</v>
          </cell>
        </row>
        <row r="629">
          <cell r="A629">
            <v>626</v>
          </cell>
          <cell r="B629" t="str">
            <v>Mantis Mercenary</v>
          </cell>
          <cell r="C629" t="str">
            <v>MMc</v>
          </cell>
          <cell r="D629" t="str">
            <v>MMc</v>
          </cell>
          <cell r="E629">
            <v>0</v>
          </cell>
          <cell r="K629">
            <v>2</v>
          </cell>
          <cell r="L629">
            <v>10</v>
          </cell>
          <cell r="U629">
            <v>1</v>
          </cell>
          <cell r="V629">
            <v>0.5</v>
          </cell>
          <cell r="W629">
            <v>0.34</v>
          </cell>
          <cell r="X629">
            <v>0.34</v>
          </cell>
          <cell r="AH629">
            <v>1</v>
          </cell>
          <cell r="AI629">
            <v>1</v>
          </cell>
          <cell r="AJ629">
            <v>2</v>
          </cell>
          <cell r="AK629">
            <v>1</v>
          </cell>
          <cell r="AL629">
            <v>2</v>
          </cell>
          <cell r="AM629">
            <v>0</v>
          </cell>
          <cell r="AN629">
            <v>1</v>
          </cell>
          <cell r="AO629">
            <v>2</v>
          </cell>
          <cell r="AP629">
            <v>2</v>
          </cell>
          <cell r="AQ629">
            <v>2</v>
          </cell>
          <cell r="AR629">
            <v>2</v>
          </cell>
          <cell r="AS629">
            <v>2</v>
          </cell>
          <cell r="AT629">
            <v>2</v>
          </cell>
          <cell r="AU629">
            <v>2</v>
          </cell>
          <cell r="AV629">
            <v>1</v>
          </cell>
          <cell r="AW629">
            <v>1</v>
          </cell>
          <cell r="AX629">
            <v>1</v>
          </cell>
          <cell r="AY629">
            <v>1</v>
          </cell>
          <cell r="AZ629">
            <v>1</v>
          </cell>
          <cell r="BA629">
            <v>1</v>
          </cell>
          <cell r="BB629">
            <v>1</v>
          </cell>
          <cell r="BC629">
            <v>1</v>
          </cell>
          <cell r="BD629">
            <v>1</v>
          </cell>
          <cell r="BE629">
            <v>1</v>
          </cell>
          <cell r="BF629">
            <v>0</v>
          </cell>
          <cell r="BG629">
            <v>1</v>
          </cell>
          <cell r="BH629">
            <v>2</v>
          </cell>
          <cell r="BI629">
            <v>2</v>
          </cell>
          <cell r="BJ629">
            <v>1</v>
          </cell>
          <cell r="BK629">
            <v>1</v>
          </cell>
          <cell r="BL629">
            <v>1</v>
          </cell>
          <cell r="BM629">
            <v>1</v>
          </cell>
          <cell r="BN629">
            <v>1</v>
          </cell>
          <cell r="BO629">
            <v>1</v>
          </cell>
          <cell r="BP629">
            <v>0</v>
          </cell>
          <cell r="BQ629">
            <v>1</v>
          </cell>
          <cell r="BR629">
            <v>1</v>
          </cell>
          <cell r="BS629">
            <v>1</v>
          </cell>
          <cell r="BT629">
            <v>0</v>
          </cell>
          <cell r="BU629">
            <v>1</v>
          </cell>
          <cell r="BV629">
            <v>1</v>
          </cell>
          <cell r="BW629">
            <v>1</v>
          </cell>
          <cell r="BX629">
            <v>1</v>
          </cell>
          <cell r="BY629">
            <v>1</v>
          </cell>
          <cell r="BZ629">
            <v>1</v>
          </cell>
          <cell r="CA629">
            <v>1</v>
          </cell>
          <cell r="CB629">
            <v>1</v>
          </cell>
          <cell r="CC629">
            <v>1</v>
          </cell>
          <cell r="CD629">
            <v>1</v>
          </cell>
          <cell r="CE629">
            <v>1</v>
          </cell>
          <cell r="CF629">
            <v>1</v>
          </cell>
          <cell r="CG629">
            <v>1</v>
          </cell>
          <cell r="CH629">
            <v>1</v>
          </cell>
          <cell r="CI629">
            <v>1</v>
          </cell>
          <cell r="CJ629">
            <v>1</v>
          </cell>
          <cell r="CK629">
            <v>1</v>
          </cell>
          <cell r="CL629">
            <v>1</v>
          </cell>
          <cell r="CM629">
            <v>1</v>
          </cell>
          <cell r="CN629">
            <v>1</v>
          </cell>
          <cell r="CO629">
            <v>2</v>
          </cell>
          <cell r="CP629">
            <v>2</v>
          </cell>
          <cell r="CQ629">
            <v>2</v>
          </cell>
          <cell r="CR629">
            <v>2</v>
          </cell>
          <cell r="CS629">
            <v>2</v>
          </cell>
          <cell r="CT629">
            <v>2</v>
          </cell>
          <cell r="CU629">
            <v>1</v>
          </cell>
          <cell r="CV629">
            <v>1</v>
          </cell>
          <cell r="CW629">
            <v>1</v>
          </cell>
          <cell r="CX629">
            <v>1</v>
          </cell>
          <cell r="CY629">
            <v>1</v>
          </cell>
          <cell r="CZ629">
            <v>1</v>
          </cell>
          <cell r="DA629">
            <v>1</v>
          </cell>
          <cell r="DB629">
            <v>1</v>
          </cell>
          <cell r="DC629">
            <v>1</v>
          </cell>
          <cell r="DD629">
            <v>1</v>
          </cell>
          <cell r="DE629">
            <v>2</v>
          </cell>
          <cell r="DF629">
            <v>1</v>
          </cell>
          <cell r="DG629">
            <v>1</v>
          </cell>
          <cell r="DH629">
            <v>1</v>
          </cell>
          <cell r="DI629">
            <v>1</v>
          </cell>
          <cell r="DJ629" t="str">
            <v>OA</v>
          </cell>
          <cell r="DK629" t="str">
            <v>Closed</v>
          </cell>
          <cell r="EA629" t="str">
            <v>Do</v>
          </cell>
          <cell r="EB629" t="str">
            <v xml:space="preserve">• Member of the Mantis clan.
• Any Neutral alignment.
• Base Attack Bonus +5.
• Dodge feat.
• Weapon Focus in any of the following weapons: Chijiriki, Jitte, Kama, Kusari-Gama, Manriki-Gusari, Nunchaku, Sai, Shikomi-Zue, Siangham, Tonfa.
</v>
          </cell>
        </row>
        <row r="630">
          <cell r="A630">
            <v>627</v>
          </cell>
          <cell r="B630" t="str">
            <v>Mirumoto Niten Master</v>
          </cell>
          <cell r="C630" t="str">
            <v>MNM</v>
          </cell>
          <cell r="D630" t="str">
            <v>MNM</v>
          </cell>
          <cell r="E630">
            <v>0</v>
          </cell>
          <cell r="K630">
            <v>2</v>
          </cell>
          <cell r="L630">
            <v>10</v>
          </cell>
          <cell r="U630">
            <v>1</v>
          </cell>
          <cell r="V630">
            <v>0.5</v>
          </cell>
          <cell r="W630">
            <v>0.34</v>
          </cell>
          <cell r="X630">
            <v>0.5</v>
          </cell>
          <cell r="AH630">
            <v>1</v>
          </cell>
          <cell r="AI630">
            <v>1</v>
          </cell>
          <cell r="AJ630">
            <v>2</v>
          </cell>
          <cell r="AK630">
            <v>1</v>
          </cell>
          <cell r="AL630">
            <v>2</v>
          </cell>
          <cell r="AM630">
            <v>0</v>
          </cell>
          <cell r="AN630">
            <v>2</v>
          </cell>
          <cell r="AO630">
            <v>2</v>
          </cell>
          <cell r="AP630">
            <v>2</v>
          </cell>
          <cell r="AQ630">
            <v>2</v>
          </cell>
          <cell r="AR630">
            <v>2</v>
          </cell>
          <cell r="AS630">
            <v>2</v>
          </cell>
          <cell r="AT630">
            <v>2</v>
          </cell>
          <cell r="AU630">
            <v>2</v>
          </cell>
          <cell r="AV630">
            <v>1</v>
          </cell>
          <cell r="AW630">
            <v>2</v>
          </cell>
          <cell r="AX630">
            <v>1</v>
          </cell>
          <cell r="AY630">
            <v>1</v>
          </cell>
          <cell r="AZ630">
            <v>1</v>
          </cell>
          <cell r="BA630">
            <v>1</v>
          </cell>
          <cell r="BB630">
            <v>1</v>
          </cell>
          <cell r="BC630">
            <v>1</v>
          </cell>
          <cell r="BD630">
            <v>1</v>
          </cell>
          <cell r="BE630">
            <v>1</v>
          </cell>
          <cell r="BF630">
            <v>0</v>
          </cell>
          <cell r="BG630">
            <v>2</v>
          </cell>
          <cell r="BH630">
            <v>2</v>
          </cell>
          <cell r="BI630">
            <v>2</v>
          </cell>
          <cell r="BJ630">
            <v>2</v>
          </cell>
          <cell r="BK630">
            <v>1</v>
          </cell>
          <cell r="BL630">
            <v>1</v>
          </cell>
          <cell r="BM630">
            <v>1</v>
          </cell>
          <cell r="BN630">
            <v>1</v>
          </cell>
          <cell r="BO630">
            <v>1</v>
          </cell>
          <cell r="BP630">
            <v>0</v>
          </cell>
          <cell r="BQ630">
            <v>1</v>
          </cell>
          <cell r="BR630">
            <v>1</v>
          </cell>
          <cell r="BS630">
            <v>1</v>
          </cell>
          <cell r="BT630">
            <v>0</v>
          </cell>
          <cell r="BU630">
            <v>1</v>
          </cell>
          <cell r="BV630">
            <v>1</v>
          </cell>
          <cell r="BW630">
            <v>1</v>
          </cell>
          <cell r="BX630">
            <v>1</v>
          </cell>
          <cell r="BY630">
            <v>1</v>
          </cell>
          <cell r="BZ630">
            <v>1</v>
          </cell>
          <cell r="CA630">
            <v>1</v>
          </cell>
          <cell r="CB630">
            <v>1</v>
          </cell>
          <cell r="CC630">
            <v>1</v>
          </cell>
          <cell r="CD630">
            <v>1</v>
          </cell>
          <cell r="CE630">
            <v>1</v>
          </cell>
          <cell r="CF630">
            <v>1</v>
          </cell>
          <cell r="CG630">
            <v>1</v>
          </cell>
          <cell r="CH630">
            <v>1</v>
          </cell>
          <cell r="CI630">
            <v>2</v>
          </cell>
          <cell r="CJ630">
            <v>2</v>
          </cell>
          <cell r="CK630">
            <v>2</v>
          </cell>
          <cell r="CL630">
            <v>2</v>
          </cell>
          <cell r="CM630">
            <v>2</v>
          </cell>
          <cell r="CN630">
            <v>2</v>
          </cell>
          <cell r="CO630">
            <v>2</v>
          </cell>
          <cell r="CP630">
            <v>2</v>
          </cell>
          <cell r="CQ630">
            <v>2</v>
          </cell>
          <cell r="CR630">
            <v>2</v>
          </cell>
          <cell r="CS630">
            <v>2</v>
          </cell>
          <cell r="CT630">
            <v>2</v>
          </cell>
          <cell r="CU630">
            <v>1</v>
          </cell>
          <cell r="CV630">
            <v>2</v>
          </cell>
          <cell r="CW630">
            <v>1</v>
          </cell>
          <cell r="CX630">
            <v>2</v>
          </cell>
          <cell r="CY630">
            <v>1</v>
          </cell>
          <cell r="CZ630">
            <v>1</v>
          </cell>
          <cell r="DA630">
            <v>1</v>
          </cell>
          <cell r="DB630">
            <v>1</v>
          </cell>
          <cell r="DC630">
            <v>1</v>
          </cell>
          <cell r="DD630">
            <v>1</v>
          </cell>
          <cell r="DE630">
            <v>2</v>
          </cell>
          <cell r="DF630">
            <v>1</v>
          </cell>
          <cell r="DG630">
            <v>1</v>
          </cell>
          <cell r="DH630">
            <v>1</v>
          </cell>
          <cell r="DI630">
            <v>1</v>
          </cell>
          <cell r="DJ630" t="str">
            <v>OA</v>
          </cell>
          <cell r="DK630" t="str">
            <v>Closed</v>
          </cell>
          <cell r="EA630" t="str">
            <v>Do</v>
          </cell>
          <cell r="EB630" t="str">
            <v xml:space="preserve">• Member of the Dragon Clan.
• Base Attack Bonus +5.
• 3 ranks in Knowledge (arcana).
• Exotic Weapon Proficiency (Katana).
• Combat Expertise feat.
• Two Weapon Fighting feat.
</v>
          </cell>
        </row>
        <row r="631">
          <cell r="A631">
            <v>628</v>
          </cell>
          <cell r="B631" t="str">
            <v>Moto Avenger</v>
          </cell>
          <cell r="C631" t="str">
            <v>Mot</v>
          </cell>
          <cell r="D631" t="str">
            <v>Mot</v>
          </cell>
          <cell r="E631">
            <v>0</v>
          </cell>
          <cell r="K631">
            <v>4</v>
          </cell>
          <cell r="L631">
            <v>10</v>
          </cell>
          <cell r="N631" t="b">
            <v>0</v>
          </cell>
          <cell r="O631" t="b">
            <v>0</v>
          </cell>
          <cell r="S631" t="b">
            <v>0</v>
          </cell>
          <cell r="T631" t="b">
            <v>0</v>
          </cell>
          <cell r="U631">
            <v>1</v>
          </cell>
          <cell r="V631">
            <v>0.5</v>
          </cell>
          <cell r="W631">
            <v>0.34</v>
          </cell>
          <cell r="X631">
            <v>0.34</v>
          </cell>
          <cell r="AH631">
            <v>1</v>
          </cell>
          <cell r="AI631">
            <v>1</v>
          </cell>
          <cell r="AJ631">
            <v>1</v>
          </cell>
          <cell r="AK631">
            <v>1</v>
          </cell>
          <cell r="AL631">
            <v>2</v>
          </cell>
          <cell r="AM631">
            <v>0</v>
          </cell>
          <cell r="AN631">
            <v>1</v>
          </cell>
          <cell r="AO631">
            <v>2</v>
          </cell>
          <cell r="AP631">
            <v>2</v>
          </cell>
          <cell r="AQ631">
            <v>2</v>
          </cell>
          <cell r="AR631">
            <v>2</v>
          </cell>
          <cell r="AS631">
            <v>2</v>
          </cell>
          <cell r="AT631">
            <v>2</v>
          </cell>
          <cell r="AU631">
            <v>2</v>
          </cell>
          <cell r="AV631">
            <v>1</v>
          </cell>
          <cell r="AW631">
            <v>1</v>
          </cell>
          <cell r="AX631">
            <v>1</v>
          </cell>
          <cell r="AY631">
            <v>1</v>
          </cell>
          <cell r="AZ631">
            <v>1</v>
          </cell>
          <cell r="BA631">
            <v>1</v>
          </cell>
          <cell r="BB631">
            <v>1</v>
          </cell>
          <cell r="BC631">
            <v>2</v>
          </cell>
          <cell r="BD631">
            <v>1</v>
          </cell>
          <cell r="BE631">
            <v>1</v>
          </cell>
          <cell r="BF631">
            <v>0</v>
          </cell>
          <cell r="BG631">
            <v>1</v>
          </cell>
          <cell r="BH631">
            <v>2</v>
          </cell>
          <cell r="BI631">
            <v>2</v>
          </cell>
          <cell r="BJ631">
            <v>1</v>
          </cell>
          <cell r="BK631">
            <v>1</v>
          </cell>
          <cell r="BL631">
            <v>1</v>
          </cell>
          <cell r="BM631">
            <v>1</v>
          </cell>
          <cell r="BN631">
            <v>1</v>
          </cell>
          <cell r="BO631">
            <v>1</v>
          </cell>
          <cell r="BP631">
            <v>0</v>
          </cell>
          <cell r="BQ631">
            <v>1</v>
          </cell>
          <cell r="BR631">
            <v>1</v>
          </cell>
          <cell r="BS631">
            <v>1</v>
          </cell>
          <cell r="BT631">
            <v>0</v>
          </cell>
          <cell r="BU631">
            <v>1</v>
          </cell>
          <cell r="BV631">
            <v>1</v>
          </cell>
          <cell r="BW631">
            <v>1</v>
          </cell>
          <cell r="BX631">
            <v>1</v>
          </cell>
          <cell r="BY631">
            <v>1</v>
          </cell>
          <cell r="BZ631">
            <v>1</v>
          </cell>
          <cell r="CA631">
            <v>1</v>
          </cell>
          <cell r="CB631">
            <v>1</v>
          </cell>
          <cell r="CC631">
            <v>1</v>
          </cell>
          <cell r="CD631">
            <v>1</v>
          </cell>
          <cell r="CE631">
            <v>1</v>
          </cell>
          <cell r="CF631">
            <v>1</v>
          </cell>
          <cell r="CG631">
            <v>1</v>
          </cell>
          <cell r="CH631">
            <v>1</v>
          </cell>
          <cell r="CI631">
            <v>1</v>
          </cell>
          <cell r="CJ631">
            <v>1</v>
          </cell>
          <cell r="CK631">
            <v>1</v>
          </cell>
          <cell r="CL631">
            <v>1</v>
          </cell>
          <cell r="CM631">
            <v>1</v>
          </cell>
          <cell r="CN631">
            <v>1</v>
          </cell>
          <cell r="CO631">
            <v>2</v>
          </cell>
          <cell r="CP631">
            <v>2</v>
          </cell>
          <cell r="CQ631">
            <v>2</v>
          </cell>
          <cell r="CR631">
            <v>2</v>
          </cell>
          <cell r="CS631">
            <v>2</v>
          </cell>
          <cell r="CT631">
            <v>2</v>
          </cell>
          <cell r="CU631">
            <v>1</v>
          </cell>
          <cell r="CV631">
            <v>2</v>
          </cell>
          <cell r="CW631">
            <v>1</v>
          </cell>
          <cell r="CX631">
            <v>2</v>
          </cell>
          <cell r="CY631">
            <v>1</v>
          </cell>
          <cell r="CZ631">
            <v>1</v>
          </cell>
          <cell r="DA631">
            <v>1</v>
          </cell>
          <cell r="DB631">
            <v>2</v>
          </cell>
          <cell r="DC631">
            <v>1</v>
          </cell>
          <cell r="DD631">
            <v>1</v>
          </cell>
          <cell r="DE631">
            <v>2</v>
          </cell>
          <cell r="DF631">
            <v>1</v>
          </cell>
          <cell r="DG631">
            <v>1</v>
          </cell>
          <cell r="DH631">
            <v>1</v>
          </cell>
          <cell r="DI631">
            <v>1</v>
          </cell>
          <cell r="DJ631" t="str">
            <v>OA</v>
          </cell>
          <cell r="DK631" t="str">
            <v>Closed</v>
          </cell>
          <cell r="EA631" t="str">
            <v>Do</v>
          </cell>
          <cell r="EB631" t="str">
            <v xml:space="preserve">• Member of the Unicorn Clan
• Base Attack Bonus +5
• 8 ranks in Ride.
• Mounted Combat feat.
• Spirited Charge feat.
• Trample feat.
</v>
          </cell>
        </row>
        <row r="632">
          <cell r="A632">
            <v>629</v>
          </cell>
          <cell r="B632" t="str">
            <v>Ninja Spy</v>
          </cell>
          <cell r="C632" t="str">
            <v>NjS</v>
          </cell>
          <cell r="D632" t="str">
            <v>NjS</v>
          </cell>
          <cell r="E632">
            <v>0</v>
          </cell>
          <cell r="K632">
            <v>6</v>
          </cell>
          <cell r="L632">
            <v>6</v>
          </cell>
          <cell r="U632">
            <v>0.75</v>
          </cell>
          <cell r="V632">
            <v>0.5</v>
          </cell>
          <cell r="W632">
            <v>0.5</v>
          </cell>
          <cell r="X632">
            <v>0.5</v>
          </cell>
          <cell r="AH632">
            <v>1</v>
          </cell>
          <cell r="AI632">
            <v>1</v>
          </cell>
          <cell r="AJ632">
            <v>2</v>
          </cell>
          <cell r="AK632">
            <v>2</v>
          </cell>
          <cell r="AL632">
            <v>2</v>
          </cell>
          <cell r="AM632">
            <v>0</v>
          </cell>
          <cell r="AN632">
            <v>1</v>
          </cell>
          <cell r="AO632">
            <v>1</v>
          </cell>
          <cell r="AP632">
            <v>1</v>
          </cell>
          <cell r="AQ632">
            <v>1</v>
          </cell>
          <cell r="AR632">
            <v>1</v>
          </cell>
          <cell r="AS632">
            <v>1</v>
          </cell>
          <cell r="AT632">
            <v>1</v>
          </cell>
          <cell r="AU632">
            <v>1</v>
          </cell>
          <cell r="AV632">
            <v>1</v>
          </cell>
          <cell r="AW632">
            <v>2</v>
          </cell>
          <cell r="AX632">
            <v>2</v>
          </cell>
          <cell r="AY632">
            <v>2</v>
          </cell>
          <cell r="AZ632">
            <v>2</v>
          </cell>
          <cell r="BA632">
            <v>1</v>
          </cell>
          <cell r="BB632">
            <v>2</v>
          </cell>
          <cell r="BC632">
            <v>1</v>
          </cell>
          <cell r="BD632">
            <v>1</v>
          </cell>
          <cell r="BE632">
            <v>2</v>
          </cell>
          <cell r="BF632">
            <v>0</v>
          </cell>
          <cell r="BG632">
            <v>1</v>
          </cell>
          <cell r="BH632">
            <v>2</v>
          </cell>
          <cell r="BI632">
            <v>2</v>
          </cell>
          <cell r="BJ632">
            <v>1</v>
          </cell>
          <cell r="BK632">
            <v>1</v>
          </cell>
          <cell r="BL632">
            <v>1</v>
          </cell>
          <cell r="BM632">
            <v>1</v>
          </cell>
          <cell r="BN632">
            <v>1</v>
          </cell>
          <cell r="BO632">
            <v>1</v>
          </cell>
          <cell r="BP632">
            <v>0</v>
          </cell>
          <cell r="BQ632">
            <v>1</v>
          </cell>
          <cell r="BR632">
            <v>1</v>
          </cell>
          <cell r="BS632">
            <v>1</v>
          </cell>
          <cell r="BT632">
            <v>0</v>
          </cell>
          <cell r="BU632">
            <v>1</v>
          </cell>
          <cell r="BV632">
            <v>1</v>
          </cell>
          <cell r="BW632">
            <v>1</v>
          </cell>
          <cell r="BX632">
            <v>1</v>
          </cell>
          <cell r="BY632">
            <v>1</v>
          </cell>
          <cell r="BZ632">
            <v>1</v>
          </cell>
          <cell r="CA632">
            <v>1</v>
          </cell>
          <cell r="CB632">
            <v>1</v>
          </cell>
          <cell r="CC632">
            <v>1</v>
          </cell>
          <cell r="CD632">
            <v>1</v>
          </cell>
          <cell r="CE632">
            <v>2</v>
          </cell>
          <cell r="CF632">
            <v>1</v>
          </cell>
          <cell r="CG632">
            <v>2</v>
          </cell>
          <cell r="CH632">
            <v>2</v>
          </cell>
          <cell r="CI632">
            <v>1</v>
          </cell>
          <cell r="CJ632">
            <v>1</v>
          </cell>
          <cell r="CK632">
            <v>1</v>
          </cell>
          <cell r="CL632">
            <v>1</v>
          </cell>
          <cell r="CM632">
            <v>1</v>
          </cell>
          <cell r="CN632">
            <v>1</v>
          </cell>
          <cell r="CO632">
            <v>1</v>
          </cell>
          <cell r="CP632">
            <v>1</v>
          </cell>
          <cell r="CQ632">
            <v>1</v>
          </cell>
          <cell r="CR632">
            <v>1</v>
          </cell>
          <cell r="CS632">
            <v>1</v>
          </cell>
          <cell r="CT632">
            <v>1</v>
          </cell>
          <cell r="CU632">
            <v>1</v>
          </cell>
          <cell r="CV632">
            <v>1</v>
          </cell>
          <cell r="CW632">
            <v>1</v>
          </cell>
          <cell r="CX632">
            <v>2</v>
          </cell>
          <cell r="CY632">
            <v>1</v>
          </cell>
          <cell r="CZ632">
            <v>2</v>
          </cell>
          <cell r="DA632">
            <v>1</v>
          </cell>
          <cell r="DB632">
            <v>1</v>
          </cell>
          <cell r="DC632">
            <v>2</v>
          </cell>
          <cell r="DD632">
            <v>1</v>
          </cell>
          <cell r="DE632">
            <v>1</v>
          </cell>
          <cell r="DF632">
            <v>2</v>
          </cell>
          <cell r="DG632">
            <v>1</v>
          </cell>
          <cell r="DH632">
            <v>1</v>
          </cell>
          <cell r="DI632">
            <v>1</v>
          </cell>
          <cell r="DJ632" t="str">
            <v>OA</v>
          </cell>
          <cell r="DK632" t="str">
            <v>Closed</v>
          </cell>
          <cell r="EA632" t="str">
            <v>Do</v>
          </cell>
          <cell r="EB632" t="str">
            <v xml:space="preserve">• Nongood, nonchaotic alignment.
• 10 ranks in Bluff.
• 7 ranks in Disguise.
• 7 ranks in Hide.
• 7 ranks in Tumble.
• Dodge feat.
• Evasion class feature.
</v>
          </cell>
        </row>
        <row r="633">
          <cell r="A633">
            <v>630</v>
          </cell>
          <cell r="B633" t="str">
            <v>Shadow Scout</v>
          </cell>
          <cell r="C633" t="str">
            <v>SSc</v>
          </cell>
          <cell r="D633" t="str">
            <v>SSc</v>
          </cell>
          <cell r="E633">
            <v>0</v>
          </cell>
          <cell r="K633">
            <v>4</v>
          </cell>
          <cell r="L633">
            <v>10</v>
          </cell>
          <cell r="N633" t="b">
            <v>0</v>
          </cell>
          <cell r="S633" t="b">
            <v>0</v>
          </cell>
          <cell r="T633" t="b">
            <v>0</v>
          </cell>
          <cell r="U633">
            <v>1</v>
          </cell>
          <cell r="V633">
            <v>0.5</v>
          </cell>
          <cell r="W633">
            <v>0.34</v>
          </cell>
          <cell r="X633">
            <v>0.34</v>
          </cell>
          <cell r="AH633">
            <v>1</v>
          </cell>
          <cell r="AI633">
            <v>1</v>
          </cell>
          <cell r="AJ633">
            <v>1</v>
          </cell>
          <cell r="AK633">
            <v>1</v>
          </cell>
          <cell r="AL633">
            <v>2</v>
          </cell>
          <cell r="AM633">
            <v>0</v>
          </cell>
          <cell r="AN633">
            <v>1</v>
          </cell>
          <cell r="AO633">
            <v>2</v>
          </cell>
          <cell r="AP633">
            <v>2</v>
          </cell>
          <cell r="AQ633">
            <v>2</v>
          </cell>
          <cell r="AR633">
            <v>2</v>
          </cell>
          <cell r="AS633">
            <v>2</v>
          </cell>
          <cell r="AT633">
            <v>2</v>
          </cell>
          <cell r="AU633">
            <v>2</v>
          </cell>
          <cell r="AV633">
            <v>1</v>
          </cell>
          <cell r="AW633">
            <v>1</v>
          </cell>
          <cell r="AX633">
            <v>1</v>
          </cell>
          <cell r="AY633">
            <v>1</v>
          </cell>
          <cell r="AZ633">
            <v>1</v>
          </cell>
          <cell r="BA633">
            <v>1</v>
          </cell>
          <cell r="BB633">
            <v>1</v>
          </cell>
          <cell r="BC633">
            <v>1</v>
          </cell>
          <cell r="BD633">
            <v>1</v>
          </cell>
          <cell r="BE633">
            <v>2</v>
          </cell>
          <cell r="BF633">
            <v>0</v>
          </cell>
          <cell r="BG633">
            <v>1</v>
          </cell>
          <cell r="BH633">
            <v>1</v>
          </cell>
          <cell r="BI633">
            <v>2</v>
          </cell>
          <cell r="BJ633">
            <v>1</v>
          </cell>
          <cell r="BK633">
            <v>1</v>
          </cell>
          <cell r="BL633">
            <v>1</v>
          </cell>
          <cell r="BM633">
            <v>1</v>
          </cell>
          <cell r="BN633">
            <v>1</v>
          </cell>
          <cell r="BO633">
            <v>1</v>
          </cell>
          <cell r="BP633">
            <v>0</v>
          </cell>
          <cell r="BQ633">
            <v>2</v>
          </cell>
          <cell r="BR633">
            <v>1</v>
          </cell>
          <cell r="BS633">
            <v>1</v>
          </cell>
          <cell r="BT633">
            <v>0</v>
          </cell>
          <cell r="BU633">
            <v>1</v>
          </cell>
          <cell r="BV633">
            <v>1</v>
          </cell>
          <cell r="BW633">
            <v>1</v>
          </cell>
          <cell r="BX633">
            <v>1</v>
          </cell>
          <cell r="BY633">
            <v>1</v>
          </cell>
          <cell r="BZ633">
            <v>1</v>
          </cell>
          <cell r="CA633">
            <v>1</v>
          </cell>
          <cell r="CB633">
            <v>1</v>
          </cell>
          <cell r="CC633">
            <v>1</v>
          </cell>
          <cell r="CD633">
            <v>1</v>
          </cell>
          <cell r="CE633">
            <v>2</v>
          </cell>
          <cell r="CF633">
            <v>1</v>
          </cell>
          <cell r="CG633">
            <v>2</v>
          </cell>
          <cell r="CH633">
            <v>1</v>
          </cell>
          <cell r="CI633">
            <v>1</v>
          </cell>
          <cell r="CJ633">
            <v>1</v>
          </cell>
          <cell r="CK633">
            <v>1</v>
          </cell>
          <cell r="CL633">
            <v>1</v>
          </cell>
          <cell r="CM633">
            <v>1</v>
          </cell>
          <cell r="CN633">
            <v>1</v>
          </cell>
          <cell r="CO633">
            <v>2</v>
          </cell>
          <cell r="CP633">
            <v>2</v>
          </cell>
          <cell r="CQ633">
            <v>2</v>
          </cell>
          <cell r="CR633">
            <v>2</v>
          </cell>
          <cell r="CS633">
            <v>2</v>
          </cell>
          <cell r="CT633">
            <v>2</v>
          </cell>
          <cell r="CU633">
            <v>1</v>
          </cell>
          <cell r="CV633">
            <v>2</v>
          </cell>
          <cell r="CW633">
            <v>2</v>
          </cell>
          <cell r="CX633">
            <v>1</v>
          </cell>
          <cell r="CY633">
            <v>1</v>
          </cell>
          <cell r="CZ633">
            <v>1</v>
          </cell>
          <cell r="DA633">
            <v>1</v>
          </cell>
          <cell r="DB633">
            <v>1</v>
          </cell>
          <cell r="DC633">
            <v>2</v>
          </cell>
          <cell r="DD633">
            <v>2</v>
          </cell>
          <cell r="DE633">
            <v>1</v>
          </cell>
          <cell r="DF633">
            <v>1</v>
          </cell>
          <cell r="DG633">
            <v>1</v>
          </cell>
          <cell r="DH633">
            <v>1</v>
          </cell>
          <cell r="DI633">
            <v>2</v>
          </cell>
          <cell r="DJ633" t="str">
            <v>OA</v>
          </cell>
          <cell r="DK633" t="str">
            <v>Closed</v>
          </cell>
          <cell r="EA633" t="str">
            <v>Do</v>
          </cell>
          <cell r="EB633" t="str">
            <v xml:space="preserve">• Base Attack Bonus +4.
• 9 ranks in Hide.
• 9 ranks in Move Silently.
• 5 ranks in Spot.
• Run feat.
• Track feat.
</v>
          </cell>
        </row>
        <row r="634">
          <cell r="A634">
            <v>631</v>
          </cell>
          <cell r="B634" t="str">
            <v>Shapeshifter</v>
          </cell>
          <cell r="C634" t="str">
            <v>Shp</v>
          </cell>
          <cell r="D634" t="str">
            <v>Shp</v>
          </cell>
          <cell r="E634">
            <v>0</v>
          </cell>
          <cell r="G634">
            <v>0</v>
          </cell>
          <cell r="K634">
            <v>4</v>
          </cell>
          <cell r="L634">
            <v>8</v>
          </cell>
          <cell r="S634" t="b">
            <v>0</v>
          </cell>
          <cell r="U634">
            <v>0.75</v>
          </cell>
          <cell r="V634">
            <v>0.5</v>
          </cell>
          <cell r="W634">
            <v>0.5</v>
          </cell>
          <cell r="X634">
            <v>0.5</v>
          </cell>
          <cell r="AH634">
            <v>1</v>
          </cell>
          <cell r="AI634">
            <v>1</v>
          </cell>
          <cell r="AJ634">
            <v>1</v>
          </cell>
          <cell r="AK634">
            <v>1</v>
          </cell>
          <cell r="AL634">
            <v>1</v>
          </cell>
          <cell r="AM634">
            <v>0</v>
          </cell>
          <cell r="AN634">
            <v>2</v>
          </cell>
          <cell r="AO634">
            <v>2</v>
          </cell>
          <cell r="AP634">
            <v>2</v>
          </cell>
          <cell r="AQ634">
            <v>2</v>
          </cell>
          <cell r="AR634">
            <v>2</v>
          </cell>
          <cell r="AS634">
            <v>2</v>
          </cell>
          <cell r="AT634">
            <v>2</v>
          </cell>
          <cell r="AU634">
            <v>2</v>
          </cell>
          <cell r="AV634">
            <v>1</v>
          </cell>
          <cell r="AW634">
            <v>2</v>
          </cell>
          <cell r="AX634">
            <v>1</v>
          </cell>
          <cell r="AY634">
            <v>1</v>
          </cell>
          <cell r="AZ634">
            <v>1</v>
          </cell>
          <cell r="BA634">
            <v>1</v>
          </cell>
          <cell r="BB634">
            <v>1</v>
          </cell>
          <cell r="BC634">
            <v>2</v>
          </cell>
          <cell r="BD634">
            <v>1</v>
          </cell>
          <cell r="BE634">
            <v>1</v>
          </cell>
          <cell r="BF634">
            <v>0</v>
          </cell>
          <cell r="BG634">
            <v>1</v>
          </cell>
          <cell r="BH634">
            <v>1</v>
          </cell>
          <cell r="BI634">
            <v>1</v>
          </cell>
          <cell r="BJ634">
            <v>1</v>
          </cell>
          <cell r="BK634">
            <v>1</v>
          </cell>
          <cell r="BL634">
            <v>1</v>
          </cell>
          <cell r="BM634">
            <v>1</v>
          </cell>
          <cell r="BN634">
            <v>1</v>
          </cell>
          <cell r="BO634">
            <v>1</v>
          </cell>
          <cell r="BP634">
            <v>0</v>
          </cell>
          <cell r="BQ634">
            <v>2</v>
          </cell>
          <cell r="BR634">
            <v>1</v>
          </cell>
          <cell r="BS634">
            <v>1</v>
          </cell>
          <cell r="BT634">
            <v>0</v>
          </cell>
          <cell r="BU634">
            <v>1</v>
          </cell>
          <cell r="BV634">
            <v>1</v>
          </cell>
          <cell r="BW634">
            <v>1</v>
          </cell>
          <cell r="BX634">
            <v>1</v>
          </cell>
          <cell r="BY634">
            <v>1</v>
          </cell>
          <cell r="BZ634">
            <v>1</v>
          </cell>
          <cell r="CA634">
            <v>1</v>
          </cell>
          <cell r="CB634">
            <v>1</v>
          </cell>
          <cell r="CC634">
            <v>1</v>
          </cell>
          <cell r="CD634">
            <v>1</v>
          </cell>
          <cell r="CE634">
            <v>1</v>
          </cell>
          <cell r="CF634">
            <v>1</v>
          </cell>
          <cell r="CG634">
            <v>1</v>
          </cell>
          <cell r="CH634">
            <v>1</v>
          </cell>
          <cell r="CI634">
            <v>1</v>
          </cell>
          <cell r="CJ634">
            <v>1</v>
          </cell>
          <cell r="CK634">
            <v>1</v>
          </cell>
          <cell r="CL634">
            <v>1</v>
          </cell>
          <cell r="CM634">
            <v>1</v>
          </cell>
          <cell r="CN634">
            <v>1</v>
          </cell>
          <cell r="CO634">
            <v>2</v>
          </cell>
          <cell r="CP634">
            <v>2</v>
          </cell>
          <cell r="CQ634">
            <v>2</v>
          </cell>
          <cell r="CR634">
            <v>2</v>
          </cell>
          <cell r="CS634">
            <v>2</v>
          </cell>
          <cell r="CT634">
            <v>2</v>
          </cell>
          <cell r="CU634">
            <v>1</v>
          </cell>
          <cell r="CV634">
            <v>1</v>
          </cell>
          <cell r="CW634">
            <v>1</v>
          </cell>
          <cell r="CX634">
            <v>1</v>
          </cell>
          <cell r="CY634">
            <v>1</v>
          </cell>
          <cell r="CZ634">
            <v>1</v>
          </cell>
          <cell r="DA634">
            <v>1</v>
          </cell>
          <cell r="DB634">
            <v>2</v>
          </cell>
          <cell r="DC634">
            <v>1</v>
          </cell>
          <cell r="DD634">
            <v>2</v>
          </cell>
          <cell r="DE634">
            <v>2</v>
          </cell>
          <cell r="DF634">
            <v>1</v>
          </cell>
          <cell r="DG634">
            <v>1</v>
          </cell>
          <cell r="DH634">
            <v>1</v>
          </cell>
          <cell r="DI634">
            <v>1</v>
          </cell>
          <cell r="DJ634" t="str">
            <v>OA</v>
          </cell>
          <cell r="DK634" t="str">
            <v>Closed</v>
          </cell>
          <cell r="EA634" t="str">
            <v>Might</v>
          </cell>
          <cell r="EB634" t="str">
            <v xml:space="preserve">• Base Attack Bonus +3.
• Concentration 10 ranks.
• Must know the Polymorph spell or have a natural shapechanging ability (not checked).
</v>
          </cell>
        </row>
        <row r="635">
          <cell r="A635">
            <v>632</v>
          </cell>
          <cell r="B635" t="str">
            <v>Shiba Protector</v>
          </cell>
          <cell r="C635" t="str">
            <v>SPr</v>
          </cell>
          <cell r="D635" t="str">
            <v>SPr</v>
          </cell>
          <cell r="E635">
            <v>0</v>
          </cell>
          <cell r="K635">
            <v>2</v>
          </cell>
          <cell r="L635">
            <v>10</v>
          </cell>
          <cell r="U635">
            <v>0.75</v>
          </cell>
          <cell r="V635">
            <v>0.5</v>
          </cell>
          <cell r="W635">
            <v>0.34</v>
          </cell>
          <cell r="X635">
            <v>0.5</v>
          </cell>
          <cell r="AH635">
            <v>1</v>
          </cell>
          <cell r="AI635">
            <v>1</v>
          </cell>
          <cell r="AJ635">
            <v>1</v>
          </cell>
          <cell r="AK635">
            <v>1</v>
          </cell>
          <cell r="AL635">
            <v>2</v>
          </cell>
          <cell r="AM635">
            <v>0</v>
          </cell>
          <cell r="AN635">
            <v>2</v>
          </cell>
          <cell r="AO635">
            <v>2</v>
          </cell>
          <cell r="AP635">
            <v>2</v>
          </cell>
          <cell r="AQ635">
            <v>2</v>
          </cell>
          <cell r="AR635">
            <v>2</v>
          </cell>
          <cell r="AS635">
            <v>2</v>
          </cell>
          <cell r="AT635">
            <v>2</v>
          </cell>
          <cell r="AU635">
            <v>2</v>
          </cell>
          <cell r="AV635">
            <v>1</v>
          </cell>
          <cell r="AW635">
            <v>2</v>
          </cell>
          <cell r="AX635">
            <v>1</v>
          </cell>
          <cell r="AY635">
            <v>1</v>
          </cell>
          <cell r="AZ635">
            <v>1</v>
          </cell>
          <cell r="BA635">
            <v>1</v>
          </cell>
          <cell r="BB635">
            <v>1</v>
          </cell>
          <cell r="BC635">
            <v>1</v>
          </cell>
          <cell r="BD635">
            <v>1</v>
          </cell>
          <cell r="BE635">
            <v>1</v>
          </cell>
          <cell r="BF635">
            <v>0</v>
          </cell>
          <cell r="BG635">
            <v>2</v>
          </cell>
          <cell r="BH635">
            <v>2</v>
          </cell>
          <cell r="BI635">
            <v>2</v>
          </cell>
          <cell r="BJ635">
            <v>1</v>
          </cell>
          <cell r="BK635">
            <v>1</v>
          </cell>
          <cell r="BL635">
            <v>1</v>
          </cell>
          <cell r="BM635">
            <v>1</v>
          </cell>
          <cell r="BN635">
            <v>1</v>
          </cell>
          <cell r="BO635">
            <v>1</v>
          </cell>
          <cell r="BP635">
            <v>0</v>
          </cell>
          <cell r="BQ635">
            <v>1</v>
          </cell>
          <cell r="BR635">
            <v>1</v>
          </cell>
          <cell r="BS635">
            <v>1</v>
          </cell>
          <cell r="BT635">
            <v>0</v>
          </cell>
          <cell r="BU635">
            <v>1</v>
          </cell>
          <cell r="BV635">
            <v>1</v>
          </cell>
          <cell r="BW635">
            <v>1</v>
          </cell>
          <cell r="BX635">
            <v>1</v>
          </cell>
          <cell r="BY635">
            <v>1</v>
          </cell>
          <cell r="BZ635">
            <v>1</v>
          </cell>
          <cell r="CA635">
            <v>1</v>
          </cell>
          <cell r="CB635">
            <v>1</v>
          </cell>
          <cell r="CC635">
            <v>1</v>
          </cell>
          <cell r="CD635">
            <v>1</v>
          </cell>
          <cell r="CE635">
            <v>1</v>
          </cell>
          <cell r="CF635">
            <v>1</v>
          </cell>
          <cell r="CG635">
            <v>1</v>
          </cell>
          <cell r="CH635">
            <v>1</v>
          </cell>
          <cell r="CI635">
            <v>2</v>
          </cell>
          <cell r="CJ635">
            <v>2</v>
          </cell>
          <cell r="CK635">
            <v>2</v>
          </cell>
          <cell r="CL635">
            <v>2</v>
          </cell>
          <cell r="CM635">
            <v>2</v>
          </cell>
          <cell r="CN635">
            <v>2</v>
          </cell>
          <cell r="CO635">
            <v>2</v>
          </cell>
          <cell r="CP635">
            <v>2</v>
          </cell>
          <cell r="CQ635">
            <v>2</v>
          </cell>
          <cell r="CR635">
            <v>2</v>
          </cell>
          <cell r="CS635">
            <v>2</v>
          </cell>
          <cell r="CT635">
            <v>2</v>
          </cell>
          <cell r="CU635">
            <v>1</v>
          </cell>
          <cell r="CV635">
            <v>2</v>
          </cell>
          <cell r="CW635">
            <v>1</v>
          </cell>
          <cell r="CX635">
            <v>2</v>
          </cell>
          <cell r="CY635">
            <v>1</v>
          </cell>
          <cell r="CZ635">
            <v>1</v>
          </cell>
          <cell r="DA635">
            <v>1</v>
          </cell>
          <cell r="DB635">
            <v>2</v>
          </cell>
          <cell r="DC635">
            <v>1</v>
          </cell>
          <cell r="DD635">
            <v>1</v>
          </cell>
          <cell r="DE635">
            <v>2</v>
          </cell>
          <cell r="DF635">
            <v>1</v>
          </cell>
          <cell r="DG635">
            <v>1</v>
          </cell>
          <cell r="DH635">
            <v>1</v>
          </cell>
          <cell r="DI635">
            <v>1</v>
          </cell>
          <cell r="DJ635" t="str">
            <v>OA</v>
          </cell>
          <cell r="DK635" t="str">
            <v>Closed</v>
          </cell>
          <cell r="EA635" t="str">
            <v>Do</v>
          </cell>
          <cell r="EB635" t="str">
            <v xml:space="preserve">• Member of the Phoenix Clan.
• Base Attack Bonus +5.
• 4 ranks in Knowledge (religion).
• Alertness feat.
• Combat Expertise feat.
• Iron Will feat.
</v>
          </cell>
        </row>
        <row r="636">
          <cell r="A636">
            <v>633</v>
          </cell>
          <cell r="B636" t="str">
            <v>Shintao Monk</v>
          </cell>
          <cell r="C636" t="str">
            <v>ShMk</v>
          </cell>
          <cell r="D636" t="str">
            <v>ShMk</v>
          </cell>
          <cell r="E636">
            <v>0</v>
          </cell>
          <cell r="K636">
            <v>4</v>
          </cell>
          <cell r="L636">
            <v>8</v>
          </cell>
          <cell r="U636">
            <v>0.75</v>
          </cell>
          <cell r="V636">
            <v>0.5</v>
          </cell>
          <cell r="W636">
            <v>0.5</v>
          </cell>
          <cell r="X636">
            <v>0.5</v>
          </cell>
          <cell r="AH636">
            <v>1</v>
          </cell>
          <cell r="AI636">
            <v>1</v>
          </cell>
          <cell r="AJ636">
            <v>2</v>
          </cell>
          <cell r="AK636">
            <v>1</v>
          </cell>
          <cell r="AL636">
            <v>2</v>
          </cell>
          <cell r="AM636">
            <v>0</v>
          </cell>
          <cell r="AN636">
            <v>2</v>
          </cell>
          <cell r="AO636">
            <v>2</v>
          </cell>
          <cell r="AP636">
            <v>2</v>
          </cell>
          <cell r="AQ636">
            <v>2</v>
          </cell>
          <cell r="AR636">
            <v>2</v>
          </cell>
          <cell r="AS636">
            <v>2</v>
          </cell>
          <cell r="AT636">
            <v>2</v>
          </cell>
          <cell r="AU636">
            <v>2</v>
          </cell>
          <cell r="AV636">
            <v>1</v>
          </cell>
          <cell r="AW636">
            <v>2</v>
          </cell>
          <cell r="AX636">
            <v>1</v>
          </cell>
          <cell r="AY636">
            <v>1</v>
          </cell>
          <cell r="AZ636">
            <v>2</v>
          </cell>
          <cell r="BA636">
            <v>1</v>
          </cell>
          <cell r="BB636">
            <v>1</v>
          </cell>
          <cell r="BC636">
            <v>1</v>
          </cell>
          <cell r="BD636">
            <v>2</v>
          </cell>
          <cell r="BE636">
            <v>1</v>
          </cell>
          <cell r="BF636">
            <v>0</v>
          </cell>
          <cell r="BG636">
            <v>1</v>
          </cell>
          <cell r="BH636">
            <v>1</v>
          </cell>
          <cell r="BI636">
            <v>2</v>
          </cell>
          <cell r="BJ636">
            <v>2</v>
          </cell>
          <cell r="BK636">
            <v>2</v>
          </cell>
          <cell r="BL636">
            <v>2</v>
          </cell>
          <cell r="BM636">
            <v>2</v>
          </cell>
          <cell r="BN636">
            <v>2</v>
          </cell>
          <cell r="BO636">
            <v>2</v>
          </cell>
          <cell r="BP636">
            <v>0</v>
          </cell>
          <cell r="BQ636">
            <v>2</v>
          </cell>
          <cell r="BR636">
            <v>2</v>
          </cell>
          <cell r="BS636">
            <v>2</v>
          </cell>
          <cell r="BT636">
            <v>0</v>
          </cell>
          <cell r="BU636">
            <v>2</v>
          </cell>
          <cell r="BV636">
            <v>2</v>
          </cell>
          <cell r="BW636">
            <v>2</v>
          </cell>
          <cell r="BX636">
            <v>2</v>
          </cell>
          <cell r="BY636">
            <v>2</v>
          </cell>
          <cell r="BZ636">
            <v>2</v>
          </cell>
          <cell r="CA636">
            <v>2</v>
          </cell>
          <cell r="CB636">
            <v>2</v>
          </cell>
          <cell r="CC636">
            <v>2</v>
          </cell>
          <cell r="CD636">
            <v>2</v>
          </cell>
          <cell r="CE636">
            <v>2</v>
          </cell>
          <cell r="CF636">
            <v>1</v>
          </cell>
          <cell r="CG636">
            <v>1</v>
          </cell>
          <cell r="CH636">
            <v>1</v>
          </cell>
          <cell r="CI636">
            <v>2</v>
          </cell>
          <cell r="CJ636">
            <v>2</v>
          </cell>
          <cell r="CK636">
            <v>2</v>
          </cell>
          <cell r="CL636">
            <v>2</v>
          </cell>
          <cell r="CM636">
            <v>2</v>
          </cell>
          <cell r="CN636">
            <v>2</v>
          </cell>
          <cell r="CO636">
            <v>2</v>
          </cell>
          <cell r="CP636">
            <v>2</v>
          </cell>
          <cell r="CQ636">
            <v>2</v>
          </cell>
          <cell r="CR636">
            <v>2</v>
          </cell>
          <cell r="CS636">
            <v>2</v>
          </cell>
          <cell r="CT636">
            <v>2</v>
          </cell>
          <cell r="CU636">
            <v>1</v>
          </cell>
          <cell r="CV636">
            <v>1</v>
          </cell>
          <cell r="CW636">
            <v>1</v>
          </cell>
          <cell r="CX636">
            <v>1</v>
          </cell>
          <cell r="CY636">
            <v>1</v>
          </cell>
          <cell r="CZ636">
            <v>1</v>
          </cell>
          <cell r="DA636">
            <v>1</v>
          </cell>
          <cell r="DB636">
            <v>2</v>
          </cell>
          <cell r="DC636">
            <v>1</v>
          </cell>
          <cell r="DD636">
            <v>1</v>
          </cell>
          <cell r="DE636">
            <v>2</v>
          </cell>
          <cell r="DF636">
            <v>2</v>
          </cell>
          <cell r="DG636">
            <v>1</v>
          </cell>
          <cell r="DH636">
            <v>1</v>
          </cell>
          <cell r="DI636">
            <v>1</v>
          </cell>
          <cell r="DJ636" t="str">
            <v>OA</v>
          </cell>
          <cell r="DK636" t="str">
            <v>Closed</v>
          </cell>
          <cell r="EA636" t="str">
            <v>Do</v>
          </cell>
          <cell r="EB636" t="str">
            <v xml:space="preserve">• Lawful Good alignment.
• Base Will save bonus +4.
• 8 ranks in Knowledge Religion.
• Still Mind class feature.
</v>
          </cell>
        </row>
        <row r="637">
          <cell r="A637">
            <v>634</v>
          </cell>
          <cell r="B637" t="str">
            <v>Singh Rager</v>
          </cell>
          <cell r="C637" t="str">
            <v>Sgh</v>
          </cell>
          <cell r="D637" t="str">
            <v>Sgh</v>
          </cell>
          <cell r="E637">
            <v>0</v>
          </cell>
          <cell r="K637">
            <v>2</v>
          </cell>
          <cell r="L637">
            <v>12</v>
          </cell>
          <cell r="N637" t="b">
            <v>0</v>
          </cell>
          <cell r="O637" t="b">
            <v>0</v>
          </cell>
          <cell r="P637" t="b">
            <v>0</v>
          </cell>
          <cell r="S637" t="b">
            <v>0</v>
          </cell>
          <cell r="T637" t="b">
            <v>0</v>
          </cell>
          <cell r="U637">
            <v>1</v>
          </cell>
          <cell r="V637">
            <v>0.5</v>
          </cell>
          <cell r="W637">
            <v>0.34</v>
          </cell>
          <cell r="X637">
            <v>0.5</v>
          </cell>
          <cell r="AH637">
            <v>1</v>
          </cell>
          <cell r="AI637">
            <v>1</v>
          </cell>
          <cell r="AJ637">
            <v>1</v>
          </cell>
          <cell r="AK637">
            <v>1</v>
          </cell>
          <cell r="AL637">
            <v>2</v>
          </cell>
          <cell r="AM637">
            <v>0</v>
          </cell>
          <cell r="AN637">
            <v>1</v>
          </cell>
          <cell r="AO637">
            <v>2</v>
          </cell>
          <cell r="AP637">
            <v>2</v>
          </cell>
          <cell r="AQ637">
            <v>2</v>
          </cell>
          <cell r="AR637">
            <v>2</v>
          </cell>
          <cell r="AS637">
            <v>2</v>
          </cell>
          <cell r="AT637">
            <v>2</v>
          </cell>
          <cell r="AU637">
            <v>2</v>
          </cell>
          <cell r="AV637">
            <v>1</v>
          </cell>
          <cell r="AW637">
            <v>1</v>
          </cell>
          <cell r="AX637">
            <v>1</v>
          </cell>
          <cell r="AY637">
            <v>1</v>
          </cell>
          <cell r="AZ637">
            <v>1</v>
          </cell>
          <cell r="BA637">
            <v>1</v>
          </cell>
          <cell r="BB637">
            <v>1</v>
          </cell>
          <cell r="BC637">
            <v>2</v>
          </cell>
          <cell r="BD637">
            <v>1</v>
          </cell>
          <cell r="BE637">
            <v>1</v>
          </cell>
          <cell r="BF637">
            <v>0</v>
          </cell>
          <cell r="BG637">
            <v>2</v>
          </cell>
          <cell r="BH637">
            <v>2</v>
          </cell>
          <cell r="BI637">
            <v>2</v>
          </cell>
          <cell r="BJ637">
            <v>1</v>
          </cell>
          <cell r="BK637">
            <v>1</v>
          </cell>
          <cell r="BL637">
            <v>1</v>
          </cell>
          <cell r="BM637">
            <v>1</v>
          </cell>
          <cell r="BN637">
            <v>2</v>
          </cell>
          <cell r="BO637">
            <v>1</v>
          </cell>
          <cell r="BP637">
            <v>0</v>
          </cell>
          <cell r="BQ637">
            <v>1</v>
          </cell>
          <cell r="BR637">
            <v>1</v>
          </cell>
          <cell r="BS637">
            <v>1</v>
          </cell>
          <cell r="BT637">
            <v>0</v>
          </cell>
          <cell r="BU637">
            <v>1</v>
          </cell>
          <cell r="BV637">
            <v>1</v>
          </cell>
          <cell r="BW637">
            <v>1</v>
          </cell>
          <cell r="BX637">
            <v>1</v>
          </cell>
          <cell r="BY637">
            <v>1</v>
          </cell>
          <cell r="BZ637">
            <v>1</v>
          </cell>
          <cell r="CA637">
            <v>1</v>
          </cell>
          <cell r="CB637">
            <v>1</v>
          </cell>
          <cell r="CC637">
            <v>1</v>
          </cell>
          <cell r="CD637">
            <v>1</v>
          </cell>
          <cell r="CE637">
            <v>1</v>
          </cell>
          <cell r="CF637">
            <v>1</v>
          </cell>
          <cell r="CG637">
            <v>1</v>
          </cell>
          <cell r="CH637">
            <v>1</v>
          </cell>
          <cell r="CI637">
            <v>1</v>
          </cell>
          <cell r="CJ637">
            <v>1</v>
          </cell>
          <cell r="CK637">
            <v>1</v>
          </cell>
          <cell r="CL637">
            <v>1</v>
          </cell>
          <cell r="CM637">
            <v>1</v>
          </cell>
          <cell r="CN637">
            <v>1</v>
          </cell>
          <cell r="CO637">
            <v>1</v>
          </cell>
          <cell r="CP637">
            <v>1</v>
          </cell>
          <cell r="CQ637">
            <v>1</v>
          </cell>
          <cell r="CR637">
            <v>1</v>
          </cell>
          <cell r="CS637">
            <v>1</v>
          </cell>
          <cell r="CT637">
            <v>1</v>
          </cell>
          <cell r="CU637">
            <v>1</v>
          </cell>
          <cell r="CV637">
            <v>2</v>
          </cell>
          <cell r="CW637">
            <v>1</v>
          </cell>
          <cell r="CX637">
            <v>2</v>
          </cell>
          <cell r="CY637">
            <v>1</v>
          </cell>
          <cell r="CZ637">
            <v>1</v>
          </cell>
          <cell r="DA637">
            <v>1</v>
          </cell>
          <cell r="DB637">
            <v>1</v>
          </cell>
          <cell r="DC637">
            <v>1</v>
          </cell>
          <cell r="DD637">
            <v>1</v>
          </cell>
          <cell r="DE637">
            <v>2</v>
          </cell>
          <cell r="DF637">
            <v>1</v>
          </cell>
          <cell r="DG637">
            <v>1</v>
          </cell>
          <cell r="DH637">
            <v>1</v>
          </cell>
          <cell r="DI637">
            <v>1</v>
          </cell>
          <cell r="DJ637" t="str">
            <v>OA</v>
          </cell>
          <cell r="DK637" t="str">
            <v>Closed</v>
          </cell>
          <cell r="EA637" t="str">
            <v>Do</v>
          </cell>
          <cell r="EB637" t="str">
            <v xml:space="preserve">• Base Attack Bonus +7.
• Iron Will feat.
• Kiai Shout feat.
</v>
          </cell>
        </row>
        <row r="638">
          <cell r="A638">
            <v>635</v>
          </cell>
          <cell r="B638" t="str">
            <v>Weapon Master (Kensei)</v>
          </cell>
          <cell r="C638" t="str">
            <v>WpM</v>
          </cell>
          <cell r="D638" t="str">
            <v>WpM</v>
          </cell>
          <cell r="E638">
            <v>0</v>
          </cell>
          <cell r="K638">
            <v>2</v>
          </cell>
          <cell r="L638">
            <v>10</v>
          </cell>
          <cell r="U638">
            <v>1</v>
          </cell>
          <cell r="V638">
            <v>0.34</v>
          </cell>
          <cell r="W638">
            <v>0.5</v>
          </cell>
          <cell r="X638">
            <v>0.34</v>
          </cell>
          <cell r="AH638">
            <v>1</v>
          </cell>
          <cell r="AI638">
            <v>1</v>
          </cell>
          <cell r="AJ638">
            <v>1</v>
          </cell>
          <cell r="AK638">
            <v>1</v>
          </cell>
          <cell r="AL638">
            <v>1</v>
          </cell>
          <cell r="AM638">
            <v>0</v>
          </cell>
          <cell r="AN638">
            <v>1</v>
          </cell>
          <cell r="AO638">
            <v>1</v>
          </cell>
          <cell r="AP638">
            <v>1</v>
          </cell>
          <cell r="AQ638">
            <v>1</v>
          </cell>
          <cell r="AR638">
            <v>1</v>
          </cell>
          <cell r="AS638">
            <v>1</v>
          </cell>
          <cell r="AT638">
            <v>1</v>
          </cell>
          <cell r="AU638">
            <v>1</v>
          </cell>
          <cell r="AV638">
            <v>1</v>
          </cell>
          <cell r="AW638">
            <v>1</v>
          </cell>
          <cell r="AX638">
            <v>1</v>
          </cell>
          <cell r="AY638">
            <v>1</v>
          </cell>
          <cell r="AZ638">
            <v>1</v>
          </cell>
          <cell r="BA638">
            <v>1</v>
          </cell>
          <cell r="BB638">
            <v>1</v>
          </cell>
          <cell r="BC638">
            <v>1</v>
          </cell>
          <cell r="BD638">
            <v>1</v>
          </cell>
          <cell r="BE638">
            <v>1</v>
          </cell>
          <cell r="BF638">
            <v>0</v>
          </cell>
          <cell r="BG638">
            <v>2</v>
          </cell>
          <cell r="BH638">
            <v>2</v>
          </cell>
          <cell r="BI638">
            <v>1</v>
          </cell>
          <cell r="BJ638">
            <v>1</v>
          </cell>
          <cell r="BK638">
            <v>1</v>
          </cell>
          <cell r="BL638">
            <v>1</v>
          </cell>
          <cell r="BM638">
            <v>1</v>
          </cell>
          <cell r="BN638">
            <v>1</v>
          </cell>
          <cell r="BO638">
            <v>1</v>
          </cell>
          <cell r="BP638">
            <v>0</v>
          </cell>
          <cell r="BQ638">
            <v>1</v>
          </cell>
          <cell r="BR638">
            <v>1</v>
          </cell>
          <cell r="BS638">
            <v>1</v>
          </cell>
          <cell r="BT638">
            <v>0</v>
          </cell>
          <cell r="BU638">
            <v>1</v>
          </cell>
          <cell r="BV638">
            <v>1</v>
          </cell>
          <cell r="BW638">
            <v>1</v>
          </cell>
          <cell r="BX638">
            <v>1</v>
          </cell>
          <cell r="BY638">
            <v>1</v>
          </cell>
          <cell r="BZ638">
            <v>1</v>
          </cell>
          <cell r="CA638">
            <v>1</v>
          </cell>
          <cell r="CB638">
            <v>1</v>
          </cell>
          <cell r="CC638">
            <v>1</v>
          </cell>
          <cell r="CD638">
            <v>1</v>
          </cell>
          <cell r="CE638">
            <v>2</v>
          </cell>
          <cell r="CF638">
            <v>1</v>
          </cell>
          <cell r="CG638">
            <v>1</v>
          </cell>
          <cell r="CH638">
            <v>1</v>
          </cell>
          <cell r="CI638">
            <v>1</v>
          </cell>
          <cell r="CJ638">
            <v>1</v>
          </cell>
          <cell r="CK638">
            <v>1</v>
          </cell>
          <cell r="CL638">
            <v>1</v>
          </cell>
          <cell r="CM638">
            <v>1</v>
          </cell>
          <cell r="CN638">
            <v>1</v>
          </cell>
          <cell r="CO638">
            <v>1</v>
          </cell>
          <cell r="CP638">
            <v>1</v>
          </cell>
          <cell r="CQ638">
            <v>1</v>
          </cell>
          <cell r="CR638">
            <v>1</v>
          </cell>
          <cell r="CS638">
            <v>1</v>
          </cell>
          <cell r="CT638">
            <v>1</v>
          </cell>
          <cell r="CU638">
            <v>1</v>
          </cell>
          <cell r="CV638">
            <v>1</v>
          </cell>
          <cell r="CW638">
            <v>1</v>
          </cell>
          <cell r="CX638">
            <v>2</v>
          </cell>
          <cell r="CY638">
            <v>1</v>
          </cell>
          <cell r="CZ638">
            <v>1</v>
          </cell>
          <cell r="DA638">
            <v>1</v>
          </cell>
          <cell r="DB638">
            <v>1</v>
          </cell>
          <cell r="DC638">
            <v>2</v>
          </cell>
          <cell r="DD638">
            <v>1</v>
          </cell>
          <cell r="DE638">
            <v>1</v>
          </cell>
          <cell r="DF638">
            <v>1</v>
          </cell>
          <cell r="DG638">
            <v>1</v>
          </cell>
          <cell r="DH638">
            <v>1</v>
          </cell>
          <cell r="DI638">
            <v>1</v>
          </cell>
          <cell r="DJ638" t="str">
            <v>OA</v>
          </cell>
          <cell r="DK638" t="str">
            <v>Closed</v>
          </cell>
          <cell r="EA638" t="str">
            <v>Might</v>
          </cell>
          <cell r="EB638" t="str">
            <v xml:space="preserve">• Base Attack Bonus +5.
• 4 ranks in Intimidate.
• Dodge feat.
• Mobility feat.
• Combat Expertise feat.
• Combat Reflexes feat.
• Weapon Focus feat.
• Whirlwind Attack feat.
•Must own a masterwork weapon of choice (not checked).
</v>
          </cell>
        </row>
        <row r="639">
          <cell r="A639">
            <v>636</v>
          </cell>
          <cell r="B639" t="str">
            <v>Witch Hunter</v>
          </cell>
          <cell r="C639" t="str">
            <v>WHn</v>
          </cell>
          <cell r="D639" t="str">
            <v>WHn</v>
          </cell>
          <cell r="E639">
            <v>0</v>
          </cell>
          <cell r="G639">
            <v>0</v>
          </cell>
          <cell r="K639">
            <v>4</v>
          </cell>
          <cell r="L639">
            <v>8</v>
          </cell>
          <cell r="N639" t="b">
            <v>0</v>
          </cell>
          <cell r="O639" t="b">
            <v>0</v>
          </cell>
          <cell r="P639" t="b">
            <v>0</v>
          </cell>
          <cell r="S639" t="b">
            <v>0</v>
          </cell>
          <cell r="T639" t="b">
            <v>0</v>
          </cell>
          <cell r="U639">
            <v>1</v>
          </cell>
          <cell r="V639">
            <v>0.5</v>
          </cell>
          <cell r="W639">
            <v>0.34</v>
          </cell>
          <cell r="X639">
            <v>0.5</v>
          </cell>
          <cell r="AH639">
            <v>1</v>
          </cell>
          <cell r="AI639">
            <v>1</v>
          </cell>
          <cell r="AJ639">
            <v>1</v>
          </cell>
          <cell r="AK639">
            <v>1</v>
          </cell>
          <cell r="AL639">
            <v>2</v>
          </cell>
          <cell r="AM639">
            <v>0</v>
          </cell>
          <cell r="AN639">
            <v>2</v>
          </cell>
          <cell r="AO639">
            <v>2</v>
          </cell>
          <cell r="AP639">
            <v>2</v>
          </cell>
          <cell r="AQ639">
            <v>2</v>
          </cell>
          <cell r="AR639">
            <v>2</v>
          </cell>
          <cell r="AS639">
            <v>2</v>
          </cell>
          <cell r="AT639">
            <v>2</v>
          </cell>
          <cell r="AU639">
            <v>2</v>
          </cell>
          <cell r="AV639">
            <v>1</v>
          </cell>
          <cell r="AW639">
            <v>1</v>
          </cell>
          <cell r="AX639">
            <v>1</v>
          </cell>
          <cell r="AY639">
            <v>1</v>
          </cell>
          <cell r="AZ639">
            <v>1</v>
          </cell>
          <cell r="BA639">
            <v>1</v>
          </cell>
          <cell r="BB639">
            <v>1</v>
          </cell>
          <cell r="BC639">
            <v>1</v>
          </cell>
          <cell r="BD639">
            <v>2</v>
          </cell>
          <cell r="BE639">
            <v>2</v>
          </cell>
          <cell r="BF639">
            <v>0</v>
          </cell>
          <cell r="BG639">
            <v>1</v>
          </cell>
          <cell r="BH639">
            <v>1</v>
          </cell>
          <cell r="BI639">
            <v>2</v>
          </cell>
          <cell r="BJ639">
            <v>2</v>
          </cell>
          <cell r="BK639">
            <v>1</v>
          </cell>
          <cell r="BL639">
            <v>1</v>
          </cell>
          <cell r="BM639">
            <v>1</v>
          </cell>
          <cell r="BN639">
            <v>1</v>
          </cell>
          <cell r="BO639">
            <v>2</v>
          </cell>
          <cell r="BP639">
            <v>0</v>
          </cell>
          <cell r="BQ639">
            <v>1</v>
          </cell>
          <cell r="BR639">
            <v>1</v>
          </cell>
          <cell r="BS639">
            <v>1</v>
          </cell>
          <cell r="BT639">
            <v>0</v>
          </cell>
          <cell r="BU639">
            <v>2</v>
          </cell>
          <cell r="BV639">
            <v>1</v>
          </cell>
          <cell r="BW639">
            <v>1</v>
          </cell>
          <cell r="BX639">
            <v>1</v>
          </cell>
          <cell r="BY639">
            <v>1</v>
          </cell>
          <cell r="BZ639">
            <v>1</v>
          </cell>
          <cell r="CA639">
            <v>1</v>
          </cell>
          <cell r="CB639">
            <v>1</v>
          </cell>
          <cell r="CC639">
            <v>1</v>
          </cell>
          <cell r="CD639">
            <v>1</v>
          </cell>
          <cell r="CE639">
            <v>2</v>
          </cell>
          <cell r="CF639">
            <v>1</v>
          </cell>
          <cell r="CG639">
            <v>2</v>
          </cell>
          <cell r="CH639">
            <v>1</v>
          </cell>
          <cell r="CI639">
            <v>1</v>
          </cell>
          <cell r="CJ639">
            <v>1</v>
          </cell>
          <cell r="CK639">
            <v>1</v>
          </cell>
          <cell r="CL639">
            <v>1</v>
          </cell>
          <cell r="CM639">
            <v>1</v>
          </cell>
          <cell r="CN639">
            <v>1</v>
          </cell>
          <cell r="CO639">
            <v>2</v>
          </cell>
          <cell r="CP639">
            <v>2</v>
          </cell>
          <cell r="CQ639">
            <v>2</v>
          </cell>
          <cell r="CR639">
            <v>2</v>
          </cell>
          <cell r="CS639">
            <v>2</v>
          </cell>
          <cell r="CT639">
            <v>2</v>
          </cell>
          <cell r="CU639">
            <v>1</v>
          </cell>
          <cell r="CV639">
            <v>1</v>
          </cell>
          <cell r="CW639">
            <v>2</v>
          </cell>
          <cell r="CX639">
            <v>2</v>
          </cell>
          <cell r="CY639">
            <v>1</v>
          </cell>
          <cell r="CZ639">
            <v>1</v>
          </cell>
          <cell r="DA639">
            <v>1</v>
          </cell>
          <cell r="DB639">
            <v>2</v>
          </cell>
          <cell r="DC639">
            <v>2</v>
          </cell>
          <cell r="DD639">
            <v>2</v>
          </cell>
          <cell r="DE639">
            <v>2</v>
          </cell>
          <cell r="DF639">
            <v>1</v>
          </cell>
          <cell r="DG639">
            <v>1</v>
          </cell>
          <cell r="DH639">
            <v>1</v>
          </cell>
          <cell r="DI639">
            <v>2</v>
          </cell>
          <cell r="DJ639" t="str">
            <v>OA</v>
          </cell>
          <cell r="DK639" t="str">
            <v>Closed</v>
          </cell>
          <cell r="EA639" t="str">
            <v>Might</v>
          </cell>
          <cell r="EB639" t="str">
            <v xml:space="preserve">• Base Attack Bonus +5.
• 10 ranks in Knowledge (arcana) or Knowledge (Shadowlands).
• Track feat.
• Able to cast Magic Circle against Taint or Magic Circle against Evil (not checked).
• Must have been selected and trained by another Witch Hunter (not checked).
</v>
          </cell>
        </row>
        <row r="640">
          <cell r="A640">
            <v>637</v>
          </cell>
          <cell r="B640" t="str">
            <v>Yakuza</v>
          </cell>
          <cell r="C640" t="str">
            <v>Yak</v>
          </cell>
          <cell r="D640" t="str">
            <v>Yak</v>
          </cell>
          <cell r="E640">
            <v>0</v>
          </cell>
          <cell r="K640">
            <v>8</v>
          </cell>
          <cell r="L640">
            <v>6</v>
          </cell>
          <cell r="U640">
            <v>0.75</v>
          </cell>
          <cell r="V640">
            <v>0.34</v>
          </cell>
          <cell r="W640">
            <v>0.5</v>
          </cell>
          <cell r="X640">
            <v>0.34</v>
          </cell>
          <cell r="AH640">
            <v>1</v>
          </cell>
          <cell r="AI640">
            <v>1</v>
          </cell>
          <cell r="AJ640">
            <v>1</v>
          </cell>
          <cell r="AK640">
            <v>2</v>
          </cell>
          <cell r="AL640">
            <v>1</v>
          </cell>
          <cell r="AM640">
            <v>0</v>
          </cell>
          <cell r="AN640">
            <v>1</v>
          </cell>
          <cell r="AO640">
            <v>1</v>
          </cell>
          <cell r="AP640">
            <v>1</v>
          </cell>
          <cell r="AQ640">
            <v>1</v>
          </cell>
          <cell r="AR640">
            <v>1</v>
          </cell>
          <cell r="AS640">
            <v>1</v>
          </cell>
          <cell r="AT640">
            <v>1</v>
          </cell>
          <cell r="AU640">
            <v>1</v>
          </cell>
          <cell r="AV640">
            <v>1</v>
          </cell>
          <cell r="AW640">
            <v>2</v>
          </cell>
          <cell r="AX640">
            <v>2</v>
          </cell>
          <cell r="AY640">
            <v>1</v>
          </cell>
          <cell r="AZ640">
            <v>1</v>
          </cell>
          <cell r="BA640">
            <v>2</v>
          </cell>
          <cell r="BB640">
            <v>2</v>
          </cell>
          <cell r="BC640">
            <v>1</v>
          </cell>
          <cell r="BD640">
            <v>1</v>
          </cell>
          <cell r="BE640">
            <v>2</v>
          </cell>
          <cell r="BF640">
            <v>0</v>
          </cell>
          <cell r="BG640">
            <v>1</v>
          </cell>
          <cell r="BH640">
            <v>2</v>
          </cell>
          <cell r="BI640">
            <v>1</v>
          </cell>
          <cell r="BJ640">
            <v>1</v>
          </cell>
          <cell r="BK640">
            <v>1</v>
          </cell>
          <cell r="BL640">
            <v>1</v>
          </cell>
          <cell r="BM640">
            <v>1</v>
          </cell>
          <cell r="BN640">
            <v>1</v>
          </cell>
          <cell r="BO640">
            <v>1</v>
          </cell>
          <cell r="BP640">
            <v>0</v>
          </cell>
          <cell r="BQ640">
            <v>1</v>
          </cell>
          <cell r="BR640">
            <v>1</v>
          </cell>
          <cell r="BS640">
            <v>1</v>
          </cell>
          <cell r="BT640">
            <v>0</v>
          </cell>
          <cell r="BU640">
            <v>1</v>
          </cell>
          <cell r="BV640">
            <v>1</v>
          </cell>
          <cell r="BW640">
            <v>1</v>
          </cell>
          <cell r="BX640">
            <v>1</v>
          </cell>
          <cell r="BY640">
            <v>1</v>
          </cell>
          <cell r="BZ640">
            <v>1</v>
          </cell>
          <cell r="CA640">
            <v>1</v>
          </cell>
          <cell r="CB640">
            <v>1</v>
          </cell>
          <cell r="CC640">
            <v>1</v>
          </cell>
          <cell r="CD640">
            <v>1</v>
          </cell>
          <cell r="CE640">
            <v>2</v>
          </cell>
          <cell r="CF640">
            <v>1</v>
          </cell>
          <cell r="CG640">
            <v>2</v>
          </cell>
          <cell r="CH640">
            <v>2</v>
          </cell>
          <cell r="CI640">
            <v>1</v>
          </cell>
          <cell r="CJ640">
            <v>1</v>
          </cell>
          <cell r="CK640">
            <v>1</v>
          </cell>
          <cell r="CL640">
            <v>1</v>
          </cell>
          <cell r="CM640">
            <v>1</v>
          </cell>
          <cell r="CN640">
            <v>1</v>
          </cell>
          <cell r="CO640">
            <v>1</v>
          </cell>
          <cell r="CP640">
            <v>1</v>
          </cell>
          <cell r="CQ640">
            <v>1</v>
          </cell>
          <cell r="CR640">
            <v>1</v>
          </cell>
          <cell r="CS640">
            <v>1</v>
          </cell>
          <cell r="CT640">
            <v>1</v>
          </cell>
          <cell r="CU640">
            <v>1</v>
          </cell>
          <cell r="CV640">
            <v>1</v>
          </cell>
          <cell r="CW640">
            <v>1</v>
          </cell>
          <cell r="CX640">
            <v>2</v>
          </cell>
          <cell r="CY640">
            <v>1</v>
          </cell>
          <cell r="CZ640">
            <v>2</v>
          </cell>
          <cell r="DA640">
            <v>1</v>
          </cell>
          <cell r="DB640">
            <v>1</v>
          </cell>
          <cell r="DC640">
            <v>2</v>
          </cell>
          <cell r="DD640">
            <v>1</v>
          </cell>
          <cell r="DE640">
            <v>1</v>
          </cell>
          <cell r="DF640">
            <v>1</v>
          </cell>
          <cell r="DG640">
            <v>1</v>
          </cell>
          <cell r="DH640">
            <v>1</v>
          </cell>
          <cell r="DI640">
            <v>1</v>
          </cell>
          <cell r="DJ640" t="str">
            <v>OA</v>
          </cell>
          <cell r="DK640" t="str">
            <v>Closed</v>
          </cell>
          <cell r="EA640" t="str">
            <v>Do</v>
          </cell>
          <cell r="EB640" t="str">
            <v xml:space="preserve">• Nonchaotic, nongood alignment.
•10 ranks in Bluff.
• 10 ranks in Gather Information.
• 7 ranks in Hide.
• Dodge feat.
</v>
          </cell>
        </row>
        <row r="641">
          <cell r="A641">
            <v>638</v>
          </cell>
          <cell r="B641" t="str">
            <v>– Prestige Classes Draconomicon –</v>
          </cell>
          <cell r="E641">
            <v>0</v>
          </cell>
          <cell r="F641">
            <v>1</v>
          </cell>
        </row>
        <row r="642">
          <cell r="A642">
            <v>639</v>
          </cell>
          <cell r="B642" t="str">
            <v>Dracolyte</v>
          </cell>
          <cell r="C642" t="str">
            <v>Drc</v>
          </cell>
          <cell r="D642" t="str">
            <v>Drc</v>
          </cell>
          <cell r="E642">
            <v>0</v>
          </cell>
          <cell r="G642">
            <v>0</v>
          </cell>
          <cell r="K642">
            <v>2</v>
          </cell>
          <cell r="L642">
            <v>8</v>
          </cell>
          <cell r="U642">
            <v>0.75</v>
          </cell>
          <cell r="V642">
            <v>0.5</v>
          </cell>
          <cell r="W642">
            <v>0.34</v>
          </cell>
          <cell r="X642">
            <v>0.5</v>
          </cell>
          <cell r="AH642">
            <v>1</v>
          </cell>
          <cell r="AI642">
            <v>1</v>
          </cell>
          <cell r="AJ642">
            <v>1</v>
          </cell>
          <cell r="AK642">
            <v>2</v>
          </cell>
          <cell r="AL642">
            <v>1</v>
          </cell>
          <cell r="AM642">
            <v>0</v>
          </cell>
          <cell r="AN642">
            <v>2</v>
          </cell>
          <cell r="AO642">
            <v>1</v>
          </cell>
          <cell r="AP642">
            <v>1</v>
          </cell>
          <cell r="AQ642">
            <v>1</v>
          </cell>
          <cell r="AR642">
            <v>1</v>
          </cell>
          <cell r="AS642">
            <v>1</v>
          </cell>
          <cell r="AT642">
            <v>1</v>
          </cell>
          <cell r="AU642">
            <v>1</v>
          </cell>
          <cell r="AV642">
            <v>1</v>
          </cell>
          <cell r="AW642">
            <v>2</v>
          </cell>
          <cell r="AX642">
            <v>1</v>
          </cell>
          <cell r="AY642">
            <v>1</v>
          </cell>
          <cell r="AZ642">
            <v>1</v>
          </cell>
          <cell r="BA642">
            <v>1</v>
          </cell>
          <cell r="BB642">
            <v>1</v>
          </cell>
          <cell r="BC642">
            <v>1</v>
          </cell>
          <cell r="BD642">
            <v>2</v>
          </cell>
          <cell r="BE642">
            <v>1</v>
          </cell>
          <cell r="BF642">
            <v>0</v>
          </cell>
          <cell r="BG642">
            <v>0</v>
          </cell>
          <cell r="BH642">
            <v>1</v>
          </cell>
          <cell r="BI642">
            <v>2</v>
          </cell>
          <cell r="BJ642">
            <v>2</v>
          </cell>
          <cell r="BK642">
            <v>1</v>
          </cell>
          <cell r="BL642">
            <v>1</v>
          </cell>
          <cell r="BM642">
            <v>1</v>
          </cell>
          <cell r="BN642">
            <v>1</v>
          </cell>
          <cell r="BO642">
            <v>1</v>
          </cell>
          <cell r="BP642">
            <v>0</v>
          </cell>
          <cell r="BQ642">
            <v>1</v>
          </cell>
          <cell r="BR642">
            <v>1</v>
          </cell>
          <cell r="BS642">
            <v>1</v>
          </cell>
          <cell r="BT642">
            <v>0</v>
          </cell>
          <cell r="BU642">
            <v>2</v>
          </cell>
          <cell r="BV642">
            <v>1</v>
          </cell>
          <cell r="BW642">
            <v>1</v>
          </cell>
          <cell r="BX642">
            <v>1</v>
          </cell>
          <cell r="BY642">
            <v>1</v>
          </cell>
          <cell r="BZ642">
            <v>1</v>
          </cell>
          <cell r="CA642">
            <v>1</v>
          </cell>
          <cell r="CB642">
            <v>1</v>
          </cell>
          <cell r="CC642">
            <v>1</v>
          </cell>
          <cell r="CD642">
            <v>1</v>
          </cell>
          <cell r="CE642">
            <v>1</v>
          </cell>
          <cell r="CF642">
            <v>1</v>
          </cell>
          <cell r="CG642">
            <v>1</v>
          </cell>
          <cell r="CH642">
            <v>1</v>
          </cell>
          <cell r="CI642">
            <v>1</v>
          </cell>
          <cell r="CJ642">
            <v>1</v>
          </cell>
          <cell r="CK642">
            <v>1</v>
          </cell>
          <cell r="CL642">
            <v>1</v>
          </cell>
          <cell r="CM642">
            <v>1</v>
          </cell>
          <cell r="CN642">
            <v>1</v>
          </cell>
          <cell r="CO642">
            <v>1</v>
          </cell>
          <cell r="CP642">
            <v>1</v>
          </cell>
          <cell r="CQ642">
            <v>1</v>
          </cell>
          <cell r="CR642">
            <v>1</v>
          </cell>
          <cell r="CS642">
            <v>1</v>
          </cell>
          <cell r="CT642">
            <v>1</v>
          </cell>
          <cell r="CU642">
            <v>1</v>
          </cell>
          <cell r="CV642">
            <v>1</v>
          </cell>
          <cell r="CW642">
            <v>1</v>
          </cell>
          <cell r="CX642">
            <v>1</v>
          </cell>
          <cell r="CY642">
            <v>1</v>
          </cell>
          <cell r="CZ642">
            <v>1</v>
          </cell>
          <cell r="DA642">
            <v>1</v>
          </cell>
          <cell r="DB642">
            <v>2</v>
          </cell>
          <cell r="DC642">
            <v>1</v>
          </cell>
          <cell r="DD642">
            <v>1</v>
          </cell>
          <cell r="DE642">
            <v>1</v>
          </cell>
          <cell r="DF642">
            <v>1</v>
          </cell>
          <cell r="DG642">
            <v>1</v>
          </cell>
          <cell r="DH642">
            <v>1</v>
          </cell>
          <cell r="DI642">
            <v>1</v>
          </cell>
          <cell r="DJ642" t="str">
            <v>Dr</v>
          </cell>
          <cell r="DK642" t="str">
            <v>Limited</v>
          </cell>
          <cell r="EA642" t="str">
            <v>Do</v>
          </cell>
          <cell r="EB642" t="str">
            <v>• Dragonfriend Feat.
• Toughness Feat.
• 8 ranks in Concentration.
• 4 Ranks in Diplomacy.
• 8 Ranks in Knowledge (Religion).
• 4 Ranks in Knowledge (Arcana).
• Draconic Language.
• Ability to cast 2nd level Divine Spells.</v>
          </cell>
        </row>
        <row r="643">
          <cell r="A643">
            <v>640</v>
          </cell>
          <cell r="B643" t="str">
            <v>Dragonkith</v>
          </cell>
          <cell r="C643" t="str">
            <v>DrK</v>
          </cell>
          <cell r="D643" t="str">
            <v>DrK</v>
          </cell>
          <cell r="E643">
            <v>0</v>
          </cell>
          <cell r="K643">
            <v>4</v>
          </cell>
          <cell r="L643">
            <v>8</v>
          </cell>
          <cell r="U643">
            <v>1</v>
          </cell>
          <cell r="V643">
            <v>0.5</v>
          </cell>
          <cell r="W643">
            <v>0.34</v>
          </cell>
          <cell r="X643">
            <v>0.34</v>
          </cell>
          <cell r="AH643">
            <v>2</v>
          </cell>
          <cell r="AI643">
            <v>1</v>
          </cell>
          <cell r="AJ643">
            <v>1</v>
          </cell>
          <cell r="AK643">
            <v>2</v>
          </cell>
          <cell r="AL643">
            <v>1</v>
          </cell>
          <cell r="AM643">
            <v>0</v>
          </cell>
          <cell r="AN643">
            <v>1</v>
          </cell>
          <cell r="AO643">
            <v>2</v>
          </cell>
          <cell r="AP643">
            <v>2</v>
          </cell>
          <cell r="AQ643">
            <v>2</v>
          </cell>
          <cell r="AR643">
            <v>2</v>
          </cell>
          <cell r="AS643">
            <v>2</v>
          </cell>
          <cell r="AT643">
            <v>2</v>
          </cell>
          <cell r="AU643">
            <v>2</v>
          </cell>
          <cell r="AV643">
            <v>1</v>
          </cell>
          <cell r="AW643">
            <v>2</v>
          </cell>
          <cell r="AX643">
            <v>1</v>
          </cell>
          <cell r="AY643">
            <v>1</v>
          </cell>
          <cell r="AZ643">
            <v>1</v>
          </cell>
          <cell r="BA643">
            <v>1</v>
          </cell>
          <cell r="BB643">
            <v>1</v>
          </cell>
          <cell r="BC643">
            <v>1</v>
          </cell>
          <cell r="BD643">
            <v>1</v>
          </cell>
          <cell r="BE643">
            <v>1</v>
          </cell>
          <cell r="BF643">
            <v>0</v>
          </cell>
          <cell r="BG643">
            <v>0</v>
          </cell>
          <cell r="BH643">
            <v>2</v>
          </cell>
          <cell r="BI643">
            <v>1</v>
          </cell>
          <cell r="BJ643">
            <v>2</v>
          </cell>
          <cell r="BK643">
            <v>2</v>
          </cell>
          <cell r="BL643">
            <v>2</v>
          </cell>
          <cell r="BM643">
            <v>2</v>
          </cell>
          <cell r="BN643">
            <v>2</v>
          </cell>
          <cell r="BO643">
            <v>2</v>
          </cell>
          <cell r="BP643">
            <v>0</v>
          </cell>
          <cell r="BQ643">
            <v>2</v>
          </cell>
          <cell r="BR643">
            <v>2</v>
          </cell>
          <cell r="BS643">
            <v>2</v>
          </cell>
          <cell r="BT643">
            <v>0</v>
          </cell>
          <cell r="BU643">
            <v>2</v>
          </cell>
          <cell r="BV643">
            <v>2</v>
          </cell>
          <cell r="BW643">
            <v>2</v>
          </cell>
          <cell r="BX643">
            <v>2</v>
          </cell>
          <cell r="BY643">
            <v>2</v>
          </cell>
          <cell r="BZ643">
            <v>2</v>
          </cell>
          <cell r="CA643">
            <v>2</v>
          </cell>
          <cell r="CB643">
            <v>2</v>
          </cell>
          <cell r="CC643">
            <v>2</v>
          </cell>
          <cell r="CD643">
            <v>2</v>
          </cell>
          <cell r="CE643">
            <v>1</v>
          </cell>
          <cell r="CF643">
            <v>1</v>
          </cell>
          <cell r="CG643">
            <v>1</v>
          </cell>
          <cell r="CH643">
            <v>1</v>
          </cell>
          <cell r="CI643">
            <v>1</v>
          </cell>
          <cell r="CJ643">
            <v>1</v>
          </cell>
          <cell r="CK643">
            <v>1</v>
          </cell>
          <cell r="CL643">
            <v>1</v>
          </cell>
          <cell r="CM643">
            <v>1</v>
          </cell>
          <cell r="CN643">
            <v>1</v>
          </cell>
          <cell r="CO643">
            <v>2</v>
          </cell>
          <cell r="CP643">
            <v>2</v>
          </cell>
          <cell r="CQ643">
            <v>2</v>
          </cell>
          <cell r="CR643">
            <v>2</v>
          </cell>
          <cell r="CS643">
            <v>2</v>
          </cell>
          <cell r="CT643">
            <v>2</v>
          </cell>
          <cell r="CU643">
            <v>1</v>
          </cell>
          <cell r="CV643">
            <v>1</v>
          </cell>
          <cell r="CW643">
            <v>2</v>
          </cell>
          <cell r="CX643">
            <v>1</v>
          </cell>
          <cell r="CY643">
            <v>1</v>
          </cell>
          <cell r="CZ643">
            <v>1</v>
          </cell>
          <cell r="DA643">
            <v>1</v>
          </cell>
          <cell r="DB643">
            <v>1</v>
          </cell>
          <cell r="DC643">
            <v>2</v>
          </cell>
          <cell r="DD643">
            <v>1</v>
          </cell>
          <cell r="DE643">
            <v>1</v>
          </cell>
          <cell r="DF643">
            <v>1</v>
          </cell>
          <cell r="DG643">
            <v>1</v>
          </cell>
          <cell r="DH643">
            <v>1</v>
          </cell>
          <cell r="DI643">
            <v>1</v>
          </cell>
          <cell r="DJ643" t="str">
            <v>Dr</v>
          </cell>
          <cell r="DK643" t="str">
            <v>Limited</v>
          </cell>
          <cell r="EA643" t="str">
            <v>Do</v>
          </cell>
          <cell r="EB643" t="str">
            <v>• Base attack bonus of +6 or better.
• Alertness Feat.
• Endurance Feat.
• 8 ranks in Knowledge (Arcana).
• Draconic Language.</v>
          </cell>
        </row>
        <row r="644">
          <cell r="A644">
            <v>641</v>
          </cell>
          <cell r="B644" t="str">
            <v>Dragonrider</v>
          </cell>
          <cell r="C644" t="str">
            <v>DgR</v>
          </cell>
          <cell r="D644" t="str">
            <v>DgR</v>
          </cell>
          <cell r="E644">
            <v>0</v>
          </cell>
          <cell r="K644">
            <v>2</v>
          </cell>
          <cell r="L644">
            <v>10</v>
          </cell>
          <cell r="N644" t="b">
            <v>0</v>
          </cell>
          <cell r="O644" t="b">
            <v>0</v>
          </cell>
          <cell r="P644" t="b">
            <v>0</v>
          </cell>
          <cell r="Q644" t="b">
            <v>0</v>
          </cell>
          <cell r="R644" t="b">
            <v>0</v>
          </cell>
          <cell r="S644" t="b">
            <v>0</v>
          </cell>
          <cell r="T644" t="b">
            <v>0</v>
          </cell>
          <cell r="U644">
            <v>1</v>
          </cell>
          <cell r="V644">
            <v>0.5</v>
          </cell>
          <cell r="W644">
            <v>0.34</v>
          </cell>
          <cell r="X644">
            <v>0.5</v>
          </cell>
          <cell r="AH644">
            <v>1</v>
          </cell>
          <cell r="AI644">
            <v>1</v>
          </cell>
          <cell r="AJ644">
            <v>2</v>
          </cell>
          <cell r="AK644">
            <v>1</v>
          </cell>
          <cell r="AL644">
            <v>1</v>
          </cell>
          <cell r="AM644">
            <v>0</v>
          </cell>
          <cell r="AN644">
            <v>2</v>
          </cell>
          <cell r="AO644">
            <v>1</v>
          </cell>
          <cell r="AP644">
            <v>1</v>
          </cell>
          <cell r="AQ644">
            <v>1</v>
          </cell>
          <cell r="AR644">
            <v>1</v>
          </cell>
          <cell r="AS644">
            <v>1</v>
          </cell>
          <cell r="AT644">
            <v>1</v>
          </cell>
          <cell r="AU644">
            <v>1</v>
          </cell>
          <cell r="AV644">
            <v>1</v>
          </cell>
          <cell r="AW644">
            <v>2</v>
          </cell>
          <cell r="AX644">
            <v>1</v>
          </cell>
          <cell r="AY644">
            <v>1</v>
          </cell>
          <cell r="AZ644">
            <v>1</v>
          </cell>
          <cell r="BA644">
            <v>1</v>
          </cell>
          <cell r="BB644">
            <v>1</v>
          </cell>
          <cell r="BC644">
            <v>2</v>
          </cell>
          <cell r="BD644">
            <v>1</v>
          </cell>
          <cell r="BE644">
            <v>1</v>
          </cell>
          <cell r="BF644">
            <v>0</v>
          </cell>
          <cell r="BG644">
            <v>0</v>
          </cell>
          <cell r="BH644">
            <v>1</v>
          </cell>
          <cell r="BI644">
            <v>2</v>
          </cell>
          <cell r="BJ644">
            <v>1</v>
          </cell>
          <cell r="BK644">
            <v>1</v>
          </cell>
          <cell r="BL644">
            <v>1</v>
          </cell>
          <cell r="BM644">
            <v>1</v>
          </cell>
          <cell r="BN644">
            <v>1</v>
          </cell>
          <cell r="BO644">
            <v>1</v>
          </cell>
          <cell r="BP644">
            <v>0</v>
          </cell>
          <cell r="BQ644">
            <v>1</v>
          </cell>
          <cell r="BR644">
            <v>1</v>
          </cell>
          <cell r="BS644">
            <v>1</v>
          </cell>
          <cell r="BT644">
            <v>0</v>
          </cell>
          <cell r="BU644">
            <v>1</v>
          </cell>
          <cell r="BV644">
            <v>1</v>
          </cell>
          <cell r="BW644">
            <v>1</v>
          </cell>
          <cell r="BX644">
            <v>1</v>
          </cell>
          <cell r="BY644">
            <v>1</v>
          </cell>
          <cell r="BZ644">
            <v>1</v>
          </cell>
          <cell r="CA644">
            <v>1</v>
          </cell>
          <cell r="CB644">
            <v>1</v>
          </cell>
          <cell r="CC644">
            <v>1</v>
          </cell>
          <cell r="CD644">
            <v>1</v>
          </cell>
          <cell r="CE644">
            <v>1</v>
          </cell>
          <cell r="CF644">
            <v>1</v>
          </cell>
          <cell r="CG644">
            <v>1</v>
          </cell>
          <cell r="CH644">
            <v>1</v>
          </cell>
          <cell r="CI644">
            <v>1</v>
          </cell>
          <cell r="CJ644">
            <v>1</v>
          </cell>
          <cell r="CK644">
            <v>1</v>
          </cell>
          <cell r="CL644">
            <v>1</v>
          </cell>
          <cell r="CM644">
            <v>1</v>
          </cell>
          <cell r="CN644">
            <v>1</v>
          </cell>
          <cell r="CO644">
            <v>1</v>
          </cell>
          <cell r="CP644">
            <v>1</v>
          </cell>
          <cell r="CQ644">
            <v>1</v>
          </cell>
          <cell r="CR644">
            <v>1</v>
          </cell>
          <cell r="CS644">
            <v>1</v>
          </cell>
          <cell r="CT644">
            <v>1</v>
          </cell>
          <cell r="CU644">
            <v>1</v>
          </cell>
          <cell r="CV644">
            <v>2</v>
          </cell>
          <cell r="CW644">
            <v>1</v>
          </cell>
          <cell r="CX644">
            <v>1</v>
          </cell>
          <cell r="CY644">
            <v>1</v>
          </cell>
          <cell r="CZ644">
            <v>1</v>
          </cell>
          <cell r="DA644">
            <v>1</v>
          </cell>
          <cell r="DB644">
            <v>1</v>
          </cell>
          <cell r="DC644">
            <v>2</v>
          </cell>
          <cell r="DD644">
            <v>1</v>
          </cell>
          <cell r="DE644">
            <v>1</v>
          </cell>
          <cell r="DF644">
            <v>2</v>
          </cell>
          <cell r="DG644">
            <v>1</v>
          </cell>
          <cell r="DH644">
            <v>1</v>
          </cell>
          <cell r="DI644">
            <v>1</v>
          </cell>
          <cell r="DJ644" t="str">
            <v>Dr</v>
          </cell>
          <cell r="DK644" t="str">
            <v>Limited</v>
          </cell>
          <cell r="EA644" t="str">
            <v>Do</v>
          </cell>
          <cell r="EB644" t="str">
            <v>• Base attack bonus of +5 or better.
• Mounted Combat Feat.
• Skill Focus (Ride) Feat.
• 4 ranks in Diplomacy.
• 4 ranks in Handle Animal.
• 8 ranks in Ride.
• Draconic Language.</v>
          </cell>
        </row>
        <row r="645">
          <cell r="A645">
            <v>642</v>
          </cell>
          <cell r="B645" t="str">
            <v>Dragonslayer</v>
          </cell>
          <cell r="C645" t="str">
            <v>Drg</v>
          </cell>
          <cell r="D645" t="str">
            <v>DgS</v>
          </cell>
          <cell r="E645">
            <v>0</v>
          </cell>
          <cell r="G645">
            <v>0</v>
          </cell>
          <cell r="K645">
            <v>2</v>
          </cell>
          <cell r="L645">
            <v>10</v>
          </cell>
          <cell r="N645" t="b">
            <v>0</v>
          </cell>
          <cell r="O645" t="b">
            <v>0</v>
          </cell>
          <cell r="P645" t="b">
            <v>0</v>
          </cell>
          <cell r="Q645" t="b">
            <v>0</v>
          </cell>
          <cell r="R645" t="b">
            <v>0</v>
          </cell>
          <cell r="S645" t="b">
            <v>0</v>
          </cell>
          <cell r="T645" t="b">
            <v>0</v>
          </cell>
          <cell r="U645">
            <v>1</v>
          </cell>
          <cell r="V645">
            <v>0.5</v>
          </cell>
          <cell r="W645">
            <v>0.34</v>
          </cell>
          <cell r="X645">
            <v>0.5</v>
          </cell>
          <cell r="AH645">
            <v>1</v>
          </cell>
          <cell r="AI645">
            <v>1</v>
          </cell>
          <cell r="AJ645">
            <v>1</v>
          </cell>
          <cell r="AK645">
            <v>1</v>
          </cell>
          <cell r="AL645">
            <v>2</v>
          </cell>
          <cell r="AM645">
            <v>0</v>
          </cell>
          <cell r="AN645">
            <v>1</v>
          </cell>
          <cell r="AO645">
            <v>2</v>
          </cell>
          <cell r="AP645">
            <v>2</v>
          </cell>
          <cell r="AQ645">
            <v>2</v>
          </cell>
          <cell r="AR645">
            <v>2</v>
          </cell>
          <cell r="AS645">
            <v>2</v>
          </cell>
          <cell r="AT645">
            <v>2</v>
          </cell>
          <cell r="AU645">
            <v>2</v>
          </cell>
          <cell r="AV645">
            <v>1</v>
          </cell>
          <cell r="AW645">
            <v>1</v>
          </cell>
          <cell r="AX645">
            <v>1</v>
          </cell>
          <cell r="AY645">
            <v>1</v>
          </cell>
          <cell r="AZ645">
            <v>1</v>
          </cell>
          <cell r="BA645">
            <v>1</v>
          </cell>
          <cell r="BB645">
            <v>1</v>
          </cell>
          <cell r="BC645">
            <v>1</v>
          </cell>
          <cell r="BD645">
            <v>1</v>
          </cell>
          <cell r="BE645">
            <v>1</v>
          </cell>
          <cell r="BF645">
            <v>0</v>
          </cell>
          <cell r="BG645">
            <v>0</v>
          </cell>
          <cell r="BH645">
            <v>2</v>
          </cell>
          <cell r="BI645">
            <v>2</v>
          </cell>
          <cell r="BJ645">
            <v>2</v>
          </cell>
          <cell r="BK645">
            <v>1</v>
          </cell>
          <cell r="BL645">
            <v>1</v>
          </cell>
          <cell r="BM645">
            <v>1</v>
          </cell>
          <cell r="BN645">
            <v>1</v>
          </cell>
          <cell r="BO645">
            <v>1</v>
          </cell>
          <cell r="BP645">
            <v>0</v>
          </cell>
          <cell r="BQ645">
            <v>1</v>
          </cell>
          <cell r="BR645">
            <v>1</v>
          </cell>
          <cell r="BS645">
            <v>1</v>
          </cell>
          <cell r="BT645">
            <v>0</v>
          </cell>
          <cell r="BU645">
            <v>1</v>
          </cell>
          <cell r="BV645">
            <v>1</v>
          </cell>
          <cell r="BW645">
            <v>1</v>
          </cell>
          <cell r="BX645">
            <v>1</v>
          </cell>
          <cell r="BY645">
            <v>1</v>
          </cell>
          <cell r="BZ645">
            <v>1</v>
          </cell>
          <cell r="CA645">
            <v>1</v>
          </cell>
          <cell r="CB645">
            <v>1</v>
          </cell>
          <cell r="CC645">
            <v>1</v>
          </cell>
          <cell r="CD645">
            <v>1</v>
          </cell>
          <cell r="CE645">
            <v>1</v>
          </cell>
          <cell r="CF645">
            <v>1</v>
          </cell>
          <cell r="CG645">
            <v>1</v>
          </cell>
          <cell r="CH645">
            <v>1</v>
          </cell>
          <cell r="CI645">
            <v>1</v>
          </cell>
          <cell r="CJ645">
            <v>1</v>
          </cell>
          <cell r="CK645">
            <v>1</v>
          </cell>
          <cell r="CL645">
            <v>1</v>
          </cell>
          <cell r="CM645">
            <v>1</v>
          </cell>
          <cell r="CN645">
            <v>1</v>
          </cell>
          <cell r="CO645">
            <v>1</v>
          </cell>
          <cell r="CP645">
            <v>1</v>
          </cell>
          <cell r="CQ645">
            <v>1</v>
          </cell>
          <cell r="CR645">
            <v>1</v>
          </cell>
          <cell r="CS645">
            <v>1</v>
          </cell>
          <cell r="CT645">
            <v>1</v>
          </cell>
          <cell r="CU645">
            <v>1</v>
          </cell>
          <cell r="CV645">
            <v>1</v>
          </cell>
          <cell r="CW645">
            <v>2</v>
          </cell>
          <cell r="CX645">
            <v>1</v>
          </cell>
          <cell r="CY645">
            <v>1</v>
          </cell>
          <cell r="CZ645">
            <v>1</v>
          </cell>
          <cell r="DA645">
            <v>1</v>
          </cell>
          <cell r="DB645">
            <v>1</v>
          </cell>
          <cell r="DC645">
            <v>1</v>
          </cell>
          <cell r="DD645">
            <v>1</v>
          </cell>
          <cell r="DE645">
            <v>1</v>
          </cell>
          <cell r="DF645">
            <v>2</v>
          </cell>
          <cell r="DG645">
            <v>1</v>
          </cell>
          <cell r="DH645">
            <v>1</v>
          </cell>
          <cell r="DI645">
            <v>1</v>
          </cell>
          <cell r="DJ645" t="str">
            <v>Dr</v>
          </cell>
          <cell r="DK645" t="str">
            <v>Limited</v>
          </cell>
          <cell r="EA645" t="str">
            <v>Do</v>
          </cell>
          <cell r="EB645" t="str">
            <v>• Base attack bonus of +5 or better.
• Dodge Feat.
• Iron Will Feat.
• 2 ranks in Tumble.</v>
          </cell>
        </row>
        <row r="646">
          <cell r="A646">
            <v>643</v>
          </cell>
          <cell r="B646" t="str">
            <v>Dragonsong Lyrist</v>
          </cell>
          <cell r="C646" t="str">
            <v>DSL</v>
          </cell>
          <cell r="D646" t="str">
            <v>DSL</v>
          </cell>
          <cell r="E646">
            <v>0</v>
          </cell>
          <cell r="G646">
            <v>0</v>
          </cell>
          <cell r="K646">
            <v>4</v>
          </cell>
          <cell r="L646">
            <v>6</v>
          </cell>
          <cell r="N646" t="b">
            <v>0</v>
          </cell>
          <cell r="U646">
            <v>0.75</v>
          </cell>
          <cell r="V646">
            <v>0.34</v>
          </cell>
          <cell r="W646">
            <v>0.5</v>
          </cell>
          <cell r="X646">
            <v>0.5</v>
          </cell>
          <cell r="AH646">
            <v>1</v>
          </cell>
          <cell r="AI646">
            <v>1</v>
          </cell>
          <cell r="AJ646">
            <v>1</v>
          </cell>
          <cell r="AK646">
            <v>2</v>
          </cell>
          <cell r="AL646">
            <v>1</v>
          </cell>
          <cell r="AM646">
            <v>0</v>
          </cell>
          <cell r="AN646">
            <v>2</v>
          </cell>
          <cell r="AO646">
            <v>2</v>
          </cell>
          <cell r="AP646">
            <v>2</v>
          </cell>
          <cell r="AQ646">
            <v>2</v>
          </cell>
          <cell r="AR646">
            <v>2</v>
          </cell>
          <cell r="AS646">
            <v>2</v>
          </cell>
          <cell r="AT646">
            <v>2</v>
          </cell>
          <cell r="AU646">
            <v>2</v>
          </cell>
          <cell r="AV646">
            <v>1</v>
          </cell>
          <cell r="AW646">
            <v>2</v>
          </cell>
          <cell r="AX646">
            <v>1</v>
          </cell>
          <cell r="AY646">
            <v>1</v>
          </cell>
          <cell r="AZ646">
            <v>1</v>
          </cell>
          <cell r="BA646">
            <v>1</v>
          </cell>
          <cell r="BB646">
            <v>1</v>
          </cell>
          <cell r="BC646">
            <v>1</v>
          </cell>
          <cell r="BD646">
            <v>1</v>
          </cell>
          <cell r="BE646">
            <v>1</v>
          </cell>
          <cell r="BF646">
            <v>0</v>
          </cell>
          <cell r="BG646">
            <v>0</v>
          </cell>
          <cell r="BH646">
            <v>1</v>
          </cell>
          <cell r="BI646">
            <v>1</v>
          </cell>
          <cell r="BJ646">
            <v>2</v>
          </cell>
          <cell r="BK646">
            <v>1</v>
          </cell>
          <cell r="BL646">
            <v>1</v>
          </cell>
          <cell r="BM646">
            <v>1</v>
          </cell>
          <cell r="BN646">
            <v>1</v>
          </cell>
          <cell r="BO646">
            <v>1</v>
          </cell>
          <cell r="BP646">
            <v>0</v>
          </cell>
          <cell r="BQ646">
            <v>1</v>
          </cell>
          <cell r="BR646">
            <v>1</v>
          </cell>
          <cell r="BS646">
            <v>1</v>
          </cell>
          <cell r="BT646">
            <v>0</v>
          </cell>
          <cell r="BU646">
            <v>1</v>
          </cell>
          <cell r="BV646">
            <v>1</v>
          </cell>
          <cell r="BW646">
            <v>1</v>
          </cell>
          <cell r="BX646">
            <v>1</v>
          </cell>
          <cell r="BY646">
            <v>1</v>
          </cell>
          <cell r="BZ646">
            <v>1</v>
          </cell>
          <cell r="CA646">
            <v>1</v>
          </cell>
          <cell r="CB646">
            <v>1</v>
          </cell>
          <cell r="CC646">
            <v>1</v>
          </cell>
          <cell r="CD646">
            <v>1</v>
          </cell>
          <cell r="CE646">
            <v>2</v>
          </cell>
          <cell r="CF646">
            <v>1</v>
          </cell>
          <cell r="CG646">
            <v>1</v>
          </cell>
          <cell r="CH646">
            <v>1</v>
          </cell>
          <cell r="CI646">
            <v>2</v>
          </cell>
          <cell r="CJ646">
            <v>2</v>
          </cell>
          <cell r="CK646">
            <v>2</v>
          </cell>
          <cell r="CL646">
            <v>2</v>
          </cell>
          <cell r="CM646">
            <v>2</v>
          </cell>
          <cell r="CN646">
            <v>2</v>
          </cell>
          <cell r="CO646">
            <v>1</v>
          </cell>
          <cell r="CP646">
            <v>1</v>
          </cell>
          <cell r="CQ646">
            <v>1</v>
          </cell>
          <cell r="CR646">
            <v>1</v>
          </cell>
          <cell r="CS646">
            <v>1</v>
          </cell>
          <cell r="CT646">
            <v>1</v>
          </cell>
          <cell r="CU646">
            <v>1</v>
          </cell>
          <cell r="CV646">
            <v>1</v>
          </cell>
          <cell r="CW646">
            <v>1</v>
          </cell>
          <cell r="CX646">
            <v>2</v>
          </cell>
          <cell r="CY646">
            <v>1</v>
          </cell>
          <cell r="CZ646">
            <v>1</v>
          </cell>
          <cell r="DA646">
            <v>1</v>
          </cell>
          <cell r="DB646">
            <v>1</v>
          </cell>
          <cell r="DC646">
            <v>1</v>
          </cell>
          <cell r="DD646">
            <v>1</v>
          </cell>
          <cell r="DE646">
            <v>1</v>
          </cell>
          <cell r="DF646">
            <v>1</v>
          </cell>
          <cell r="DG646">
            <v>1</v>
          </cell>
          <cell r="DH646">
            <v>1</v>
          </cell>
          <cell r="DI646">
            <v>1</v>
          </cell>
          <cell r="DJ646" t="str">
            <v>Dr</v>
          </cell>
          <cell r="DK646" t="str">
            <v>Limited</v>
          </cell>
          <cell r="EA646" t="str">
            <v>Do</v>
          </cell>
          <cell r="EB646" t="str">
            <v>• Dragonsong Feat.
• 5 ranks in Concentration.
• 5 ranks in Diplomacy.
• 5 ranks in Knowledge (Arcana).
• 10 ranks in Perform (Oratory) or Perform (Sing).
• Draconic Language.</v>
          </cell>
        </row>
        <row r="647">
          <cell r="A647">
            <v>644</v>
          </cell>
          <cell r="B647" t="str">
            <v>Dragonstalker</v>
          </cell>
          <cell r="C647" t="str">
            <v>DSt</v>
          </cell>
          <cell r="D647" t="str">
            <v>DSt</v>
          </cell>
          <cell r="E647">
            <v>0</v>
          </cell>
          <cell r="K647">
            <v>4</v>
          </cell>
          <cell r="L647">
            <v>8</v>
          </cell>
          <cell r="N647" t="b">
            <v>0</v>
          </cell>
          <cell r="Q647" t="b">
            <v>0</v>
          </cell>
          <cell r="S647" t="b">
            <v>0</v>
          </cell>
          <cell r="U647">
            <v>1</v>
          </cell>
          <cell r="V647">
            <v>0.34</v>
          </cell>
          <cell r="W647">
            <v>0.5</v>
          </cell>
          <cell r="X647">
            <v>0.5</v>
          </cell>
          <cell r="AH647">
            <v>1</v>
          </cell>
          <cell r="AI647">
            <v>1</v>
          </cell>
          <cell r="AJ647">
            <v>1</v>
          </cell>
          <cell r="AK647">
            <v>2</v>
          </cell>
          <cell r="AL647">
            <v>2</v>
          </cell>
          <cell r="AM647">
            <v>0</v>
          </cell>
          <cell r="AN647">
            <v>1</v>
          </cell>
          <cell r="AO647">
            <v>2</v>
          </cell>
          <cell r="AP647">
            <v>2</v>
          </cell>
          <cell r="AQ647">
            <v>2</v>
          </cell>
          <cell r="AR647">
            <v>2</v>
          </cell>
          <cell r="AS647">
            <v>2</v>
          </cell>
          <cell r="AT647">
            <v>2</v>
          </cell>
          <cell r="AU647">
            <v>2</v>
          </cell>
          <cell r="AV647">
            <v>1</v>
          </cell>
          <cell r="AW647">
            <v>2</v>
          </cell>
          <cell r="AX647">
            <v>1</v>
          </cell>
          <cell r="AY647">
            <v>2</v>
          </cell>
          <cell r="AZ647">
            <v>1</v>
          </cell>
          <cell r="BA647">
            <v>1</v>
          </cell>
          <cell r="BB647">
            <v>2</v>
          </cell>
          <cell r="BC647">
            <v>1</v>
          </cell>
          <cell r="BD647">
            <v>1</v>
          </cell>
          <cell r="BE647">
            <v>2</v>
          </cell>
          <cell r="BF647">
            <v>0</v>
          </cell>
          <cell r="BG647">
            <v>0</v>
          </cell>
          <cell r="BH647">
            <v>1</v>
          </cell>
          <cell r="BI647">
            <v>2</v>
          </cell>
          <cell r="BJ647">
            <v>2</v>
          </cell>
          <cell r="BK647">
            <v>1</v>
          </cell>
          <cell r="BL647">
            <v>1</v>
          </cell>
          <cell r="BM647">
            <v>1</v>
          </cell>
          <cell r="BN647">
            <v>1</v>
          </cell>
          <cell r="BO647">
            <v>2</v>
          </cell>
          <cell r="BP647">
            <v>0</v>
          </cell>
          <cell r="BQ647">
            <v>1</v>
          </cell>
          <cell r="BR647">
            <v>1</v>
          </cell>
          <cell r="BS647">
            <v>1</v>
          </cell>
          <cell r="BT647">
            <v>0</v>
          </cell>
          <cell r="BU647">
            <v>1</v>
          </cell>
          <cell r="BV647">
            <v>1</v>
          </cell>
          <cell r="BW647">
            <v>1</v>
          </cell>
          <cell r="BX647">
            <v>1</v>
          </cell>
          <cell r="BY647">
            <v>1</v>
          </cell>
          <cell r="BZ647">
            <v>1</v>
          </cell>
          <cell r="CA647">
            <v>1</v>
          </cell>
          <cell r="CB647">
            <v>1</v>
          </cell>
          <cell r="CC647">
            <v>1</v>
          </cell>
          <cell r="CD647">
            <v>1</v>
          </cell>
          <cell r="CE647">
            <v>2</v>
          </cell>
          <cell r="CF647">
            <v>1</v>
          </cell>
          <cell r="CG647">
            <v>2</v>
          </cell>
          <cell r="CH647">
            <v>1</v>
          </cell>
          <cell r="CI647">
            <v>1</v>
          </cell>
          <cell r="CJ647">
            <v>1</v>
          </cell>
          <cell r="CK647">
            <v>1</v>
          </cell>
          <cell r="CL647">
            <v>1</v>
          </cell>
          <cell r="CM647">
            <v>1</v>
          </cell>
          <cell r="CN647">
            <v>1</v>
          </cell>
          <cell r="CO647">
            <v>1</v>
          </cell>
          <cell r="CP647">
            <v>1</v>
          </cell>
          <cell r="CQ647">
            <v>1</v>
          </cell>
          <cell r="CR647">
            <v>1</v>
          </cell>
          <cell r="CS647">
            <v>1</v>
          </cell>
          <cell r="CT647">
            <v>1</v>
          </cell>
          <cell r="CU647">
            <v>1</v>
          </cell>
          <cell r="CV647">
            <v>1</v>
          </cell>
          <cell r="CW647">
            <v>2</v>
          </cell>
          <cell r="CX647">
            <v>1</v>
          </cell>
          <cell r="CY647">
            <v>1</v>
          </cell>
          <cell r="CZ647">
            <v>1</v>
          </cell>
          <cell r="DA647">
            <v>1</v>
          </cell>
          <cell r="DB647">
            <v>1</v>
          </cell>
          <cell r="DC647">
            <v>2</v>
          </cell>
          <cell r="DD647">
            <v>2</v>
          </cell>
          <cell r="DE647">
            <v>1</v>
          </cell>
          <cell r="DF647">
            <v>1</v>
          </cell>
          <cell r="DG647">
            <v>1</v>
          </cell>
          <cell r="DH647">
            <v>1</v>
          </cell>
          <cell r="DI647">
            <v>1</v>
          </cell>
          <cell r="DJ647" t="str">
            <v>Dr</v>
          </cell>
          <cell r="DK647" t="str">
            <v>Limited</v>
          </cell>
          <cell r="EA647" t="str">
            <v>Do</v>
          </cell>
          <cell r="EB647" t="str">
            <v>• Base attack bonus of +5 or greater.
• Blind-Fight Feat.
• Track Feat.
• 4 ranks in Gather Information..
• 6 ranks in Hide.
• 4 ranks in Knowledge (Arcana).
• 6 ranks in Move Silently.
• 6 ranks in Search.
• Draconic Language.</v>
          </cell>
        </row>
        <row r="648">
          <cell r="A648">
            <v>645</v>
          </cell>
          <cell r="B648" t="str">
            <v>Hoardstealer</v>
          </cell>
          <cell r="C648" t="str">
            <v>HSt</v>
          </cell>
          <cell r="D648" t="str">
            <v>HSt</v>
          </cell>
          <cell r="E648">
            <v>0</v>
          </cell>
          <cell r="K648">
            <v>6</v>
          </cell>
          <cell r="L648">
            <v>6</v>
          </cell>
          <cell r="S648" t="b">
            <v>0</v>
          </cell>
          <cell r="U648">
            <v>0.75</v>
          </cell>
          <cell r="V648">
            <v>0.34</v>
          </cell>
          <cell r="W648">
            <v>0.5</v>
          </cell>
          <cell r="X648">
            <v>0.5</v>
          </cell>
          <cell r="AH648">
            <v>2</v>
          </cell>
          <cell r="AI648">
            <v>1</v>
          </cell>
          <cell r="AJ648">
            <v>2</v>
          </cell>
          <cell r="AK648">
            <v>2</v>
          </cell>
          <cell r="AL648">
            <v>2</v>
          </cell>
          <cell r="AM648">
            <v>0</v>
          </cell>
          <cell r="AN648">
            <v>2</v>
          </cell>
          <cell r="AO648">
            <v>1</v>
          </cell>
          <cell r="AP648">
            <v>1</v>
          </cell>
          <cell r="AQ648">
            <v>1</v>
          </cell>
          <cell r="AR648">
            <v>1</v>
          </cell>
          <cell r="AS648">
            <v>1</v>
          </cell>
          <cell r="AT648">
            <v>1</v>
          </cell>
          <cell r="AU648">
            <v>1</v>
          </cell>
          <cell r="AV648">
            <v>2</v>
          </cell>
          <cell r="AW648">
            <v>1</v>
          </cell>
          <cell r="AX648">
            <v>2</v>
          </cell>
          <cell r="AY648">
            <v>2</v>
          </cell>
          <cell r="AZ648">
            <v>2</v>
          </cell>
          <cell r="BA648">
            <v>1</v>
          </cell>
          <cell r="BB648">
            <v>2</v>
          </cell>
          <cell r="BC648">
            <v>1</v>
          </cell>
          <cell r="BD648">
            <v>1</v>
          </cell>
          <cell r="BE648">
            <v>1</v>
          </cell>
          <cell r="BF648">
            <v>0</v>
          </cell>
          <cell r="BG648">
            <v>0</v>
          </cell>
          <cell r="BH648">
            <v>1</v>
          </cell>
          <cell r="BI648">
            <v>2</v>
          </cell>
          <cell r="BJ648">
            <v>1</v>
          </cell>
          <cell r="BK648">
            <v>1</v>
          </cell>
          <cell r="BL648">
            <v>1</v>
          </cell>
          <cell r="BM648">
            <v>1</v>
          </cell>
          <cell r="BN648">
            <v>1</v>
          </cell>
          <cell r="BO648">
            <v>1</v>
          </cell>
          <cell r="BP648">
            <v>0</v>
          </cell>
          <cell r="BQ648">
            <v>1</v>
          </cell>
          <cell r="BR648">
            <v>1</v>
          </cell>
          <cell r="BS648">
            <v>1</v>
          </cell>
          <cell r="BT648">
            <v>0</v>
          </cell>
          <cell r="BU648">
            <v>1</v>
          </cell>
          <cell r="BV648">
            <v>1</v>
          </cell>
          <cell r="BW648">
            <v>1</v>
          </cell>
          <cell r="BX648">
            <v>1</v>
          </cell>
          <cell r="BY648">
            <v>1</v>
          </cell>
          <cell r="BZ648">
            <v>1</v>
          </cell>
          <cell r="CA648">
            <v>1</v>
          </cell>
          <cell r="CB648">
            <v>1</v>
          </cell>
          <cell r="CC648">
            <v>1</v>
          </cell>
          <cell r="CD648">
            <v>1</v>
          </cell>
          <cell r="CE648">
            <v>1</v>
          </cell>
          <cell r="CF648">
            <v>1</v>
          </cell>
          <cell r="CG648">
            <v>1</v>
          </cell>
          <cell r="CH648">
            <v>2</v>
          </cell>
          <cell r="CI648">
            <v>1</v>
          </cell>
          <cell r="CJ648">
            <v>1</v>
          </cell>
          <cell r="CK648">
            <v>1</v>
          </cell>
          <cell r="CL648">
            <v>1</v>
          </cell>
          <cell r="CM648">
            <v>1</v>
          </cell>
          <cell r="CN648">
            <v>1</v>
          </cell>
          <cell r="CO648">
            <v>1</v>
          </cell>
          <cell r="CP648">
            <v>1</v>
          </cell>
          <cell r="CQ648">
            <v>1</v>
          </cell>
          <cell r="CR648">
            <v>1</v>
          </cell>
          <cell r="CS648">
            <v>1</v>
          </cell>
          <cell r="CT648">
            <v>1</v>
          </cell>
          <cell r="CU648">
            <v>1</v>
          </cell>
          <cell r="CV648">
            <v>1</v>
          </cell>
          <cell r="CW648">
            <v>2</v>
          </cell>
          <cell r="CX648">
            <v>1</v>
          </cell>
          <cell r="CY648">
            <v>1</v>
          </cell>
          <cell r="CZ648">
            <v>1</v>
          </cell>
          <cell r="DA648">
            <v>1</v>
          </cell>
          <cell r="DB648">
            <v>1</v>
          </cell>
          <cell r="DC648">
            <v>1</v>
          </cell>
          <cell r="DD648">
            <v>1</v>
          </cell>
          <cell r="DE648">
            <v>2</v>
          </cell>
          <cell r="DF648">
            <v>1</v>
          </cell>
          <cell r="DG648">
            <v>2</v>
          </cell>
          <cell r="DH648">
            <v>1</v>
          </cell>
          <cell r="DI648">
            <v>2</v>
          </cell>
          <cell r="DJ648" t="str">
            <v>Dr</v>
          </cell>
          <cell r="DK648" t="str">
            <v>Limited</v>
          </cell>
          <cell r="EA648" t="str">
            <v>Might</v>
          </cell>
          <cell r="EB648" t="str">
            <v>• Must be of Any Non-Lawful Alignment.
• 8 ranks in Appraise.
• 4 ranks in Disable Device.
• 4 ranks in Escape Artist.
• 8 ranks in Hide.
• 8 ranks in Move Silently.
• 4 ranks in Open Lock.
• 8 ranks in Search.
• Must have participated in the location and recovery of a treature hoard worth 5000gp or more (not verified).</v>
          </cell>
        </row>
        <row r="649">
          <cell r="A649">
            <v>646</v>
          </cell>
          <cell r="B649" t="str">
            <v>Initiate of the Draconic Mysteries</v>
          </cell>
          <cell r="C649" t="str">
            <v>IDM</v>
          </cell>
          <cell r="D649" t="str">
            <v>IDM</v>
          </cell>
          <cell r="E649">
            <v>0</v>
          </cell>
          <cell r="K649">
            <v>4</v>
          </cell>
          <cell r="L649">
            <v>8</v>
          </cell>
          <cell r="U649">
            <v>0.75</v>
          </cell>
          <cell r="V649">
            <v>0.5</v>
          </cell>
          <cell r="W649">
            <v>0.5</v>
          </cell>
          <cell r="X649">
            <v>0.5</v>
          </cell>
          <cell r="AH649">
            <v>1</v>
          </cell>
          <cell r="AI649">
            <v>1</v>
          </cell>
          <cell r="AJ649">
            <v>2</v>
          </cell>
          <cell r="AK649">
            <v>1</v>
          </cell>
          <cell r="AL649">
            <v>1</v>
          </cell>
          <cell r="AM649">
            <v>0</v>
          </cell>
          <cell r="AN649">
            <v>2</v>
          </cell>
          <cell r="AO649">
            <v>1</v>
          </cell>
          <cell r="AP649">
            <v>1</v>
          </cell>
          <cell r="AQ649">
            <v>1</v>
          </cell>
          <cell r="AR649">
            <v>1</v>
          </cell>
          <cell r="AS649">
            <v>1</v>
          </cell>
          <cell r="AT649">
            <v>1</v>
          </cell>
          <cell r="AU649">
            <v>1</v>
          </cell>
          <cell r="AV649">
            <v>1</v>
          </cell>
          <cell r="AW649">
            <v>2</v>
          </cell>
          <cell r="AX649">
            <v>1</v>
          </cell>
          <cell r="AY649">
            <v>1</v>
          </cell>
          <cell r="AZ649">
            <v>2</v>
          </cell>
          <cell r="BA649">
            <v>1</v>
          </cell>
          <cell r="BB649">
            <v>1</v>
          </cell>
          <cell r="BC649">
            <v>1</v>
          </cell>
          <cell r="BD649">
            <v>2</v>
          </cell>
          <cell r="BE649">
            <v>1</v>
          </cell>
          <cell r="BF649">
            <v>0</v>
          </cell>
          <cell r="BG649">
            <v>0</v>
          </cell>
          <cell r="BH649">
            <v>1</v>
          </cell>
          <cell r="BI649">
            <v>1</v>
          </cell>
          <cell r="BJ649">
            <v>2</v>
          </cell>
          <cell r="BK649">
            <v>1</v>
          </cell>
          <cell r="BL649">
            <v>1</v>
          </cell>
          <cell r="BM649">
            <v>1</v>
          </cell>
          <cell r="BN649">
            <v>1</v>
          </cell>
          <cell r="BO649">
            <v>1</v>
          </cell>
          <cell r="BP649">
            <v>0</v>
          </cell>
          <cell r="BQ649">
            <v>1</v>
          </cell>
          <cell r="BR649">
            <v>1</v>
          </cell>
          <cell r="BS649">
            <v>1</v>
          </cell>
          <cell r="BT649">
            <v>0</v>
          </cell>
          <cell r="BU649">
            <v>2</v>
          </cell>
          <cell r="BV649">
            <v>1</v>
          </cell>
          <cell r="BW649">
            <v>1</v>
          </cell>
          <cell r="BX649">
            <v>1</v>
          </cell>
          <cell r="BY649">
            <v>1</v>
          </cell>
          <cell r="BZ649">
            <v>1</v>
          </cell>
          <cell r="CA649">
            <v>1</v>
          </cell>
          <cell r="CB649">
            <v>1</v>
          </cell>
          <cell r="CC649">
            <v>1</v>
          </cell>
          <cell r="CD649">
            <v>1</v>
          </cell>
          <cell r="CE649">
            <v>2</v>
          </cell>
          <cell r="CF649">
            <v>1</v>
          </cell>
          <cell r="CG649">
            <v>1</v>
          </cell>
          <cell r="CH649">
            <v>1</v>
          </cell>
          <cell r="CI649">
            <v>1</v>
          </cell>
          <cell r="CJ649">
            <v>1</v>
          </cell>
          <cell r="CK649">
            <v>1</v>
          </cell>
          <cell r="CL649">
            <v>1</v>
          </cell>
          <cell r="CM649">
            <v>1</v>
          </cell>
          <cell r="CN649">
            <v>1</v>
          </cell>
          <cell r="CO649">
            <v>1</v>
          </cell>
          <cell r="CP649">
            <v>1</v>
          </cell>
          <cell r="CQ649">
            <v>1</v>
          </cell>
          <cell r="CR649">
            <v>1</v>
          </cell>
          <cell r="CS649">
            <v>1</v>
          </cell>
          <cell r="CT649">
            <v>1</v>
          </cell>
          <cell r="CU649">
            <v>1</v>
          </cell>
          <cell r="CV649">
            <v>1</v>
          </cell>
          <cell r="CW649">
            <v>1</v>
          </cell>
          <cell r="CX649">
            <v>1</v>
          </cell>
          <cell r="CY649">
            <v>1</v>
          </cell>
          <cell r="CZ649">
            <v>1</v>
          </cell>
          <cell r="DA649">
            <v>1</v>
          </cell>
          <cell r="DB649">
            <v>1</v>
          </cell>
          <cell r="DC649">
            <v>2</v>
          </cell>
          <cell r="DD649">
            <v>1</v>
          </cell>
          <cell r="DE649">
            <v>1</v>
          </cell>
          <cell r="DF649">
            <v>2</v>
          </cell>
          <cell r="DG649">
            <v>1</v>
          </cell>
          <cell r="DH649">
            <v>1</v>
          </cell>
          <cell r="DI649">
            <v>1</v>
          </cell>
          <cell r="DJ649" t="str">
            <v>Dr</v>
          </cell>
          <cell r="DK649" t="str">
            <v>Limited</v>
          </cell>
          <cell r="EA649" t="str">
            <v>Do</v>
          </cell>
          <cell r="EB649" t="str">
            <v>• Alertness Feat.
• Improved Unarmed Strike Feat.
• Power Attack Feat.
• 6 ranks in Concentration.
• 8 ranks in Jump.
• 6 ranks in Knowledge (arcana).
• 4 ranks in Knowledge (religion).
• 4 ranks in Tumble.
• Must speak Draconic.</v>
          </cell>
        </row>
        <row r="650">
          <cell r="A650">
            <v>647</v>
          </cell>
          <cell r="B650" t="str">
            <v>Platinum Knight</v>
          </cell>
          <cell r="C650" t="str">
            <v>PlK</v>
          </cell>
          <cell r="D650" t="str">
            <v>PlK</v>
          </cell>
          <cell r="E650">
            <v>0</v>
          </cell>
          <cell r="G650">
            <v>0</v>
          </cell>
          <cell r="K650">
            <v>2</v>
          </cell>
          <cell r="L650">
            <v>8</v>
          </cell>
          <cell r="N650" t="b">
            <v>0</v>
          </cell>
          <cell r="O650" t="b">
            <v>0</v>
          </cell>
          <cell r="P650" t="b">
            <v>0</v>
          </cell>
          <cell r="Q650" t="b">
            <v>0</v>
          </cell>
          <cell r="R650" t="b">
            <v>0</v>
          </cell>
          <cell r="S650" t="b">
            <v>0</v>
          </cell>
          <cell r="T650" t="b">
            <v>0</v>
          </cell>
          <cell r="U650">
            <v>1</v>
          </cell>
          <cell r="V650">
            <v>0.5</v>
          </cell>
          <cell r="W650">
            <v>0.34</v>
          </cell>
          <cell r="X650">
            <v>0.5</v>
          </cell>
          <cell r="AH650">
            <v>1</v>
          </cell>
          <cell r="AI650">
            <v>1</v>
          </cell>
          <cell r="AJ650">
            <v>1</v>
          </cell>
          <cell r="AK650">
            <v>1</v>
          </cell>
          <cell r="AL650">
            <v>1</v>
          </cell>
          <cell r="AM650">
            <v>0</v>
          </cell>
          <cell r="AN650">
            <v>2</v>
          </cell>
          <cell r="AO650">
            <v>1</v>
          </cell>
          <cell r="AP650">
            <v>1</v>
          </cell>
          <cell r="AQ650">
            <v>1</v>
          </cell>
          <cell r="AR650">
            <v>1</v>
          </cell>
          <cell r="AS650">
            <v>1</v>
          </cell>
          <cell r="AT650">
            <v>1</v>
          </cell>
          <cell r="AU650">
            <v>1</v>
          </cell>
          <cell r="AV650">
            <v>1</v>
          </cell>
          <cell r="AW650">
            <v>2</v>
          </cell>
          <cell r="AX650">
            <v>1</v>
          </cell>
          <cell r="AY650">
            <v>1</v>
          </cell>
          <cell r="AZ650">
            <v>1</v>
          </cell>
          <cell r="BA650">
            <v>1</v>
          </cell>
          <cell r="BB650">
            <v>1</v>
          </cell>
          <cell r="BC650">
            <v>1</v>
          </cell>
          <cell r="BD650">
            <v>2</v>
          </cell>
          <cell r="BE650">
            <v>1</v>
          </cell>
          <cell r="BF650">
            <v>0</v>
          </cell>
          <cell r="BG650">
            <v>0</v>
          </cell>
          <cell r="BH650">
            <v>2</v>
          </cell>
          <cell r="BI650">
            <v>1</v>
          </cell>
          <cell r="BJ650">
            <v>2</v>
          </cell>
          <cell r="BK650">
            <v>1</v>
          </cell>
          <cell r="BL650">
            <v>1</v>
          </cell>
          <cell r="BM650">
            <v>1</v>
          </cell>
          <cell r="BN650">
            <v>1</v>
          </cell>
          <cell r="BO650">
            <v>1</v>
          </cell>
          <cell r="BP650">
            <v>0</v>
          </cell>
          <cell r="BQ650">
            <v>1</v>
          </cell>
          <cell r="BR650">
            <v>1</v>
          </cell>
          <cell r="BS650">
            <v>1</v>
          </cell>
          <cell r="BT650">
            <v>0</v>
          </cell>
          <cell r="BU650">
            <v>1</v>
          </cell>
          <cell r="BV650">
            <v>1</v>
          </cell>
          <cell r="BW650">
            <v>1</v>
          </cell>
          <cell r="BX650">
            <v>1</v>
          </cell>
          <cell r="BY650">
            <v>1</v>
          </cell>
          <cell r="BZ650">
            <v>1</v>
          </cell>
          <cell r="CA650">
            <v>1</v>
          </cell>
          <cell r="CB650">
            <v>1</v>
          </cell>
          <cell r="CC650">
            <v>1</v>
          </cell>
          <cell r="CD650">
            <v>1</v>
          </cell>
          <cell r="CE650">
            <v>1</v>
          </cell>
          <cell r="CF650">
            <v>1</v>
          </cell>
          <cell r="CG650">
            <v>1</v>
          </cell>
          <cell r="CH650">
            <v>1</v>
          </cell>
          <cell r="CI650">
            <v>1</v>
          </cell>
          <cell r="CJ650">
            <v>1</v>
          </cell>
          <cell r="CK650">
            <v>1</v>
          </cell>
          <cell r="CL650">
            <v>1</v>
          </cell>
          <cell r="CM650">
            <v>1</v>
          </cell>
          <cell r="CN650">
            <v>1</v>
          </cell>
          <cell r="CO650">
            <v>1</v>
          </cell>
          <cell r="CP650">
            <v>1</v>
          </cell>
          <cell r="CQ650">
            <v>1</v>
          </cell>
          <cell r="CR650">
            <v>1</v>
          </cell>
          <cell r="CS650">
            <v>1</v>
          </cell>
          <cell r="CT650">
            <v>1</v>
          </cell>
          <cell r="CU650">
            <v>1</v>
          </cell>
          <cell r="CV650">
            <v>2</v>
          </cell>
          <cell r="CW650">
            <v>1</v>
          </cell>
          <cell r="CX650">
            <v>2</v>
          </cell>
          <cell r="CY650">
            <v>1</v>
          </cell>
          <cell r="CZ650">
            <v>1</v>
          </cell>
          <cell r="DA650">
            <v>1</v>
          </cell>
          <cell r="DB650">
            <v>1</v>
          </cell>
          <cell r="DC650">
            <v>1</v>
          </cell>
          <cell r="DD650">
            <v>1</v>
          </cell>
          <cell r="DE650">
            <v>1</v>
          </cell>
          <cell r="DF650">
            <v>1</v>
          </cell>
          <cell r="DG650">
            <v>1</v>
          </cell>
          <cell r="DH650">
            <v>1</v>
          </cell>
          <cell r="DI650">
            <v>1</v>
          </cell>
          <cell r="DJ650" t="str">
            <v>Dr</v>
          </cell>
          <cell r="DK650" t="str">
            <v>Limited</v>
          </cell>
          <cell r="EA650" t="str">
            <v>Do</v>
          </cell>
          <cell r="EB650" t="str">
            <v>• Base attack bonus of +5 or greater.
• Dragonfriend Feat.
• 4 ranks in Diplomacy.
• 4 ranks in Knowledge (arcana).
• Must speak Draconic.</v>
          </cell>
        </row>
        <row r="651">
          <cell r="A651">
            <v>648</v>
          </cell>
          <cell r="B651" t="str">
            <v>Talon of Tiamat</v>
          </cell>
          <cell r="C651" t="str">
            <v>ToT</v>
          </cell>
          <cell r="D651" t="str">
            <v>ToT</v>
          </cell>
          <cell r="E651">
            <v>0</v>
          </cell>
          <cell r="G651">
            <v>0</v>
          </cell>
          <cell r="K651">
            <v>2</v>
          </cell>
          <cell r="L651">
            <v>8</v>
          </cell>
          <cell r="N651" t="b">
            <v>0</v>
          </cell>
          <cell r="O651" t="b">
            <v>0</v>
          </cell>
          <cell r="P651" t="b">
            <v>0</v>
          </cell>
          <cell r="Q651" t="b">
            <v>0</v>
          </cell>
          <cell r="R651" t="b">
            <v>0</v>
          </cell>
          <cell r="S651" t="b">
            <v>0</v>
          </cell>
          <cell r="T651" t="b">
            <v>0</v>
          </cell>
          <cell r="U651">
            <v>0.75</v>
          </cell>
          <cell r="V651">
            <v>0.5</v>
          </cell>
          <cell r="W651">
            <v>0.34</v>
          </cell>
          <cell r="X651">
            <v>0.34</v>
          </cell>
          <cell r="AH651">
            <v>2</v>
          </cell>
          <cell r="AI651">
            <v>1</v>
          </cell>
          <cell r="AJ651">
            <v>1</v>
          </cell>
          <cell r="AK651">
            <v>2</v>
          </cell>
          <cell r="AL651">
            <v>1</v>
          </cell>
          <cell r="AM651">
            <v>0</v>
          </cell>
          <cell r="AN651">
            <v>2</v>
          </cell>
          <cell r="AO651">
            <v>1</v>
          </cell>
          <cell r="AP651">
            <v>1</v>
          </cell>
          <cell r="AQ651">
            <v>1</v>
          </cell>
          <cell r="AR651">
            <v>1</v>
          </cell>
          <cell r="AS651">
            <v>1</v>
          </cell>
          <cell r="AT651">
            <v>1</v>
          </cell>
          <cell r="AU651">
            <v>1</v>
          </cell>
          <cell r="AV651">
            <v>1</v>
          </cell>
          <cell r="AW651">
            <v>1</v>
          </cell>
          <cell r="AX651">
            <v>1</v>
          </cell>
          <cell r="AY651">
            <v>1</v>
          </cell>
          <cell r="AZ651">
            <v>1</v>
          </cell>
          <cell r="BA651">
            <v>1</v>
          </cell>
          <cell r="BB651">
            <v>1</v>
          </cell>
          <cell r="BC651">
            <v>1</v>
          </cell>
          <cell r="BD651">
            <v>1</v>
          </cell>
          <cell r="BE651">
            <v>1</v>
          </cell>
          <cell r="BF651">
            <v>0</v>
          </cell>
          <cell r="BG651">
            <v>0</v>
          </cell>
          <cell r="BH651">
            <v>2</v>
          </cell>
          <cell r="BI651">
            <v>1</v>
          </cell>
          <cell r="BJ651">
            <v>2</v>
          </cell>
          <cell r="BK651">
            <v>1</v>
          </cell>
          <cell r="BL651">
            <v>1</v>
          </cell>
          <cell r="BM651">
            <v>1</v>
          </cell>
          <cell r="BN651">
            <v>1</v>
          </cell>
          <cell r="BO651">
            <v>1</v>
          </cell>
          <cell r="BP651">
            <v>0</v>
          </cell>
          <cell r="BQ651">
            <v>1</v>
          </cell>
          <cell r="BR651">
            <v>1</v>
          </cell>
          <cell r="BS651">
            <v>1</v>
          </cell>
          <cell r="BT651">
            <v>0</v>
          </cell>
          <cell r="BU651">
            <v>1</v>
          </cell>
          <cell r="BV651">
            <v>1</v>
          </cell>
          <cell r="BW651">
            <v>1</v>
          </cell>
          <cell r="BX651">
            <v>1</v>
          </cell>
          <cell r="BY651">
            <v>1</v>
          </cell>
          <cell r="BZ651">
            <v>1</v>
          </cell>
          <cell r="CA651">
            <v>1</v>
          </cell>
          <cell r="CB651">
            <v>1</v>
          </cell>
          <cell r="CC651">
            <v>1</v>
          </cell>
          <cell r="CD651">
            <v>1</v>
          </cell>
          <cell r="CE651">
            <v>1</v>
          </cell>
          <cell r="CF651">
            <v>1</v>
          </cell>
          <cell r="CG651">
            <v>1</v>
          </cell>
          <cell r="CH651">
            <v>1</v>
          </cell>
          <cell r="CI651">
            <v>1</v>
          </cell>
          <cell r="CJ651">
            <v>1</v>
          </cell>
          <cell r="CK651">
            <v>1</v>
          </cell>
          <cell r="CL651">
            <v>1</v>
          </cell>
          <cell r="CM651">
            <v>1</v>
          </cell>
          <cell r="CN651">
            <v>1</v>
          </cell>
          <cell r="CO651">
            <v>1</v>
          </cell>
          <cell r="CP651">
            <v>1</v>
          </cell>
          <cell r="CQ651">
            <v>1</v>
          </cell>
          <cell r="CR651">
            <v>1</v>
          </cell>
          <cell r="CS651">
            <v>1</v>
          </cell>
          <cell r="CT651">
            <v>1</v>
          </cell>
          <cell r="CU651">
            <v>1</v>
          </cell>
          <cell r="CV651">
            <v>2</v>
          </cell>
          <cell r="CW651">
            <v>2</v>
          </cell>
          <cell r="CX651">
            <v>2</v>
          </cell>
          <cell r="CY651">
            <v>1</v>
          </cell>
          <cell r="CZ651">
            <v>1</v>
          </cell>
          <cell r="DA651">
            <v>1</v>
          </cell>
          <cell r="DB651">
            <v>2</v>
          </cell>
          <cell r="DC651">
            <v>1</v>
          </cell>
          <cell r="DD651">
            <v>1</v>
          </cell>
          <cell r="DE651">
            <v>1</v>
          </cell>
          <cell r="DF651">
            <v>1</v>
          </cell>
          <cell r="DG651">
            <v>1</v>
          </cell>
          <cell r="DH651">
            <v>1</v>
          </cell>
          <cell r="DI651">
            <v>1</v>
          </cell>
          <cell r="DJ651" t="str">
            <v>Dr</v>
          </cell>
          <cell r="DK651" t="str">
            <v>Limited</v>
          </cell>
          <cell r="EA651" t="str">
            <v>Do</v>
          </cell>
          <cell r="EB651" t="str">
            <v>• Must be of Any Evil Alignment.
• Base attack bonus of +4 or greater.
• Dragonthrall Feat.
• 4 ranks in Bluff.
• 4 ranks in Intimidate.
• 4 ranks in Knowledge (arcana).
• Must speak Draconic.</v>
          </cell>
        </row>
        <row r="652">
          <cell r="A652">
            <v>649</v>
          </cell>
          <cell r="B652" t="str">
            <v>Bloodscaled Fury</v>
          </cell>
          <cell r="C652" t="str">
            <v>BsF</v>
          </cell>
          <cell r="D652" t="str">
            <v>BsF</v>
          </cell>
          <cell r="E652">
            <v>0</v>
          </cell>
          <cell r="K652">
            <v>2</v>
          </cell>
          <cell r="L652">
            <v>12</v>
          </cell>
          <cell r="U652">
            <v>1</v>
          </cell>
          <cell r="V652">
            <v>0.5</v>
          </cell>
          <cell r="W652">
            <v>0.34</v>
          </cell>
          <cell r="X652">
            <v>0.34</v>
          </cell>
          <cell r="AH652">
            <v>1</v>
          </cell>
          <cell r="AI652">
            <v>1</v>
          </cell>
          <cell r="AJ652">
            <v>1</v>
          </cell>
          <cell r="AK652">
            <v>1</v>
          </cell>
          <cell r="AL652">
            <v>2</v>
          </cell>
          <cell r="AM652">
            <v>0</v>
          </cell>
          <cell r="AN652">
            <v>1</v>
          </cell>
          <cell r="AO652">
            <v>1</v>
          </cell>
          <cell r="AP652">
            <v>1</v>
          </cell>
          <cell r="AQ652">
            <v>1</v>
          </cell>
          <cell r="AR652">
            <v>1</v>
          </cell>
          <cell r="AS652">
            <v>1</v>
          </cell>
          <cell r="AT652">
            <v>1</v>
          </cell>
          <cell r="AU652">
            <v>1</v>
          </cell>
          <cell r="AV652">
            <v>1</v>
          </cell>
          <cell r="AW652">
            <v>1</v>
          </cell>
          <cell r="AX652">
            <v>1</v>
          </cell>
          <cell r="AY652">
            <v>1</v>
          </cell>
          <cell r="AZ652">
            <v>1</v>
          </cell>
          <cell r="BA652">
            <v>1</v>
          </cell>
          <cell r="BB652">
            <v>1</v>
          </cell>
          <cell r="BC652">
            <v>1</v>
          </cell>
          <cell r="BD652">
            <v>1</v>
          </cell>
          <cell r="BE652">
            <v>1</v>
          </cell>
          <cell r="BF652">
            <v>0</v>
          </cell>
          <cell r="BG652">
            <v>0</v>
          </cell>
          <cell r="BH652">
            <v>2</v>
          </cell>
          <cell r="BI652">
            <v>2</v>
          </cell>
          <cell r="BJ652">
            <v>1</v>
          </cell>
          <cell r="BK652">
            <v>1</v>
          </cell>
          <cell r="BL652">
            <v>1</v>
          </cell>
          <cell r="BM652">
            <v>1</v>
          </cell>
          <cell r="BN652">
            <v>1</v>
          </cell>
          <cell r="BO652">
            <v>1</v>
          </cell>
          <cell r="BP652">
            <v>0</v>
          </cell>
          <cell r="BQ652">
            <v>1</v>
          </cell>
          <cell r="BR652">
            <v>1</v>
          </cell>
          <cell r="BS652">
            <v>1</v>
          </cell>
          <cell r="BT652">
            <v>0</v>
          </cell>
          <cell r="BU652">
            <v>1</v>
          </cell>
          <cell r="BV652">
            <v>1</v>
          </cell>
          <cell r="BW652">
            <v>1</v>
          </cell>
          <cell r="BX652">
            <v>1</v>
          </cell>
          <cell r="BY652">
            <v>1</v>
          </cell>
          <cell r="BZ652">
            <v>1</v>
          </cell>
          <cell r="CA652">
            <v>1</v>
          </cell>
          <cell r="CB652">
            <v>1</v>
          </cell>
          <cell r="CC652">
            <v>1</v>
          </cell>
          <cell r="CD652">
            <v>1</v>
          </cell>
          <cell r="CE652">
            <v>2</v>
          </cell>
          <cell r="CF652">
            <v>1</v>
          </cell>
          <cell r="CG652">
            <v>1</v>
          </cell>
          <cell r="CH652">
            <v>1</v>
          </cell>
          <cell r="CI652">
            <v>1</v>
          </cell>
          <cell r="CJ652">
            <v>1</v>
          </cell>
          <cell r="CK652">
            <v>1</v>
          </cell>
          <cell r="CL652">
            <v>1</v>
          </cell>
          <cell r="CM652">
            <v>1</v>
          </cell>
          <cell r="CN652">
            <v>1</v>
          </cell>
          <cell r="CO652">
            <v>1</v>
          </cell>
          <cell r="CP652">
            <v>1</v>
          </cell>
          <cell r="CQ652">
            <v>1</v>
          </cell>
          <cell r="CR652">
            <v>1</v>
          </cell>
          <cell r="CS652">
            <v>1</v>
          </cell>
          <cell r="CT652">
            <v>1</v>
          </cell>
          <cell r="CU652">
            <v>1</v>
          </cell>
          <cell r="CV652">
            <v>1</v>
          </cell>
          <cell r="CW652">
            <v>1</v>
          </cell>
          <cell r="CX652">
            <v>1</v>
          </cell>
          <cell r="CY652">
            <v>1</v>
          </cell>
          <cell r="CZ652">
            <v>1</v>
          </cell>
          <cell r="DA652">
            <v>1</v>
          </cell>
          <cell r="DB652">
            <v>1</v>
          </cell>
          <cell r="DC652">
            <v>2</v>
          </cell>
          <cell r="DD652">
            <v>2</v>
          </cell>
          <cell r="DE652">
            <v>2</v>
          </cell>
          <cell r="DF652">
            <v>1</v>
          </cell>
          <cell r="DG652">
            <v>1</v>
          </cell>
          <cell r="DH652">
            <v>1</v>
          </cell>
          <cell r="DI652">
            <v>1</v>
          </cell>
          <cell r="DJ652" t="str">
            <v>Dr</v>
          </cell>
          <cell r="DK652" t="str">
            <v>Limited</v>
          </cell>
          <cell r="EA652" t="str">
            <v>Do</v>
          </cell>
          <cell r="EB652" t="str">
            <v>• Must be a Dragon.
• Must be of Any Chaotic Alignment.
• Base attack bonus of +22 or greater.
• 14 ranks in Intimidate.
• Power Attack Feat.
• ShockWave Feat.
• Windstorm Feat.
• Must be able to Rage.
• Must have the Frightful Presence Ability.</v>
          </cell>
        </row>
        <row r="653">
          <cell r="A653">
            <v>650</v>
          </cell>
          <cell r="B653" t="str">
            <v>Disciple of Ashardalon</v>
          </cell>
          <cell r="C653" t="str">
            <v>DAsh</v>
          </cell>
          <cell r="D653" t="str">
            <v>DAsh</v>
          </cell>
          <cell r="E653">
            <v>0</v>
          </cell>
          <cell r="K653">
            <v>4</v>
          </cell>
          <cell r="L653">
            <v>8</v>
          </cell>
          <cell r="U653">
            <v>1</v>
          </cell>
          <cell r="V653">
            <v>0.5</v>
          </cell>
          <cell r="W653">
            <v>0.34</v>
          </cell>
          <cell r="X653">
            <v>0.5</v>
          </cell>
          <cell r="AH653">
            <v>1</v>
          </cell>
          <cell r="AI653">
            <v>1</v>
          </cell>
          <cell r="AJ653">
            <v>1</v>
          </cell>
          <cell r="AK653">
            <v>1</v>
          </cell>
          <cell r="AL653">
            <v>1</v>
          </cell>
          <cell r="AM653">
            <v>0</v>
          </cell>
          <cell r="AN653">
            <v>2</v>
          </cell>
          <cell r="AO653">
            <v>1</v>
          </cell>
          <cell r="AP653">
            <v>1</v>
          </cell>
          <cell r="AQ653">
            <v>1</v>
          </cell>
          <cell r="AR653">
            <v>1</v>
          </cell>
          <cell r="AS653">
            <v>1</v>
          </cell>
          <cell r="AT653">
            <v>1</v>
          </cell>
          <cell r="AU653">
            <v>1</v>
          </cell>
          <cell r="AV653">
            <v>1</v>
          </cell>
          <cell r="AW653">
            <v>1</v>
          </cell>
          <cell r="AX653">
            <v>1</v>
          </cell>
          <cell r="AY653">
            <v>1</v>
          </cell>
          <cell r="AZ653">
            <v>1</v>
          </cell>
          <cell r="BA653">
            <v>1</v>
          </cell>
          <cell r="BB653">
            <v>1</v>
          </cell>
          <cell r="BC653">
            <v>1</v>
          </cell>
          <cell r="BD653">
            <v>1</v>
          </cell>
          <cell r="BE653">
            <v>2</v>
          </cell>
          <cell r="BF653">
            <v>0</v>
          </cell>
          <cell r="BG653">
            <v>0</v>
          </cell>
          <cell r="BH653">
            <v>2</v>
          </cell>
          <cell r="BI653">
            <v>1</v>
          </cell>
          <cell r="BJ653">
            <v>2</v>
          </cell>
          <cell r="BK653">
            <v>1</v>
          </cell>
          <cell r="BL653">
            <v>1</v>
          </cell>
          <cell r="BM653">
            <v>1</v>
          </cell>
          <cell r="BN653">
            <v>1</v>
          </cell>
          <cell r="BO653">
            <v>1</v>
          </cell>
          <cell r="BP653">
            <v>0</v>
          </cell>
          <cell r="BQ653">
            <v>1</v>
          </cell>
          <cell r="BR653">
            <v>1</v>
          </cell>
          <cell r="BS653">
            <v>1</v>
          </cell>
          <cell r="BT653">
            <v>0</v>
          </cell>
          <cell r="BU653">
            <v>2</v>
          </cell>
          <cell r="BV653">
            <v>2</v>
          </cell>
          <cell r="BW653">
            <v>1</v>
          </cell>
          <cell r="BX653">
            <v>1</v>
          </cell>
          <cell r="BY653">
            <v>1</v>
          </cell>
          <cell r="BZ653">
            <v>1</v>
          </cell>
          <cell r="CA653">
            <v>1</v>
          </cell>
          <cell r="CB653">
            <v>1</v>
          </cell>
          <cell r="CC653">
            <v>1</v>
          </cell>
          <cell r="CD653">
            <v>1</v>
          </cell>
          <cell r="CE653">
            <v>2</v>
          </cell>
          <cell r="CF653">
            <v>1</v>
          </cell>
          <cell r="CG653">
            <v>2</v>
          </cell>
          <cell r="CH653">
            <v>1</v>
          </cell>
          <cell r="CI653">
            <v>1</v>
          </cell>
          <cell r="CJ653">
            <v>1</v>
          </cell>
          <cell r="CK653">
            <v>1</v>
          </cell>
          <cell r="CL653">
            <v>1</v>
          </cell>
          <cell r="CM653">
            <v>1</v>
          </cell>
          <cell r="CN653">
            <v>1</v>
          </cell>
          <cell r="CO653">
            <v>1</v>
          </cell>
          <cell r="CP653">
            <v>1</v>
          </cell>
          <cell r="CQ653">
            <v>1</v>
          </cell>
          <cell r="CR653">
            <v>1</v>
          </cell>
          <cell r="CS653">
            <v>1</v>
          </cell>
          <cell r="CT653">
            <v>1</v>
          </cell>
          <cell r="CU653">
            <v>1</v>
          </cell>
          <cell r="CV653">
            <v>1</v>
          </cell>
          <cell r="CW653">
            <v>2</v>
          </cell>
          <cell r="CX653">
            <v>2</v>
          </cell>
          <cell r="CY653">
            <v>1</v>
          </cell>
          <cell r="CZ653">
            <v>1</v>
          </cell>
          <cell r="DA653">
            <v>1</v>
          </cell>
          <cell r="DB653">
            <v>2</v>
          </cell>
          <cell r="DC653">
            <v>2</v>
          </cell>
          <cell r="DD653">
            <v>1</v>
          </cell>
          <cell r="DE653">
            <v>1</v>
          </cell>
          <cell r="DF653">
            <v>1</v>
          </cell>
          <cell r="DG653">
            <v>1</v>
          </cell>
          <cell r="DH653">
            <v>1</v>
          </cell>
          <cell r="DI653">
            <v>1</v>
          </cell>
          <cell r="DJ653" t="str">
            <v>Dr</v>
          </cell>
          <cell r="DK653" t="str">
            <v>Limited</v>
          </cell>
          <cell r="EA653" t="str">
            <v>Might</v>
          </cell>
          <cell r="EB653" t="str">
            <v>• Must be a Dragon.
• Must be of Any Evil Alignment.
• Base attack bonus of +18 or greater.
• 18 ranks in Knowledge (religion).
• 18 ranks in Knowledge (the planes).
• Iron Will Feat.
• Quicken Spell-like Ability Feat.
• Initiation: You must undergo a ritual scarring of you heart robbing you of 1 point of con (not verified).</v>
          </cell>
        </row>
        <row r="654">
          <cell r="A654">
            <v>651</v>
          </cell>
          <cell r="B654" t="str">
            <v>Dispassionate Watcher of Chronepsis</v>
          </cell>
          <cell r="C654" t="str">
            <v>DPW</v>
          </cell>
          <cell r="D654" t="str">
            <v>DPW</v>
          </cell>
          <cell r="E654">
            <v>0</v>
          </cell>
          <cell r="G654">
            <v>0</v>
          </cell>
          <cell r="K654">
            <v>2</v>
          </cell>
          <cell r="L654">
            <v>8</v>
          </cell>
          <cell r="U654">
            <v>0.75</v>
          </cell>
          <cell r="V654">
            <v>0.5</v>
          </cell>
          <cell r="W654">
            <v>0.34</v>
          </cell>
          <cell r="X654">
            <v>0.5</v>
          </cell>
          <cell r="AH654">
            <v>1</v>
          </cell>
          <cell r="AI654">
            <v>1</v>
          </cell>
          <cell r="AJ654">
            <v>1</v>
          </cell>
          <cell r="AK654">
            <v>1</v>
          </cell>
          <cell r="AL654">
            <v>1</v>
          </cell>
          <cell r="AM654">
            <v>0</v>
          </cell>
          <cell r="AN654">
            <v>2</v>
          </cell>
          <cell r="AO654">
            <v>1</v>
          </cell>
          <cell r="AP654">
            <v>1</v>
          </cell>
          <cell r="AQ654">
            <v>1</v>
          </cell>
          <cell r="AR654">
            <v>1</v>
          </cell>
          <cell r="AS654">
            <v>1</v>
          </cell>
          <cell r="AT654">
            <v>1</v>
          </cell>
          <cell r="AU654">
            <v>1</v>
          </cell>
          <cell r="AV654">
            <v>2</v>
          </cell>
          <cell r="AW654">
            <v>1</v>
          </cell>
          <cell r="AX654">
            <v>1</v>
          </cell>
          <cell r="AY654">
            <v>1</v>
          </cell>
          <cell r="AZ654">
            <v>1</v>
          </cell>
          <cell r="BA654">
            <v>1</v>
          </cell>
          <cell r="BB654">
            <v>1</v>
          </cell>
          <cell r="BC654">
            <v>1</v>
          </cell>
          <cell r="BD654">
            <v>1</v>
          </cell>
          <cell r="BE654">
            <v>1</v>
          </cell>
          <cell r="BF654">
            <v>0</v>
          </cell>
          <cell r="BG654">
            <v>0</v>
          </cell>
          <cell r="BH654">
            <v>1</v>
          </cell>
          <cell r="BI654">
            <v>1</v>
          </cell>
          <cell r="BJ654">
            <v>2</v>
          </cell>
          <cell r="BK654">
            <v>2</v>
          </cell>
          <cell r="BL654">
            <v>2</v>
          </cell>
          <cell r="BM654">
            <v>2</v>
          </cell>
          <cell r="BN654">
            <v>2</v>
          </cell>
          <cell r="BO654">
            <v>2</v>
          </cell>
          <cell r="BP654">
            <v>0</v>
          </cell>
          <cell r="BQ654">
            <v>2</v>
          </cell>
          <cell r="BR654">
            <v>2</v>
          </cell>
          <cell r="BS654">
            <v>2</v>
          </cell>
          <cell r="BT654">
            <v>0</v>
          </cell>
          <cell r="BU654">
            <v>2</v>
          </cell>
          <cell r="BV654">
            <v>2</v>
          </cell>
          <cell r="BW654">
            <v>2</v>
          </cell>
          <cell r="BX654">
            <v>2</v>
          </cell>
          <cell r="BY654">
            <v>2</v>
          </cell>
          <cell r="BZ654">
            <v>2</v>
          </cell>
          <cell r="CA654">
            <v>2</v>
          </cell>
          <cell r="CB654">
            <v>2</v>
          </cell>
          <cell r="CC654">
            <v>2</v>
          </cell>
          <cell r="CD654">
            <v>2</v>
          </cell>
          <cell r="CE654">
            <v>1</v>
          </cell>
          <cell r="CF654">
            <v>1</v>
          </cell>
          <cell r="CG654">
            <v>1</v>
          </cell>
          <cell r="CH654">
            <v>1</v>
          </cell>
          <cell r="CI654">
            <v>1</v>
          </cell>
          <cell r="CJ654">
            <v>1</v>
          </cell>
          <cell r="CK654">
            <v>1</v>
          </cell>
          <cell r="CL654">
            <v>1</v>
          </cell>
          <cell r="CM654">
            <v>1</v>
          </cell>
          <cell r="CN654">
            <v>1</v>
          </cell>
          <cell r="CO654">
            <v>1</v>
          </cell>
          <cell r="CP654">
            <v>1</v>
          </cell>
          <cell r="CQ654">
            <v>1</v>
          </cell>
          <cell r="CR654">
            <v>1</v>
          </cell>
          <cell r="CS654">
            <v>1</v>
          </cell>
          <cell r="CT654">
            <v>1</v>
          </cell>
          <cell r="CU654">
            <v>1</v>
          </cell>
          <cell r="CV654">
            <v>1</v>
          </cell>
          <cell r="CW654">
            <v>1</v>
          </cell>
          <cell r="CX654">
            <v>1</v>
          </cell>
          <cell r="CY654">
            <v>1</v>
          </cell>
          <cell r="CZ654">
            <v>1</v>
          </cell>
          <cell r="DA654">
            <v>1</v>
          </cell>
          <cell r="DB654">
            <v>2</v>
          </cell>
          <cell r="DC654">
            <v>1</v>
          </cell>
          <cell r="DD654">
            <v>1</v>
          </cell>
          <cell r="DE654">
            <v>1</v>
          </cell>
          <cell r="DF654">
            <v>1</v>
          </cell>
          <cell r="DG654">
            <v>1</v>
          </cell>
          <cell r="DH654">
            <v>1</v>
          </cell>
          <cell r="DI654">
            <v>1</v>
          </cell>
          <cell r="DJ654" t="str">
            <v>Dr</v>
          </cell>
          <cell r="DK654" t="str">
            <v>Limited</v>
          </cell>
          <cell r="EA654" t="str">
            <v>Do</v>
          </cell>
          <cell r="EB654" t="str">
            <v>• Must be a Dragon.
• Must be of Any Neutral Alignment.
• Base attack bonus of +18 or greater.
• 20 ranks in Knowledge (any two).
• Able to cast Divine Spells.
• Knowledge Domain.</v>
          </cell>
        </row>
        <row r="655">
          <cell r="A655">
            <v>652</v>
          </cell>
          <cell r="B655" t="str">
            <v>Dragon Ascendant</v>
          </cell>
          <cell r="C655" t="str">
            <v>DrgA</v>
          </cell>
          <cell r="D655" t="str">
            <v>DrgA</v>
          </cell>
          <cell r="E655">
            <v>0</v>
          </cell>
          <cell r="K655">
            <v>6</v>
          </cell>
          <cell r="L655">
            <v>12</v>
          </cell>
          <cell r="U655">
            <v>1</v>
          </cell>
          <cell r="V655">
            <v>0.5</v>
          </cell>
          <cell r="W655">
            <v>0.5</v>
          </cell>
          <cell r="X655">
            <v>0.5</v>
          </cell>
          <cell r="AH655">
            <v>1</v>
          </cell>
          <cell r="AI655">
            <v>1</v>
          </cell>
          <cell r="AJ655">
            <v>1</v>
          </cell>
          <cell r="AK655">
            <v>1</v>
          </cell>
          <cell r="AL655">
            <v>1</v>
          </cell>
          <cell r="AM655">
            <v>0</v>
          </cell>
          <cell r="AN655">
            <v>2</v>
          </cell>
          <cell r="AO655">
            <v>1</v>
          </cell>
          <cell r="AP655">
            <v>1</v>
          </cell>
          <cell r="AQ655">
            <v>1</v>
          </cell>
          <cell r="AR655">
            <v>1</v>
          </cell>
          <cell r="AS655">
            <v>1</v>
          </cell>
          <cell r="AT655">
            <v>1</v>
          </cell>
          <cell r="AU655">
            <v>1</v>
          </cell>
          <cell r="AV655">
            <v>1</v>
          </cell>
          <cell r="AW655">
            <v>2</v>
          </cell>
          <cell r="AX655">
            <v>1</v>
          </cell>
          <cell r="AY655">
            <v>1</v>
          </cell>
          <cell r="AZ655">
            <v>1</v>
          </cell>
          <cell r="BA655">
            <v>1</v>
          </cell>
          <cell r="BB655">
            <v>1</v>
          </cell>
          <cell r="BC655">
            <v>1</v>
          </cell>
          <cell r="BD655">
            <v>2</v>
          </cell>
          <cell r="BE655">
            <v>1</v>
          </cell>
          <cell r="BF655">
            <v>0</v>
          </cell>
          <cell r="BG655">
            <v>0</v>
          </cell>
          <cell r="BH655">
            <v>2</v>
          </cell>
          <cell r="BI655">
            <v>2</v>
          </cell>
          <cell r="BJ655">
            <v>2</v>
          </cell>
          <cell r="BK655">
            <v>1</v>
          </cell>
          <cell r="BL655">
            <v>1</v>
          </cell>
          <cell r="BM655">
            <v>1</v>
          </cell>
          <cell r="BN655">
            <v>1</v>
          </cell>
          <cell r="BO655">
            <v>1</v>
          </cell>
          <cell r="BP655">
            <v>0</v>
          </cell>
          <cell r="BQ655">
            <v>1</v>
          </cell>
          <cell r="BR655">
            <v>1</v>
          </cell>
          <cell r="BS655">
            <v>1</v>
          </cell>
          <cell r="BT655">
            <v>0</v>
          </cell>
          <cell r="BU655">
            <v>2</v>
          </cell>
          <cell r="BV655">
            <v>2</v>
          </cell>
          <cell r="BW655">
            <v>1</v>
          </cell>
          <cell r="BX655">
            <v>1</v>
          </cell>
          <cell r="BY655">
            <v>1</v>
          </cell>
          <cell r="BZ655">
            <v>1</v>
          </cell>
          <cell r="CA655">
            <v>1</v>
          </cell>
          <cell r="CB655">
            <v>1</v>
          </cell>
          <cell r="CC655">
            <v>1</v>
          </cell>
          <cell r="CD655">
            <v>1</v>
          </cell>
          <cell r="CE655">
            <v>2</v>
          </cell>
          <cell r="CF655">
            <v>1</v>
          </cell>
          <cell r="CG655">
            <v>1</v>
          </cell>
          <cell r="CH655">
            <v>1</v>
          </cell>
          <cell r="CI655">
            <v>1</v>
          </cell>
          <cell r="CJ655">
            <v>1</v>
          </cell>
          <cell r="CK655">
            <v>1</v>
          </cell>
          <cell r="CL655">
            <v>1</v>
          </cell>
          <cell r="CM655">
            <v>1</v>
          </cell>
          <cell r="CN655">
            <v>1</v>
          </cell>
          <cell r="CO655">
            <v>1</v>
          </cell>
          <cell r="CP655">
            <v>1</v>
          </cell>
          <cell r="CQ655">
            <v>1</v>
          </cell>
          <cell r="CR655">
            <v>1</v>
          </cell>
          <cell r="CS655">
            <v>1</v>
          </cell>
          <cell r="CT655">
            <v>1</v>
          </cell>
          <cell r="CU655">
            <v>1</v>
          </cell>
          <cell r="CV655">
            <v>1</v>
          </cell>
          <cell r="CW655">
            <v>2</v>
          </cell>
          <cell r="CX655">
            <v>2</v>
          </cell>
          <cell r="CY655">
            <v>1</v>
          </cell>
          <cell r="CZ655">
            <v>1</v>
          </cell>
          <cell r="DA655">
            <v>1</v>
          </cell>
          <cell r="DB655">
            <v>2</v>
          </cell>
          <cell r="DC655">
            <v>2</v>
          </cell>
          <cell r="DD655">
            <v>1</v>
          </cell>
          <cell r="DE655">
            <v>1</v>
          </cell>
          <cell r="DF655">
            <v>1</v>
          </cell>
          <cell r="DG655">
            <v>1</v>
          </cell>
          <cell r="DH655">
            <v>1</v>
          </cell>
          <cell r="DI655">
            <v>1</v>
          </cell>
          <cell r="DJ655" t="str">
            <v>Dr</v>
          </cell>
          <cell r="DK655" t="str">
            <v>Limited</v>
          </cell>
          <cell r="EA655" t="str">
            <v>Might</v>
          </cell>
          <cell r="EB655" t="str">
            <v>• Must be a True Dragon.
• Base attack bonus of +30 or greater.
• Draconic Knowledge Feat.
• Faster Healing Feat.
• Great Fortitude Feat.
• Improved Speed Feat.
• Iron Will Feat.
• Lightning Reflexes Feat.
• Consume Hoard: You must consume your entire hoard worth 100,000gp or more.</v>
          </cell>
        </row>
        <row r="656">
          <cell r="A656">
            <v>653</v>
          </cell>
          <cell r="B656" t="str">
            <v>Elemental Master</v>
          </cell>
          <cell r="C656" t="str">
            <v>ElM</v>
          </cell>
          <cell r="D656" t="str">
            <v>ElM</v>
          </cell>
          <cell r="E656">
            <v>0</v>
          </cell>
          <cell r="K656">
            <v>2</v>
          </cell>
          <cell r="L656">
            <v>12</v>
          </cell>
          <cell r="U656">
            <v>1</v>
          </cell>
          <cell r="V656">
            <v>0.5</v>
          </cell>
          <cell r="W656">
            <v>0.5</v>
          </cell>
          <cell r="X656">
            <v>0.5</v>
          </cell>
          <cell r="AH656">
            <v>1</v>
          </cell>
          <cell r="AI656">
            <v>1</v>
          </cell>
          <cell r="AJ656">
            <v>1</v>
          </cell>
          <cell r="AK656">
            <v>1</v>
          </cell>
          <cell r="AL656">
            <v>1</v>
          </cell>
          <cell r="AM656">
            <v>0</v>
          </cell>
          <cell r="AN656">
            <v>2</v>
          </cell>
          <cell r="AO656">
            <v>1</v>
          </cell>
          <cell r="AP656">
            <v>1</v>
          </cell>
          <cell r="AQ656">
            <v>1</v>
          </cell>
          <cell r="AR656">
            <v>1</v>
          </cell>
          <cell r="AS656">
            <v>1</v>
          </cell>
          <cell r="AT656">
            <v>1</v>
          </cell>
          <cell r="AU656">
            <v>1</v>
          </cell>
          <cell r="AV656">
            <v>1</v>
          </cell>
          <cell r="AW656">
            <v>1</v>
          </cell>
          <cell r="AX656">
            <v>1</v>
          </cell>
          <cell r="AY656">
            <v>1</v>
          </cell>
          <cell r="AZ656">
            <v>1</v>
          </cell>
          <cell r="BA656">
            <v>1</v>
          </cell>
          <cell r="BB656">
            <v>1</v>
          </cell>
          <cell r="BC656">
            <v>1</v>
          </cell>
          <cell r="BD656">
            <v>1</v>
          </cell>
          <cell r="BE656">
            <v>1</v>
          </cell>
          <cell r="BF656">
            <v>0</v>
          </cell>
          <cell r="BG656">
            <v>0</v>
          </cell>
          <cell r="BH656">
            <v>1</v>
          </cell>
          <cell r="BI656">
            <v>1</v>
          </cell>
          <cell r="BJ656">
            <v>2</v>
          </cell>
          <cell r="BK656">
            <v>1</v>
          </cell>
          <cell r="BL656">
            <v>1</v>
          </cell>
          <cell r="BM656">
            <v>2</v>
          </cell>
          <cell r="BN656">
            <v>1</v>
          </cell>
          <cell r="BO656">
            <v>1</v>
          </cell>
          <cell r="BP656">
            <v>0</v>
          </cell>
          <cell r="BQ656">
            <v>2</v>
          </cell>
          <cell r="BR656">
            <v>1</v>
          </cell>
          <cell r="BS656">
            <v>1</v>
          </cell>
          <cell r="BT656">
            <v>0</v>
          </cell>
          <cell r="BU656">
            <v>1</v>
          </cell>
          <cell r="BV656">
            <v>2</v>
          </cell>
          <cell r="BW656">
            <v>1</v>
          </cell>
          <cell r="BX656">
            <v>1</v>
          </cell>
          <cell r="BY656">
            <v>1</v>
          </cell>
          <cell r="BZ656">
            <v>1</v>
          </cell>
          <cell r="CA656">
            <v>1</v>
          </cell>
          <cell r="CB656">
            <v>1</v>
          </cell>
          <cell r="CC656">
            <v>1</v>
          </cell>
          <cell r="CD656">
            <v>1</v>
          </cell>
          <cell r="CE656">
            <v>1</v>
          </cell>
          <cell r="CF656">
            <v>1</v>
          </cell>
          <cell r="CG656">
            <v>1</v>
          </cell>
          <cell r="CH656">
            <v>1</v>
          </cell>
          <cell r="CI656">
            <v>1</v>
          </cell>
          <cell r="CJ656">
            <v>1</v>
          </cell>
          <cell r="CK656">
            <v>1</v>
          </cell>
          <cell r="CL656">
            <v>1</v>
          </cell>
          <cell r="CM656">
            <v>1</v>
          </cell>
          <cell r="CN656">
            <v>1</v>
          </cell>
          <cell r="CO656">
            <v>1</v>
          </cell>
          <cell r="CP656">
            <v>1</v>
          </cell>
          <cell r="CQ656">
            <v>1</v>
          </cell>
          <cell r="CR656">
            <v>1</v>
          </cell>
          <cell r="CS656">
            <v>1</v>
          </cell>
          <cell r="CT656">
            <v>1</v>
          </cell>
          <cell r="CU656">
            <v>1</v>
          </cell>
          <cell r="CV656">
            <v>1</v>
          </cell>
          <cell r="CW656">
            <v>1</v>
          </cell>
          <cell r="CX656">
            <v>1</v>
          </cell>
          <cell r="CY656">
            <v>1</v>
          </cell>
          <cell r="CZ656">
            <v>1</v>
          </cell>
          <cell r="DA656">
            <v>1</v>
          </cell>
          <cell r="DB656">
            <v>2</v>
          </cell>
          <cell r="DC656">
            <v>1</v>
          </cell>
          <cell r="DD656">
            <v>2</v>
          </cell>
          <cell r="DE656">
            <v>1</v>
          </cell>
          <cell r="DF656">
            <v>1</v>
          </cell>
          <cell r="DG656">
            <v>1</v>
          </cell>
          <cell r="DH656">
            <v>1</v>
          </cell>
          <cell r="DI656">
            <v>1</v>
          </cell>
          <cell r="DJ656" t="str">
            <v>Dr</v>
          </cell>
          <cell r="DK656" t="str">
            <v>Limited</v>
          </cell>
          <cell r="EA656" t="str">
            <v>Might</v>
          </cell>
          <cell r="EB656" t="str">
            <v>• Must be a Dragon.
• Base attack bonus of +20 or greater.
• Any three metabreath feats.
• Able to cast Arcane Spells.
• Elemental Attunement:  You must have an energy or elemental subtype (not verified).
• Breath Weapon: You must have a breath weapon that deals energy damage (not verified).</v>
          </cell>
        </row>
        <row r="657">
          <cell r="A657">
            <v>654</v>
          </cell>
          <cell r="B657" t="str">
            <v>Hidecarved Dragon</v>
          </cell>
          <cell r="C657" t="str">
            <v>HCD</v>
          </cell>
          <cell r="D657" t="str">
            <v>HCD</v>
          </cell>
          <cell r="E657">
            <v>0</v>
          </cell>
          <cell r="K657">
            <v>4</v>
          </cell>
          <cell r="L657">
            <v>10</v>
          </cell>
          <cell r="U657">
            <v>1</v>
          </cell>
          <cell r="V657">
            <v>0.5</v>
          </cell>
          <cell r="W657">
            <v>0.5</v>
          </cell>
          <cell r="X657">
            <v>0.5</v>
          </cell>
          <cell r="AH657">
            <v>1</v>
          </cell>
          <cell r="AI657">
            <v>1</v>
          </cell>
          <cell r="AJ657">
            <v>2</v>
          </cell>
          <cell r="AK657">
            <v>1</v>
          </cell>
          <cell r="AL657">
            <v>2</v>
          </cell>
          <cell r="AM657">
            <v>0</v>
          </cell>
          <cell r="AN657">
            <v>2</v>
          </cell>
          <cell r="AO657">
            <v>1</v>
          </cell>
          <cell r="AP657">
            <v>1</v>
          </cell>
          <cell r="AQ657">
            <v>1</v>
          </cell>
          <cell r="AR657">
            <v>1</v>
          </cell>
          <cell r="AS657">
            <v>1</v>
          </cell>
          <cell r="AT657">
            <v>1</v>
          </cell>
          <cell r="AU657">
            <v>1</v>
          </cell>
          <cell r="AV657">
            <v>1</v>
          </cell>
          <cell r="AW657">
            <v>2</v>
          </cell>
          <cell r="AX657">
            <v>1</v>
          </cell>
          <cell r="AY657">
            <v>1</v>
          </cell>
          <cell r="AZ657">
            <v>2</v>
          </cell>
          <cell r="BA657">
            <v>1</v>
          </cell>
          <cell r="BB657">
            <v>1</v>
          </cell>
          <cell r="BC657">
            <v>1</v>
          </cell>
          <cell r="BD657">
            <v>1</v>
          </cell>
          <cell r="BE657">
            <v>2</v>
          </cell>
          <cell r="BF657">
            <v>0</v>
          </cell>
          <cell r="BG657">
            <v>0</v>
          </cell>
          <cell r="BH657">
            <v>1</v>
          </cell>
          <cell r="BI657">
            <v>2</v>
          </cell>
          <cell r="BJ657">
            <v>2</v>
          </cell>
          <cell r="BK657">
            <v>1</v>
          </cell>
          <cell r="BL657">
            <v>1</v>
          </cell>
          <cell r="BM657">
            <v>1</v>
          </cell>
          <cell r="BN657">
            <v>1</v>
          </cell>
          <cell r="BO657">
            <v>1</v>
          </cell>
          <cell r="BP657">
            <v>0</v>
          </cell>
          <cell r="BQ657">
            <v>1</v>
          </cell>
          <cell r="BR657">
            <v>1</v>
          </cell>
          <cell r="BS657">
            <v>1</v>
          </cell>
          <cell r="BT657">
            <v>0</v>
          </cell>
          <cell r="BU657">
            <v>2</v>
          </cell>
          <cell r="BV657">
            <v>1</v>
          </cell>
          <cell r="BW657">
            <v>1</v>
          </cell>
          <cell r="BX657">
            <v>1</v>
          </cell>
          <cell r="BY657">
            <v>1</v>
          </cell>
          <cell r="BZ657">
            <v>1</v>
          </cell>
          <cell r="CA657">
            <v>1</v>
          </cell>
          <cell r="CB657">
            <v>1</v>
          </cell>
          <cell r="CC657">
            <v>1</v>
          </cell>
          <cell r="CD657">
            <v>1</v>
          </cell>
          <cell r="CE657">
            <v>2</v>
          </cell>
          <cell r="CF657">
            <v>1</v>
          </cell>
          <cell r="CG657">
            <v>2</v>
          </cell>
          <cell r="CH657">
            <v>1</v>
          </cell>
          <cell r="CI657">
            <v>1</v>
          </cell>
          <cell r="CJ657">
            <v>1</v>
          </cell>
          <cell r="CK657">
            <v>1</v>
          </cell>
          <cell r="CL657">
            <v>1</v>
          </cell>
          <cell r="CM657">
            <v>1</v>
          </cell>
          <cell r="CN657">
            <v>1</v>
          </cell>
          <cell r="CO657">
            <v>1</v>
          </cell>
          <cell r="CP657">
            <v>1</v>
          </cell>
          <cell r="CQ657">
            <v>1</v>
          </cell>
          <cell r="CR657">
            <v>1</v>
          </cell>
          <cell r="CS657">
            <v>1</v>
          </cell>
          <cell r="CT657">
            <v>1</v>
          </cell>
          <cell r="CU657">
            <v>1</v>
          </cell>
          <cell r="CV657">
            <v>1</v>
          </cell>
          <cell r="CW657">
            <v>1</v>
          </cell>
          <cell r="CX657">
            <v>2</v>
          </cell>
          <cell r="CY657">
            <v>1</v>
          </cell>
          <cell r="CZ657">
            <v>1</v>
          </cell>
          <cell r="DA657">
            <v>1</v>
          </cell>
          <cell r="DB657">
            <v>1</v>
          </cell>
          <cell r="DC657">
            <v>2</v>
          </cell>
          <cell r="DD657">
            <v>1</v>
          </cell>
          <cell r="DE657">
            <v>2</v>
          </cell>
          <cell r="DF657">
            <v>2</v>
          </cell>
          <cell r="DG657">
            <v>1</v>
          </cell>
          <cell r="DH657">
            <v>1</v>
          </cell>
          <cell r="DI657">
            <v>1</v>
          </cell>
          <cell r="DJ657" t="str">
            <v>Dr</v>
          </cell>
          <cell r="DK657" t="str">
            <v>Limited</v>
          </cell>
          <cell r="EA657" t="str">
            <v>Do</v>
          </cell>
          <cell r="EB657" t="str">
            <v>• Must be a Dragon.
• Base Will Save of +12 or greater.
• Iron Will Feat.</v>
          </cell>
        </row>
        <row r="658">
          <cell r="A658">
            <v>655</v>
          </cell>
          <cell r="B658" t="str">
            <v>Sacred Warder of Bahamut</v>
          </cell>
          <cell r="C658" t="str">
            <v>SWB</v>
          </cell>
          <cell r="D658" t="str">
            <v>SWB</v>
          </cell>
          <cell r="E658">
            <v>0</v>
          </cell>
          <cell r="G658">
            <v>0</v>
          </cell>
          <cell r="K658">
            <v>2</v>
          </cell>
          <cell r="L658">
            <v>10</v>
          </cell>
          <cell r="U658">
            <v>1</v>
          </cell>
          <cell r="V658">
            <v>0.5</v>
          </cell>
          <cell r="W658">
            <v>0.34</v>
          </cell>
          <cell r="X658">
            <v>0.5</v>
          </cell>
          <cell r="AH658">
            <v>1</v>
          </cell>
          <cell r="AI658">
            <v>1</v>
          </cell>
          <cell r="AJ658">
            <v>1</v>
          </cell>
          <cell r="AK658">
            <v>1</v>
          </cell>
          <cell r="AL658">
            <v>1</v>
          </cell>
          <cell r="AM658">
            <v>0</v>
          </cell>
          <cell r="AN658">
            <v>2</v>
          </cell>
          <cell r="AO658">
            <v>1</v>
          </cell>
          <cell r="AP658">
            <v>1</v>
          </cell>
          <cell r="AQ658">
            <v>1</v>
          </cell>
          <cell r="AR658">
            <v>1</v>
          </cell>
          <cell r="AS658">
            <v>1</v>
          </cell>
          <cell r="AT658">
            <v>1</v>
          </cell>
          <cell r="AU658">
            <v>1</v>
          </cell>
          <cell r="AV658">
            <v>1</v>
          </cell>
          <cell r="AW658">
            <v>2</v>
          </cell>
          <cell r="AX658">
            <v>1</v>
          </cell>
          <cell r="AY658">
            <v>1</v>
          </cell>
          <cell r="AZ658">
            <v>1</v>
          </cell>
          <cell r="BA658">
            <v>1</v>
          </cell>
          <cell r="BB658">
            <v>1</v>
          </cell>
          <cell r="BC658">
            <v>1</v>
          </cell>
          <cell r="BD658">
            <v>2</v>
          </cell>
          <cell r="BE658">
            <v>1</v>
          </cell>
          <cell r="BF658">
            <v>0</v>
          </cell>
          <cell r="BG658">
            <v>0</v>
          </cell>
          <cell r="BH658">
            <v>1</v>
          </cell>
          <cell r="BI658">
            <v>1</v>
          </cell>
          <cell r="BJ658">
            <v>1</v>
          </cell>
          <cell r="BK658">
            <v>1</v>
          </cell>
          <cell r="BL658">
            <v>1</v>
          </cell>
          <cell r="BM658">
            <v>1</v>
          </cell>
          <cell r="BN658">
            <v>1</v>
          </cell>
          <cell r="BO658">
            <v>1</v>
          </cell>
          <cell r="BP658">
            <v>0</v>
          </cell>
          <cell r="BQ658">
            <v>1</v>
          </cell>
          <cell r="BR658">
            <v>1</v>
          </cell>
          <cell r="BS658">
            <v>1</v>
          </cell>
          <cell r="BT658">
            <v>0</v>
          </cell>
          <cell r="BU658">
            <v>2</v>
          </cell>
          <cell r="BV658">
            <v>1</v>
          </cell>
          <cell r="BW658">
            <v>1</v>
          </cell>
          <cell r="BX658">
            <v>1</v>
          </cell>
          <cell r="BY658">
            <v>1</v>
          </cell>
          <cell r="BZ658">
            <v>1</v>
          </cell>
          <cell r="CA658">
            <v>1</v>
          </cell>
          <cell r="CB658">
            <v>1</v>
          </cell>
          <cell r="CC658">
            <v>1</v>
          </cell>
          <cell r="CD658">
            <v>1</v>
          </cell>
          <cell r="CE658">
            <v>1</v>
          </cell>
          <cell r="CF658">
            <v>1</v>
          </cell>
          <cell r="CG658">
            <v>1</v>
          </cell>
          <cell r="CH658">
            <v>1</v>
          </cell>
          <cell r="CI658">
            <v>1</v>
          </cell>
          <cell r="CJ658">
            <v>1</v>
          </cell>
          <cell r="CK658">
            <v>1</v>
          </cell>
          <cell r="CL658">
            <v>1</v>
          </cell>
          <cell r="CM658">
            <v>1</v>
          </cell>
          <cell r="CN658">
            <v>1</v>
          </cell>
          <cell r="CO658">
            <v>1</v>
          </cell>
          <cell r="CP658">
            <v>1</v>
          </cell>
          <cell r="CQ658">
            <v>1</v>
          </cell>
          <cell r="CR658">
            <v>1</v>
          </cell>
          <cell r="CS658">
            <v>1</v>
          </cell>
          <cell r="CT658">
            <v>1</v>
          </cell>
          <cell r="CU658">
            <v>1</v>
          </cell>
          <cell r="CV658">
            <v>1</v>
          </cell>
          <cell r="CW658">
            <v>1</v>
          </cell>
          <cell r="CX658">
            <v>2</v>
          </cell>
          <cell r="CY658">
            <v>1</v>
          </cell>
          <cell r="CZ658">
            <v>1</v>
          </cell>
          <cell r="DA658">
            <v>1</v>
          </cell>
          <cell r="DB658">
            <v>1</v>
          </cell>
          <cell r="DC658">
            <v>1</v>
          </cell>
          <cell r="DD658">
            <v>1</v>
          </cell>
          <cell r="DE658">
            <v>1</v>
          </cell>
          <cell r="DF658">
            <v>1</v>
          </cell>
          <cell r="DG658">
            <v>1</v>
          </cell>
          <cell r="DH658">
            <v>1</v>
          </cell>
          <cell r="DI658">
            <v>1</v>
          </cell>
          <cell r="DJ658" t="str">
            <v>Dr</v>
          </cell>
          <cell r="DK658" t="str">
            <v>Limited</v>
          </cell>
          <cell r="EA658" t="str">
            <v>Do</v>
          </cell>
          <cell r="EB658" t="str">
            <v xml:space="preserve">• Must be a Dragon.
• Base Attack Bonus of +15 or greater.
• Endure Blows Feat.
• Power Attack Feat.
• Able to cast divine spells.
• Protection Domain
</v>
          </cell>
        </row>
        <row r="659">
          <cell r="A659">
            <v>656</v>
          </cell>
          <cell r="B659" t="str">
            <v>Unholy Ravager of Tiamat</v>
          </cell>
          <cell r="C659" t="str">
            <v>URT</v>
          </cell>
          <cell r="D659" t="str">
            <v>URT</v>
          </cell>
          <cell r="E659">
            <v>0</v>
          </cell>
          <cell r="G659">
            <v>0</v>
          </cell>
          <cell r="K659">
            <v>2</v>
          </cell>
          <cell r="L659">
            <v>10</v>
          </cell>
          <cell r="U659">
            <v>1</v>
          </cell>
          <cell r="V659">
            <v>0.5</v>
          </cell>
          <cell r="W659">
            <v>0.34</v>
          </cell>
          <cell r="X659">
            <v>0.5</v>
          </cell>
          <cell r="AH659">
            <v>1</v>
          </cell>
          <cell r="AI659">
            <v>1</v>
          </cell>
          <cell r="AJ659">
            <v>1</v>
          </cell>
          <cell r="AK659">
            <v>1</v>
          </cell>
          <cell r="AL659">
            <v>2</v>
          </cell>
          <cell r="AM659">
            <v>0</v>
          </cell>
          <cell r="AN659">
            <v>2</v>
          </cell>
          <cell r="AO659">
            <v>1</v>
          </cell>
          <cell r="AP659">
            <v>1</v>
          </cell>
          <cell r="AQ659">
            <v>1</v>
          </cell>
          <cell r="AR659">
            <v>1</v>
          </cell>
          <cell r="AS659">
            <v>1</v>
          </cell>
          <cell r="AT659">
            <v>1</v>
          </cell>
          <cell r="AU659">
            <v>1</v>
          </cell>
          <cell r="AV659">
            <v>1</v>
          </cell>
          <cell r="AW659">
            <v>1</v>
          </cell>
          <cell r="AX659">
            <v>1</v>
          </cell>
          <cell r="AY659">
            <v>1</v>
          </cell>
          <cell r="AZ659">
            <v>1</v>
          </cell>
          <cell r="BA659">
            <v>1</v>
          </cell>
          <cell r="BB659">
            <v>1</v>
          </cell>
          <cell r="BC659">
            <v>1</v>
          </cell>
          <cell r="BD659">
            <v>1</v>
          </cell>
          <cell r="BE659">
            <v>1</v>
          </cell>
          <cell r="BF659">
            <v>0</v>
          </cell>
          <cell r="BG659">
            <v>0</v>
          </cell>
          <cell r="BH659">
            <v>2</v>
          </cell>
          <cell r="BI659">
            <v>2</v>
          </cell>
          <cell r="BJ659">
            <v>2</v>
          </cell>
          <cell r="BK659">
            <v>1</v>
          </cell>
          <cell r="BL659">
            <v>1</v>
          </cell>
          <cell r="BM659">
            <v>1</v>
          </cell>
          <cell r="BN659">
            <v>1</v>
          </cell>
          <cell r="BO659">
            <v>1</v>
          </cell>
          <cell r="BP659">
            <v>0</v>
          </cell>
          <cell r="BQ659">
            <v>1</v>
          </cell>
          <cell r="BR659">
            <v>1</v>
          </cell>
          <cell r="BS659">
            <v>1</v>
          </cell>
          <cell r="BT659">
            <v>0</v>
          </cell>
          <cell r="BU659">
            <v>2</v>
          </cell>
          <cell r="BV659">
            <v>1</v>
          </cell>
          <cell r="BW659">
            <v>1</v>
          </cell>
          <cell r="BX659">
            <v>1</v>
          </cell>
          <cell r="BY659">
            <v>1</v>
          </cell>
          <cell r="BZ659">
            <v>1</v>
          </cell>
          <cell r="CA659">
            <v>1</v>
          </cell>
          <cell r="CB659">
            <v>1</v>
          </cell>
          <cell r="CC659">
            <v>1</v>
          </cell>
          <cell r="CD659">
            <v>1</v>
          </cell>
          <cell r="CE659">
            <v>1</v>
          </cell>
          <cell r="CF659">
            <v>1</v>
          </cell>
          <cell r="CG659">
            <v>1</v>
          </cell>
          <cell r="CH659">
            <v>1</v>
          </cell>
          <cell r="CI659">
            <v>1</v>
          </cell>
          <cell r="CJ659">
            <v>1</v>
          </cell>
          <cell r="CK659">
            <v>1</v>
          </cell>
          <cell r="CL659">
            <v>1</v>
          </cell>
          <cell r="CM659">
            <v>1</v>
          </cell>
          <cell r="CN659">
            <v>1</v>
          </cell>
          <cell r="CO659">
            <v>1</v>
          </cell>
          <cell r="CP659">
            <v>1</v>
          </cell>
          <cell r="CQ659">
            <v>1</v>
          </cell>
          <cell r="CR659">
            <v>1</v>
          </cell>
          <cell r="CS659">
            <v>1</v>
          </cell>
          <cell r="CT659">
            <v>1</v>
          </cell>
          <cell r="CU659">
            <v>1</v>
          </cell>
          <cell r="CV659">
            <v>1</v>
          </cell>
          <cell r="CW659">
            <v>1</v>
          </cell>
          <cell r="CX659">
            <v>1</v>
          </cell>
          <cell r="CY659">
            <v>1</v>
          </cell>
          <cell r="CZ659">
            <v>1</v>
          </cell>
          <cell r="DA659">
            <v>1</v>
          </cell>
          <cell r="DB659">
            <v>2</v>
          </cell>
          <cell r="DC659">
            <v>1</v>
          </cell>
          <cell r="DD659">
            <v>2</v>
          </cell>
          <cell r="DE659">
            <v>2</v>
          </cell>
          <cell r="DF659">
            <v>1</v>
          </cell>
          <cell r="DG659">
            <v>1</v>
          </cell>
          <cell r="DH659">
            <v>1</v>
          </cell>
          <cell r="DI659">
            <v>1</v>
          </cell>
          <cell r="DJ659" t="str">
            <v>Dr</v>
          </cell>
          <cell r="DK659" t="str">
            <v>Limited</v>
          </cell>
          <cell r="EA659" t="str">
            <v>Do</v>
          </cell>
          <cell r="EB659" t="str">
            <v>• Must be a Dragon.
• Must be of Lawful Evil or Neutral Evil Alignment.
• Base Attack Bonus of +15 or greater.
• Maximize Breath Feat.
• Recover Breath Feat.
• Tempest Breath Feat.
• Able to cast divine spells
• Destruction Domain.</v>
          </cell>
        </row>
        <row r="660">
          <cell r="A660">
            <v>657</v>
          </cell>
          <cell r="B660" t="str">
            <v>– Prestige Classes Dragon Magic –</v>
          </cell>
          <cell r="E660">
            <v>0</v>
          </cell>
          <cell r="F660">
            <v>1</v>
          </cell>
        </row>
        <row r="661">
          <cell r="A661">
            <v>658</v>
          </cell>
          <cell r="B661" t="str">
            <v>Diamond Dragon</v>
          </cell>
          <cell r="C661" t="str">
            <v>DiDr</v>
          </cell>
          <cell r="D661" t="str">
            <v>DiDr</v>
          </cell>
          <cell r="E661">
            <v>0</v>
          </cell>
          <cell r="I661">
            <v>0</v>
          </cell>
          <cell r="K661">
            <v>2</v>
          </cell>
          <cell r="L661">
            <v>8</v>
          </cell>
          <cell r="U661">
            <v>0.75</v>
          </cell>
          <cell r="V661">
            <v>0.34</v>
          </cell>
          <cell r="W661">
            <v>0.5</v>
          </cell>
          <cell r="X661">
            <v>0.5</v>
          </cell>
          <cell r="AH661">
            <v>1</v>
          </cell>
          <cell r="AI661">
            <v>2</v>
          </cell>
          <cell r="AJ661">
            <v>2</v>
          </cell>
          <cell r="AK661">
            <v>1</v>
          </cell>
          <cell r="AL661">
            <v>2</v>
          </cell>
          <cell r="AM661">
            <v>0</v>
          </cell>
          <cell r="AN661">
            <v>2</v>
          </cell>
          <cell r="AO661">
            <v>2</v>
          </cell>
          <cell r="AP661">
            <v>2</v>
          </cell>
          <cell r="AQ661">
            <v>2</v>
          </cell>
          <cell r="AR661">
            <v>2</v>
          </cell>
          <cell r="AS661">
            <v>2</v>
          </cell>
          <cell r="AT661">
            <v>2</v>
          </cell>
          <cell r="AU661">
            <v>2</v>
          </cell>
          <cell r="AV661">
            <v>1</v>
          </cell>
          <cell r="AW661">
            <v>1</v>
          </cell>
          <cell r="AX661">
            <v>1</v>
          </cell>
          <cell r="AY661">
            <v>1</v>
          </cell>
          <cell r="AZ661">
            <v>1</v>
          </cell>
          <cell r="BA661">
            <v>1</v>
          </cell>
          <cell r="BB661">
            <v>1</v>
          </cell>
          <cell r="BC661">
            <v>1</v>
          </cell>
          <cell r="BD661">
            <v>1</v>
          </cell>
          <cell r="BE661">
            <v>1</v>
          </cell>
          <cell r="BF661">
            <v>0</v>
          </cell>
          <cell r="BG661">
            <v>0</v>
          </cell>
          <cell r="BH661">
            <v>1</v>
          </cell>
          <cell r="BI661">
            <v>2</v>
          </cell>
          <cell r="BJ661">
            <v>2</v>
          </cell>
          <cell r="BK661">
            <v>1</v>
          </cell>
          <cell r="BL661">
            <v>1</v>
          </cell>
          <cell r="BM661">
            <v>1</v>
          </cell>
          <cell r="BN661">
            <v>1</v>
          </cell>
          <cell r="BO661">
            <v>1</v>
          </cell>
          <cell r="BP661">
            <v>0</v>
          </cell>
          <cell r="BQ661">
            <v>1</v>
          </cell>
          <cell r="BR661">
            <v>1</v>
          </cell>
          <cell r="BS661">
            <v>2</v>
          </cell>
          <cell r="BT661">
            <v>0</v>
          </cell>
          <cell r="BU661">
            <v>1</v>
          </cell>
          <cell r="BV661">
            <v>1</v>
          </cell>
          <cell r="BW661">
            <v>1</v>
          </cell>
          <cell r="BX661">
            <v>1</v>
          </cell>
          <cell r="BY661">
            <v>1</v>
          </cell>
          <cell r="BZ661">
            <v>1</v>
          </cell>
          <cell r="CA661">
            <v>1</v>
          </cell>
          <cell r="CB661">
            <v>1</v>
          </cell>
          <cell r="CC661">
            <v>1</v>
          </cell>
          <cell r="CD661">
            <v>1</v>
          </cell>
          <cell r="CE661">
            <v>1</v>
          </cell>
          <cell r="CF661">
            <v>1</v>
          </cell>
          <cell r="CG661">
            <v>1</v>
          </cell>
          <cell r="CH661">
            <v>1</v>
          </cell>
          <cell r="CI661">
            <v>1</v>
          </cell>
          <cell r="CJ661">
            <v>1</v>
          </cell>
          <cell r="CK661">
            <v>1</v>
          </cell>
          <cell r="CL661">
            <v>1</v>
          </cell>
          <cell r="CM661">
            <v>1</v>
          </cell>
          <cell r="CN661">
            <v>1</v>
          </cell>
          <cell r="CO661">
            <v>2</v>
          </cell>
          <cell r="CP661">
            <v>2</v>
          </cell>
          <cell r="CQ661">
            <v>2</v>
          </cell>
          <cell r="CR661">
            <v>2</v>
          </cell>
          <cell r="CS661">
            <v>2</v>
          </cell>
          <cell r="CT661">
            <v>2</v>
          </cell>
          <cell r="CU661">
            <v>2</v>
          </cell>
          <cell r="CV661">
            <v>2</v>
          </cell>
          <cell r="CW661">
            <v>2</v>
          </cell>
          <cell r="CX661">
            <v>1</v>
          </cell>
          <cell r="CY661">
            <v>1</v>
          </cell>
          <cell r="CZ661">
            <v>1</v>
          </cell>
          <cell r="DA661">
            <v>1</v>
          </cell>
          <cell r="DB661">
            <v>1</v>
          </cell>
          <cell r="DC661">
            <v>1</v>
          </cell>
          <cell r="DD661">
            <v>1</v>
          </cell>
          <cell r="DE661">
            <v>2</v>
          </cell>
          <cell r="DF661">
            <v>1</v>
          </cell>
          <cell r="DG661">
            <v>1</v>
          </cell>
          <cell r="DH661">
            <v>2</v>
          </cell>
          <cell r="DI661">
            <v>1</v>
          </cell>
          <cell r="DJ661" t="str">
            <v>DrM</v>
          </cell>
          <cell r="DK661" t="str">
            <v>Limited</v>
          </cell>
          <cell r="EA661" t="str">
            <v>Do</v>
          </cell>
          <cell r="EB661" t="str">
            <v>• Base Attack Bonus of +3 or greater.
• 3 ranks in Knowledge (arcana).
• Language Draconic.
• Ability to manifest 3rd level psionic powers.</v>
          </cell>
        </row>
        <row r="662">
          <cell r="A662">
            <v>659</v>
          </cell>
          <cell r="B662" t="str">
            <v>Dragon Descendant</v>
          </cell>
          <cell r="C662" t="str">
            <v>DrgD</v>
          </cell>
          <cell r="D662" t="str">
            <v>DrgD</v>
          </cell>
          <cell r="E662">
            <v>0</v>
          </cell>
          <cell r="K662">
            <v>4</v>
          </cell>
          <cell r="L662">
            <v>8</v>
          </cell>
          <cell r="U662">
            <v>0.75</v>
          </cell>
          <cell r="V662">
            <v>0.5</v>
          </cell>
          <cell r="W662">
            <v>0.34</v>
          </cell>
          <cell r="X662">
            <v>0.5</v>
          </cell>
          <cell r="AH662">
            <v>1</v>
          </cell>
          <cell r="AI662">
            <v>1</v>
          </cell>
          <cell r="AJ662">
            <v>2</v>
          </cell>
          <cell r="AK662">
            <v>1</v>
          </cell>
          <cell r="AL662">
            <v>2</v>
          </cell>
          <cell r="AM662">
            <v>0</v>
          </cell>
          <cell r="AN662">
            <v>2</v>
          </cell>
          <cell r="AO662">
            <v>2</v>
          </cell>
          <cell r="AP662">
            <v>2</v>
          </cell>
          <cell r="AQ662">
            <v>2</v>
          </cell>
          <cell r="AR662">
            <v>2</v>
          </cell>
          <cell r="AS662">
            <v>2</v>
          </cell>
          <cell r="AT662">
            <v>2</v>
          </cell>
          <cell r="AU662">
            <v>2</v>
          </cell>
          <cell r="AV662">
            <v>1</v>
          </cell>
          <cell r="AW662">
            <v>2</v>
          </cell>
          <cell r="AX662">
            <v>1</v>
          </cell>
          <cell r="AY662">
            <v>1</v>
          </cell>
          <cell r="AZ662">
            <v>2</v>
          </cell>
          <cell r="BA662">
            <v>1</v>
          </cell>
          <cell r="BB662">
            <v>1</v>
          </cell>
          <cell r="BC662">
            <v>1</v>
          </cell>
          <cell r="BD662">
            <v>1</v>
          </cell>
          <cell r="BE662">
            <v>2</v>
          </cell>
          <cell r="BF662">
            <v>0</v>
          </cell>
          <cell r="BG662">
            <v>0</v>
          </cell>
          <cell r="BH662">
            <v>1</v>
          </cell>
          <cell r="BI662">
            <v>2</v>
          </cell>
          <cell r="BJ662">
            <v>1</v>
          </cell>
          <cell r="BK662">
            <v>1</v>
          </cell>
          <cell r="BL662">
            <v>1</v>
          </cell>
          <cell r="BM662">
            <v>1</v>
          </cell>
          <cell r="BN662">
            <v>2</v>
          </cell>
          <cell r="BO662">
            <v>1</v>
          </cell>
          <cell r="BP662">
            <v>0</v>
          </cell>
          <cell r="BQ662">
            <v>1</v>
          </cell>
          <cell r="BR662">
            <v>1</v>
          </cell>
          <cell r="BS662">
            <v>1</v>
          </cell>
          <cell r="BT662">
            <v>0</v>
          </cell>
          <cell r="BU662">
            <v>2</v>
          </cell>
          <cell r="BV662">
            <v>1</v>
          </cell>
          <cell r="BW662">
            <v>1</v>
          </cell>
          <cell r="BX662">
            <v>1</v>
          </cell>
          <cell r="BY662">
            <v>1</v>
          </cell>
          <cell r="BZ662">
            <v>1</v>
          </cell>
          <cell r="CA662">
            <v>1</v>
          </cell>
          <cell r="CB662">
            <v>1</v>
          </cell>
          <cell r="CC662">
            <v>1</v>
          </cell>
          <cell r="CD662">
            <v>1</v>
          </cell>
          <cell r="CE662">
            <v>2</v>
          </cell>
          <cell r="CF662">
            <v>1</v>
          </cell>
          <cell r="CG662">
            <v>2</v>
          </cell>
          <cell r="CH662">
            <v>1</v>
          </cell>
          <cell r="CI662">
            <v>1</v>
          </cell>
          <cell r="CJ662">
            <v>1</v>
          </cell>
          <cell r="CK662">
            <v>1</v>
          </cell>
          <cell r="CL662">
            <v>1</v>
          </cell>
          <cell r="CM662">
            <v>1</v>
          </cell>
          <cell r="CN662">
            <v>1</v>
          </cell>
          <cell r="CO662">
            <v>2</v>
          </cell>
          <cell r="CP662">
            <v>2</v>
          </cell>
          <cell r="CQ662">
            <v>2</v>
          </cell>
          <cell r="CR662">
            <v>2</v>
          </cell>
          <cell r="CS662">
            <v>2</v>
          </cell>
          <cell r="CT662">
            <v>2</v>
          </cell>
          <cell r="CU662">
            <v>1</v>
          </cell>
          <cell r="CV662">
            <v>1</v>
          </cell>
          <cell r="CW662">
            <v>1</v>
          </cell>
          <cell r="CX662">
            <v>2</v>
          </cell>
          <cell r="CY662">
            <v>1</v>
          </cell>
          <cell r="CZ662">
            <v>1</v>
          </cell>
          <cell r="DA662">
            <v>1</v>
          </cell>
          <cell r="DB662">
            <v>1</v>
          </cell>
          <cell r="DC662">
            <v>2</v>
          </cell>
          <cell r="DD662">
            <v>1</v>
          </cell>
          <cell r="DE662">
            <v>2</v>
          </cell>
          <cell r="DF662">
            <v>1</v>
          </cell>
          <cell r="DG662">
            <v>1</v>
          </cell>
          <cell r="DH662">
            <v>1</v>
          </cell>
          <cell r="DI662">
            <v>1</v>
          </cell>
          <cell r="DJ662" t="str">
            <v>DrM</v>
          </cell>
          <cell r="DK662" t="str">
            <v>Limited</v>
          </cell>
          <cell r="EA662" t="str">
            <v>Do</v>
          </cell>
          <cell r="EB662" t="str">
            <v>• 8 ranks in Concentration.
• Combat Reflexes feat.
• Dragontouched or Draconic Heritage (any chromatic) feats.
• Improved Unarmed Strike feat.
• Still mind class feature.</v>
          </cell>
        </row>
        <row r="663">
          <cell r="A663">
            <v>660</v>
          </cell>
          <cell r="B663" t="str">
            <v>Dragon Lord</v>
          </cell>
          <cell r="C663" t="str">
            <v>DrgL</v>
          </cell>
          <cell r="D663" t="str">
            <v>DrgL</v>
          </cell>
          <cell r="E663">
            <v>0</v>
          </cell>
          <cell r="K663">
            <v>2</v>
          </cell>
          <cell r="L663">
            <v>10</v>
          </cell>
          <cell r="U663">
            <v>1</v>
          </cell>
          <cell r="V663">
            <v>0.5</v>
          </cell>
          <cell r="W663">
            <v>0.34</v>
          </cell>
          <cell r="X663">
            <v>0.34</v>
          </cell>
          <cell r="AH663">
            <v>1</v>
          </cell>
          <cell r="AI663">
            <v>1</v>
          </cell>
          <cell r="AJ663">
            <v>1</v>
          </cell>
          <cell r="AK663">
            <v>1</v>
          </cell>
          <cell r="AL663">
            <v>2</v>
          </cell>
          <cell r="AM663">
            <v>0</v>
          </cell>
          <cell r="AN663">
            <v>1</v>
          </cell>
          <cell r="AO663">
            <v>2</v>
          </cell>
          <cell r="AP663">
            <v>2</v>
          </cell>
          <cell r="AQ663">
            <v>2</v>
          </cell>
          <cell r="AR663">
            <v>2</v>
          </cell>
          <cell r="AS663">
            <v>2</v>
          </cell>
          <cell r="AT663">
            <v>2</v>
          </cell>
          <cell r="AU663">
            <v>2</v>
          </cell>
          <cell r="AV663">
            <v>1</v>
          </cell>
          <cell r="AW663">
            <v>1</v>
          </cell>
          <cell r="AX663">
            <v>1</v>
          </cell>
          <cell r="AY663">
            <v>1</v>
          </cell>
          <cell r="AZ663">
            <v>1</v>
          </cell>
          <cell r="BA663">
            <v>1</v>
          </cell>
          <cell r="BB663">
            <v>1</v>
          </cell>
          <cell r="BC663">
            <v>2</v>
          </cell>
          <cell r="BD663">
            <v>1</v>
          </cell>
          <cell r="BE663">
            <v>1</v>
          </cell>
          <cell r="BF663">
            <v>0</v>
          </cell>
          <cell r="BG663">
            <v>0</v>
          </cell>
          <cell r="BH663">
            <v>2</v>
          </cell>
          <cell r="BI663">
            <v>2</v>
          </cell>
          <cell r="BJ663">
            <v>1</v>
          </cell>
          <cell r="BK663">
            <v>1</v>
          </cell>
          <cell r="BL663">
            <v>1</v>
          </cell>
          <cell r="BM663">
            <v>1</v>
          </cell>
          <cell r="BN663">
            <v>1</v>
          </cell>
          <cell r="BO663">
            <v>1</v>
          </cell>
          <cell r="BP663">
            <v>0</v>
          </cell>
          <cell r="BQ663">
            <v>1</v>
          </cell>
          <cell r="BR663">
            <v>1</v>
          </cell>
          <cell r="BS663">
            <v>1</v>
          </cell>
          <cell r="BT663">
            <v>0</v>
          </cell>
          <cell r="BU663">
            <v>1</v>
          </cell>
          <cell r="BV663">
            <v>1</v>
          </cell>
          <cell r="BW663">
            <v>1</v>
          </cell>
          <cell r="BX663">
            <v>1</v>
          </cell>
          <cell r="BY663">
            <v>1</v>
          </cell>
          <cell r="BZ663">
            <v>1</v>
          </cell>
          <cell r="CA663">
            <v>1</v>
          </cell>
          <cell r="CB663">
            <v>1</v>
          </cell>
          <cell r="CC663">
            <v>1</v>
          </cell>
          <cell r="CD663">
            <v>1</v>
          </cell>
          <cell r="CE663">
            <v>1</v>
          </cell>
          <cell r="CF663">
            <v>1</v>
          </cell>
          <cell r="CG663">
            <v>1</v>
          </cell>
          <cell r="CH663">
            <v>1</v>
          </cell>
          <cell r="CI663">
            <v>1</v>
          </cell>
          <cell r="CJ663">
            <v>1</v>
          </cell>
          <cell r="CK663">
            <v>1</v>
          </cell>
          <cell r="CL663">
            <v>1</v>
          </cell>
          <cell r="CM663">
            <v>1</v>
          </cell>
          <cell r="CN663">
            <v>1</v>
          </cell>
          <cell r="CO663">
            <v>1</v>
          </cell>
          <cell r="CP663">
            <v>1</v>
          </cell>
          <cell r="CQ663">
            <v>1</v>
          </cell>
          <cell r="CR663">
            <v>1</v>
          </cell>
          <cell r="CS663">
            <v>1</v>
          </cell>
          <cell r="CT663">
            <v>1</v>
          </cell>
          <cell r="CU663">
            <v>1</v>
          </cell>
          <cell r="CV663">
            <v>2</v>
          </cell>
          <cell r="CW663">
            <v>1</v>
          </cell>
          <cell r="CX663">
            <v>2</v>
          </cell>
          <cell r="CY663">
            <v>1</v>
          </cell>
          <cell r="CZ663">
            <v>1</v>
          </cell>
          <cell r="DA663">
            <v>1</v>
          </cell>
          <cell r="DB663">
            <v>1</v>
          </cell>
          <cell r="DC663">
            <v>1</v>
          </cell>
          <cell r="DD663">
            <v>1</v>
          </cell>
          <cell r="DE663">
            <v>2</v>
          </cell>
          <cell r="DF663">
            <v>1</v>
          </cell>
          <cell r="DG663">
            <v>1</v>
          </cell>
          <cell r="DH663">
            <v>1</v>
          </cell>
          <cell r="DI663">
            <v>1</v>
          </cell>
          <cell r="DJ663" t="str">
            <v>DrM</v>
          </cell>
          <cell r="DK663" t="str">
            <v>Limited</v>
          </cell>
          <cell r="EA663" t="str">
            <v>Do</v>
          </cell>
          <cell r="EB663" t="str">
            <v>• Base attack bonus of +6 or greater.
• 9 ranks Intimidate.</v>
          </cell>
        </row>
        <row r="664">
          <cell r="A664">
            <v>661</v>
          </cell>
          <cell r="B664" t="str">
            <v>Hand of the Winged Masters</v>
          </cell>
          <cell r="C664" t="str">
            <v>HWM</v>
          </cell>
          <cell r="D664" t="str">
            <v>HWM</v>
          </cell>
          <cell r="E664">
            <v>0</v>
          </cell>
          <cell r="K664">
            <v>6</v>
          </cell>
          <cell r="L664">
            <v>8</v>
          </cell>
          <cell r="U664">
            <v>0.75</v>
          </cell>
          <cell r="V664">
            <v>0.34</v>
          </cell>
          <cell r="W664">
            <v>0.5</v>
          </cell>
          <cell r="X664">
            <v>0.5</v>
          </cell>
          <cell r="AH664">
            <v>2</v>
          </cell>
          <cell r="AI664">
            <v>1</v>
          </cell>
          <cell r="AJ664">
            <v>2</v>
          </cell>
          <cell r="AK664">
            <v>2</v>
          </cell>
          <cell r="AL664">
            <v>2</v>
          </cell>
          <cell r="AM664">
            <v>0</v>
          </cell>
          <cell r="AN664">
            <v>1</v>
          </cell>
          <cell r="AO664">
            <v>2</v>
          </cell>
          <cell r="AP664">
            <v>2</v>
          </cell>
          <cell r="AQ664">
            <v>2</v>
          </cell>
          <cell r="AR664">
            <v>2</v>
          </cell>
          <cell r="AS664">
            <v>2</v>
          </cell>
          <cell r="AT664">
            <v>2</v>
          </cell>
          <cell r="AU664">
            <v>2</v>
          </cell>
          <cell r="AV664">
            <v>2</v>
          </cell>
          <cell r="AW664">
            <v>2</v>
          </cell>
          <cell r="AX664">
            <v>2</v>
          </cell>
          <cell r="AY664">
            <v>2</v>
          </cell>
          <cell r="AZ664">
            <v>2</v>
          </cell>
          <cell r="BA664">
            <v>2</v>
          </cell>
          <cell r="BB664">
            <v>2</v>
          </cell>
          <cell r="BC664">
            <v>1</v>
          </cell>
          <cell r="BD664">
            <v>1</v>
          </cell>
          <cell r="BE664">
            <v>2</v>
          </cell>
          <cell r="BF664">
            <v>0</v>
          </cell>
          <cell r="BG664">
            <v>0</v>
          </cell>
          <cell r="BH664">
            <v>2</v>
          </cell>
          <cell r="BI664">
            <v>2</v>
          </cell>
          <cell r="BJ664">
            <v>2</v>
          </cell>
          <cell r="BK664">
            <v>1</v>
          </cell>
          <cell r="BL664">
            <v>1</v>
          </cell>
          <cell r="BM664">
            <v>1</v>
          </cell>
          <cell r="BN664">
            <v>1</v>
          </cell>
          <cell r="BO664">
            <v>2</v>
          </cell>
          <cell r="BP664">
            <v>0</v>
          </cell>
          <cell r="BQ664">
            <v>1</v>
          </cell>
          <cell r="BR664">
            <v>1</v>
          </cell>
          <cell r="BS664">
            <v>1</v>
          </cell>
          <cell r="BT664">
            <v>0</v>
          </cell>
          <cell r="BU664">
            <v>1</v>
          </cell>
          <cell r="BV664">
            <v>1</v>
          </cell>
          <cell r="BW664">
            <v>1</v>
          </cell>
          <cell r="BX664">
            <v>1</v>
          </cell>
          <cell r="BY664">
            <v>1</v>
          </cell>
          <cell r="BZ664">
            <v>1</v>
          </cell>
          <cell r="CA664">
            <v>1</v>
          </cell>
          <cell r="CB664">
            <v>1</v>
          </cell>
          <cell r="CC664">
            <v>1</v>
          </cell>
          <cell r="CD664">
            <v>1</v>
          </cell>
          <cell r="CE664">
            <v>2</v>
          </cell>
          <cell r="CF664">
            <v>1</v>
          </cell>
          <cell r="CG664">
            <v>2</v>
          </cell>
          <cell r="CH664">
            <v>2</v>
          </cell>
          <cell r="CI664">
            <v>1</v>
          </cell>
          <cell r="CJ664">
            <v>1</v>
          </cell>
          <cell r="CK664">
            <v>1</v>
          </cell>
          <cell r="CL664">
            <v>1</v>
          </cell>
          <cell r="CM664">
            <v>1</v>
          </cell>
          <cell r="CN664">
            <v>1</v>
          </cell>
          <cell r="CO664">
            <v>2</v>
          </cell>
          <cell r="CP664">
            <v>2</v>
          </cell>
          <cell r="CQ664">
            <v>2</v>
          </cell>
          <cell r="CR664">
            <v>2</v>
          </cell>
          <cell r="CS664">
            <v>2</v>
          </cell>
          <cell r="CT664">
            <v>2</v>
          </cell>
          <cell r="CU664">
            <v>1</v>
          </cell>
          <cell r="CV664">
            <v>1</v>
          </cell>
          <cell r="CW664">
            <v>2</v>
          </cell>
          <cell r="CX664">
            <v>2</v>
          </cell>
          <cell r="CY664">
            <v>1</v>
          </cell>
          <cell r="CZ664">
            <v>2</v>
          </cell>
          <cell r="DA664">
            <v>1</v>
          </cell>
          <cell r="DB664">
            <v>1</v>
          </cell>
          <cell r="DC664">
            <v>2</v>
          </cell>
          <cell r="DD664">
            <v>2</v>
          </cell>
          <cell r="DE664">
            <v>2</v>
          </cell>
          <cell r="DF664">
            <v>2</v>
          </cell>
          <cell r="DG664">
            <v>1</v>
          </cell>
          <cell r="DH664">
            <v>1</v>
          </cell>
          <cell r="DI664">
            <v>2</v>
          </cell>
          <cell r="DJ664" t="str">
            <v>DrM</v>
          </cell>
          <cell r="DK664" t="str">
            <v>Limited</v>
          </cell>
          <cell r="EA664" t="str">
            <v>Do</v>
          </cell>
          <cell r="EB664" t="str">
            <v>• Base attack bonus of +4 or greater.
• 4 ranks Bluff.
• 4 ranks Hide.
• 4 ranks Move Silently.
• 4 ranks Knowledge (arcana).
• 4 ranks Sense Motive.
• Know Draconic language.
• Dragontouched feat.
• Sneak Attack, Sudden Strike, or Skirmish +2d6.</v>
          </cell>
        </row>
        <row r="665">
          <cell r="A665">
            <v>662</v>
          </cell>
          <cell r="B665" t="str">
            <v>Pact-bound Adept</v>
          </cell>
          <cell r="C665" t="str">
            <v>PbA</v>
          </cell>
          <cell r="D665" t="str">
            <v>PbA</v>
          </cell>
          <cell r="E665">
            <v>0</v>
          </cell>
          <cell r="G665">
            <v>0</v>
          </cell>
          <cell r="K665">
            <v>2</v>
          </cell>
          <cell r="L665">
            <v>4</v>
          </cell>
          <cell r="U665">
            <v>0.5</v>
          </cell>
          <cell r="V665">
            <v>0.34</v>
          </cell>
          <cell r="W665">
            <v>0.5</v>
          </cell>
          <cell r="X665">
            <v>0.5</v>
          </cell>
          <cell r="AH665">
            <v>1</v>
          </cell>
          <cell r="AI665">
            <v>1</v>
          </cell>
          <cell r="AJ665">
            <v>1</v>
          </cell>
          <cell r="AK665">
            <v>1</v>
          </cell>
          <cell r="AL665">
            <v>1</v>
          </cell>
          <cell r="AM665">
            <v>0</v>
          </cell>
          <cell r="AN665">
            <v>2</v>
          </cell>
          <cell r="AO665">
            <v>2</v>
          </cell>
          <cell r="AP665">
            <v>2</v>
          </cell>
          <cell r="AQ665">
            <v>2</v>
          </cell>
          <cell r="AR665">
            <v>2</v>
          </cell>
          <cell r="AS665">
            <v>2</v>
          </cell>
          <cell r="AT665">
            <v>2</v>
          </cell>
          <cell r="AU665">
            <v>2</v>
          </cell>
          <cell r="AV665">
            <v>1</v>
          </cell>
          <cell r="AW665">
            <v>2</v>
          </cell>
          <cell r="AX665">
            <v>1</v>
          </cell>
          <cell r="AY665">
            <v>1</v>
          </cell>
          <cell r="AZ665">
            <v>1</v>
          </cell>
          <cell r="BA665">
            <v>1</v>
          </cell>
          <cell r="BB665">
            <v>1</v>
          </cell>
          <cell r="BC665">
            <v>1</v>
          </cell>
          <cell r="BD665">
            <v>1</v>
          </cell>
          <cell r="BE665">
            <v>1</v>
          </cell>
          <cell r="BF665">
            <v>0</v>
          </cell>
          <cell r="BG665">
            <v>0</v>
          </cell>
          <cell r="BH665">
            <v>1</v>
          </cell>
          <cell r="BI665">
            <v>1</v>
          </cell>
          <cell r="BJ665">
            <v>2</v>
          </cell>
          <cell r="BK665">
            <v>1</v>
          </cell>
          <cell r="BL665">
            <v>1</v>
          </cell>
          <cell r="BM665">
            <v>1</v>
          </cell>
          <cell r="BN665">
            <v>1</v>
          </cell>
          <cell r="BO665">
            <v>1</v>
          </cell>
          <cell r="BP665">
            <v>0</v>
          </cell>
          <cell r="BQ665">
            <v>1</v>
          </cell>
          <cell r="BR665">
            <v>1</v>
          </cell>
          <cell r="BS665">
            <v>1</v>
          </cell>
          <cell r="BT665">
            <v>0</v>
          </cell>
          <cell r="BU665">
            <v>1</v>
          </cell>
          <cell r="BV665">
            <v>1</v>
          </cell>
          <cell r="BW665">
            <v>1</v>
          </cell>
          <cell r="BX665">
            <v>1</v>
          </cell>
          <cell r="BY665">
            <v>1</v>
          </cell>
          <cell r="BZ665">
            <v>1</v>
          </cell>
          <cell r="CA665">
            <v>1</v>
          </cell>
          <cell r="CB665">
            <v>1</v>
          </cell>
          <cell r="CC665">
            <v>1</v>
          </cell>
          <cell r="CD665">
            <v>1</v>
          </cell>
          <cell r="CE665">
            <v>1</v>
          </cell>
          <cell r="CF665">
            <v>1</v>
          </cell>
          <cell r="CG665">
            <v>1</v>
          </cell>
          <cell r="CH665">
            <v>1</v>
          </cell>
          <cell r="CI665">
            <v>1</v>
          </cell>
          <cell r="CJ665">
            <v>1</v>
          </cell>
          <cell r="CK665">
            <v>1</v>
          </cell>
          <cell r="CL665">
            <v>1</v>
          </cell>
          <cell r="CM665">
            <v>1</v>
          </cell>
          <cell r="CN665">
            <v>1</v>
          </cell>
          <cell r="CO665">
            <v>2</v>
          </cell>
          <cell r="CP665">
            <v>2</v>
          </cell>
          <cell r="CQ665">
            <v>2</v>
          </cell>
          <cell r="CR665">
            <v>2</v>
          </cell>
          <cell r="CS665">
            <v>2</v>
          </cell>
          <cell r="CT665">
            <v>2</v>
          </cell>
          <cell r="CU665">
            <v>1</v>
          </cell>
          <cell r="CV665">
            <v>1</v>
          </cell>
          <cell r="CW665">
            <v>1</v>
          </cell>
          <cell r="CX665">
            <v>1</v>
          </cell>
          <cell r="CY665">
            <v>1</v>
          </cell>
          <cell r="CZ665">
            <v>1</v>
          </cell>
          <cell r="DA665">
            <v>1</v>
          </cell>
          <cell r="DB665">
            <v>2</v>
          </cell>
          <cell r="DC665">
            <v>1</v>
          </cell>
          <cell r="DD665">
            <v>1</v>
          </cell>
          <cell r="DE665">
            <v>1</v>
          </cell>
          <cell r="DF665">
            <v>1</v>
          </cell>
          <cell r="DG665">
            <v>1</v>
          </cell>
          <cell r="DH665">
            <v>1</v>
          </cell>
          <cell r="DI665">
            <v>1</v>
          </cell>
          <cell r="DJ665" t="str">
            <v>DrM</v>
          </cell>
          <cell r="DK665" t="str">
            <v>Limited</v>
          </cell>
          <cell r="EA665" t="str">
            <v>Might</v>
          </cell>
          <cell r="EB665" t="str">
            <v>• 9 ranks Knowledge (arcana).
• 9 ranks Spellcraft.
• Draconic Heritage feat.
• Able to cast 3rd level Arcane Spells.
• Must have an active dragonpact (not verified).</v>
          </cell>
        </row>
        <row r="666">
          <cell r="A666">
            <v>663</v>
          </cell>
          <cell r="B666" t="str">
            <v>Swift Wing</v>
          </cell>
          <cell r="C666" t="str">
            <v>Swi</v>
          </cell>
          <cell r="D666" t="str">
            <v>Swi</v>
          </cell>
          <cell r="E666">
            <v>0</v>
          </cell>
          <cell r="G666">
            <v>0</v>
          </cell>
          <cell r="K666">
            <v>4</v>
          </cell>
          <cell r="L666">
            <v>8</v>
          </cell>
          <cell r="U666">
            <v>0.75</v>
          </cell>
          <cell r="V666">
            <v>0.5</v>
          </cell>
          <cell r="W666">
            <v>0.5</v>
          </cell>
          <cell r="X666">
            <v>0.34</v>
          </cell>
          <cell r="AH666">
            <v>2</v>
          </cell>
          <cell r="AI666">
            <v>1</v>
          </cell>
          <cell r="AJ666">
            <v>1</v>
          </cell>
          <cell r="AK666">
            <v>2</v>
          </cell>
          <cell r="AL666">
            <v>1</v>
          </cell>
          <cell r="AM666">
            <v>0</v>
          </cell>
          <cell r="AN666">
            <v>2</v>
          </cell>
          <cell r="AO666">
            <v>1</v>
          </cell>
          <cell r="AP666">
            <v>1</v>
          </cell>
          <cell r="AQ666">
            <v>1</v>
          </cell>
          <cell r="AR666">
            <v>1</v>
          </cell>
          <cell r="AS666">
            <v>1</v>
          </cell>
          <cell r="AT666">
            <v>1</v>
          </cell>
          <cell r="AU666">
            <v>1</v>
          </cell>
          <cell r="AV666">
            <v>1</v>
          </cell>
          <cell r="AW666">
            <v>2</v>
          </cell>
          <cell r="AX666">
            <v>1</v>
          </cell>
          <cell r="AY666">
            <v>1</v>
          </cell>
          <cell r="AZ666">
            <v>1</v>
          </cell>
          <cell r="BA666">
            <v>1</v>
          </cell>
          <cell r="BB666">
            <v>2</v>
          </cell>
          <cell r="BC666">
            <v>1</v>
          </cell>
          <cell r="BD666">
            <v>2</v>
          </cell>
          <cell r="BE666">
            <v>1</v>
          </cell>
          <cell r="BF666">
            <v>0</v>
          </cell>
          <cell r="BG666">
            <v>0</v>
          </cell>
          <cell r="BH666">
            <v>2</v>
          </cell>
          <cell r="BI666">
            <v>1</v>
          </cell>
          <cell r="BJ666">
            <v>2</v>
          </cell>
          <cell r="BK666">
            <v>1</v>
          </cell>
          <cell r="BL666">
            <v>1</v>
          </cell>
          <cell r="BM666">
            <v>1</v>
          </cell>
          <cell r="BN666">
            <v>1</v>
          </cell>
          <cell r="BO666">
            <v>1</v>
          </cell>
          <cell r="BP666">
            <v>0</v>
          </cell>
          <cell r="BQ666">
            <v>1</v>
          </cell>
          <cell r="BR666">
            <v>1</v>
          </cell>
          <cell r="BS666">
            <v>1</v>
          </cell>
          <cell r="BT666">
            <v>0</v>
          </cell>
          <cell r="BU666">
            <v>2</v>
          </cell>
          <cell r="BV666">
            <v>2</v>
          </cell>
          <cell r="BW666">
            <v>1</v>
          </cell>
          <cell r="BX666">
            <v>1</v>
          </cell>
          <cell r="BY666">
            <v>1</v>
          </cell>
          <cell r="BZ666">
            <v>1</v>
          </cell>
          <cell r="CA666">
            <v>1</v>
          </cell>
          <cell r="CB666">
            <v>1</v>
          </cell>
          <cell r="CC666">
            <v>1</v>
          </cell>
          <cell r="CD666">
            <v>1</v>
          </cell>
          <cell r="CE666">
            <v>2</v>
          </cell>
          <cell r="CF666">
            <v>1</v>
          </cell>
          <cell r="CG666">
            <v>1</v>
          </cell>
          <cell r="CH666">
            <v>1</v>
          </cell>
          <cell r="CI666">
            <v>1</v>
          </cell>
          <cell r="CJ666">
            <v>1</v>
          </cell>
          <cell r="CK666">
            <v>1</v>
          </cell>
          <cell r="CL666">
            <v>1</v>
          </cell>
          <cell r="CM666">
            <v>1</v>
          </cell>
          <cell r="CN666">
            <v>1</v>
          </cell>
          <cell r="CO666">
            <v>1</v>
          </cell>
          <cell r="CP666">
            <v>1</v>
          </cell>
          <cell r="CQ666">
            <v>1</v>
          </cell>
          <cell r="CR666">
            <v>1</v>
          </cell>
          <cell r="CS666">
            <v>1</v>
          </cell>
          <cell r="CT666">
            <v>1</v>
          </cell>
          <cell r="CU666">
            <v>1</v>
          </cell>
          <cell r="CV666">
            <v>1</v>
          </cell>
          <cell r="CW666">
            <v>1</v>
          </cell>
          <cell r="CX666">
            <v>1</v>
          </cell>
          <cell r="CY666">
            <v>1</v>
          </cell>
          <cell r="CZ666">
            <v>1</v>
          </cell>
          <cell r="DA666">
            <v>1</v>
          </cell>
          <cell r="DB666">
            <v>2</v>
          </cell>
          <cell r="DC666">
            <v>2</v>
          </cell>
          <cell r="DD666">
            <v>1</v>
          </cell>
          <cell r="DE666">
            <v>1</v>
          </cell>
          <cell r="DF666">
            <v>1</v>
          </cell>
          <cell r="DG666">
            <v>1</v>
          </cell>
          <cell r="DH666">
            <v>1</v>
          </cell>
          <cell r="DI666">
            <v>1</v>
          </cell>
          <cell r="DJ666" t="str">
            <v>DrM</v>
          </cell>
          <cell r="DK666" t="str">
            <v>Limited</v>
          </cell>
          <cell r="EA666" t="str">
            <v>Do</v>
          </cell>
          <cell r="EB666" t="str">
            <v>• Base attack bonus of +3 or greater.
• Know Draconic language.
• Able to cast 3rd level Divine Spells.
• Able to turn undead.</v>
          </cell>
        </row>
        <row r="667">
          <cell r="A667">
            <v>664</v>
          </cell>
          <cell r="B667" t="str">
            <v>Wyrm Wizard</v>
          </cell>
          <cell r="C667" t="str">
            <v>Wwi</v>
          </cell>
          <cell r="D667" t="str">
            <v>Wwi</v>
          </cell>
          <cell r="E667">
            <v>0</v>
          </cell>
          <cell r="G667">
            <v>0</v>
          </cell>
          <cell r="K667">
            <v>4</v>
          </cell>
          <cell r="L667">
            <v>4</v>
          </cell>
          <cell r="U667">
            <v>0.5</v>
          </cell>
          <cell r="V667">
            <v>0.34</v>
          </cell>
          <cell r="W667">
            <v>0.34</v>
          </cell>
          <cell r="X667">
            <v>0.5</v>
          </cell>
          <cell r="AH667">
            <v>1</v>
          </cell>
          <cell r="AI667">
            <v>1</v>
          </cell>
          <cell r="AJ667">
            <v>1</v>
          </cell>
          <cell r="AK667">
            <v>1</v>
          </cell>
          <cell r="AL667">
            <v>1</v>
          </cell>
          <cell r="AM667">
            <v>0</v>
          </cell>
          <cell r="AN667">
            <v>2</v>
          </cell>
          <cell r="AO667">
            <v>2</v>
          </cell>
          <cell r="AP667">
            <v>2</v>
          </cell>
          <cell r="AQ667">
            <v>2</v>
          </cell>
          <cell r="AR667">
            <v>2</v>
          </cell>
          <cell r="AS667">
            <v>2</v>
          </cell>
          <cell r="AT667">
            <v>2</v>
          </cell>
          <cell r="AU667">
            <v>2</v>
          </cell>
          <cell r="AV667">
            <v>2</v>
          </cell>
          <cell r="AW667">
            <v>1</v>
          </cell>
          <cell r="AX667">
            <v>1</v>
          </cell>
          <cell r="AY667">
            <v>1</v>
          </cell>
          <cell r="AZ667">
            <v>1</v>
          </cell>
          <cell r="BA667">
            <v>1</v>
          </cell>
          <cell r="BB667">
            <v>1</v>
          </cell>
          <cell r="BC667">
            <v>1</v>
          </cell>
          <cell r="BD667">
            <v>1</v>
          </cell>
          <cell r="BE667">
            <v>1</v>
          </cell>
          <cell r="BF667">
            <v>0</v>
          </cell>
          <cell r="BG667">
            <v>0</v>
          </cell>
          <cell r="BH667">
            <v>1</v>
          </cell>
          <cell r="BI667">
            <v>1</v>
          </cell>
          <cell r="BJ667">
            <v>2</v>
          </cell>
          <cell r="BK667">
            <v>2</v>
          </cell>
          <cell r="BL667">
            <v>2</v>
          </cell>
          <cell r="BM667">
            <v>2</v>
          </cell>
          <cell r="BN667">
            <v>2</v>
          </cell>
          <cell r="BO667">
            <v>2</v>
          </cell>
          <cell r="BP667">
            <v>0</v>
          </cell>
          <cell r="BQ667">
            <v>2</v>
          </cell>
          <cell r="BR667">
            <v>2</v>
          </cell>
          <cell r="BS667">
            <v>2</v>
          </cell>
          <cell r="BT667">
            <v>0</v>
          </cell>
          <cell r="BU667">
            <v>2</v>
          </cell>
          <cell r="BV667">
            <v>2</v>
          </cell>
          <cell r="BW667">
            <v>2</v>
          </cell>
          <cell r="BX667">
            <v>2</v>
          </cell>
          <cell r="BY667">
            <v>2</v>
          </cell>
          <cell r="BZ667">
            <v>2</v>
          </cell>
          <cell r="CA667">
            <v>2</v>
          </cell>
          <cell r="CB667">
            <v>2</v>
          </cell>
          <cell r="CC667">
            <v>2</v>
          </cell>
          <cell r="CD667">
            <v>2</v>
          </cell>
          <cell r="CE667">
            <v>1</v>
          </cell>
          <cell r="CF667">
            <v>1</v>
          </cell>
          <cell r="CG667">
            <v>1</v>
          </cell>
          <cell r="CH667">
            <v>1</v>
          </cell>
          <cell r="CI667">
            <v>1</v>
          </cell>
          <cell r="CJ667">
            <v>1</v>
          </cell>
          <cell r="CK667">
            <v>1</v>
          </cell>
          <cell r="CL667">
            <v>1</v>
          </cell>
          <cell r="CM667">
            <v>1</v>
          </cell>
          <cell r="CN667">
            <v>1</v>
          </cell>
          <cell r="CO667">
            <v>2</v>
          </cell>
          <cell r="CP667">
            <v>2</v>
          </cell>
          <cell r="CQ667">
            <v>2</v>
          </cell>
          <cell r="CR667">
            <v>2</v>
          </cell>
          <cell r="CS667">
            <v>2</v>
          </cell>
          <cell r="CT667">
            <v>2</v>
          </cell>
          <cell r="CU667">
            <v>1</v>
          </cell>
          <cell r="CV667">
            <v>1</v>
          </cell>
          <cell r="CW667">
            <v>1</v>
          </cell>
          <cell r="CX667">
            <v>1</v>
          </cell>
          <cell r="CY667">
            <v>1</v>
          </cell>
          <cell r="CZ667">
            <v>1</v>
          </cell>
          <cell r="DA667">
            <v>1</v>
          </cell>
          <cell r="DB667">
            <v>2</v>
          </cell>
          <cell r="DC667">
            <v>1</v>
          </cell>
          <cell r="DD667">
            <v>1</v>
          </cell>
          <cell r="DE667">
            <v>1</v>
          </cell>
          <cell r="DF667">
            <v>1</v>
          </cell>
          <cell r="DG667">
            <v>1</v>
          </cell>
          <cell r="DH667">
            <v>1</v>
          </cell>
          <cell r="DI667">
            <v>1</v>
          </cell>
          <cell r="DJ667" t="str">
            <v>DrM</v>
          </cell>
          <cell r="DK667" t="str">
            <v>Limited</v>
          </cell>
          <cell r="EA667" t="str">
            <v>Might</v>
          </cell>
          <cell r="EB667" t="str">
            <v>• 9 ranks Knowledge (arcana).
• 9 ranks Spellcraft.
• Know Draconic language.
• Any metamagic feat.
• Ability to prepare and cast 1st level arcane spells (not verified).</v>
          </cell>
        </row>
        <row r="668">
          <cell r="A668">
            <v>665</v>
          </cell>
          <cell r="B668" t="str">
            <v>– Prestige Classes Fiendish Codex II –</v>
          </cell>
          <cell r="E668">
            <v>0</v>
          </cell>
          <cell r="F668">
            <v>1</v>
          </cell>
          <cell r="AI668">
            <v>1</v>
          </cell>
        </row>
        <row r="669">
          <cell r="A669">
            <v>666</v>
          </cell>
          <cell r="B669" t="str">
            <v>Hellbreaker</v>
          </cell>
          <cell r="C669" t="str">
            <v>Hbr</v>
          </cell>
          <cell r="D669" t="str">
            <v>Hbr</v>
          </cell>
          <cell r="E669">
            <v>0</v>
          </cell>
          <cell r="K669">
            <v>6</v>
          </cell>
          <cell r="L669">
            <v>6</v>
          </cell>
          <cell r="U669">
            <v>0.75</v>
          </cell>
          <cell r="V669">
            <v>0.34</v>
          </cell>
          <cell r="W669">
            <v>0.5</v>
          </cell>
          <cell r="X669">
            <v>0.5</v>
          </cell>
          <cell r="AH669">
            <v>2</v>
          </cell>
          <cell r="AI669">
            <v>1</v>
          </cell>
          <cell r="AJ669">
            <v>1</v>
          </cell>
          <cell r="AK669">
            <v>2</v>
          </cell>
          <cell r="AL669">
            <v>1</v>
          </cell>
          <cell r="AM669">
            <v>0</v>
          </cell>
          <cell r="AN669">
            <v>1</v>
          </cell>
          <cell r="AO669">
            <v>1</v>
          </cell>
          <cell r="AP669">
            <v>1</v>
          </cell>
          <cell r="AQ669">
            <v>1</v>
          </cell>
          <cell r="AR669">
            <v>1</v>
          </cell>
          <cell r="AS669">
            <v>1</v>
          </cell>
          <cell r="AT669">
            <v>1</v>
          </cell>
          <cell r="AU669">
            <v>1</v>
          </cell>
          <cell r="AV669">
            <v>1</v>
          </cell>
          <cell r="AW669">
            <v>1</v>
          </cell>
          <cell r="AX669">
            <v>1</v>
          </cell>
          <cell r="AY669">
            <v>1</v>
          </cell>
          <cell r="AZ669">
            <v>2</v>
          </cell>
          <cell r="BA669">
            <v>1</v>
          </cell>
          <cell r="BB669">
            <v>2</v>
          </cell>
          <cell r="BC669">
            <v>1</v>
          </cell>
          <cell r="BD669">
            <v>1</v>
          </cell>
          <cell r="BE669">
            <v>2</v>
          </cell>
          <cell r="BF669">
            <v>0</v>
          </cell>
          <cell r="BG669">
            <v>0</v>
          </cell>
          <cell r="BH669">
            <v>2</v>
          </cell>
          <cell r="BI669">
            <v>1</v>
          </cell>
          <cell r="BJ669">
            <v>1</v>
          </cell>
          <cell r="BK669">
            <v>1</v>
          </cell>
          <cell r="BL669">
            <v>1</v>
          </cell>
          <cell r="BM669">
            <v>1</v>
          </cell>
          <cell r="BN669">
            <v>1</v>
          </cell>
          <cell r="BO669">
            <v>1</v>
          </cell>
          <cell r="BP669">
            <v>0</v>
          </cell>
          <cell r="BQ669">
            <v>1</v>
          </cell>
          <cell r="BR669">
            <v>1</v>
          </cell>
          <cell r="BS669">
            <v>1</v>
          </cell>
          <cell r="BT669">
            <v>0</v>
          </cell>
          <cell r="BU669">
            <v>1</v>
          </cell>
          <cell r="BV669">
            <v>2</v>
          </cell>
          <cell r="BW669">
            <v>1</v>
          </cell>
          <cell r="BX669">
            <v>1</v>
          </cell>
          <cell r="BY669">
            <v>1</v>
          </cell>
          <cell r="BZ669">
            <v>1</v>
          </cell>
          <cell r="CA669">
            <v>1</v>
          </cell>
          <cell r="CB669">
            <v>1</v>
          </cell>
          <cell r="CC669">
            <v>1</v>
          </cell>
          <cell r="CD669">
            <v>1</v>
          </cell>
          <cell r="CE669">
            <v>2</v>
          </cell>
          <cell r="CF669">
            <v>1</v>
          </cell>
          <cell r="CG669">
            <v>2</v>
          </cell>
          <cell r="CH669">
            <v>1</v>
          </cell>
          <cell r="CI669">
            <v>1</v>
          </cell>
          <cell r="CJ669">
            <v>1</v>
          </cell>
          <cell r="CK669">
            <v>1</v>
          </cell>
          <cell r="CL669">
            <v>1</v>
          </cell>
          <cell r="CM669">
            <v>1</v>
          </cell>
          <cell r="CN669">
            <v>1</v>
          </cell>
          <cell r="CO669">
            <v>1</v>
          </cell>
          <cell r="CP669">
            <v>1</v>
          </cell>
          <cell r="CQ669">
            <v>1</v>
          </cell>
          <cell r="CR669">
            <v>1</v>
          </cell>
          <cell r="CS669">
            <v>1</v>
          </cell>
          <cell r="CT669">
            <v>1</v>
          </cell>
          <cell r="CU669">
            <v>1</v>
          </cell>
          <cell r="CV669">
            <v>1</v>
          </cell>
          <cell r="CW669">
            <v>2</v>
          </cell>
          <cell r="CX669">
            <v>2</v>
          </cell>
          <cell r="CY669">
            <v>1</v>
          </cell>
          <cell r="CZ669">
            <v>1</v>
          </cell>
          <cell r="DA669">
            <v>1</v>
          </cell>
          <cell r="DB669">
            <v>1</v>
          </cell>
          <cell r="DC669">
            <v>2</v>
          </cell>
          <cell r="DD669">
            <v>1</v>
          </cell>
          <cell r="DE669">
            <v>1</v>
          </cell>
          <cell r="DF669">
            <v>2</v>
          </cell>
          <cell r="DG669">
            <v>1</v>
          </cell>
          <cell r="DH669">
            <v>1</v>
          </cell>
          <cell r="DI669">
            <v>1</v>
          </cell>
          <cell r="DJ669" t="str">
            <v>FCII</v>
          </cell>
          <cell r="DK669" t="str">
            <v>Closed</v>
          </cell>
          <cell r="EA669" t="str">
            <v>Do</v>
          </cell>
          <cell r="EB669" t="str">
            <v xml:space="preserve">• Chaotic alignment.
• Bluff 8 ranks.
• Knowledge (the planes) 4 ranks.
• Sense Motive 8 ranks.
• Know Infernal language.
• Combat Expertise feat.
• Improved Feint feat.
• Undo Resistance feat.
• Sneak Attack +2d6, Sudden Strike +2d6, or Skirmish +2d6.
</v>
          </cell>
        </row>
        <row r="670">
          <cell r="A670">
            <v>667</v>
          </cell>
          <cell r="B670" t="str">
            <v>Hellfire Warlock</v>
          </cell>
          <cell r="C670" t="str">
            <v>HWl</v>
          </cell>
          <cell r="D670" t="str">
            <v>HWl</v>
          </cell>
          <cell r="E670">
            <v>0</v>
          </cell>
          <cell r="K670">
            <v>2</v>
          </cell>
          <cell r="L670">
            <v>6</v>
          </cell>
          <cell r="U670">
            <v>0.75</v>
          </cell>
          <cell r="V670">
            <v>0.34</v>
          </cell>
          <cell r="W670">
            <v>0.34</v>
          </cell>
          <cell r="X670">
            <v>0.5</v>
          </cell>
          <cell r="AH670">
            <v>1</v>
          </cell>
          <cell r="AI670">
            <v>1</v>
          </cell>
          <cell r="AJ670">
            <v>1</v>
          </cell>
          <cell r="AK670">
            <v>1</v>
          </cell>
          <cell r="AL670">
            <v>1</v>
          </cell>
          <cell r="AM670">
            <v>0</v>
          </cell>
          <cell r="AN670">
            <v>2</v>
          </cell>
          <cell r="AO670">
            <v>1</v>
          </cell>
          <cell r="AP670">
            <v>1</v>
          </cell>
          <cell r="AQ670">
            <v>1</v>
          </cell>
          <cell r="AR670">
            <v>1</v>
          </cell>
          <cell r="AS670">
            <v>1</v>
          </cell>
          <cell r="AT670">
            <v>1</v>
          </cell>
          <cell r="AU670">
            <v>1</v>
          </cell>
          <cell r="AV670">
            <v>1</v>
          </cell>
          <cell r="AW670">
            <v>1</v>
          </cell>
          <cell r="AX670">
            <v>1</v>
          </cell>
          <cell r="AY670">
            <v>2</v>
          </cell>
          <cell r="AZ670">
            <v>1</v>
          </cell>
          <cell r="BA670">
            <v>1</v>
          </cell>
          <cell r="BB670">
            <v>1</v>
          </cell>
          <cell r="BC670">
            <v>1</v>
          </cell>
          <cell r="BD670">
            <v>1</v>
          </cell>
          <cell r="BE670">
            <v>1</v>
          </cell>
          <cell r="BF670">
            <v>0</v>
          </cell>
          <cell r="BG670">
            <v>0</v>
          </cell>
          <cell r="BH670">
            <v>2</v>
          </cell>
          <cell r="BI670">
            <v>1</v>
          </cell>
          <cell r="BJ670">
            <v>2</v>
          </cell>
          <cell r="BK670">
            <v>1</v>
          </cell>
          <cell r="BL670">
            <v>1</v>
          </cell>
          <cell r="BM670">
            <v>1</v>
          </cell>
          <cell r="BN670">
            <v>1</v>
          </cell>
          <cell r="BO670">
            <v>1</v>
          </cell>
          <cell r="BP670">
            <v>0</v>
          </cell>
          <cell r="BQ670">
            <v>1</v>
          </cell>
          <cell r="BR670">
            <v>1</v>
          </cell>
          <cell r="BS670">
            <v>1</v>
          </cell>
          <cell r="BT670">
            <v>0</v>
          </cell>
          <cell r="BU670">
            <v>2</v>
          </cell>
          <cell r="BV670">
            <v>2</v>
          </cell>
          <cell r="BW670">
            <v>1</v>
          </cell>
          <cell r="BX670">
            <v>1</v>
          </cell>
          <cell r="BY670">
            <v>1</v>
          </cell>
          <cell r="BZ670">
            <v>1</v>
          </cell>
          <cell r="CA670">
            <v>1</v>
          </cell>
          <cell r="CB670">
            <v>1</v>
          </cell>
          <cell r="CC670">
            <v>1</v>
          </cell>
          <cell r="CD670">
            <v>1</v>
          </cell>
          <cell r="CE670">
            <v>1</v>
          </cell>
          <cell r="CF670">
            <v>1</v>
          </cell>
          <cell r="CG670">
            <v>1</v>
          </cell>
          <cell r="CH670">
            <v>1</v>
          </cell>
          <cell r="CI670">
            <v>1</v>
          </cell>
          <cell r="CJ670">
            <v>1</v>
          </cell>
          <cell r="CK670">
            <v>1</v>
          </cell>
          <cell r="CL670">
            <v>1</v>
          </cell>
          <cell r="CM670">
            <v>1</v>
          </cell>
          <cell r="CN670">
            <v>1</v>
          </cell>
          <cell r="CO670">
            <v>1</v>
          </cell>
          <cell r="CP670">
            <v>1</v>
          </cell>
          <cell r="CQ670">
            <v>1</v>
          </cell>
          <cell r="CR670">
            <v>1</v>
          </cell>
          <cell r="CS670">
            <v>1</v>
          </cell>
          <cell r="CT670">
            <v>1</v>
          </cell>
          <cell r="CU670">
            <v>1</v>
          </cell>
          <cell r="CV670">
            <v>1</v>
          </cell>
          <cell r="CW670">
            <v>1</v>
          </cell>
          <cell r="CX670">
            <v>1</v>
          </cell>
          <cell r="CY670">
            <v>1</v>
          </cell>
          <cell r="CZ670">
            <v>1</v>
          </cell>
          <cell r="DA670">
            <v>1</v>
          </cell>
          <cell r="DB670">
            <v>2</v>
          </cell>
          <cell r="DC670">
            <v>1</v>
          </cell>
          <cell r="DD670">
            <v>1</v>
          </cell>
          <cell r="DE670">
            <v>1</v>
          </cell>
          <cell r="DF670">
            <v>1</v>
          </cell>
          <cell r="DG670">
            <v>2</v>
          </cell>
          <cell r="DH670">
            <v>1</v>
          </cell>
          <cell r="DI670">
            <v>1</v>
          </cell>
          <cell r="DJ670" t="str">
            <v>FCII</v>
          </cell>
          <cell r="DK670" t="str">
            <v>Closed</v>
          </cell>
          <cell r="EA670" t="str">
            <v>Might</v>
          </cell>
          <cell r="EB670" t="str">
            <v xml:space="preserve">• Intimidate 6 ranks.
• Knowledge (the planes) 12 ranks.
• Spellcraft 6 ranks.
• Know Infernal language.
• Must know Brimstone Blast or Hellrime Blast invocations (not checked).
</v>
          </cell>
        </row>
        <row r="671">
          <cell r="A671">
            <v>668</v>
          </cell>
          <cell r="B671" t="str">
            <v>Hellreaver</v>
          </cell>
          <cell r="C671" t="str">
            <v>Hrv</v>
          </cell>
          <cell r="D671" t="str">
            <v>Hrv</v>
          </cell>
          <cell r="E671">
            <v>0</v>
          </cell>
          <cell r="K671">
            <v>2</v>
          </cell>
          <cell r="L671">
            <v>10</v>
          </cell>
          <cell r="U671">
            <v>1</v>
          </cell>
          <cell r="V671">
            <v>0.34</v>
          </cell>
          <cell r="W671">
            <v>0.34</v>
          </cell>
          <cell r="X671">
            <v>0.5</v>
          </cell>
          <cell r="AH671">
            <v>1</v>
          </cell>
          <cell r="AI671">
            <v>1</v>
          </cell>
          <cell r="AJ671">
            <v>1</v>
          </cell>
          <cell r="AK671">
            <v>1</v>
          </cell>
          <cell r="AL671">
            <v>1</v>
          </cell>
          <cell r="AM671">
            <v>0</v>
          </cell>
          <cell r="AN671">
            <v>1</v>
          </cell>
          <cell r="AO671">
            <v>1</v>
          </cell>
          <cell r="AP671">
            <v>2</v>
          </cell>
          <cell r="AQ671">
            <v>2</v>
          </cell>
          <cell r="AR671">
            <v>2</v>
          </cell>
          <cell r="AS671">
            <v>2</v>
          </cell>
          <cell r="AT671">
            <v>2</v>
          </cell>
          <cell r="AU671">
            <v>2</v>
          </cell>
          <cell r="AV671">
            <v>1</v>
          </cell>
          <cell r="AW671">
            <v>1</v>
          </cell>
          <cell r="AX671">
            <v>1</v>
          </cell>
          <cell r="AY671">
            <v>1</v>
          </cell>
          <cell r="AZ671">
            <v>1</v>
          </cell>
          <cell r="BA671">
            <v>1</v>
          </cell>
          <cell r="BB671">
            <v>1</v>
          </cell>
          <cell r="BC671">
            <v>1</v>
          </cell>
          <cell r="BD671">
            <v>1</v>
          </cell>
          <cell r="BE671">
            <v>1</v>
          </cell>
          <cell r="BF671">
            <v>0</v>
          </cell>
          <cell r="BG671">
            <v>0</v>
          </cell>
          <cell r="BH671">
            <v>2</v>
          </cell>
          <cell r="BI671">
            <v>1</v>
          </cell>
          <cell r="BJ671">
            <v>1</v>
          </cell>
          <cell r="BK671">
            <v>1</v>
          </cell>
          <cell r="BL671">
            <v>1</v>
          </cell>
          <cell r="BM671">
            <v>1</v>
          </cell>
          <cell r="BN671">
            <v>1</v>
          </cell>
          <cell r="BO671">
            <v>1</v>
          </cell>
          <cell r="BP671">
            <v>0</v>
          </cell>
          <cell r="BQ671">
            <v>1</v>
          </cell>
          <cell r="BR671">
            <v>1</v>
          </cell>
          <cell r="BS671">
            <v>1</v>
          </cell>
          <cell r="BT671">
            <v>0</v>
          </cell>
          <cell r="BU671">
            <v>2</v>
          </cell>
          <cell r="BV671">
            <v>2</v>
          </cell>
          <cell r="BW671">
            <v>1</v>
          </cell>
          <cell r="BX671">
            <v>1</v>
          </cell>
          <cell r="BY671">
            <v>1</v>
          </cell>
          <cell r="BZ671">
            <v>1</v>
          </cell>
          <cell r="CA671">
            <v>1</v>
          </cell>
          <cell r="CB671">
            <v>1</v>
          </cell>
          <cell r="CC671">
            <v>1</v>
          </cell>
          <cell r="CD671">
            <v>1</v>
          </cell>
          <cell r="CE671">
            <v>2</v>
          </cell>
          <cell r="CF671">
            <v>1</v>
          </cell>
          <cell r="CG671">
            <v>1</v>
          </cell>
          <cell r="CH671">
            <v>1</v>
          </cell>
          <cell r="CI671">
            <v>1</v>
          </cell>
          <cell r="CJ671">
            <v>1</v>
          </cell>
          <cell r="CK671">
            <v>1</v>
          </cell>
          <cell r="CL671">
            <v>1</v>
          </cell>
          <cell r="CM671">
            <v>1</v>
          </cell>
          <cell r="CN671">
            <v>1</v>
          </cell>
          <cell r="CO671">
            <v>1</v>
          </cell>
          <cell r="CP671">
            <v>1</v>
          </cell>
          <cell r="CQ671">
            <v>1</v>
          </cell>
          <cell r="CR671">
            <v>1</v>
          </cell>
          <cell r="CS671">
            <v>1</v>
          </cell>
          <cell r="CT671">
            <v>1</v>
          </cell>
          <cell r="CU671">
            <v>1</v>
          </cell>
          <cell r="CV671">
            <v>1</v>
          </cell>
          <cell r="CW671">
            <v>1</v>
          </cell>
          <cell r="CX671">
            <v>2</v>
          </cell>
          <cell r="CY671">
            <v>1</v>
          </cell>
          <cell r="CZ671">
            <v>1</v>
          </cell>
          <cell r="DA671">
            <v>1</v>
          </cell>
          <cell r="DB671">
            <v>1</v>
          </cell>
          <cell r="DC671">
            <v>2</v>
          </cell>
          <cell r="DD671">
            <v>1</v>
          </cell>
          <cell r="DE671">
            <v>1</v>
          </cell>
          <cell r="DF671">
            <v>1</v>
          </cell>
          <cell r="DG671">
            <v>1</v>
          </cell>
          <cell r="DH671">
            <v>1</v>
          </cell>
          <cell r="DI671">
            <v>1</v>
          </cell>
          <cell r="DJ671" t="str">
            <v>FCII</v>
          </cell>
          <cell r="DK671" t="str">
            <v>Closed</v>
          </cell>
          <cell r="EA671" t="str">
            <v>Might</v>
          </cell>
          <cell r="EB671" t="str">
            <v xml:space="preserve">• Power Attack feat.
• Base Attack Bonus +5.
• 4 ranks in Knowledge (the Planes).
• Must have slain an outsider with the Evil subtype (not checked).
</v>
          </cell>
        </row>
        <row r="672">
          <cell r="A672">
            <v>669</v>
          </cell>
          <cell r="B672" t="str">
            <v>Soulguard</v>
          </cell>
          <cell r="C672" t="str">
            <v>Sgd</v>
          </cell>
          <cell r="D672" t="str">
            <v>Sgd</v>
          </cell>
          <cell r="E672">
            <v>0</v>
          </cell>
          <cell r="G672">
            <v>0</v>
          </cell>
          <cell r="K672">
            <v>4</v>
          </cell>
          <cell r="L672">
            <v>8</v>
          </cell>
          <cell r="U672">
            <v>0.75</v>
          </cell>
          <cell r="V672">
            <v>0.5</v>
          </cell>
          <cell r="W672">
            <v>0.34</v>
          </cell>
          <cell r="X672">
            <v>0.5</v>
          </cell>
          <cell r="AH672">
            <v>1</v>
          </cell>
          <cell r="AI672">
            <v>1</v>
          </cell>
          <cell r="AJ672">
            <v>1</v>
          </cell>
          <cell r="AK672">
            <v>1</v>
          </cell>
          <cell r="AL672">
            <v>1</v>
          </cell>
          <cell r="AM672">
            <v>0</v>
          </cell>
          <cell r="AN672">
            <v>2</v>
          </cell>
          <cell r="AO672">
            <v>1</v>
          </cell>
          <cell r="AP672">
            <v>1</v>
          </cell>
          <cell r="AQ672">
            <v>1</v>
          </cell>
          <cell r="AR672">
            <v>1</v>
          </cell>
          <cell r="AS672">
            <v>1</v>
          </cell>
          <cell r="AT672">
            <v>1</v>
          </cell>
          <cell r="AU672">
            <v>1</v>
          </cell>
          <cell r="AV672">
            <v>2</v>
          </cell>
          <cell r="AW672">
            <v>2</v>
          </cell>
          <cell r="AX672">
            <v>1</v>
          </cell>
          <cell r="AY672">
            <v>1</v>
          </cell>
          <cell r="AZ672">
            <v>1</v>
          </cell>
          <cell r="BA672">
            <v>1</v>
          </cell>
          <cell r="BB672">
            <v>2</v>
          </cell>
          <cell r="BC672">
            <v>1</v>
          </cell>
          <cell r="BD672">
            <v>1</v>
          </cell>
          <cell r="BE672">
            <v>1</v>
          </cell>
          <cell r="BF672">
            <v>0</v>
          </cell>
          <cell r="BG672">
            <v>0</v>
          </cell>
          <cell r="BH672">
            <v>2</v>
          </cell>
          <cell r="BI672">
            <v>1</v>
          </cell>
          <cell r="BJ672">
            <v>1</v>
          </cell>
          <cell r="BK672">
            <v>1</v>
          </cell>
          <cell r="BL672">
            <v>1</v>
          </cell>
          <cell r="BM672">
            <v>1</v>
          </cell>
          <cell r="BN672">
            <v>1</v>
          </cell>
          <cell r="BO672">
            <v>1</v>
          </cell>
          <cell r="BP672">
            <v>0</v>
          </cell>
          <cell r="BQ672">
            <v>1</v>
          </cell>
          <cell r="BR672">
            <v>1</v>
          </cell>
          <cell r="BS672">
            <v>1</v>
          </cell>
          <cell r="BT672">
            <v>0</v>
          </cell>
          <cell r="BU672">
            <v>2</v>
          </cell>
          <cell r="BV672">
            <v>2</v>
          </cell>
          <cell r="BW672">
            <v>1</v>
          </cell>
          <cell r="BX672">
            <v>1</v>
          </cell>
          <cell r="BY672">
            <v>1</v>
          </cell>
          <cell r="BZ672">
            <v>1</v>
          </cell>
          <cell r="CA672">
            <v>1</v>
          </cell>
          <cell r="CB672">
            <v>1</v>
          </cell>
          <cell r="CC672">
            <v>1</v>
          </cell>
          <cell r="CD672">
            <v>1</v>
          </cell>
          <cell r="CE672">
            <v>1</v>
          </cell>
          <cell r="CF672">
            <v>1</v>
          </cell>
          <cell r="CG672">
            <v>1</v>
          </cell>
          <cell r="CH672">
            <v>1</v>
          </cell>
          <cell r="CI672">
            <v>1</v>
          </cell>
          <cell r="CJ672">
            <v>1</v>
          </cell>
          <cell r="CK672">
            <v>1</v>
          </cell>
          <cell r="CL672">
            <v>1</v>
          </cell>
          <cell r="CM672">
            <v>1</v>
          </cell>
          <cell r="CN672">
            <v>1</v>
          </cell>
          <cell r="CO672">
            <v>1</v>
          </cell>
          <cell r="CP672">
            <v>1</v>
          </cell>
          <cell r="CQ672">
            <v>1</v>
          </cell>
          <cell r="CR672">
            <v>1</v>
          </cell>
          <cell r="CS672">
            <v>1</v>
          </cell>
          <cell r="CT672">
            <v>1</v>
          </cell>
          <cell r="CU672">
            <v>1</v>
          </cell>
          <cell r="CV672">
            <v>1</v>
          </cell>
          <cell r="CW672">
            <v>1</v>
          </cell>
          <cell r="CX672">
            <v>2</v>
          </cell>
          <cell r="CY672">
            <v>1</v>
          </cell>
          <cell r="CZ672">
            <v>1</v>
          </cell>
          <cell r="DA672">
            <v>1</v>
          </cell>
          <cell r="DB672">
            <v>2</v>
          </cell>
          <cell r="DC672">
            <v>1</v>
          </cell>
          <cell r="DD672">
            <v>1</v>
          </cell>
          <cell r="DE672">
            <v>1</v>
          </cell>
          <cell r="DF672">
            <v>1</v>
          </cell>
          <cell r="DG672">
            <v>1</v>
          </cell>
          <cell r="DH672">
            <v>1</v>
          </cell>
          <cell r="DI672">
            <v>1</v>
          </cell>
          <cell r="DJ672" t="str">
            <v>FCII</v>
          </cell>
          <cell r="DK672" t="str">
            <v>Closed</v>
          </cell>
          <cell r="EA672" t="str">
            <v>Do</v>
          </cell>
          <cell r="EB672" t="str">
            <v xml:space="preserve">• Intimidate 4 ranks.
• Knowledge (religion) 9 ranks.
• Knowledge (the places) 4 ranks ranks.
• Know Infernal language.
• Iron Will feat.
• Ability to cast 1st level Divine spells.
</v>
          </cell>
        </row>
        <row r="673">
          <cell r="A673">
            <v>670</v>
          </cell>
          <cell r="B673" t="str">
            <v>– Prestige Classes Libris Mortis –</v>
          </cell>
          <cell r="E673">
            <v>0</v>
          </cell>
          <cell r="F673">
            <v>1</v>
          </cell>
          <cell r="AI673">
            <v>1</v>
          </cell>
        </row>
        <row r="674">
          <cell r="A674">
            <v>671</v>
          </cell>
          <cell r="B674" t="str">
            <v>Death's Chosen</v>
          </cell>
          <cell r="C674" t="str">
            <v>DCh</v>
          </cell>
          <cell r="D674" t="str">
            <v>DCh</v>
          </cell>
          <cell r="E674">
            <v>0</v>
          </cell>
          <cell r="K674">
            <v>2</v>
          </cell>
          <cell r="L674">
            <v>10</v>
          </cell>
          <cell r="U674">
            <v>1</v>
          </cell>
          <cell r="V674">
            <v>0.5</v>
          </cell>
          <cell r="W674">
            <v>0.34</v>
          </cell>
          <cell r="X674">
            <v>0.34</v>
          </cell>
          <cell r="AH674">
            <v>1</v>
          </cell>
          <cell r="AI674">
            <v>1</v>
          </cell>
          <cell r="AJ674">
            <v>1</v>
          </cell>
          <cell r="AK674">
            <v>1</v>
          </cell>
          <cell r="AL674">
            <v>1</v>
          </cell>
          <cell r="AM674">
            <v>0</v>
          </cell>
          <cell r="AN674">
            <v>1</v>
          </cell>
          <cell r="AO674">
            <v>2</v>
          </cell>
          <cell r="AP674">
            <v>2</v>
          </cell>
          <cell r="AQ674">
            <v>2</v>
          </cell>
          <cell r="AR674">
            <v>2</v>
          </cell>
          <cell r="AS674">
            <v>2</v>
          </cell>
          <cell r="AT674">
            <v>2</v>
          </cell>
          <cell r="AU674">
            <v>2</v>
          </cell>
          <cell r="AV674">
            <v>1</v>
          </cell>
          <cell r="AW674">
            <v>2</v>
          </cell>
          <cell r="AX674">
            <v>1</v>
          </cell>
          <cell r="AY674">
            <v>1</v>
          </cell>
          <cell r="AZ674">
            <v>1</v>
          </cell>
          <cell r="BA674">
            <v>1</v>
          </cell>
          <cell r="BB674">
            <v>2</v>
          </cell>
          <cell r="BC674">
            <v>1</v>
          </cell>
          <cell r="BD674">
            <v>1</v>
          </cell>
          <cell r="BE674">
            <v>2</v>
          </cell>
          <cell r="BF674">
            <v>0</v>
          </cell>
          <cell r="BG674">
            <v>0</v>
          </cell>
          <cell r="BH674">
            <v>1</v>
          </cell>
          <cell r="BI674">
            <v>1</v>
          </cell>
          <cell r="BJ674">
            <v>1</v>
          </cell>
          <cell r="BK674">
            <v>1</v>
          </cell>
          <cell r="BL674">
            <v>1</v>
          </cell>
          <cell r="BM674">
            <v>1</v>
          </cell>
          <cell r="BN674">
            <v>1</v>
          </cell>
          <cell r="BO674">
            <v>1</v>
          </cell>
          <cell r="BP674">
            <v>0</v>
          </cell>
          <cell r="BQ674">
            <v>1</v>
          </cell>
          <cell r="BR674">
            <v>1</v>
          </cell>
          <cell r="BS674">
            <v>1</v>
          </cell>
          <cell r="BT674">
            <v>0</v>
          </cell>
          <cell r="BU674">
            <v>2</v>
          </cell>
          <cell r="BV674">
            <v>1</v>
          </cell>
          <cell r="BW674">
            <v>1</v>
          </cell>
          <cell r="BX674">
            <v>1</v>
          </cell>
          <cell r="BY674">
            <v>1</v>
          </cell>
          <cell r="BZ674">
            <v>1</v>
          </cell>
          <cell r="CA674">
            <v>1</v>
          </cell>
          <cell r="CB674">
            <v>1</v>
          </cell>
          <cell r="CC674">
            <v>1</v>
          </cell>
          <cell r="CD674">
            <v>1</v>
          </cell>
          <cell r="CE674">
            <v>2</v>
          </cell>
          <cell r="CF674">
            <v>1</v>
          </cell>
          <cell r="CG674">
            <v>2</v>
          </cell>
          <cell r="CH674">
            <v>1</v>
          </cell>
          <cell r="CI674">
            <v>1</v>
          </cell>
          <cell r="CJ674">
            <v>1</v>
          </cell>
          <cell r="CK674">
            <v>1</v>
          </cell>
          <cell r="CL674">
            <v>1</v>
          </cell>
          <cell r="CM674">
            <v>1</v>
          </cell>
          <cell r="CN674">
            <v>1</v>
          </cell>
          <cell r="CO674">
            <v>2</v>
          </cell>
          <cell r="CP674">
            <v>2</v>
          </cell>
          <cell r="CQ674">
            <v>2</v>
          </cell>
          <cell r="CR674">
            <v>2</v>
          </cell>
          <cell r="CS674">
            <v>2</v>
          </cell>
          <cell r="CT674">
            <v>2</v>
          </cell>
          <cell r="CU674">
            <v>1</v>
          </cell>
          <cell r="CV674">
            <v>1</v>
          </cell>
          <cell r="CW674">
            <v>2</v>
          </cell>
          <cell r="CX674">
            <v>1</v>
          </cell>
          <cell r="CY674">
            <v>1</v>
          </cell>
          <cell r="CZ674">
            <v>1</v>
          </cell>
          <cell r="DA674">
            <v>1</v>
          </cell>
          <cell r="DB674">
            <v>1</v>
          </cell>
          <cell r="DC674">
            <v>2</v>
          </cell>
          <cell r="DD674">
            <v>1</v>
          </cell>
          <cell r="DE674">
            <v>1</v>
          </cell>
          <cell r="DF674">
            <v>1</v>
          </cell>
          <cell r="DG674">
            <v>1</v>
          </cell>
          <cell r="DH674">
            <v>1</v>
          </cell>
          <cell r="DI674">
            <v>1</v>
          </cell>
          <cell r="DJ674" t="str">
            <v>Li</v>
          </cell>
          <cell r="DK674" t="str">
            <v>Limited</v>
          </cell>
          <cell r="EA674" t="str">
            <v>Might</v>
          </cell>
          <cell r="EB674" t="str">
            <v>• You must be of any nongood alignment.
• Base Attack bonus of +5 or greater.
• 1 rank in Knowledge (religion).
• 2 rank in Spot.
• You must be accepted as a death's chosen by a sentient undead
  creature with at least as many Hit Dice as you have (not verified).</v>
          </cell>
        </row>
        <row r="675">
          <cell r="A675">
            <v>672</v>
          </cell>
          <cell r="B675" t="str">
            <v>Dirgesinger</v>
          </cell>
          <cell r="C675" t="str">
            <v>Drs</v>
          </cell>
          <cell r="D675" t="str">
            <v>Drs</v>
          </cell>
          <cell r="E675">
            <v>0</v>
          </cell>
          <cell r="K675">
            <v>4</v>
          </cell>
          <cell r="L675">
            <v>6</v>
          </cell>
          <cell r="U675">
            <v>0.75</v>
          </cell>
          <cell r="V675">
            <v>0.34</v>
          </cell>
          <cell r="W675">
            <v>0.34</v>
          </cell>
          <cell r="X675">
            <v>0.5</v>
          </cell>
          <cell r="AH675">
            <v>1</v>
          </cell>
          <cell r="AI675">
            <v>1</v>
          </cell>
          <cell r="AJ675">
            <v>1</v>
          </cell>
          <cell r="AK675">
            <v>2</v>
          </cell>
          <cell r="AL675">
            <v>1</v>
          </cell>
          <cell r="AM675">
            <v>0</v>
          </cell>
          <cell r="AN675">
            <v>2</v>
          </cell>
          <cell r="AO675">
            <v>2</v>
          </cell>
          <cell r="AP675">
            <v>2</v>
          </cell>
          <cell r="AQ675">
            <v>2</v>
          </cell>
          <cell r="AR675">
            <v>2</v>
          </cell>
          <cell r="AS675">
            <v>2</v>
          </cell>
          <cell r="AT675">
            <v>2</v>
          </cell>
          <cell r="AU675">
            <v>2</v>
          </cell>
          <cell r="AV675">
            <v>1</v>
          </cell>
          <cell r="AW675">
            <v>2</v>
          </cell>
          <cell r="AX675">
            <v>1</v>
          </cell>
          <cell r="AY675">
            <v>1</v>
          </cell>
          <cell r="AZ675">
            <v>1</v>
          </cell>
          <cell r="BA675">
            <v>1</v>
          </cell>
          <cell r="BB675">
            <v>1</v>
          </cell>
          <cell r="BC675">
            <v>1</v>
          </cell>
          <cell r="BD675">
            <v>1</v>
          </cell>
          <cell r="BE675">
            <v>1</v>
          </cell>
          <cell r="BF675">
            <v>0</v>
          </cell>
          <cell r="BG675">
            <v>0</v>
          </cell>
          <cell r="BH675">
            <v>2</v>
          </cell>
          <cell r="BI675">
            <v>1</v>
          </cell>
          <cell r="BJ675">
            <v>1</v>
          </cell>
          <cell r="BK675">
            <v>1</v>
          </cell>
          <cell r="BL675">
            <v>1</v>
          </cell>
          <cell r="BM675">
            <v>1</v>
          </cell>
          <cell r="BN675">
            <v>2</v>
          </cell>
          <cell r="BO675">
            <v>1</v>
          </cell>
          <cell r="BP675">
            <v>0</v>
          </cell>
          <cell r="BQ675">
            <v>1</v>
          </cell>
          <cell r="BR675">
            <v>1</v>
          </cell>
          <cell r="BS675">
            <v>1</v>
          </cell>
          <cell r="BT675">
            <v>0</v>
          </cell>
          <cell r="BU675">
            <v>2</v>
          </cell>
          <cell r="BV675">
            <v>1</v>
          </cell>
          <cell r="BW675">
            <v>1</v>
          </cell>
          <cell r="BX675">
            <v>1</v>
          </cell>
          <cell r="BY675">
            <v>1</v>
          </cell>
          <cell r="BZ675">
            <v>1</v>
          </cell>
          <cell r="CA675">
            <v>1</v>
          </cell>
          <cell r="CB675">
            <v>1</v>
          </cell>
          <cell r="CC675">
            <v>1</v>
          </cell>
          <cell r="CD675">
            <v>1</v>
          </cell>
          <cell r="CE675">
            <v>2</v>
          </cell>
          <cell r="CF675">
            <v>1</v>
          </cell>
          <cell r="CG675">
            <v>1</v>
          </cell>
          <cell r="CH675">
            <v>1</v>
          </cell>
          <cell r="CI675">
            <v>2</v>
          </cell>
          <cell r="CJ675">
            <v>2</v>
          </cell>
          <cell r="CK675">
            <v>2</v>
          </cell>
          <cell r="CL675">
            <v>2</v>
          </cell>
          <cell r="CM675">
            <v>2</v>
          </cell>
          <cell r="CN675">
            <v>2</v>
          </cell>
          <cell r="CO675">
            <v>1</v>
          </cell>
          <cell r="CP675">
            <v>1</v>
          </cell>
          <cell r="CQ675">
            <v>1</v>
          </cell>
          <cell r="CR675">
            <v>1</v>
          </cell>
          <cell r="CS675">
            <v>1</v>
          </cell>
          <cell r="CT675">
            <v>1</v>
          </cell>
          <cell r="CU675">
            <v>1</v>
          </cell>
          <cell r="CV675">
            <v>1</v>
          </cell>
          <cell r="CW675">
            <v>1</v>
          </cell>
          <cell r="CX675">
            <v>2</v>
          </cell>
          <cell r="CY675">
            <v>1</v>
          </cell>
          <cell r="CZ675">
            <v>1</v>
          </cell>
          <cell r="DA675">
            <v>2</v>
          </cell>
          <cell r="DB675">
            <v>1</v>
          </cell>
          <cell r="DC675">
            <v>1</v>
          </cell>
          <cell r="DD675">
            <v>1</v>
          </cell>
          <cell r="DE675">
            <v>1</v>
          </cell>
          <cell r="DF675">
            <v>1</v>
          </cell>
          <cell r="DG675">
            <v>1</v>
          </cell>
          <cell r="DH675">
            <v>1</v>
          </cell>
          <cell r="DI675">
            <v>1</v>
          </cell>
          <cell r="DJ675" t="str">
            <v>Li</v>
          </cell>
          <cell r="DK675" t="str">
            <v>Limited</v>
          </cell>
          <cell r="EA675" t="str">
            <v>Do</v>
          </cell>
          <cell r="EB675" t="str">
            <v>• You must be of Any Nonood Alignment.
• 4 ranks in Knowledge (religion).
• 8 ranks in Perform (any).
• Requiem feat.
• Bardic music class feature.</v>
          </cell>
        </row>
        <row r="676">
          <cell r="A676">
            <v>673</v>
          </cell>
          <cell r="B676" t="str">
            <v>Master of Radiance</v>
          </cell>
          <cell r="C676" t="str">
            <v>MoR</v>
          </cell>
          <cell r="D676" t="str">
            <v>MoR</v>
          </cell>
          <cell r="E676">
            <v>0</v>
          </cell>
          <cell r="G676">
            <v>0</v>
          </cell>
          <cell r="K676">
            <v>4</v>
          </cell>
          <cell r="L676">
            <v>8</v>
          </cell>
          <cell r="M676">
            <v>0</v>
          </cell>
          <cell r="U676">
            <v>0.75</v>
          </cell>
          <cell r="V676">
            <v>0.5</v>
          </cell>
          <cell r="W676">
            <v>0.34</v>
          </cell>
          <cell r="X676">
            <v>0.5</v>
          </cell>
          <cell r="AH676">
            <v>1</v>
          </cell>
          <cell r="AI676">
            <v>1</v>
          </cell>
          <cell r="AJ676">
            <v>1</v>
          </cell>
          <cell r="AK676">
            <v>1</v>
          </cell>
          <cell r="AL676">
            <v>1</v>
          </cell>
          <cell r="AM676">
            <v>0</v>
          </cell>
          <cell r="AN676">
            <v>2</v>
          </cell>
          <cell r="AO676">
            <v>1</v>
          </cell>
          <cell r="AP676">
            <v>1</v>
          </cell>
          <cell r="AQ676">
            <v>1</v>
          </cell>
          <cell r="AR676">
            <v>1</v>
          </cell>
          <cell r="AS676">
            <v>1</v>
          </cell>
          <cell r="AT676">
            <v>1</v>
          </cell>
          <cell r="AU676">
            <v>1</v>
          </cell>
          <cell r="AV676">
            <v>1</v>
          </cell>
          <cell r="AW676">
            <v>2</v>
          </cell>
          <cell r="AX676">
            <v>1</v>
          </cell>
          <cell r="AY676">
            <v>1</v>
          </cell>
          <cell r="AZ676">
            <v>1</v>
          </cell>
          <cell r="BA676">
            <v>1</v>
          </cell>
          <cell r="BB676">
            <v>1</v>
          </cell>
          <cell r="BC676">
            <v>1</v>
          </cell>
          <cell r="BD676">
            <v>2</v>
          </cell>
          <cell r="BE676">
            <v>1</v>
          </cell>
          <cell r="BF676">
            <v>0</v>
          </cell>
          <cell r="BG676">
            <v>0</v>
          </cell>
          <cell r="BH676">
            <v>1</v>
          </cell>
          <cell r="BI676">
            <v>1</v>
          </cell>
          <cell r="BJ676">
            <v>1</v>
          </cell>
          <cell r="BK676">
            <v>1</v>
          </cell>
          <cell r="BL676">
            <v>1</v>
          </cell>
          <cell r="BM676">
            <v>1</v>
          </cell>
          <cell r="BN676">
            <v>1</v>
          </cell>
          <cell r="BO676">
            <v>1</v>
          </cell>
          <cell r="BP676">
            <v>0</v>
          </cell>
          <cell r="BQ676">
            <v>2</v>
          </cell>
          <cell r="BR676">
            <v>1</v>
          </cell>
          <cell r="BS676">
            <v>1</v>
          </cell>
          <cell r="BT676">
            <v>0</v>
          </cell>
          <cell r="BU676">
            <v>2</v>
          </cell>
          <cell r="BV676">
            <v>1</v>
          </cell>
          <cell r="BW676">
            <v>1</v>
          </cell>
          <cell r="BX676">
            <v>1</v>
          </cell>
          <cell r="BY676">
            <v>1</v>
          </cell>
          <cell r="BZ676">
            <v>1</v>
          </cell>
          <cell r="CA676">
            <v>1</v>
          </cell>
          <cell r="CB676">
            <v>1</v>
          </cell>
          <cell r="CC676">
            <v>1</v>
          </cell>
          <cell r="CD676">
            <v>1</v>
          </cell>
          <cell r="CE676">
            <v>1</v>
          </cell>
          <cell r="CF676">
            <v>1</v>
          </cell>
          <cell r="CG676">
            <v>1</v>
          </cell>
          <cell r="CH676">
            <v>1</v>
          </cell>
          <cell r="CI676">
            <v>1</v>
          </cell>
          <cell r="CJ676">
            <v>1</v>
          </cell>
          <cell r="CK676">
            <v>1</v>
          </cell>
          <cell r="CL676">
            <v>1</v>
          </cell>
          <cell r="CM676">
            <v>1</v>
          </cell>
          <cell r="CN676">
            <v>1</v>
          </cell>
          <cell r="CO676">
            <v>2</v>
          </cell>
          <cell r="CP676">
            <v>2</v>
          </cell>
          <cell r="CQ676">
            <v>2</v>
          </cell>
          <cell r="CR676">
            <v>2</v>
          </cell>
          <cell r="CS676">
            <v>2</v>
          </cell>
          <cell r="CT676">
            <v>2</v>
          </cell>
          <cell r="CU676">
            <v>1</v>
          </cell>
          <cell r="CV676">
            <v>1</v>
          </cell>
          <cell r="CW676">
            <v>1</v>
          </cell>
          <cell r="CX676">
            <v>1</v>
          </cell>
          <cell r="CY676">
            <v>1</v>
          </cell>
          <cell r="CZ676">
            <v>1</v>
          </cell>
          <cell r="DA676">
            <v>1</v>
          </cell>
          <cell r="DB676">
            <v>2</v>
          </cell>
          <cell r="DC676">
            <v>2</v>
          </cell>
          <cell r="DD676">
            <v>1</v>
          </cell>
          <cell r="DE676">
            <v>1</v>
          </cell>
          <cell r="DF676">
            <v>1</v>
          </cell>
          <cell r="DG676">
            <v>1</v>
          </cell>
          <cell r="DH676">
            <v>1</v>
          </cell>
          <cell r="DI676">
            <v>1</v>
          </cell>
          <cell r="DJ676" t="str">
            <v>Li</v>
          </cell>
          <cell r="DK676" t="str">
            <v>Limited</v>
          </cell>
          <cell r="EA676" t="str">
            <v>Might</v>
          </cell>
          <cell r="EB676" t="str">
            <v>• 8 ranks in Knowledge (nature).
• 5 ranks in Knowledge (religion).
• Able to cast Daylight as a divine spell (not verified).</v>
          </cell>
        </row>
        <row r="677">
          <cell r="A677">
            <v>674</v>
          </cell>
          <cell r="B677" t="str">
            <v>Master of Shrouds</v>
          </cell>
          <cell r="C677" t="str">
            <v>MoS</v>
          </cell>
          <cell r="D677" t="str">
            <v>MoS</v>
          </cell>
          <cell r="E677">
            <v>0</v>
          </cell>
          <cell r="G677">
            <v>0</v>
          </cell>
          <cell r="K677">
            <v>2</v>
          </cell>
          <cell r="L677">
            <v>8</v>
          </cell>
          <cell r="M677">
            <v>0</v>
          </cell>
          <cell r="U677">
            <v>0.75</v>
          </cell>
          <cell r="V677">
            <v>0.34</v>
          </cell>
          <cell r="W677">
            <v>0.34</v>
          </cell>
          <cell r="X677">
            <v>0.5</v>
          </cell>
          <cell r="AH677">
            <v>1</v>
          </cell>
          <cell r="AI677">
            <v>1</v>
          </cell>
          <cell r="AJ677">
            <v>1</v>
          </cell>
          <cell r="AK677">
            <v>1</v>
          </cell>
          <cell r="AL677">
            <v>1</v>
          </cell>
          <cell r="AM677">
            <v>0</v>
          </cell>
          <cell r="AN677">
            <v>2</v>
          </cell>
          <cell r="AO677">
            <v>2</v>
          </cell>
          <cell r="AP677">
            <v>2</v>
          </cell>
          <cell r="AQ677">
            <v>2</v>
          </cell>
          <cell r="AR677">
            <v>2</v>
          </cell>
          <cell r="AS677">
            <v>2</v>
          </cell>
          <cell r="AT677">
            <v>2</v>
          </cell>
          <cell r="AU677">
            <v>2</v>
          </cell>
          <cell r="AV677">
            <v>1</v>
          </cell>
          <cell r="AW677">
            <v>2</v>
          </cell>
          <cell r="AX677">
            <v>1</v>
          </cell>
          <cell r="AY677">
            <v>1</v>
          </cell>
          <cell r="AZ677">
            <v>1</v>
          </cell>
          <cell r="BA677">
            <v>1</v>
          </cell>
          <cell r="BB677">
            <v>1</v>
          </cell>
          <cell r="BC677">
            <v>1</v>
          </cell>
          <cell r="BD677">
            <v>1</v>
          </cell>
          <cell r="BE677">
            <v>2</v>
          </cell>
          <cell r="BF677">
            <v>0</v>
          </cell>
          <cell r="BG677">
            <v>0</v>
          </cell>
          <cell r="BH677">
            <v>1</v>
          </cell>
          <cell r="BI677">
            <v>1</v>
          </cell>
          <cell r="BJ677">
            <v>2</v>
          </cell>
          <cell r="BK677">
            <v>1</v>
          </cell>
          <cell r="BL677">
            <v>1</v>
          </cell>
          <cell r="BM677">
            <v>1</v>
          </cell>
          <cell r="BN677">
            <v>1</v>
          </cell>
          <cell r="BO677">
            <v>1</v>
          </cell>
          <cell r="BP677">
            <v>0</v>
          </cell>
          <cell r="BQ677">
            <v>1</v>
          </cell>
          <cell r="BR677">
            <v>1</v>
          </cell>
          <cell r="BS677">
            <v>1</v>
          </cell>
          <cell r="BT677">
            <v>0</v>
          </cell>
          <cell r="BU677">
            <v>2</v>
          </cell>
          <cell r="BV677">
            <v>1</v>
          </cell>
          <cell r="BW677">
            <v>1</v>
          </cell>
          <cell r="BX677">
            <v>1</v>
          </cell>
          <cell r="BY677">
            <v>1</v>
          </cell>
          <cell r="BZ677">
            <v>1</v>
          </cell>
          <cell r="CA677">
            <v>1</v>
          </cell>
          <cell r="CB677">
            <v>1</v>
          </cell>
          <cell r="CC677">
            <v>1</v>
          </cell>
          <cell r="CD677">
            <v>1</v>
          </cell>
          <cell r="CE677">
            <v>1</v>
          </cell>
          <cell r="CF677">
            <v>1</v>
          </cell>
          <cell r="CG677">
            <v>1</v>
          </cell>
          <cell r="CH677">
            <v>1</v>
          </cell>
          <cell r="CI677">
            <v>1</v>
          </cell>
          <cell r="CJ677">
            <v>1</v>
          </cell>
          <cell r="CK677">
            <v>1</v>
          </cell>
          <cell r="CL677">
            <v>1</v>
          </cell>
          <cell r="CM677">
            <v>1</v>
          </cell>
          <cell r="CN677">
            <v>1</v>
          </cell>
          <cell r="CO677">
            <v>2</v>
          </cell>
          <cell r="CP677">
            <v>2</v>
          </cell>
          <cell r="CQ677">
            <v>2</v>
          </cell>
          <cell r="CR677">
            <v>2</v>
          </cell>
          <cell r="CS677">
            <v>2</v>
          </cell>
          <cell r="CT677">
            <v>2</v>
          </cell>
          <cell r="CU677">
            <v>1</v>
          </cell>
          <cell r="CV677">
            <v>1</v>
          </cell>
          <cell r="CW677">
            <v>1</v>
          </cell>
          <cell r="CX677">
            <v>1</v>
          </cell>
          <cell r="CY677">
            <v>1</v>
          </cell>
          <cell r="CZ677">
            <v>1</v>
          </cell>
          <cell r="DA677">
            <v>1</v>
          </cell>
          <cell r="DB677">
            <v>2</v>
          </cell>
          <cell r="DC677">
            <v>1</v>
          </cell>
          <cell r="DD677">
            <v>1</v>
          </cell>
          <cell r="DE677">
            <v>1</v>
          </cell>
          <cell r="DF677">
            <v>1</v>
          </cell>
          <cell r="DG677">
            <v>1</v>
          </cell>
          <cell r="DH677">
            <v>1</v>
          </cell>
          <cell r="DI677">
            <v>1</v>
          </cell>
          <cell r="DJ677" t="str">
            <v>Li</v>
          </cell>
          <cell r="DK677" t="str">
            <v>Limited</v>
          </cell>
          <cell r="EA677" t="str">
            <v>Might</v>
          </cell>
          <cell r="EB677" t="str">
            <v>• You must be of Any Nongood Alignment.
• Base Will save of +5 or greater.
• 5 ranks in Concentration.
• 5 ranks in Knowledge (religion).
• 5 ranks of Spellcraft.
• Augment Summoning feat.
• Spell Focus (conjuration) feat.
• Able to cast protection from good as divine spell (not verified).
• Able to rebuke undead.</v>
          </cell>
        </row>
        <row r="678">
          <cell r="A678">
            <v>675</v>
          </cell>
          <cell r="B678" t="str">
            <v>Pale Master</v>
          </cell>
          <cell r="C678" t="str">
            <v>PMs</v>
          </cell>
          <cell r="D678" t="str">
            <v>PMs</v>
          </cell>
          <cell r="E678">
            <v>0</v>
          </cell>
          <cell r="G678">
            <v>0</v>
          </cell>
          <cell r="K678">
            <v>2</v>
          </cell>
          <cell r="L678">
            <v>4</v>
          </cell>
          <cell r="N678" t="b">
            <v>0</v>
          </cell>
          <cell r="O678" t="b">
            <v>0</v>
          </cell>
          <cell r="U678">
            <v>0.5</v>
          </cell>
          <cell r="V678">
            <v>0.34</v>
          </cell>
          <cell r="W678">
            <v>0.34</v>
          </cell>
          <cell r="X678">
            <v>0.5</v>
          </cell>
          <cell r="AH678">
            <v>1</v>
          </cell>
          <cell r="AI678">
            <v>1</v>
          </cell>
          <cell r="AJ678">
            <v>1</v>
          </cell>
          <cell r="AK678">
            <v>1</v>
          </cell>
          <cell r="AL678">
            <v>1</v>
          </cell>
          <cell r="AM678">
            <v>0</v>
          </cell>
          <cell r="AN678">
            <v>2</v>
          </cell>
          <cell r="AO678">
            <v>2</v>
          </cell>
          <cell r="AP678">
            <v>2</v>
          </cell>
          <cell r="AQ678">
            <v>2</v>
          </cell>
          <cell r="AR678">
            <v>2</v>
          </cell>
          <cell r="AS678">
            <v>2</v>
          </cell>
          <cell r="AT678">
            <v>2</v>
          </cell>
          <cell r="AU678">
            <v>2</v>
          </cell>
          <cell r="AV678">
            <v>1</v>
          </cell>
          <cell r="AW678">
            <v>2</v>
          </cell>
          <cell r="AX678">
            <v>1</v>
          </cell>
          <cell r="AY678">
            <v>1</v>
          </cell>
          <cell r="AZ678">
            <v>1</v>
          </cell>
          <cell r="BA678">
            <v>1</v>
          </cell>
          <cell r="BB678">
            <v>1</v>
          </cell>
          <cell r="BC678">
            <v>1</v>
          </cell>
          <cell r="BD678">
            <v>1</v>
          </cell>
          <cell r="BE678">
            <v>2</v>
          </cell>
          <cell r="BF678">
            <v>0</v>
          </cell>
          <cell r="BG678">
            <v>0</v>
          </cell>
          <cell r="BH678">
            <v>1</v>
          </cell>
          <cell r="BI678">
            <v>1</v>
          </cell>
          <cell r="BJ678">
            <v>2</v>
          </cell>
          <cell r="BK678">
            <v>2</v>
          </cell>
          <cell r="BL678">
            <v>2</v>
          </cell>
          <cell r="BM678">
            <v>2</v>
          </cell>
          <cell r="BN678">
            <v>2</v>
          </cell>
          <cell r="BO678">
            <v>2</v>
          </cell>
          <cell r="BP678">
            <v>0</v>
          </cell>
          <cell r="BQ678">
            <v>2</v>
          </cell>
          <cell r="BR678">
            <v>2</v>
          </cell>
          <cell r="BS678">
            <v>2</v>
          </cell>
          <cell r="BT678">
            <v>0</v>
          </cell>
          <cell r="BU678">
            <v>2</v>
          </cell>
          <cell r="BV678">
            <v>2</v>
          </cell>
          <cell r="BW678">
            <v>2</v>
          </cell>
          <cell r="BX678">
            <v>2</v>
          </cell>
          <cell r="BY678">
            <v>2</v>
          </cell>
          <cell r="BZ678">
            <v>2</v>
          </cell>
          <cell r="CA678">
            <v>2</v>
          </cell>
          <cell r="CB678">
            <v>2</v>
          </cell>
          <cell r="CC678">
            <v>2</v>
          </cell>
          <cell r="CD678">
            <v>2</v>
          </cell>
          <cell r="CE678">
            <v>2</v>
          </cell>
          <cell r="CF678">
            <v>1</v>
          </cell>
          <cell r="CG678">
            <v>2</v>
          </cell>
          <cell r="CH678">
            <v>1</v>
          </cell>
          <cell r="CI678">
            <v>1</v>
          </cell>
          <cell r="CJ678">
            <v>1</v>
          </cell>
          <cell r="CK678">
            <v>1</v>
          </cell>
          <cell r="CL678">
            <v>1</v>
          </cell>
          <cell r="CM678">
            <v>1</v>
          </cell>
          <cell r="CN678">
            <v>1</v>
          </cell>
          <cell r="CO678">
            <v>2</v>
          </cell>
          <cell r="CP678">
            <v>2</v>
          </cell>
          <cell r="CQ678">
            <v>2</v>
          </cell>
          <cell r="CR678">
            <v>2</v>
          </cell>
          <cell r="CS678">
            <v>2</v>
          </cell>
          <cell r="CT678">
            <v>2</v>
          </cell>
          <cell r="CU678">
            <v>1</v>
          </cell>
          <cell r="CV678">
            <v>1</v>
          </cell>
          <cell r="CW678">
            <v>1</v>
          </cell>
          <cell r="CX678">
            <v>1</v>
          </cell>
          <cell r="CY678">
            <v>1</v>
          </cell>
          <cell r="CZ678">
            <v>1</v>
          </cell>
          <cell r="DA678">
            <v>1</v>
          </cell>
          <cell r="DB678">
            <v>2</v>
          </cell>
          <cell r="DC678">
            <v>1</v>
          </cell>
          <cell r="DD678">
            <v>1</v>
          </cell>
          <cell r="DE678">
            <v>1</v>
          </cell>
          <cell r="DF678">
            <v>1</v>
          </cell>
          <cell r="DG678">
            <v>1</v>
          </cell>
          <cell r="DH678">
            <v>1</v>
          </cell>
          <cell r="DI678">
            <v>1</v>
          </cell>
          <cell r="DJ678" t="str">
            <v>Li</v>
          </cell>
          <cell r="DK678" t="str">
            <v>Limited</v>
          </cell>
          <cell r="EA678" t="str">
            <v>Might</v>
          </cell>
          <cell r="EB678" t="str">
            <v>• You must be of Any Nongood Alignment.
• 8 ranks in Knowledge (religion).
• Skill Focus (Knowledge (religion)) feat.
• Able to cast command undead and vampiric touch as arcane
  spells (not verified).
• Must spend three or more days locked in a tomb with an animate
  undead (not verified).</v>
          </cell>
        </row>
        <row r="679">
          <cell r="A679">
            <v>676</v>
          </cell>
          <cell r="B679" t="str">
            <v>Sacred Purifier</v>
          </cell>
          <cell r="C679" t="str">
            <v>SPf</v>
          </cell>
          <cell r="D679" t="str">
            <v>SPf</v>
          </cell>
          <cell r="E679">
            <v>0</v>
          </cell>
          <cell r="G679">
            <v>0</v>
          </cell>
          <cell r="K679">
            <v>2</v>
          </cell>
          <cell r="L679">
            <v>8</v>
          </cell>
          <cell r="M679">
            <v>0</v>
          </cell>
          <cell r="U679">
            <v>0.75</v>
          </cell>
          <cell r="V679">
            <v>0.5</v>
          </cell>
          <cell r="W679">
            <v>0.34</v>
          </cell>
          <cell r="X679">
            <v>0.5</v>
          </cell>
          <cell r="AH679">
            <v>1</v>
          </cell>
          <cell r="AI679">
            <v>1</v>
          </cell>
          <cell r="AJ679">
            <v>1</v>
          </cell>
          <cell r="AK679">
            <v>1</v>
          </cell>
          <cell r="AL679">
            <v>1</v>
          </cell>
          <cell r="AM679">
            <v>0</v>
          </cell>
          <cell r="AN679">
            <v>2</v>
          </cell>
          <cell r="AO679">
            <v>1</v>
          </cell>
          <cell r="AP679">
            <v>1</v>
          </cell>
          <cell r="AQ679">
            <v>1</v>
          </cell>
          <cell r="AR679">
            <v>1</v>
          </cell>
          <cell r="AS679">
            <v>1</v>
          </cell>
          <cell r="AT679">
            <v>1</v>
          </cell>
          <cell r="AU679">
            <v>1</v>
          </cell>
          <cell r="AV679">
            <v>1</v>
          </cell>
          <cell r="AW679">
            <v>2</v>
          </cell>
          <cell r="AX679">
            <v>1</v>
          </cell>
          <cell r="AY679">
            <v>1</v>
          </cell>
          <cell r="AZ679">
            <v>1</v>
          </cell>
          <cell r="BA679">
            <v>1</v>
          </cell>
          <cell r="BB679">
            <v>1</v>
          </cell>
          <cell r="BC679">
            <v>1</v>
          </cell>
          <cell r="BD679">
            <v>2</v>
          </cell>
          <cell r="BE679">
            <v>1</v>
          </cell>
          <cell r="BF679">
            <v>0</v>
          </cell>
          <cell r="BG679">
            <v>0</v>
          </cell>
          <cell r="BH679">
            <v>1</v>
          </cell>
          <cell r="BI679">
            <v>1</v>
          </cell>
          <cell r="BJ679">
            <v>1</v>
          </cell>
          <cell r="BK679">
            <v>1</v>
          </cell>
          <cell r="BL679">
            <v>1</v>
          </cell>
          <cell r="BM679">
            <v>1</v>
          </cell>
          <cell r="BN679">
            <v>1</v>
          </cell>
          <cell r="BO679">
            <v>1</v>
          </cell>
          <cell r="BP679">
            <v>0</v>
          </cell>
          <cell r="BQ679">
            <v>1</v>
          </cell>
          <cell r="BR679">
            <v>1</v>
          </cell>
          <cell r="BS679">
            <v>1</v>
          </cell>
          <cell r="BT679">
            <v>0</v>
          </cell>
          <cell r="BU679">
            <v>2</v>
          </cell>
          <cell r="BV679">
            <v>1</v>
          </cell>
          <cell r="BW679">
            <v>1</v>
          </cell>
          <cell r="BX679">
            <v>1</v>
          </cell>
          <cell r="BY679">
            <v>1</v>
          </cell>
          <cell r="BZ679">
            <v>1</v>
          </cell>
          <cell r="CA679">
            <v>1</v>
          </cell>
          <cell r="CB679">
            <v>1</v>
          </cell>
          <cell r="CC679">
            <v>1</v>
          </cell>
          <cell r="CD679">
            <v>1</v>
          </cell>
          <cell r="CE679">
            <v>1</v>
          </cell>
          <cell r="CF679">
            <v>1</v>
          </cell>
          <cell r="CG679">
            <v>1</v>
          </cell>
          <cell r="CH679">
            <v>1</v>
          </cell>
          <cell r="CI679">
            <v>1</v>
          </cell>
          <cell r="CJ679">
            <v>1</v>
          </cell>
          <cell r="CK679">
            <v>1</v>
          </cell>
          <cell r="CL679">
            <v>1</v>
          </cell>
          <cell r="CM679">
            <v>1</v>
          </cell>
          <cell r="CN679">
            <v>1</v>
          </cell>
          <cell r="CO679">
            <v>2</v>
          </cell>
          <cell r="CP679">
            <v>2</v>
          </cell>
          <cell r="CQ679">
            <v>2</v>
          </cell>
          <cell r="CR679">
            <v>2</v>
          </cell>
          <cell r="CS679">
            <v>2</v>
          </cell>
          <cell r="CT679">
            <v>2</v>
          </cell>
          <cell r="CU679">
            <v>1</v>
          </cell>
          <cell r="CV679">
            <v>1</v>
          </cell>
          <cell r="CW679">
            <v>2</v>
          </cell>
          <cell r="CX679">
            <v>1</v>
          </cell>
          <cell r="CY679">
            <v>1</v>
          </cell>
          <cell r="CZ679">
            <v>1</v>
          </cell>
          <cell r="DA679">
            <v>1</v>
          </cell>
          <cell r="DB679">
            <v>2</v>
          </cell>
          <cell r="DC679">
            <v>1</v>
          </cell>
          <cell r="DD679">
            <v>1</v>
          </cell>
          <cell r="DE679">
            <v>1</v>
          </cell>
          <cell r="DF679">
            <v>1</v>
          </cell>
          <cell r="DG679">
            <v>1</v>
          </cell>
          <cell r="DH679">
            <v>1</v>
          </cell>
          <cell r="DI679">
            <v>1</v>
          </cell>
          <cell r="DJ679" t="str">
            <v>Li</v>
          </cell>
          <cell r="DK679" t="str">
            <v>Limited</v>
          </cell>
          <cell r="EA679" t="str">
            <v>Do</v>
          </cell>
          <cell r="EB679" t="str">
            <v>• Base Will save of +5 or greater.
• 8 ranks in Knowledge (religion).
• Extra Turning feat.
• Able to cast 2nd-level divine spells.
• Able to turn undead.</v>
          </cell>
        </row>
        <row r="680">
          <cell r="A680">
            <v>677</v>
          </cell>
          <cell r="B680" t="str">
            <v>True Necromancer</v>
          </cell>
          <cell r="C680" t="str">
            <v>TNc</v>
          </cell>
          <cell r="D680" t="str">
            <v>TNc</v>
          </cell>
          <cell r="E680">
            <v>0</v>
          </cell>
          <cell r="G680">
            <v>0</v>
          </cell>
          <cell r="H680">
            <v>0</v>
          </cell>
          <cell r="K680">
            <v>2</v>
          </cell>
          <cell r="L680">
            <v>6</v>
          </cell>
          <cell r="M680">
            <v>0</v>
          </cell>
          <cell r="U680">
            <v>0.5</v>
          </cell>
          <cell r="V680">
            <v>0.34</v>
          </cell>
          <cell r="W680">
            <v>0.34</v>
          </cell>
          <cell r="X680">
            <v>0.5</v>
          </cell>
          <cell r="AH680">
            <v>1</v>
          </cell>
          <cell r="AI680">
            <v>1</v>
          </cell>
          <cell r="AJ680">
            <v>1</v>
          </cell>
          <cell r="AK680">
            <v>1</v>
          </cell>
          <cell r="AL680">
            <v>1</v>
          </cell>
          <cell r="AM680">
            <v>0</v>
          </cell>
          <cell r="AN680">
            <v>2</v>
          </cell>
          <cell r="AO680">
            <v>2</v>
          </cell>
          <cell r="AP680">
            <v>2</v>
          </cell>
          <cell r="AQ680">
            <v>2</v>
          </cell>
          <cell r="AR680">
            <v>2</v>
          </cell>
          <cell r="AS680">
            <v>2</v>
          </cell>
          <cell r="AT680">
            <v>2</v>
          </cell>
          <cell r="AU680">
            <v>2</v>
          </cell>
          <cell r="AV680">
            <v>1</v>
          </cell>
          <cell r="AW680">
            <v>1</v>
          </cell>
          <cell r="AX680">
            <v>1</v>
          </cell>
          <cell r="AY680">
            <v>1</v>
          </cell>
          <cell r="AZ680">
            <v>1</v>
          </cell>
          <cell r="BA680">
            <v>1</v>
          </cell>
          <cell r="BB680">
            <v>1</v>
          </cell>
          <cell r="BC680">
            <v>1</v>
          </cell>
          <cell r="BD680">
            <v>2</v>
          </cell>
          <cell r="BE680">
            <v>1</v>
          </cell>
          <cell r="BF680">
            <v>0</v>
          </cell>
          <cell r="BG680">
            <v>0</v>
          </cell>
          <cell r="BH680">
            <v>1</v>
          </cell>
          <cell r="BI680">
            <v>1</v>
          </cell>
          <cell r="BJ680">
            <v>2</v>
          </cell>
          <cell r="BK680">
            <v>1</v>
          </cell>
          <cell r="BL680">
            <v>1</v>
          </cell>
          <cell r="BM680">
            <v>1</v>
          </cell>
          <cell r="BN680">
            <v>1</v>
          </cell>
          <cell r="BO680">
            <v>1</v>
          </cell>
          <cell r="BP680">
            <v>0</v>
          </cell>
          <cell r="BQ680">
            <v>1</v>
          </cell>
          <cell r="BR680">
            <v>1</v>
          </cell>
          <cell r="BS680">
            <v>1</v>
          </cell>
          <cell r="BT680">
            <v>0</v>
          </cell>
          <cell r="BU680">
            <v>2</v>
          </cell>
          <cell r="BV680">
            <v>1</v>
          </cell>
          <cell r="BW680">
            <v>1</v>
          </cell>
          <cell r="BX680">
            <v>1</v>
          </cell>
          <cell r="BY680">
            <v>1</v>
          </cell>
          <cell r="BZ680">
            <v>1</v>
          </cell>
          <cell r="CA680">
            <v>1</v>
          </cell>
          <cell r="CB680">
            <v>1</v>
          </cell>
          <cell r="CC680">
            <v>1</v>
          </cell>
          <cell r="CD680">
            <v>1</v>
          </cell>
          <cell r="CE680">
            <v>1</v>
          </cell>
          <cell r="CF680">
            <v>1</v>
          </cell>
          <cell r="CG680">
            <v>1</v>
          </cell>
          <cell r="CH680">
            <v>1</v>
          </cell>
          <cell r="CI680">
            <v>1</v>
          </cell>
          <cell r="CJ680">
            <v>1</v>
          </cell>
          <cell r="CK680">
            <v>1</v>
          </cell>
          <cell r="CL680">
            <v>1</v>
          </cell>
          <cell r="CM680">
            <v>1</v>
          </cell>
          <cell r="CN680">
            <v>1</v>
          </cell>
          <cell r="CO680">
            <v>2</v>
          </cell>
          <cell r="CP680">
            <v>2</v>
          </cell>
          <cell r="CQ680">
            <v>2</v>
          </cell>
          <cell r="CR680">
            <v>2</v>
          </cell>
          <cell r="CS680">
            <v>2</v>
          </cell>
          <cell r="CT680">
            <v>2</v>
          </cell>
          <cell r="CU680">
            <v>1</v>
          </cell>
          <cell r="CV680">
            <v>1</v>
          </cell>
          <cell r="CW680">
            <v>2</v>
          </cell>
          <cell r="CX680">
            <v>1</v>
          </cell>
          <cell r="CY680">
            <v>1</v>
          </cell>
          <cell r="CZ680">
            <v>1</v>
          </cell>
          <cell r="DA680">
            <v>1</v>
          </cell>
          <cell r="DB680">
            <v>2</v>
          </cell>
          <cell r="DC680">
            <v>1</v>
          </cell>
          <cell r="DD680">
            <v>1</v>
          </cell>
          <cell r="DE680">
            <v>1</v>
          </cell>
          <cell r="DF680">
            <v>1</v>
          </cell>
          <cell r="DG680">
            <v>1</v>
          </cell>
          <cell r="DI680">
            <v>1</v>
          </cell>
          <cell r="DJ680" t="str">
            <v>Li</v>
          </cell>
          <cell r="DK680" t="str">
            <v>Limited</v>
          </cell>
          <cell r="EA680" t="str">
            <v>Might</v>
          </cell>
          <cell r="EB680" t="str">
            <v>• You must be of Any Nongood Alignment.
• 8 ranks in Knowledge (arcana).
• 8 ranks in Knowledge (religion).
• Spell Focus (necromancy) feat.
• Able to cast summon undead II as a divine spell and command
  undead as an arcane spell (not verified).
• Ability to rebuke undead.
• Access to the Death domain.</v>
          </cell>
        </row>
        <row r="681">
          <cell r="A681">
            <v>678</v>
          </cell>
          <cell r="B681" t="str">
            <v>– Undead Prestige Classes Libris Mortis –</v>
          </cell>
          <cell r="E681">
            <v>0</v>
          </cell>
          <cell r="F681">
            <v>1</v>
          </cell>
          <cell r="DH681">
            <v>1</v>
          </cell>
        </row>
        <row r="682">
          <cell r="A682">
            <v>679</v>
          </cell>
          <cell r="B682" t="str">
            <v>Ephemeral Exemplar</v>
          </cell>
          <cell r="C682" t="str">
            <v>Eex</v>
          </cell>
          <cell r="D682" t="str">
            <v>Eex</v>
          </cell>
          <cell r="E682">
            <v>0</v>
          </cell>
          <cell r="K682">
            <v>4</v>
          </cell>
          <cell r="L682">
            <v>12</v>
          </cell>
          <cell r="U682">
            <v>0.5</v>
          </cell>
          <cell r="V682">
            <v>0.34</v>
          </cell>
          <cell r="W682">
            <v>0.34</v>
          </cell>
          <cell r="X682">
            <v>0.5</v>
          </cell>
          <cell r="AH682">
            <v>1</v>
          </cell>
          <cell r="AI682">
            <v>1</v>
          </cell>
          <cell r="AJ682">
            <v>1</v>
          </cell>
          <cell r="AK682">
            <v>1</v>
          </cell>
          <cell r="AL682">
            <v>1</v>
          </cell>
          <cell r="AM682">
            <v>0</v>
          </cell>
          <cell r="AN682">
            <v>1</v>
          </cell>
          <cell r="AO682">
            <v>1</v>
          </cell>
          <cell r="AP682">
            <v>1</v>
          </cell>
          <cell r="AQ682">
            <v>1</v>
          </cell>
          <cell r="AR682">
            <v>1</v>
          </cell>
          <cell r="AS682">
            <v>1</v>
          </cell>
          <cell r="AT682">
            <v>1</v>
          </cell>
          <cell r="AU682">
            <v>1</v>
          </cell>
          <cell r="AV682">
            <v>1</v>
          </cell>
          <cell r="AW682">
            <v>1</v>
          </cell>
          <cell r="AX682">
            <v>1</v>
          </cell>
          <cell r="AY682">
            <v>1</v>
          </cell>
          <cell r="AZ682">
            <v>1</v>
          </cell>
          <cell r="BA682">
            <v>1</v>
          </cell>
          <cell r="BB682">
            <v>1</v>
          </cell>
          <cell r="BC682">
            <v>1</v>
          </cell>
          <cell r="BD682">
            <v>1</v>
          </cell>
          <cell r="BE682">
            <v>2</v>
          </cell>
          <cell r="BF682">
            <v>0</v>
          </cell>
          <cell r="BG682">
            <v>0</v>
          </cell>
          <cell r="BH682">
            <v>1</v>
          </cell>
          <cell r="BI682">
            <v>1</v>
          </cell>
          <cell r="BJ682">
            <v>1</v>
          </cell>
          <cell r="BK682">
            <v>1</v>
          </cell>
          <cell r="BL682">
            <v>1</v>
          </cell>
          <cell r="BM682">
            <v>1</v>
          </cell>
          <cell r="BN682">
            <v>1</v>
          </cell>
          <cell r="BO682">
            <v>1</v>
          </cell>
          <cell r="BP682">
            <v>0</v>
          </cell>
          <cell r="BQ682">
            <v>1</v>
          </cell>
          <cell r="BR682">
            <v>1</v>
          </cell>
          <cell r="BS682">
            <v>1</v>
          </cell>
          <cell r="BT682">
            <v>0</v>
          </cell>
          <cell r="BU682">
            <v>1</v>
          </cell>
          <cell r="BV682">
            <v>1</v>
          </cell>
          <cell r="BW682">
            <v>1</v>
          </cell>
          <cell r="BX682">
            <v>1</v>
          </cell>
          <cell r="BY682">
            <v>1</v>
          </cell>
          <cell r="BZ682">
            <v>1</v>
          </cell>
          <cell r="CA682">
            <v>1</v>
          </cell>
          <cell r="CB682">
            <v>1</v>
          </cell>
          <cell r="CC682">
            <v>1</v>
          </cell>
          <cell r="CD682">
            <v>1</v>
          </cell>
          <cell r="CE682">
            <v>2</v>
          </cell>
          <cell r="CF682">
            <v>1</v>
          </cell>
          <cell r="CG682">
            <v>1</v>
          </cell>
          <cell r="CH682">
            <v>1</v>
          </cell>
          <cell r="CI682">
            <v>1</v>
          </cell>
          <cell r="CJ682">
            <v>1</v>
          </cell>
          <cell r="CK682">
            <v>1</v>
          </cell>
          <cell r="CL682">
            <v>1</v>
          </cell>
          <cell r="CM682">
            <v>1</v>
          </cell>
          <cell r="CN682">
            <v>1</v>
          </cell>
          <cell r="CO682">
            <v>1</v>
          </cell>
          <cell r="CP682">
            <v>1</v>
          </cell>
          <cell r="CQ682">
            <v>1</v>
          </cell>
          <cell r="CR682">
            <v>1</v>
          </cell>
          <cell r="CS682">
            <v>1</v>
          </cell>
          <cell r="CT682">
            <v>1</v>
          </cell>
          <cell r="CU682">
            <v>1</v>
          </cell>
          <cell r="CV682">
            <v>1</v>
          </cell>
          <cell r="CW682">
            <v>2</v>
          </cell>
          <cell r="CX682">
            <v>1</v>
          </cell>
          <cell r="CY682">
            <v>1</v>
          </cell>
          <cell r="CZ682">
            <v>1</v>
          </cell>
          <cell r="DA682">
            <v>1</v>
          </cell>
          <cell r="DB682">
            <v>1</v>
          </cell>
          <cell r="DC682">
            <v>2</v>
          </cell>
          <cell r="DD682">
            <v>1</v>
          </cell>
          <cell r="DE682">
            <v>1</v>
          </cell>
          <cell r="DF682">
            <v>1</v>
          </cell>
          <cell r="DG682">
            <v>1</v>
          </cell>
          <cell r="DH682">
            <v>1</v>
          </cell>
          <cell r="DI682">
            <v>1</v>
          </cell>
          <cell r="DJ682" t="str">
            <v>Li</v>
          </cell>
          <cell r="DK682" t="str">
            <v>Limited</v>
          </cell>
          <cell r="EA682" t="str">
            <v>Do</v>
          </cell>
          <cell r="EB682" t="str">
            <v>• You must be Undead.
• You must be Incorporeal.
• Base attack bonus +3 or greater.
• Base Will save bonus +5 or greater.</v>
          </cell>
        </row>
        <row r="683">
          <cell r="A683">
            <v>680</v>
          </cell>
          <cell r="B683" t="str">
            <v>Lurking Terror</v>
          </cell>
          <cell r="C683" t="str">
            <v>LkT</v>
          </cell>
          <cell r="D683" t="str">
            <v>LkT</v>
          </cell>
          <cell r="E683">
            <v>0</v>
          </cell>
          <cell r="K683">
            <v>4</v>
          </cell>
          <cell r="L683">
            <v>12</v>
          </cell>
          <cell r="U683">
            <v>0.75</v>
          </cell>
          <cell r="V683">
            <v>0.34</v>
          </cell>
          <cell r="W683">
            <v>0.34</v>
          </cell>
          <cell r="X683">
            <v>0.5</v>
          </cell>
          <cell r="AH683">
            <v>1</v>
          </cell>
          <cell r="AI683">
            <v>1</v>
          </cell>
          <cell r="AJ683">
            <v>1</v>
          </cell>
          <cell r="AK683">
            <v>1</v>
          </cell>
          <cell r="AL683">
            <v>2</v>
          </cell>
          <cell r="AM683">
            <v>0</v>
          </cell>
          <cell r="AN683">
            <v>1</v>
          </cell>
          <cell r="AO683">
            <v>1</v>
          </cell>
          <cell r="AP683">
            <v>1</v>
          </cell>
          <cell r="AQ683">
            <v>1</v>
          </cell>
          <cell r="AR683">
            <v>1</v>
          </cell>
          <cell r="AS683">
            <v>1</v>
          </cell>
          <cell r="AT683">
            <v>1</v>
          </cell>
          <cell r="AU683">
            <v>1</v>
          </cell>
          <cell r="AV683">
            <v>1</v>
          </cell>
          <cell r="AW683">
            <v>1</v>
          </cell>
          <cell r="AX683">
            <v>1</v>
          </cell>
          <cell r="AY683">
            <v>1</v>
          </cell>
          <cell r="AZ683">
            <v>2</v>
          </cell>
          <cell r="BA683">
            <v>1</v>
          </cell>
          <cell r="BB683">
            <v>1</v>
          </cell>
          <cell r="BC683">
            <v>1</v>
          </cell>
          <cell r="BD683">
            <v>1</v>
          </cell>
          <cell r="BE683">
            <v>2</v>
          </cell>
          <cell r="BF683">
            <v>0</v>
          </cell>
          <cell r="BG683">
            <v>0</v>
          </cell>
          <cell r="BH683">
            <v>1</v>
          </cell>
          <cell r="BI683">
            <v>2</v>
          </cell>
          <cell r="BJ683">
            <v>1</v>
          </cell>
          <cell r="BK683">
            <v>1</v>
          </cell>
          <cell r="BL683">
            <v>1</v>
          </cell>
          <cell r="BM683">
            <v>1</v>
          </cell>
          <cell r="BN683">
            <v>1</v>
          </cell>
          <cell r="BO683">
            <v>1</v>
          </cell>
          <cell r="BP683">
            <v>0</v>
          </cell>
          <cell r="BQ683">
            <v>1</v>
          </cell>
          <cell r="BR683">
            <v>1</v>
          </cell>
          <cell r="BS683">
            <v>1</v>
          </cell>
          <cell r="BT683">
            <v>0</v>
          </cell>
          <cell r="BU683">
            <v>1</v>
          </cell>
          <cell r="BV683">
            <v>1</v>
          </cell>
          <cell r="BW683">
            <v>1</v>
          </cell>
          <cell r="BX683">
            <v>1</v>
          </cell>
          <cell r="BY683">
            <v>1</v>
          </cell>
          <cell r="BZ683">
            <v>1</v>
          </cell>
          <cell r="CA683">
            <v>1</v>
          </cell>
          <cell r="CB683">
            <v>1</v>
          </cell>
          <cell r="CC683">
            <v>1</v>
          </cell>
          <cell r="CD683">
            <v>1</v>
          </cell>
          <cell r="CE683">
            <v>2</v>
          </cell>
          <cell r="CF683">
            <v>1</v>
          </cell>
          <cell r="CG683">
            <v>2</v>
          </cell>
          <cell r="CH683">
            <v>1</v>
          </cell>
          <cell r="CI683">
            <v>1</v>
          </cell>
          <cell r="CJ683">
            <v>1</v>
          </cell>
          <cell r="CK683">
            <v>1</v>
          </cell>
          <cell r="CL683">
            <v>1</v>
          </cell>
          <cell r="CM683">
            <v>1</v>
          </cell>
          <cell r="CN683">
            <v>1</v>
          </cell>
          <cell r="CO683">
            <v>1</v>
          </cell>
          <cell r="CP683">
            <v>1</v>
          </cell>
          <cell r="CQ683">
            <v>1</v>
          </cell>
          <cell r="CR683">
            <v>1</v>
          </cell>
          <cell r="CS683">
            <v>1</v>
          </cell>
          <cell r="CT683">
            <v>1</v>
          </cell>
          <cell r="CU683">
            <v>1</v>
          </cell>
          <cell r="CV683">
            <v>1</v>
          </cell>
          <cell r="CW683">
            <v>2</v>
          </cell>
          <cell r="CX683">
            <v>1</v>
          </cell>
          <cell r="CY683">
            <v>1</v>
          </cell>
          <cell r="CZ683">
            <v>1</v>
          </cell>
          <cell r="DA683">
            <v>1</v>
          </cell>
          <cell r="DB683">
            <v>1</v>
          </cell>
          <cell r="DC683">
            <v>2</v>
          </cell>
          <cell r="DD683">
            <v>1</v>
          </cell>
          <cell r="DE683">
            <v>1</v>
          </cell>
          <cell r="DF683">
            <v>1</v>
          </cell>
          <cell r="DG683">
            <v>1</v>
          </cell>
          <cell r="DH683">
            <v>1</v>
          </cell>
          <cell r="DI683">
            <v>1</v>
          </cell>
          <cell r="DJ683" t="str">
            <v>Li</v>
          </cell>
          <cell r="DK683" t="str">
            <v>Limited</v>
          </cell>
          <cell r="EA683" t="str">
            <v>Do</v>
          </cell>
          <cell r="EB683" t="str">
            <v>• You must be Undead.
• 8 ranks in Hide.
• 8 ranks in Move Silently or be Incorporeal.</v>
          </cell>
        </row>
        <row r="684">
          <cell r="A684">
            <v>681</v>
          </cell>
          <cell r="B684" t="str">
            <v>Master Vampire</v>
          </cell>
          <cell r="C684" t="str">
            <v>MVp</v>
          </cell>
          <cell r="D684" t="str">
            <v>MVp</v>
          </cell>
          <cell r="E684">
            <v>0</v>
          </cell>
          <cell r="G684">
            <v>0</v>
          </cell>
          <cell r="K684">
            <v>4</v>
          </cell>
          <cell r="L684">
            <v>12</v>
          </cell>
          <cell r="U684">
            <v>0.5</v>
          </cell>
          <cell r="V684">
            <v>0.5</v>
          </cell>
          <cell r="W684">
            <v>0.34</v>
          </cell>
          <cell r="X684">
            <v>0.5</v>
          </cell>
          <cell r="AH684">
            <v>1</v>
          </cell>
          <cell r="AI684">
            <v>1</v>
          </cell>
          <cell r="AJ684">
            <v>1</v>
          </cell>
          <cell r="AK684">
            <v>2</v>
          </cell>
          <cell r="AL684">
            <v>2</v>
          </cell>
          <cell r="AM684">
            <v>0</v>
          </cell>
          <cell r="AN684">
            <v>2</v>
          </cell>
          <cell r="AO684">
            <v>1</v>
          </cell>
          <cell r="AP684">
            <v>1</v>
          </cell>
          <cell r="AQ684">
            <v>1</v>
          </cell>
          <cell r="AR684">
            <v>1</v>
          </cell>
          <cell r="AS684">
            <v>1</v>
          </cell>
          <cell r="AT684">
            <v>1</v>
          </cell>
          <cell r="AU684">
            <v>1</v>
          </cell>
          <cell r="AV684">
            <v>1</v>
          </cell>
          <cell r="AW684">
            <v>2</v>
          </cell>
          <cell r="AX684">
            <v>1</v>
          </cell>
          <cell r="AY684">
            <v>1</v>
          </cell>
          <cell r="AZ684">
            <v>1</v>
          </cell>
          <cell r="BA684">
            <v>1</v>
          </cell>
          <cell r="BB684">
            <v>1</v>
          </cell>
          <cell r="BC684">
            <v>1</v>
          </cell>
          <cell r="BD684">
            <v>1</v>
          </cell>
          <cell r="BE684">
            <v>2</v>
          </cell>
          <cell r="BF684">
            <v>0</v>
          </cell>
          <cell r="BG684">
            <v>0</v>
          </cell>
          <cell r="BH684">
            <v>2</v>
          </cell>
          <cell r="BI684">
            <v>1</v>
          </cell>
          <cell r="BJ684">
            <v>1</v>
          </cell>
          <cell r="BK684">
            <v>1</v>
          </cell>
          <cell r="BL684">
            <v>1</v>
          </cell>
          <cell r="BM684">
            <v>1</v>
          </cell>
          <cell r="BN684">
            <v>1</v>
          </cell>
          <cell r="BO684">
            <v>1</v>
          </cell>
          <cell r="BP684">
            <v>0</v>
          </cell>
          <cell r="BQ684">
            <v>1</v>
          </cell>
          <cell r="BR684">
            <v>1</v>
          </cell>
          <cell r="BS684">
            <v>1</v>
          </cell>
          <cell r="BT684">
            <v>0</v>
          </cell>
          <cell r="BU684">
            <v>1</v>
          </cell>
          <cell r="BV684">
            <v>1</v>
          </cell>
          <cell r="BW684">
            <v>1</v>
          </cell>
          <cell r="BX684">
            <v>1</v>
          </cell>
          <cell r="BY684">
            <v>1</v>
          </cell>
          <cell r="BZ684">
            <v>1</v>
          </cell>
          <cell r="CA684">
            <v>1</v>
          </cell>
          <cell r="CB684">
            <v>1</v>
          </cell>
          <cell r="CC684">
            <v>1</v>
          </cell>
          <cell r="CD684">
            <v>1</v>
          </cell>
          <cell r="CE684">
            <v>2</v>
          </cell>
          <cell r="CF684">
            <v>1</v>
          </cell>
          <cell r="CG684">
            <v>2</v>
          </cell>
          <cell r="CH684">
            <v>1</v>
          </cell>
          <cell r="CI684">
            <v>1</v>
          </cell>
          <cell r="CJ684">
            <v>1</v>
          </cell>
          <cell r="CK684">
            <v>1</v>
          </cell>
          <cell r="CL684">
            <v>1</v>
          </cell>
          <cell r="CM684">
            <v>1</v>
          </cell>
          <cell r="CN684">
            <v>1</v>
          </cell>
          <cell r="CO684">
            <v>1</v>
          </cell>
          <cell r="CP684">
            <v>1</v>
          </cell>
          <cell r="CQ684">
            <v>1</v>
          </cell>
          <cell r="CR684">
            <v>1</v>
          </cell>
          <cell r="CS684">
            <v>1</v>
          </cell>
          <cell r="CT684">
            <v>1</v>
          </cell>
          <cell r="CU684">
            <v>1</v>
          </cell>
          <cell r="CV684">
            <v>1</v>
          </cell>
          <cell r="CW684">
            <v>2</v>
          </cell>
          <cell r="CX684">
            <v>2</v>
          </cell>
          <cell r="CY684">
            <v>1</v>
          </cell>
          <cell r="CZ684">
            <v>1</v>
          </cell>
          <cell r="DA684">
            <v>1</v>
          </cell>
          <cell r="DB684">
            <v>1</v>
          </cell>
          <cell r="DC684">
            <v>2</v>
          </cell>
          <cell r="DD684">
            <v>1</v>
          </cell>
          <cell r="DE684">
            <v>1</v>
          </cell>
          <cell r="DF684">
            <v>1</v>
          </cell>
          <cell r="DG684">
            <v>1</v>
          </cell>
          <cell r="DH684">
            <v>1</v>
          </cell>
          <cell r="DI684">
            <v>1</v>
          </cell>
          <cell r="DJ684" t="str">
            <v>Li</v>
          </cell>
          <cell r="DK684" t="str">
            <v>Limited</v>
          </cell>
          <cell r="EA684" t="str">
            <v>Might</v>
          </cell>
          <cell r="EB684" t="str">
            <v>• You must be a Vampire.
• You must control at least two vampires or vampire spawn that you
  have created by means of your create spawn ability (not verified).</v>
          </cell>
        </row>
        <row r="685">
          <cell r="A685">
            <v>682</v>
          </cell>
          <cell r="B685" t="str">
            <v>Tomb Warden</v>
          </cell>
          <cell r="C685" t="str">
            <v>TWd</v>
          </cell>
          <cell r="D685" t="str">
            <v>TWd</v>
          </cell>
          <cell r="E685">
            <v>0</v>
          </cell>
          <cell r="K685">
            <v>4</v>
          </cell>
          <cell r="L685">
            <v>12</v>
          </cell>
          <cell r="N685" t="b">
            <v>0</v>
          </cell>
          <cell r="O685" t="b">
            <v>0</v>
          </cell>
          <cell r="P685" t="b">
            <v>0</v>
          </cell>
          <cell r="S685" t="b">
            <v>0</v>
          </cell>
          <cell r="T685" t="b">
            <v>0</v>
          </cell>
          <cell r="U685">
            <v>1</v>
          </cell>
          <cell r="V685">
            <v>0.5</v>
          </cell>
          <cell r="W685">
            <v>0.34</v>
          </cell>
          <cell r="X685">
            <v>0.34</v>
          </cell>
          <cell r="AH685">
            <v>1</v>
          </cell>
          <cell r="AI685">
            <v>1</v>
          </cell>
          <cell r="AJ685">
            <v>1</v>
          </cell>
          <cell r="AK685">
            <v>1</v>
          </cell>
          <cell r="AL685">
            <v>1</v>
          </cell>
          <cell r="AM685">
            <v>0</v>
          </cell>
          <cell r="AN685">
            <v>1</v>
          </cell>
          <cell r="AO685">
            <v>1</v>
          </cell>
          <cell r="AP685">
            <v>1</v>
          </cell>
          <cell r="AQ685">
            <v>1</v>
          </cell>
          <cell r="AR685">
            <v>1</v>
          </cell>
          <cell r="AS685">
            <v>1</v>
          </cell>
          <cell r="AT685">
            <v>1</v>
          </cell>
          <cell r="AU685">
            <v>1</v>
          </cell>
          <cell r="AV685">
            <v>1</v>
          </cell>
          <cell r="AW685">
            <v>1</v>
          </cell>
          <cell r="AX685">
            <v>1</v>
          </cell>
          <cell r="AY685">
            <v>1</v>
          </cell>
          <cell r="AZ685">
            <v>1</v>
          </cell>
          <cell r="BA685">
            <v>1</v>
          </cell>
          <cell r="BB685">
            <v>1</v>
          </cell>
          <cell r="BC685">
            <v>1</v>
          </cell>
          <cell r="BD685">
            <v>1</v>
          </cell>
          <cell r="BE685">
            <v>2</v>
          </cell>
          <cell r="BF685">
            <v>0</v>
          </cell>
          <cell r="BG685">
            <v>0</v>
          </cell>
          <cell r="BH685">
            <v>1</v>
          </cell>
          <cell r="BI685">
            <v>1</v>
          </cell>
          <cell r="BJ685">
            <v>1</v>
          </cell>
          <cell r="BK685">
            <v>1</v>
          </cell>
          <cell r="BL685">
            <v>1</v>
          </cell>
          <cell r="BM685">
            <v>1</v>
          </cell>
          <cell r="BN685">
            <v>1</v>
          </cell>
          <cell r="BO685">
            <v>1</v>
          </cell>
          <cell r="BP685">
            <v>0</v>
          </cell>
          <cell r="BQ685">
            <v>1</v>
          </cell>
          <cell r="BR685">
            <v>1</v>
          </cell>
          <cell r="BS685">
            <v>1</v>
          </cell>
          <cell r="BT685">
            <v>0</v>
          </cell>
          <cell r="BU685">
            <v>2</v>
          </cell>
          <cell r="BV685">
            <v>1</v>
          </cell>
          <cell r="BW685">
            <v>1</v>
          </cell>
          <cell r="BX685">
            <v>1</v>
          </cell>
          <cell r="BY685">
            <v>1</v>
          </cell>
          <cell r="BZ685">
            <v>1</v>
          </cell>
          <cell r="CA685">
            <v>1</v>
          </cell>
          <cell r="CB685">
            <v>1</v>
          </cell>
          <cell r="CC685">
            <v>1</v>
          </cell>
          <cell r="CD685">
            <v>1</v>
          </cell>
          <cell r="CE685">
            <v>2</v>
          </cell>
          <cell r="CF685">
            <v>1</v>
          </cell>
          <cell r="CG685">
            <v>2</v>
          </cell>
          <cell r="CH685">
            <v>1</v>
          </cell>
          <cell r="CI685">
            <v>1</v>
          </cell>
          <cell r="CJ685">
            <v>1</v>
          </cell>
          <cell r="CK685">
            <v>1</v>
          </cell>
          <cell r="CL685">
            <v>1</v>
          </cell>
          <cell r="CM685">
            <v>1</v>
          </cell>
          <cell r="CN685">
            <v>1</v>
          </cell>
          <cell r="CO685">
            <v>1</v>
          </cell>
          <cell r="CP685">
            <v>1</v>
          </cell>
          <cell r="CQ685">
            <v>1</v>
          </cell>
          <cell r="CR685">
            <v>1</v>
          </cell>
          <cell r="CS685">
            <v>1</v>
          </cell>
          <cell r="CT685">
            <v>1</v>
          </cell>
          <cell r="CU685">
            <v>1</v>
          </cell>
          <cell r="CV685">
            <v>1</v>
          </cell>
          <cell r="CW685">
            <v>2</v>
          </cell>
          <cell r="CX685">
            <v>2</v>
          </cell>
          <cell r="CY685">
            <v>1</v>
          </cell>
          <cell r="CZ685">
            <v>1</v>
          </cell>
          <cell r="DA685">
            <v>1</v>
          </cell>
          <cell r="DB685">
            <v>1</v>
          </cell>
          <cell r="DC685">
            <v>2</v>
          </cell>
          <cell r="DD685">
            <v>1</v>
          </cell>
          <cell r="DE685">
            <v>1</v>
          </cell>
          <cell r="DF685">
            <v>1</v>
          </cell>
          <cell r="DG685">
            <v>1</v>
          </cell>
          <cell r="DH685">
            <v>1</v>
          </cell>
          <cell r="DI685">
            <v>1</v>
          </cell>
          <cell r="DJ685" t="str">
            <v>Li</v>
          </cell>
          <cell r="DK685" t="str">
            <v>Limited</v>
          </cell>
          <cell r="EA685" t="str">
            <v>Might</v>
          </cell>
          <cell r="EB685" t="str">
            <v>• You must be Undead.
• Base attack bonus of +3 or greater.
• Base Will save of +5 or greater.
• Toughness feat.
• You must dedicate yourself to the protection of a tomb, graveyard,
  or similar resting place of the dead (not verified).</v>
          </cell>
        </row>
        <row r="686">
          <cell r="A686">
            <v>683</v>
          </cell>
          <cell r="B686" t="str">
            <v>– Prestige Classes Lords of Madness –</v>
          </cell>
          <cell r="E686">
            <v>0</v>
          </cell>
          <cell r="F686">
            <v>1</v>
          </cell>
        </row>
        <row r="687">
          <cell r="A687">
            <v>684</v>
          </cell>
          <cell r="B687" t="str">
            <v>Abolisher</v>
          </cell>
          <cell r="C687" t="str">
            <v>Abl</v>
          </cell>
          <cell r="D687" t="str">
            <v>Abl</v>
          </cell>
          <cell r="E687">
            <v>0</v>
          </cell>
          <cell r="G687">
            <v>0</v>
          </cell>
          <cell r="K687">
            <v>4</v>
          </cell>
          <cell r="L687">
            <v>8</v>
          </cell>
          <cell r="U687">
            <v>0.75</v>
          </cell>
          <cell r="V687">
            <v>0.34</v>
          </cell>
          <cell r="W687">
            <v>0.34</v>
          </cell>
          <cell r="X687">
            <v>0.5</v>
          </cell>
          <cell r="AH687">
            <v>1</v>
          </cell>
          <cell r="AI687">
            <v>1</v>
          </cell>
          <cell r="AJ687">
            <v>1</v>
          </cell>
          <cell r="AK687">
            <v>1</v>
          </cell>
          <cell r="AL687">
            <v>1</v>
          </cell>
          <cell r="AM687">
            <v>0</v>
          </cell>
          <cell r="AN687">
            <v>2</v>
          </cell>
          <cell r="AO687">
            <v>1</v>
          </cell>
          <cell r="AP687">
            <v>1</v>
          </cell>
          <cell r="AQ687">
            <v>1</v>
          </cell>
          <cell r="AR687">
            <v>1</v>
          </cell>
          <cell r="AS687">
            <v>1</v>
          </cell>
          <cell r="AT687">
            <v>1</v>
          </cell>
          <cell r="AU687">
            <v>1</v>
          </cell>
          <cell r="AV687">
            <v>1</v>
          </cell>
          <cell r="AW687">
            <v>1</v>
          </cell>
          <cell r="AX687">
            <v>1</v>
          </cell>
          <cell r="AY687">
            <v>1</v>
          </cell>
          <cell r="AZ687">
            <v>2</v>
          </cell>
          <cell r="BA687">
            <v>1</v>
          </cell>
          <cell r="BB687">
            <v>2</v>
          </cell>
          <cell r="BC687">
            <v>1</v>
          </cell>
          <cell r="BD687">
            <v>2</v>
          </cell>
          <cell r="BE687">
            <v>1</v>
          </cell>
          <cell r="BF687">
            <v>0</v>
          </cell>
          <cell r="BG687">
            <v>0</v>
          </cell>
          <cell r="BH687">
            <v>2</v>
          </cell>
          <cell r="BI687">
            <v>1</v>
          </cell>
          <cell r="BJ687">
            <v>2</v>
          </cell>
          <cell r="BK687">
            <v>1</v>
          </cell>
          <cell r="BL687">
            <v>2</v>
          </cell>
          <cell r="BM687">
            <v>1</v>
          </cell>
          <cell r="BN687">
            <v>1</v>
          </cell>
          <cell r="BO687">
            <v>1</v>
          </cell>
          <cell r="BP687">
            <v>0</v>
          </cell>
          <cell r="BQ687">
            <v>2</v>
          </cell>
          <cell r="BR687">
            <v>1</v>
          </cell>
          <cell r="BS687">
            <v>1</v>
          </cell>
          <cell r="BT687">
            <v>0</v>
          </cell>
          <cell r="BU687">
            <v>1</v>
          </cell>
          <cell r="BV687">
            <v>2</v>
          </cell>
          <cell r="BW687">
            <v>1</v>
          </cell>
          <cell r="BX687">
            <v>1</v>
          </cell>
          <cell r="BY687">
            <v>1</v>
          </cell>
          <cell r="BZ687">
            <v>1</v>
          </cell>
          <cell r="CA687">
            <v>1</v>
          </cell>
          <cell r="CB687">
            <v>1</v>
          </cell>
          <cell r="CC687">
            <v>1</v>
          </cell>
          <cell r="CD687">
            <v>1</v>
          </cell>
          <cell r="CE687">
            <v>2</v>
          </cell>
          <cell r="CF687">
            <v>1</v>
          </cell>
          <cell r="CG687">
            <v>1</v>
          </cell>
          <cell r="CH687">
            <v>1</v>
          </cell>
          <cell r="CI687">
            <v>1</v>
          </cell>
          <cell r="CJ687">
            <v>1</v>
          </cell>
          <cell r="CK687">
            <v>1</v>
          </cell>
          <cell r="CL687">
            <v>1</v>
          </cell>
          <cell r="CM687">
            <v>1</v>
          </cell>
          <cell r="CN687">
            <v>1</v>
          </cell>
          <cell r="CO687">
            <v>1</v>
          </cell>
          <cell r="CP687">
            <v>1</v>
          </cell>
          <cell r="CQ687">
            <v>1</v>
          </cell>
          <cell r="CR687">
            <v>1</v>
          </cell>
          <cell r="CS687">
            <v>1</v>
          </cell>
          <cell r="CT687">
            <v>1</v>
          </cell>
          <cell r="CU687">
            <v>1</v>
          </cell>
          <cell r="CV687">
            <v>1</v>
          </cell>
          <cell r="CW687">
            <v>1</v>
          </cell>
          <cell r="CX687">
            <v>2</v>
          </cell>
          <cell r="CY687">
            <v>1</v>
          </cell>
          <cell r="CZ687">
            <v>1</v>
          </cell>
          <cell r="DA687">
            <v>1</v>
          </cell>
          <cell r="DB687">
            <v>1</v>
          </cell>
          <cell r="DC687">
            <v>2</v>
          </cell>
          <cell r="DD687">
            <v>2</v>
          </cell>
          <cell r="DE687">
            <v>1</v>
          </cell>
          <cell r="DF687">
            <v>1</v>
          </cell>
          <cell r="DG687">
            <v>1</v>
          </cell>
          <cell r="DH687">
            <v>1</v>
          </cell>
          <cell r="DI687">
            <v>1</v>
          </cell>
          <cell r="DJ687" t="str">
            <v>LM</v>
          </cell>
          <cell r="DK687" t="str">
            <v>Limited</v>
          </cell>
          <cell r="EA687" t="str">
            <v>Do</v>
          </cell>
          <cell r="EB687" t="str">
            <v>• 4 ranks in Knowledge (dungeoneering).
• 9 ranks in Knowledge (nature).
• Track feat.
• Wild empathy class feature.</v>
          </cell>
        </row>
        <row r="688">
          <cell r="A688">
            <v>685</v>
          </cell>
          <cell r="B688" t="str">
            <v>Darkrunner</v>
          </cell>
          <cell r="C688" t="str">
            <v>DkR</v>
          </cell>
          <cell r="D688" t="str">
            <v>DkR</v>
          </cell>
          <cell r="E688">
            <v>0</v>
          </cell>
          <cell r="K688">
            <v>6</v>
          </cell>
          <cell r="L688">
            <v>6</v>
          </cell>
          <cell r="N688" t="b">
            <v>0</v>
          </cell>
          <cell r="T688" t="b">
            <v>0</v>
          </cell>
          <cell r="U688">
            <v>0.75</v>
          </cell>
          <cell r="V688">
            <v>0.5</v>
          </cell>
          <cell r="W688">
            <v>0.34</v>
          </cell>
          <cell r="X688">
            <v>0.34</v>
          </cell>
          <cell r="AH688">
            <v>1</v>
          </cell>
          <cell r="AI688">
            <v>1</v>
          </cell>
          <cell r="AJ688">
            <v>2</v>
          </cell>
          <cell r="AK688">
            <v>2</v>
          </cell>
          <cell r="AL688">
            <v>2</v>
          </cell>
          <cell r="AM688">
            <v>0</v>
          </cell>
          <cell r="AN688">
            <v>1</v>
          </cell>
          <cell r="AO688">
            <v>2</v>
          </cell>
          <cell r="AP688">
            <v>2</v>
          </cell>
          <cell r="AQ688">
            <v>2</v>
          </cell>
          <cell r="AR688">
            <v>2</v>
          </cell>
          <cell r="AS688">
            <v>2</v>
          </cell>
          <cell r="AT688">
            <v>2</v>
          </cell>
          <cell r="AU688">
            <v>2</v>
          </cell>
          <cell r="AV688">
            <v>1</v>
          </cell>
          <cell r="AW688">
            <v>2</v>
          </cell>
          <cell r="AX688">
            <v>1</v>
          </cell>
          <cell r="AY688">
            <v>1</v>
          </cell>
          <cell r="AZ688">
            <v>2</v>
          </cell>
          <cell r="BA688">
            <v>1</v>
          </cell>
          <cell r="BB688">
            <v>2</v>
          </cell>
          <cell r="BC688">
            <v>1</v>
          </cell>
          <cell r="BD688">
            <v>2</v>
          </cell>
          <cell r="BE688">
            <v>2</v>
          </cell>
          <cell r="BF688">
            <v>0</v>
          </cell>
          <cell r="BG688">
            <v>0</v>
          </cell>
          <cell r="BH688">
            <v>2</v>
          </cell>
          <cell r="BI688">
            <v>2</v>
          </cell>
          <cell r="BJ688">
            <v>1</v>
          </cell>
          <cell r="BK688">
            <v>2</v>
          </cell>
          <cell r="BL688">
            <v>2</v>
          </cell>
          <cell r="BM688">
            <v>2</v>
          </cell>
          <cell r="BN688">
            <v>1</v>
          </cell>
          <cell r="BO688">
            <v>2</v>
          </cell>
          <cell r="BP688">
            <v>0</v>
          </cell>
          <cell r="BQ688">
            <v>2</v>
          </cell>
          <cell r="BR688">
            <v>1</v>
          </cell>
          <cell r="BS688">
            <v>1</v>
          </cell>
          <cell r="BT688">
            <v>0</v>
          </cell>
          <cell r="BU688">
            <v>1</v>
          </cell>
          <cell r="BV688">
            <v>1</v>
          </cell>
          <cell r="BW688">
            <v>1</v>
          </cell>
          <cell r="BX688">
            <v>1</v>
          </cell>
          <cell r="BY688">
            <v>1</v>
          </cell>
          <cell r="BZ688">
            <v>1</v>
          </cell>
          <cell r="CA688">
            <v>1</v>
          </cell>
          <cell r="CB688">
            <v>1</v>
          </cell>
          <cell r="CC688">
            <v>1</v>
          </cell>
          <cell r="CD688">
            <v>1</v>
          </cell>
          <cell r="CE688">
            <v>2</v>
          </cell>
          <cell r="CF688">
            <v>1</v>
          </cell>
          <cell r="CG688">
            <v>2</v>
          </cell>
          <cell r="CH688">
            <v>1</v>
          </cell>
          <cell r="CI688">
            <v>1</v>
          </cell>
          <cell r="CJ688">
            <v>1</v>
          </cell>
          <cell r="CK688">
            <v>1</v>
          </cell>
          <cell r="CL688">
            <v>1</v>
          </cell>
          <cell r="CM688">
            <v>1</v>
          </cell>
          <cell r="CN688">
            <v>1</v>
          </cell>
          <cell r="CO688">
            <v>1</v>
          </cell>
          <cell r="CP688">
            <v>1</v>
          </cell>
          <cell r="CQ688">
            <v>1</v>
          </cell>
          <cell r="CR688">
            <v>1</v>
          </cell>
          <cell r="CS688">
            <v>1</v>
          </cell>
          <cell r="CT688">
            <v>1</v>
          </cell>
          <cell r="CU688">
            <v>1</v>
          </cell>
          <cell r="CV688">
            <v>1</v>
          </cell>
          <cell r="CW688">
            <v>2</v>
          </cell>
          <cell r="CX688">
            <v>2</v>
          </cell>
          <cell r="CY688">
            <v>1</v>
          </cell>
          <cell r="CZ688">
            <v>1</v>
          </cell>
          <cell r="DA688">
            <v>2</v>
          </cell>
          <cell r="DB688">
            <v>1</v>
          </cell>
          <cell r="DC688">
            <v>2</v>
          </cell>
          <cell r="DD688">
            <v>2</v>
          </cell>
          <cell r="DE688">
            <v>2</v>
          </cell>
          <cell r="DF688">
            <v>2</v>
          </cell>
          <cell r="DG688">
            <v>1</v>
          </cell>
          <cell r="DH688">
            <v>1</v>
          </cell>
          <cell r="DI688">
            <v>1</v>
          </cell>
          <cell r="DJ688" t="str">
            <v>LM</v>
          </cell>
          <cell r="DK688" t="str">
            <v>Limited</v>
          </cell>
          <cell r="EA688" t="str">
            <v>Might</v>
          </cell>
          <cell r="EB688" t="str">
            <v>• 5 ranks in Knowledge (dungeoneering).
• 5 ranks in Search.
• 7 ranks in Survival.
• Alertness feat.
• Track Feat.
• Darkvision as a racial trait or class feature.
• Must successfully petition to join the Darkrunner Guild (not verified)</v>
          </cell>
        </row>
        <row r="689">
          <cell r="A689">
            <v>686</v>
          </cell>
          <cell r="B689" t="str">
            <v>Fleshwarper</v>
          </cell>
          <cell r="C689" t="str">
            <v>Flw</v>
          </cell>
          <cell r="D689" t="str">
            <v>Flw</v>
          </cell>
          <cell r="E689">
            <v>0</v>
          </cell>
          <cell r="G689">
            <v>0</v>
          </cell>
          <cell r="K689">
            <v>4</v>
          </cell>
          <cell r="L689">
            <v>6</v>
          </cell>
          <cell r="U689">
            <v>0.5</v>
          </cell>
          <cell r="V689">
            <v>0.5</v>
          </cell>
          <cell r="W689">
            <v>0.34</v>
          </cell>
          <cell r="X689">
            <v>0.34</v>
          </cell>
          <cell r="AH689">
            <v>1</v>
          </cell>
          <cell r="AI689">
            <v>1</v>
          </cell>
          <cell r="AJ689">
            <v>1</v>
          </cell>
          <cell r="AK689">
            <v>1</v>
          </cell>
          <cell r="AL689">
            <v>1</v>
          </cell>
          <cell r="AM689">
            <v>0</v>
          </cell>
          <cell r="AN689">
            <v>2</v>
          </cell>
          <cell r="AO689">
            <v>2</v>
          </cell>
          <cell r="AP689">
            <v>2</v>
          </cell>
          <cell r="AQ689">
            <v>2</v>
          </cell>
          <cell r="AR689">
            <v>2</v>
          </cell>
          <cell r="AS689">
            <v>2</v>
          </cell>
          <cell r="AT689">
            <v>2</v>
          </cell>
          <cell r="AU689">
            <v>2</v>
          </cell>
          <cell r="AV689">
            <v>2</v>
          </cell>
          <cell r="AW689">
            <v>1</v>
          </cell>
          <cell r="AX689">
            <v>1</v>
          </cell>
          <cell r="AY689">
            <v>1</v>
          </cell>
          <cell r="AZ689">
            <v>1</v>
          </cell>
          <cell r="BA689">
            <v>1</v>
          </cell>
          <cell r="BB689">
            <v>1</v>
          </cell>
          <cell r="BC689">
            <v>1</v>
          </cell>
          <cell r="BD689">
            <v>2</v>
          </cell>
          <cell r="BE689">
            <v>1</v>
          </cell>
          <cell r="BF689">
            <v>0</v>
          </cell>
          <cell r="BG689">
            <v>0</v>
          </cell>
          <cell r="BH689">
            <v>1</v>
          </cell>
          <cell r="BI689">
            <v>1</v>
          </cell>
          <cell r="BJ689">
            <v>2</v>
          </cell>
          <cell r="BK689">
            <v>2</v>
          </cell>
          <cell r="BL689">
            <v>2</v>
          </cell>
          <cell r="BM689">
            <v>2</v>
          </cell>
          <cell r="BN689">
            <v>2</v>
          </cell>
          <cell r="BO689">
            <v>2</v>
          </cell>
          <cell r="BP689">
            <v>0</v>
          </cell>
          <cell r="BQ689">
            <v>2</v>
          </cell>
          <cell r="BR689">
            <v>2</v>
          </cell>
          <cell r="BS689">
            <v>2</v>
          </cell>
          <cell r="BT689">
            <v>0</v>
          </cell>
          <cell r="BU689">
            <v>2</v>
          </cell>
          <cell r="BV689">
            <v>2</v>
          </cell>
          <cell r="BW689">
            <v>2</v>
          </cell>
          <cell r="BX689">
            <v>2</v>
          </cell>
          <cell r="BY689">
            <v>2</v>
          </cell>
          <cell r="BZ689">
            <v>2</v>
          </cell>
          <cell r="CA689">
            <v>2</v>
          </cell>
          <cell r="CB689">
            <v>2</v>
          </cell>
          <cell r="CC689">
            <v>2</v>
          </cell>
          <cell r="CD689">
            <v>2</v>
          </cell>
          <cell r="CE689">
            <v>1</v>
          </cell>
          <cell r="CF689">
            <v>1</v>
          </cell>
          <cell r="CG689">
            <v>1</v>
          </cell>
          <cell r="CH689">
            <v>1</v>
          </cell>
          <cell r="CI689">
            <v>1</v>
          </cell>
          <cell r="CJ689">
            <v>1</v>
          </cell>
          <cell r="CK689">
            <v>1</v>
          </cell>
          <cell r="CL689">
            <v>1</v>
          </cell>
          <cell r="CM689">
            <v>1</v>
          </cell>
          <cell r="CN689">
            <v>1</v>
          </cell>
          <cell r="CO689">
            <v>1</v>
          </cell>
          <cell r="CP689">
            <v>1</v>
          </cell>
          <cell r="CQ689">
            <v>1</v>
          </cell>
          <cell r="CR689">
            <v>1</v>
          </cell>
          <cell r="CS689">
            <v>1</v>
          </cell>
          <cell r="CT689">
            <v>1</v>
          </cell>
          <cell r="CU689">
            <v>1</v>
          </cell>
          <cell r="CV689">
            <v>1</v>
          </cell>
          <cell r="CW689">
            <v>2</v>
          </cell>
          <cell r="CX689">
            <v>1</v>
          </cell>
          <cell r="CY689">
            <v>1</v>
          </cell>
          <cell r="CZ689">
            <v>1</v>
          </cell>
          <cell r="DA689">
            <v>2</v>
          </cell>
          <cell r="DB689">
            <v>2</v>
          </cell>
          <cell r="DC689">
            <v>1</v>
          </cell>
          <cell r="DD689">
            <v>1</v>
          </cell>
          <cell r="DE689">
            <v>1</v>
          </cell>
          <cell r="DF689">
            <v>1</v>
          </cell>
          <cell r="DG689">
            <v>2</v>
          </cell>
          <cell r="DH689">
            <v>1</v>
          </cell>
          <cell r="DI689">
            <v>1</v>
          </cell>
          <cell r="DJ689" t="str">
            <v>LM</v>
          </cell>
          <cell r="DK689" t="str">
            <v>Limited</v>
          </cell>
          <cell r="EA689" t="str">
            <v>Do</v>
          </cell>
          <cell r="EB689" t="str">
            <v>• Must be of any nonlawful alignment.
• 4 ranks in Heal.
• 8 ranks in Knowledge (arcana).
• Graft Flesh Feat.
• Summon familiar class feature.</v>
          </cell>
        </row>
        <row r="690">
          <cell r="A690">
            <v>687</v>
          </cell>
          <cell r="B690" t="str">
            <v>Keeper of the Cerulean Sign</v>
          </cell>
          <cell r="C690" t="str">
            <v>KoCS</v>
          </cell>
          <cell r="D690" t="str">
            <v>KoCS</v>
          </cell>
          <cell r="E690">
            <v>0</v>
          </cell>
          <cell r="G690">
            <v>0</v>
          </cell>
          <cell r="K690">
            <v>6</v>
          </cell>
          <cell r="L690">
            <v>6</v>
          </cell>
          <cell r="U690">
            <v>0.5</v>
          </cell>
          <cell r="V690">
            <v>0.34</v>
          </cell>
          <cell r="W690">
            <v>0.34</v>
          </cell>
          <cell r="X690">
            <v>0.5</v>
          </cell>
          <cell r="AH690">
            <v>1</v>
          </cell>
          <cell r="AI690">
            <v>1</v>
          </cell>
          <cell r="AJ690">
            <v>1</v>
          </cell>
          <cell r="AK690">
            <v>2</v>
          </cell>
          <cell r="AL690">
            <v>1</v>
          </cell>
          <cell r="AM690">
            <v>0</v>
          </cell>
          <cell r="AN690">
            <v>2</v>
          </cell>
          <cell r="AO690">
            <v>1</v>
          </cell>
          <cell r="AP690">
            <v>1</v>
          </cell>
          <cell r="AQ690">
            <v>1</v>
          </cell>
          <cell r="AR690">
            <v>1</v>
          </cell>
          <cell r="AS690">
            <v>1</v>
          </cell>
          <cell r="AT690">
            <v>1</v>
          </cell>
          <cell r="AU690">
            <v>1</v>
          </cell>
          <cell r="AV690">
            <v>2</v>
          </cell>
          <cell r="AW690">
            <v>1</v>
          </cell>
          <cell r="AX690">
            <v>1</v>
          </cell>
          <cell r="AY690">
            <v>2</v>
          </cell>
          <cell r="AZ690">
            <v>1</v>
          </cell>
          <cell r="BA690">
            <v>2</v>
          </cell>
          <cell r="BB690">
            <v>2</v>
          </cell>
          <cell r="BC690">
            <v>1</v>
          </cell>
          <cell r="BD690">
            <v>1</v>
          </cell>
          <cell r="BE690">
            <v>2</v>
          </cell>
          <cell r="BF690">
            <v>0</v>
          </cell>
          <cell r="BG690">
            <v>0</v>
          </cell>
          <cell r="BH690">
            <v>2</v>
          </cell>
          <cell r="BI690">
            <v>1</v>
          </cell>
          <cell r="BJ690">
            <v>2</v>
          </cell>
          <cell r="BK690">
            <v>1</v>
          </cell>
          <cell r="BL690">
            <v>2</v>
          </cell>
          <cell r="BM690">
            <v>1</v>
          </cell>
          <cell r="BN690">
            <v>2</v>
          </cell>
          <cell r="BO690">
            <v>2</v>
          </cell>
          <cell r="BP690">
            <v>0</v>
          </cell>
          <cell r="BQ690">
            <v>1</v>
          </cell>
          <cell r="BR690">
            <v>1</v>
          </cell>
          <cell r="BS690">
            <v>1</v>
          </cell>
          <cell r="BT690">
            <v>0</v>
          </cell>
          <cell r="BU690">
            <v>2</v>
          </cell>
          <cell r="BV690">
            <v>2</v>
          </cell>
          <cell r="BW690">
            <v>1</v>
          </cell>
          <cell r="BX690">
            <v>1</v>
          </cell>
          <cell r="BY690">
            <v>1</v>
          </cell>
          <cell r="BZ690">
            <v>1</v>
          </cell>
          <cell r="CA690">
            <v>1</v>
          </cell>
          <cell r="CB690">
            <v>1</v>
          </cell>
          <cell r="CC690">
            <v>1</v>
          </cell>
          <cell r="CD690">
            <v>1</v>
          </cell>
          <cell r="CE690">
            <v>2</v>
          </cell>
          <cell r="CF690">
            <v>1</v>
          </cell>
          <cell r="CG690">
            <v>2</v>
          </cell>
          <cell r="CH690">
            <v>1</v>
          </cell>
          <cell r="CI690">
            <v>1</v>
          </cell>
          <cell r="CJ690">
            <v>1</v>
          </cell>
          <cell r="CK690">
            <v>1</v>
          </cell>
          <cell r="CL690">
            <v>1</v>
          </cell>
          <cell r="CM690">
            <v>1</v>
          </cell>
          <cell r="CN690">
            <v>1</v>
          </cell>
          <cell r="CO690">
            <v>1</v>
          </cell>
          <cell r="CP690">
            <v>1</v>
          </cell>
          <cell r="CQ690">
            <v>1</v>
          </cell>
          <cell r="CR690">
            <v>1</v>
          </cell>
          <cell r="CS690">
            <v>1</v>
          </cell>
          <cell r="CT690">
            <v>1</v>
          </cell>
          <cell r="CU690">
            <v>1</v>
          </cell>
          <cell r="CV690">
            <v>1</v>
          </cell>
          <cell r="CW690">
            <v>2</v>
          </cell>
          <cell r="CX690">
            <v>2</v>
          </cell>
          <cell r="CY690">
            <v>1</v>
          </cell>
          <cell r="CZ690">
            <v>1</v>
          </cell>
          <cell r="DA690">
            <v>1</v>
          </cell>
          <cell r="DB690">
            <v>2</v>
          </cell>
          <cell r="DC690">
            <v>2</v>
          </cell>
          <cell r="DD690">
            <v>1</v>
          </cell>
          <cell r="DE690">
            <v>1</v>
          </cell>
          <cell r="DF690">
            <v>1</v>
          </cell>
          <cell r="DG690">
            <v>2</v>
          </cell>
          <cell r="DH690">
            <v>1</v>
          </cell>
          <cell r="DI690">
            <v>1</v>
          </cell>
          <cell r="DJ690" t="str">
            <v>LM</v>
          </cell>
          <cell r="DK690" t="str">
            <v>Limited</v>
          </cell>
          <cell r="EA690" t="str">
            <v>Might</v>
          </cell>
          <cell r="EB690" t="str">
            <v>• 5 ranks in Gather Information.
• 8 ranks in Knowledge (arcana).
• 8 ranks in Knowledge (dungeoneering).
• 5 ranks in Sense Motive.
• Aberration Banemagic Feat.
• Craft Wondrous Items Feat
• Must create a cerulean sign without aid (not verified).</v>
          </cell>
        </row>
        <row r="691">
          <cell r="A691">
            <v>688</v>
          </cell>
          <cell r="B691" t="str">
            <v>Sanctified Mind</v>
          </cell>
          <cell r="C691" t="str">
            <v>SMd</v>
          </cell>
          <cell r="D691" t="str">
            <v>SMd</v>
          </cell>
          <cell r="E691">
            <v>0</v>
          </cell>
          <cell r="K691">
            <v>4</v>
          </cell>
          <cell r="L691">
            <v>8</v>
          </cell>
          <cell r="U691">
            <v>1</v>
          </cell>
          <cell r="V691">
            <v>0.5</v>
          </cell>
          <cell r="W691">
            <v>0.34</v>
          </cell>
          <cell r="X691">
            <v>0.5</v>
          </cell>
          <cell r="AH691">
            <v>1</v>
          </cell>
          <cell r="AI691">
            <v>1</v>
          </cell>
          <cell r="AJ691">
            <v>1</v>
          </cell>
          <cell r="AK691">
            <v>1</v>
          </cell>
          <cell r="AL691">
            <v>1</v>
          </cell>
          <cell r="AM691">
            <v>0</v>
          </cell>
          <cell r="AN691">
            <v>2</v>
          </cell>
          <cell r="AO691">
            <v>1</v>
          </cell>
          <cell r="AP691">
            <v>1</v>
          </cell>
          <cell r="AQ691">
            <v>1</v>
          </cell>
          <cell r="AR691">
            <v>1</v>
          </cell>
          <cell r="AS691">
            <v>1</v>
          </cell>
          <cell r="AT691">
            <v>1</v>
          </cell>
          <cell r="AU691">
            <v>1</v>
          </cell>
          <cell r="AV691">
            <v>1</v>
          </cell>
          <cell r="AW691">
            <v>1</v>
          </cell>
          <cell r="AX691">
            <v>1</v>
          </cell>
          <cell r="AY691">
            <v>2</v>
          </cell>
          <cell r="AZ691">
            <v>1</v>
          </cell>
          <cell r="BA691">
            <v>1</v>
          </cell>
          <cell r="BB691">
            <v>2</v>
          </cell>
          <cell r="BC691">
            <v>1</v>
          </cell>
          <cell r="BD691">
            <v>1</v>
          </cell>
          <cell r="BE691">
            <v>1</v>
          </cell>
          <cell r="BF691">
            <v>0</v>
          </cell>
          <cell r="BG691">
            <v>0</v>
          </cell>
          <cell r="BH691">
            <v>2</v>
          </cell>
          <cell r="BI691">
            <v>1</v>
          </cell>
          <cell r="BJ691">
            <v>2</v>
          </cell>
          <cell r="BK691">
            <v>1</v>
          </cell>
          <cell r="BL691">
            <v>2</v>
          </cell>
          <cell r="BM691">
            <v>1</v>
          </cell>
          <cell r="BN691">
            <v>1</v>
          </cell>
          <cell r="BO691">
            <v>1</v>
          </cell>
          <cell r="BP691">
            <v>0</v>
          </cell>
          <cell r="BQ691">
            <v>1</v>
          </cell>
          <cell r="BR691">
            <v>1</v>
          </cell>
          <cell r="BS691">
            <v>2</v>
          </cell>
          <cell r="BT691">
            <v>0</v>
          </cell>
          <cell r="BU691">
            <v>1</v>
          </cell>
          <cell r="BV691">
            <v>1</v>
          </cell>
          <cell r="BW691">
            <v>1</v>
          </cell>
          <cell r="BX691">
            <v>1</v>
          </cell>
          <cell r="BY691">
            <v>1</v>
          </cell>
          <cell r="BZ691">
            <v>1</v>
          </cell>
          <cell r="CA691">
            <v>1</v>
          </cell>
          <cell r="CB691">
            <v>1</v>
          </cell>
          <cell r="CC691">
            <v>1</v>
          </cell>
          <cell r="CD691">
            <v>1</v>
          </cell>
          <cell r="CE691">
            <v>2</v>
          </cell>
          <cell r="CF691">
            <v>1</v>
          </cell>
          <cell r="CG691">
            <v>1</v>
          </cell>
          <cell r="CH691">
            <v>1</v>
          </cell>
          <cell r="CI691">
            <v>1</v>
          </cell>
          <cell r="CJ691">
            <v>1</v>
          </cell>
          <cell r="CK691">
            <v>1</v>
          </cell>
          <cell r="CL691">
            <v>1</v>
          </cell>
          <cell r="CM691">
            <v>1</v>
          </cell>
          <cell r="CN691">
            <v>1</v>
          </cell>
          <cell r="CO691">
            <v>1</v>
          </cell>
          <cell r="CP691">
            <v>1</v>
          </cell>
          <cell r="CQ691">
            <v>1</v>
          </cell>
          <cell r="CR691">
            <v>1</v>
          </cell>
          <cell r="CS691">
            <v>1</v>
          </cell>
          <cell r="CT691">
            <v>1</v>
          </cell>
          <cell r="CU691">
            <v>2</v>
          </cell>
          <cell r="CV691">
            <v>1</v>
          </cell>
          <cell r="CW691">
            <v>2</v>
          </cell>
          <cell r="CX691">
            <v>2</v>
          </cell>
          <cell r="CY691">
            <v>1</v>
          </cell>
          <cell r="CZ691">
            <v>1</v>
          </cell>
          <cell r="DA691">
            <v>1</v>
          </cell>
          <cell r="DB691">
            <v>1</v>
          </cell>
          <cell r="DC691">
            <v>2</v>
          </cell>
          <cell r="DD691">
            <v>1</v>
          </cell>
          <cell r="DE691">
            <v>1</v>
          </cell>
          <cell r="DF691">
            <v>1</v>
          </cell>
          <cell r="DG691">
            <v>1</v>
          </cell>
          <cell r="DH691">
            <v>1</v>
          </cell>
          <cell r="DI691">
            <v>1</v>
          </cell>
          <cell r="DJ691" t="str">
            <v>LM</v>
          </cell>
          <cell r="DK691" t="str">
            <v>Limited</v>
          </cell>
          <cell r="EA691" t="str">
            <v>Do</v>
          </cell>
          <cell r="EB691" t="str">
            <v>• Base Attack Bonus of +4 or greater.
• 2 ranks in Knowledge (dungeoneering).
• 2 ranks in Knowledge (psionics).
• 2 ranks in Sense Motive.
• Iron Will Feat.
• Proficient with all martial weapons.
• Must have a power point reserve of at least 1 power point.</v>
          </cell>
        </row>
        <row r="692">
          <cell r="A692">
            <v>689</v>
          </cell>
          <cell r="B692" t="str">
            <v>Topaz Guardian</v>
          </cell>
          <cell r="C692" t="str">
            <v>TzG</v>
          </cell>
          <cell r="D692" t="str">
            <v>TzG</v>
          </cell>
          <cell r="E692">
            <v>0</v>
          </cell>
          <cell r="G692">
            <v>0</v>
          </cell>
          <cell r="K692">
            <v>2</v>
          </cell>
          <cell r="L692">
            <v>8</v>
          </cell>
          <cell r="U692">
            <v>1</v>
          </cell>
          <cell r="V692">
            <v>0.5</v>
          </cell>
          <cell r="W692">
            <v>0.34</v>
          </cell>
          <cell r="X692">
            <v>0.5</v>
          </cell>
          <cell r="AH692">
            <v>1</v>
          </cell>
          <cell r="AI692">
            <v>1</v>
          </cell>
          <cell r="AJ692">
            <v>1</v>
          </cell>
          <cell r="AK692">
            <v>1</v>
          </cell>
          <cell r="AL692">
            <v>2</v>
          </cell>
          <cell r="AM692">
            <v>0</v>
          </cell>
          <cell r="AN692">
            <v>2</v>
          </cell>
          <cell r="AO692">
            <v>2</v>
          </cell>
          <cell r="AP692">
            <v>2</v>
          </cell>
          <cell r="AQ692">
            <v>2</v>
          </cell>
          <cell r="AR692">
            <v>2</v>
          </cell>
          <cell r="AS692">
            <v>2</v>
          </cell>
          <cell r="AT692">
            <v>2</v>
          </cell>
          <cell r="AU692">
            <v>2</v>
          </cell>
          <cell r="AV692">
            <v>1</v>
          </cell>
          <cell r="AW692">
            <v>1</v>
          </cell>
          <cell r="AX692">
            <v>1</v>
          </cell>
          <cell r="AY692">
            <v>1</v>
          </cell>
          <cell r="AZ692">
            <v>1</v>
          </cell>
          <cell r="BA692">
            <v>1</v>
          </cell>
          <cell r="BB692">
            <v>1</v>
          </cell>
          <cell r="BC692">
            <v>1</v>
          </cell>
          <cell r="BD692">
            <v>1</v>
          </cell>
          <cell r="BE692">
            <v>1</v>
          </cell>
          <cell r="BF692">
            <v>0</v>
          </cell>
          <cell r="BG692">
            <v>0</v>
          </cell>
          <cell r="BH692">
            <v>2</v>
          </cell>
          <cell r="BI692">
            <v>2</v>
          </cell>
          <cell r="BJ692">
            <v>1</v>
          </cell>
          <cell r="BK692">
            <v>1</v>
          </cell>
          <cell r="BL692">
            <v>2</v>
          </cell>
          <cell r="BM692">
            <v>1</v>
          </cell>
          <cell r="BN692">
            <v>1</v>
          </cell>
          <cell r="BO692">
            <v>1</v>
          </cell>
          <cell r="BP692">
            <v>0</v>
          </cell>
          <cell r="BQ692">
            <v>1</v>
          </cell>
          <cell r="BR692">
            <v>1</v>
          </cell>
          <cell r="BS692">
            <v>1</v>
          </cell>
          <cell r="BT692">
            <v>0</v>
          </cell>
          <cell r="BU692">
            <v>2</v>
          </cell>
          <cell r="BV692">
            <v>1</v>
          </cell>
          <cell r="BW692">
            <v>1</v>
          </cell>
          <cell r="BX692">
            <v>1</v>
          </cell>
          <cell r="BY692">
            <v>1</v>
          </cell>
          <cell r="BZ692">
            <v>1</v>
          </cell>
          <cell r="CA692">
            <v>1</v>
          </cell>
          <cell r="CB692">
            <v>1</v>
          </cell>
          <cell r="CC692">
            <v>1</v>
          </cell>
          <cell r="CD692">
            <v>1</v>
          </cell>
          <cell r="CE692">
            <v>1</v>
          </cell>
          <cell r="CF692">
            <v>1</v>
          </cell>
          <cell r="CG692">
            <v>1</v>
          </cell>
          <cell r="CH692">
            <v>1</v>
          </cell>
          <cell r="CI692">
            <v>1</v>
          </cell>
          <cell r="CJ692">
            <v>1</v>
          </cell>
          <cell r="CK692">
            <v>1</v>
          </cell>
          <cell r="CL692">
            <v>1</v>
          </cell>
          <cell r="CM692">
            <v>1</v>
          </cell>
          <cell r="CN692">
            <v>1</v>
          </cell>
          <cell r="CO692">
            <v>2</v>
          </cell>
          <cell r="CP692">
            <v>2</v>
          </cell>
          <cell r="CQ692">
            <v>2</v>
          </cell>
          <cell r="CR692">
            <v>2</v>
          </cell>
          <cell r="CS692">
            <v>2</v>
          </cell>
          <cell r="CT692">
            <v>2</v>
          </cell>
          <cell r="CU692">
            <v>1</v>
          </cell>
          <cell r="CV692">
            <v>1</v>
          </cell>
          <cell r="CW692">
            <v>1</v>
          </cell>
          <cell r="CX692">
            <v>2</v>
          </cell>
          <cell r="CY692">
            <v>1</v>
          </cell>
          <cell r="CZ692">
            <v>1</v>
          </cell>
          <cell r="DA692">
            <v>1</v>
          </cell>
          <cell r="DB692">
            <v>1</v>
          </cell>
          <cell r="DC692">
            <v>2</v>
          </cell>
          <cell r="DD692">
            <v>1</v>
          </cell>
          <cell r="DE692">
            <v>1</v>
          </cell>
          <cell r="DF692">
            <v>1</v>
          </cell>
          <cell r="DG692">
            <v>1</v>
          </cell>
          <cell r="DH692">
            <v>1</v>
          </cell>
          <cell r="DI692">
            <v>1</v>
          </cell>
          <cell r="DJ692" t="str">
            <v>LM</v>
          </cell>
          <cell r="DK692" t="str">
            <v>Limited</v>
          </cell>
          <cell r="EA692" t="str">
            <v>Might</v>
          </cell>
          <cell r="EB692" t="str">
            <v>• Base Attack Bonus of +5 or greater.
• +3 Base Will Save OR divine grace as a class feature.
• 4 ranks in Knowledge (dungeoneering).
• 4 ranks in Sense Motive.
• 2 ranks in Spot.
• Quick Recovery Feat.
• Must be sponsored by an existing member and approved by a
  High Sunwarden of the order (not verified).</v>
          </cell>
        </row>
        <row r="693">
          <cell r="A693">
            <v>690</v>
          </cell>
          <cell r="B693" t="str">
            <v>– Prestige Classes Book of Vile Darkness –</v>
          </cell>
          <cell r="E693">
            <v>0</v>
          </cell>
          <cell r="F693">
            <v>1</v>
          </cell>
        </row>
        <row r="694">
          <cell r="A694">
            <v>691</v>
          </cell>
          <cell r="B694" t="str">
            <v>Cancer Mage</v>
          </cell>
          <cell r="C694" t="str">
            <v>CcM</v>
          </cell>
          <cell r="D694" t="str">
            <v>CcM</v>
          </cell>
          <cell r="E694">
            <v>0</v>
          </cell>
          <cell r="K694">
            <v>6</v>
          </cell>
          <cell r="L694">
            <v>6</v>
          </cell>
          <cell r="N694" t="b">
            <v>0</v>
          </cell>
          <cell r="O694" t="b">
            <v>0</v>
          </cell>
          <cell r="P694" t="b">
            <v>0</v>
          </cell>
          <cell r="Q694" t="b">
            <v>0</v>
          </cell>
          <cell r="R694" t="b">
            <v>0</v>
          </cell>
          <cell r="S694" t="b">
            <v>0</v>
          </cell>
          <cell r="T694" t="b">
            <v>0</v>
          </cell>
          <cell r="U694">
            <v>0.75</v>
          </cell>
          <cell r="V694">
            <v>0.5</v>
          </cell>
          <cell r="W694">
            <v>0.5</v>
          </cell>
          <cell r="X694">
            <v>0.34</v>
          </cell>
          <cell r="AH694">
            <v>1</v>
          </cell>
          <cell r="AI694">
            <v>1</v>
          </cell>
          <cell r="AJ694">
            <v>2</v>
          </cell>
          <cell r="AK694">
            <v>2</v>
          </cell>
          <cell r="AL694">
            <v>2</v>
          </cell>
          <cell r="AM694">
            <v>0</v>
          </cell>
          <cell r="AN694">
            <v>1</v>
          </cell>
          <cell r="AO694">
            <v>2</v>
          </cell>
          <cell r="AP694">
            <v>2</v>
          </cell>
          <cell r="AQ694">
            <v>2</v>
          </cell>
          <cell r="AR694">
            <v>2</v>
          </cell>
          <cell r="AS694">
            <v>2</v>
          </cell>
          <cell r="AT694">
            <v>2</v>
          </cell>
          <cell r="AU694">
            <v>2</v>
          </cell>
          <cell r="AV694">
            <v>1</v>
          </cell>
          <cell r="AW694">
            <v>1</v>
          </cell>
          <cell r="AX694">
            <v>2</v>
          </cell>
          <cell r="AY694">
            <v>2</v>
          </cell>
          <cell r="AZ694">
            <v>2</v>
          </cell>
          <cell r="BA694">
            <v>1</v>
          </cell>
          <cell r="BB694">
            <v>2</v>
          </cell>
          <cell r="BC694">
            <v>1</v>
          </cell>
          <cell r="BD694">
            <v>2</v>
          </cell>
          <cell r="BE694">
            <v>2</v>
          </cell>
          <cell r="BF694">
            <v>0</v>
          </cell>
          <cell r="BG694">
            <v>0</v>
          </cell>
          <cell r="BH694">
            <v>2</v>
          </cell>
          <cell r="BI694">
            <v>2</v>
          </cell>
          <cell r="BJ694">
            <v>1</v>
          </cell>
          <cell r="BK694">
            <v>1</v>
          </cell>
          <cell r="BL694">
            <v>1</v>
          </cell>
          <cell r="BM694">
            <v>1</v>
          </cell>
          <cell r="BN694">
            <v>1</v>
          </cell>
          <cell r="BO694">
            <v>1</v>
          </cell>
          <cell r="BP694">
            <v>0</v>
          </cell>
          <cell r="BQ694">
            <v>2</v>
          </cell>
          <cell r="BR694">
            <v>1</v>
          </cell>
          <cell r="BS694">
            <v>1</v>
          </cell>
          <cell r="BT694">
            <v>0</v>
          </cell>
          <cell r="BU694">
            <v>1</v>
          </cell>
          <cell r="BV694">
            <v>1</v>
          </cell>
          <cell r="BW694">
            <v>1</v>
          </cell>
          <cell r="BX694">
            <v>1</v>
          </cell>
          <cell r="BY694">
            <v>1</v>
          </cell>
          <cell r="BZ694">
            <v>1</v>
          </cell>
          <cell r="CA694">
            <v>1</v>
          </cell>
          <cell r="CB694">
            <v>1</v>
          </cell>
          <cell r="CC694">
            <v>1</v>
          </cell>
          <cell r="CD694">
            <v>1</v>
          </cell>
          <cell r="CE694">
            <v>2</v>
          </cell>
          <cell r="CF694">
            <v>1</v>
          </cell>
          <cell r="CG694">
            <v>2</v>
          </cell>
          <cell r="CH694">
            <v>1</v>
          </cell>
          <cell r="CI694">
            <v>1</v>
          </cell>
          <cell r="CJ694">
            <v>1</v>
          </cell>
          <cell r="CK694">
            <v>1</v>
          </cell>
          <cell r="CL694">
            <v>1</v>
          </cell>
          <cell r="CM694">
            <v>1</v>
          </cell>
          <cell r="CN694">
            <v>1</v>
          </cell>
          <cell r="CO694">
            <v>2</v>
          </cell>
          <cell r="CP694">
            <v>2</v>
          </cell>
          <cell r="CQ694">
            <v>2</v>
          </cell>
          <cell r="CR694">
            <v>2</v>
          </cell>
          <cell r="CS694">
            <v>2</v>
          </cell>
          <cell r="CT694">
            <v>2</v>
          </cell>
          <cell r="CU694">
            <v>1</v>
          </cell>
          <cell r="CV694">
            <v>2</v>
          </cell>
          <cell r="CW694">
            <v>2</v>
          </cell>
          <cell r="CX694">
            <v>2</v>
          </cell>
          <cell r="CY694">
            <v>1</v>
          </cell>
          <cell r="CZ694">
            <v>2</v>
          </cell>
          <cell r="DA694">
            <v>1</v>
          </cell>
          <cell r="DB694">
            <v>1</v>
          </cell>
          <cell r="DC694">
            <v>2</v>
          </cell>
          <cell r="DD694">
            <v>1</v>
          </cell>
          <cell r="DE694">
            <v>2</v>
          </cell>
          <cell r="DF694">
            <v>2</v>
          </cell>
          <cell r="DG694">
            <v>1</v>
          </cell>
          <cell r="DH694">
            <v>1</v>
          </cell>
          <cell r="DI694">
            <v>2</v>
          </cell>
          <cell r="DJ694" t="str">
            <v>BV</v>
          </cell>
          <cell r="DK694" t="str">
            <v>Limited</v>
          </cell>
          <cell r="EA694" t="str">
            <v>Might</v>
          </cell>
          <cell r="EB694" t="str">
            <v>• You must be of any evil alignment.
• Base Fortitude save of at least +5.
• 3 ranks in Heal.
• 6 ranks in Hide.
• 2 ranks in Knowledge (nature).
• 6 ranks in Move Silently.
• Great Fortitude Feat.
• Poison Immunity Feat.
• Toughness Feat.
• Must have fallen victim to the ravages of a disease and must have taken damage from a poison. (not verified)</v>
          </cell>
        </row>
        <row r="695">
          <cell r="A695">
            <v>692</v>
          </cell>
          <cell r="B695" t="str">
            <v>Demonologist</v>
          </cell>
          <cell r="C695" t="str">
            <v>Dem</v>
          </cell>
          <cell r="D695" t="str">
            <v>Dem</v>
          </cell>
          <cell r="E695">
            <v>0</v>
          </cell>
          <cell r="K695">
            <v>4</v>
          </cell>
          <cell r="L695">
            <v>4</v>
          </cell>
          <cell r="U695">
            <v>0.5</v>
          </cell>
          <cell r="V695">
            <v>0.34</v>
          </cell>
          <cell r="W695">
            <v>0.34</v>
          </cell>
          <cell r="X695">
            <v>0.5</v>
          </cell>
          <cell r="AH695">
            <v>1</v>
          </cell>
          <cell r="AI695">
            <v>1</v>
          </cell>
          <cell r="AJ695">
            <v>1</v>
          </cell>
          <cell r="AK695">
            <v>2</v>
          </cell>
          <cell r="AL695">
            <v>1</v>
          </cell>
          <cell r="AM695">
            <v>0</v>
          </cell>
          <cell r="AN695">
            <v>2</v>
          </cell>
          <cell r="AO695">
            <v>1</v>
          </cell>
          <cell r="AP695">
            <v>1</v>
          </cell>
          <cell r="AQ695">
            <v>1</v>
          </cell>
          <cell r="AR695">
            <v>1</v>
          </cell>
          <cell r="AS695">
            <v>1</v>
          </cell>
          <cell r="AT695">
            <v>1</v>
          </cell>
          <cell r="AU695">
            <v>1</v>
          </cell>
          <cell r="AV695">
            <v>2</v>
          </cell>
          <cell r="AW695">
            <v>1</v>
          </cell>
          <cell r="AX695">
            <v>1</v>
          </cell>
          <cell r="AY695">
            <v>1</v>
          </cell>
          <cell r="AZ695">
            <v>1</v>
          </cell>
          <cell r="BA695">
            <v>1</v>
          </cell>
          <cell r="BB695">
            <v>1</v>
          </cell>
          <cell r="BC695">
            <v>1</v>
          </cell>
          <cell r="BD695">
            <v>1</v>
          </cell>
          <cell r="BE695">
            <v>1</v>
          </cell>
          <cell r="BF695">
            <v>0</v>
          </cell>
          <cell r="BG695">
            <v>0</v>
          </cell>
          <cell r="BH695">
            <v>1</v>
          </cell>
          <cell r="BI695">
            <v>1</v>
          </cell>
          <cell r="BJ695">
            <v>2</v>
          </cell>
          <cell r="BK695">
            <v>1</v>
          </cell>
          <cell r="BL695">
            <v>1</v>
          </cell>
          <cell r="BM695">
            <v>1</v>
          </cell>
          <cell r="BN695">
            <v>1</v>
          </cell>
          <cell r="BO695">
            <v>1</v>
          </cell>
          <cell r="BP695">
            <v>0</v>
          </cell>
          <cell r="BQ695">
            <v>1</v>
          </cell>
          <cell r="BR695">
            <v>1</v>
          </cell>
          <cell r="BS695">
            <v>1</v>
          </cell>
          <cell r="BT695">
            <v>0</v>
          </cell>
          <cell r="BU695">
            <v>2</v>
          </cell>
          <cell r="BV695">
            <v>2</v>
          </cell>
          <cell r="BW695">
            <v>1</v>
          </cell>
          <cell r="BX695">
            <v>1</v>
          </cell>
          <cell r="BY695">
            <v>1</v>
          </cell>
          <cell r="BZ695">
            <v>1</v>
          </cell>
          <cell r="CA695">
            <v>1</v>
          </cell>
          <cell r="CB695">
            <v>1</v>
          </cell>
          <cell r="CC695">
            <v>1</v>
          </cell>
          <cell r="CD695">
            <v>1</v>
          </cell>
          <cell r="CE695">
            <v>1</v>
          </cell>
          <cell r="CF695">
            <v>1</v>
          </cell>
          <cell r="CG695">
            <v>1</v>
          </cell>
          <cell r="CH695">
            <v>1</v>
          </cell>
          <cell r="CI695">
            <v>1</v>
          </cell>
          <cell r="CJ695">
            <v>1</v>
          </cell>
          <cell r="CK695">
            <v>1</v>
          </cell>
          <cell r="CL695">
            <v>1</v>
          </cell>
          <cell r="CM695">
            <v>1</v>
          </cell>
          <cell r="CN695">
            <v>1</v>
          </cell>
          <cell r="CO695">
            <v>1</v>
          </cell>
          <cell r="CP695">
            <v>1</v>
          </cell>
          <cell r="CQ695">
            <v>1</v>
          </cell>
          <cell r="CR695">
            <v>1</v>
          </cell>
          <cell r="CS695">
            <v>1</v>
          </cell>
          <cell r="CT695">
            <v>1</v>
          </cell>
          <cell r="CU695">
            <v>1</v>
          </cell>
          <cell r="CV695">
            <v>2</v>
          </cell>
          <cell r="CW695">
            <v>1</v>
          </cell>
          <cell r="CX695">
            <v>2</v>
          </cell>
          <cell r="CY695">
            <v>1</v>
          </cell>
          <cell r="CZ695">
            <v>1</v>
          </cell>
          <cell r="DA695">
            <v>1</v>
          </cell>
          <cell r="DB695">
            <v>2</v>
          </cell>
          <cell r="DC695">
            <v>1</v>
          </cell>
          <cell r="DD695">
            <v>1</v>
          </cell>
          <cell r="DE695">
            <v>1</v>
          </cell>
          <cell r="DF695">
            <v>1</v>
          </cell>
          <cell r="DG695">
            <v>1</v>
          </cell>
          <cell r="DH695">
            <v>1</v>
          </cell>
          <cell r="DI695">
            <v>1</v>
          </cell>
          <cell r="DJ695" t="str">
            <v>BV</v>
          </cell>
          <cell r="DK695" t="str">
            <v>Limited</v>
          </cell>
          <cell r="EA695" t="str">
            <v>Might</v>
          </cell>
          <cell r="EB695" t="str">
            <v>• You must be of Chaotic Evil alignment.
• 4 ranks in Knowledge (arcana).
• 8 ranks in Knowledge (the Planes).
• Evil Brand feat.
• Sacrificial Mastery feat.
• Malign Spell Focus feat.
• Must be able to cast at least six arcane spells of the Conjuration school, one of which must be at least 3rd level. (not verified).</v>
          </cell>
        </row>
        <row r="696">
          <cell r="A696">
            <v>693</v>
          </cell>
          <cell r="B696" t="str">
            <v>Diabolist</v>
          </cell>
          <cell r="C696" t="str">
            <v>Dia</v>
          </cell>
          <cell r="D696" t="str">
            <v>Dia</v>
          </cell>
          <cell r="E696">
            <v>0</v>
          </cell>
          <cell r="G696">
            <v>0</v>
          </cell>
          <cell r="K696">
            <v>2</v>
          </cell>
          <cell r="L696">
            <v>4</v>
          </cell>
          <cell r="U696">
            <v>0.5</v>
          </cell>
          <cell r="V696">
            <v>0.34</v>
          </cell>
          <cell r="W696">
            <v>0.34</v>
          </cell>
          <cell r="X696">
            <v>0.5</v>
          </cell>
          <cell r="AH696">
            <v>1</v>
          </cell>
          <cell r="AI696">
            <v>1</v>
          </cell>
          <cell r="AJ696">
            <v>1</v>
          </cell>
          <cell r="AK696">
            <v>2</v>
          </cell>
          <cell r="AL696">
            <v>1</v>
          </cell>
          <cell r="AM696">
            <v>0</v>
          </cell>
          <cell r="AN696">
            <v>2</v>
          </cell>
          <cell r="AO696">
            <v>1</v>
          </cell>
          <cell r="AP696">
            <v>1</v>
          </cell>
          <cell r="AQ696">
            <v>1</v>
          </cell>
          <cell r="AR696">
            <v>1</v>
          </cell>
          <cell r="AS696">
            <v>1</v>
          </cell>
          <cell r="AT696">
            <v>1</v>
          </cell>
          <cell r="AU696">
            <v>1</v>
          </cell>
          <cell r="AV696">
            <v>1</v>
          </cell>
          <cell r="AW696">
            <v>2</v>
          </cell>
          <cell r="AX696">
            <v>1</v>
          </cell>
          <cell r="AY696">
            <v>1</v>
          </cell>
          <cell r="AZ696">
            <v>1</v>
          </cell>
          <cell r="BA696">
            <v>1</v>
          </cell>
          <cell r="BB696">
            <v>1</v>
          </cell>
          <cell r="BC696">
            <v>1</v>
          </cell>
          <cell r="BD696">
            <v>1</v>
          </cell>
          <cell r="BE696">
            <v>1</v>
          </cell>
          <cell r="BF696">
            <v>0</v>
          </cell>
          <cell r="BG696">
            <v>0</v>
          </cell>
          <cell r="BH696">
            <v>2</v>
          </cell>
          <cell r="BI696">
            <v>1</v>
          </cell>
          <cell r="BJ696">
            <v>2</v>
          </cell>
          <cell r="BK696">
            <v>1</v>
          </cell>
          <cell r="BL696">
            <v>1</v>
          </cell>
          <cell r="BM696">
            <v>1</v>
          </cell>
          <cell r="BN696">
            <v>1</v>
          </cell>
          <cell r="BO696">
            <v>1</v>
          </cell>
          <cell r="BP696">
            <v>0</v>
          </cell>
          <cell r="BQ696">
            <v>1</v>
          </cell>
          <cell r="BR696">
            <v>1</v>
          </cell>
          <cell r="BS696">
            <v>1</v>
          </cell>
          <cell r="BT696">
            <v>0</v>
          </cell>
          <cell r="BU696">
            <v>1</v>
          </cell>
          <cell r="BV696">
            <v>2</v>
          </cell>
          <cell r="BW696">
            <v>1</v>
          </cell>
          <cell r="BX696">
            <v>1</v>
          </cell>
          <cell r="BY696">
            <v>1</v>
          </cell>
          <cell r="BZ696">
            <v>1</v>
          </cell>
          <cell r="CA696">
            <v>1</v>
          </cell>
          <cell r="CB696">
            <v>1</v>
          </cell>
          <cell r="CC696">
            <v>1</v>
          </cell>
          <cell r="CD696">
            <v>1</v>
          </cell>
          <cell r="CE696">
            <v>1</v>
          </cell>
          <cell r="CF696">
            <v>1</v>
          </cell>
          <cell r="CG696">
            <v>1</v>
          </cell>
          <cell r="CH696">
            <v>1</v>
          </cell>
          <cell r="CI696">
            <v>1</v>
          </cell>
          <cell r="CJ696">
            <v>1</v>
          </cell>
          <cell r="CK696">
            <v>1</v>
          </cell>
          <cell r="CL696">
            <v>1</v>
          </cell>
          <cell r="CM696">
            <v>1</v>
          </cell>
          <cell r="CN696">
            <v>1</v>
          </cell>
          <cell r="CO696">
            <v>1</v>
          </cell>
          <cell r="CP696">
            <v>1</v>
          </cell>
          <cell r="CQ696">
            <v>1</v>
          </cell>
          <cell r="CR696">
            <v>1</v>
          </cell>
          <cell r="CS696">
            <v>1</v>
          </cell>
          <cell r="CT696">
            <v>1</v>
          </cell>
          <cell r="CU696">
            <v>1</v>
          </cell>
          <cell r="CV696">
            <v>1</v>
          </cell>
          <cell r="CW696">
            <v>1</v>
          </cell>
          <cell r="CX696">
            <v>1</v>
          </cell>
          <cell r="CY696">
            <v>1</v>
          </cell>
          <cell r="CZ696">
            <v>1</v>
          </cell>
          <cell r="DA696">
            <v>1</v>
          </cell>
          <cell r="DB696">
            <v>2</v>
          </cell>
          <cell r="DC696">
            <v>2</v>
          </cell>
          <cell r="DD696">
            <v>1</v>
          </cell>
          <cell r="DE696">
            <v>1</v>
          </cell>
          <cell r="DF696">
            <v>1</v>
          </cell>
          <cell r="DG696">
            <v>1</v>
          </cell>
          <cell r="DH696">
            <v>1</v>
          </cell>
          <cell r="DI696">
            <v>1</v>
          </cell>
          <cell r="DJ696" t="str">
            <v>BV</v>
          </cell>
          <cell r="DK696" t="str">
            <v>Limited</v>
          </cell>
          <cell r="EA696" t="str">
            <v>Might</v>
          </cell>
          <cell r="EB696" t="str">
            <v>• You must be of Lawful Evil alignment.
• Base Will save bonus +5.
• 3 ranks in Bluff.
• 3 ranks in Intimidate.
• 8 ranks in Knowledge (the Planes).
• Evil Brand feat.
• Corrupt Spell feat.
• Must be able to cast Shriveling (not verified).
• Must off your soul - but not necessarily your loyalty - to the forces of hell in exchange for power. When you die (permanently) your soul becomes the possession of a powerful devil. The devil uses the soul as it sees fit.(not verified).</v>
          </cell>
        </row>
        <row r="697">
          <cell r="A697">
            <v>694</v>
          </cell>
          <cell r="B697" t="str">
            <v>Disciple of Asmodeus</v>
          </cell>
          <cell r="C697" t="str">
            <v>DoA</v>
          </cell>
          <cell r="D697" t="str">
            <v>DoA</v>
          </cell>
          <cell r="E697">
            <v>0</v>
          </cell>
          <cell r="G697">
            <v>0</v>
          </cell>
          <cell r="K697">
            <v>4</v>
          </cell>
          <cell r="L697">
            <v>6</v>
          </cell>
          <cell r="U697">
            <v>0.75</v>
          </cell>
          <cell r="V697">
            <v>0.34</v>
          </cell>
          <cell r="W697">
            <v>0.34</v>
          </cell>
          <cell r="X697">
            <v>0.5</v>
          </cell>
          <cell r="AH697">
            <v>1</v>
          </cell>
          <cell r="AI697">
            <v>1</v>
          </cell>
          <cell r="AJ697">
            <v>1</v>
          </cell>
          <cell r="AK697">
            <v>2</v>
          </cell>
          <cell r="AL697">
            <v>1</v>
          </cell>
          <cell r="AM697">
            <v>0</v>
          </cell>
          <cell r="AN697">
            <v>2</v>
          </cell>
          <cell r="AO697">
            <v>1</v>
          </cell>
          <cell r="AP697">
            <v>1</v>
          </cell>
          <cell r="AQ697">
            <v>1</v>
          </cell>
          <cell r="AR697">
            <v>1</v>
          </cell>
          <cell r="AS697">
            <v>1</v>
          </cell>
          <cell r="AT697">
            <v>1</v>
          </cell>
          <cell r="AU697">
            <v>1</v>
          </cell>
          <cell r="AV697">
            <v>2</v>
          </cell>
          <cell r="AW697">
            <v>2</v>
          </cell>
          <cell r="AX697">
            <v>1</v>
          </cell>
          <cell r="AY697">
            <v>1</v>
          </cell>
          <cell r="AZ697">
            <v>1</v>
          </cell>
          <cell r="BA697">
            <v>1</v>
          </cell>
          <cell r="BB697">
            <v>2</v>
          </cell>
          <cell r="BC697">
            <v>1</v>
          </cell>
          <cell r="BD697">
            <v>1</v>
          </cell>
          <cell r="BE697">
            <v>2</v>
          </cell>
          <cell r="BF697">
            <v>0</v>
          </cell>
          <cell r="BG697">
            <v>0</v>
          </cell>
          <cell r="BH697">
            <v>2</v>
          </cell>
          <cell r="BI697">
            <v>1</v>
          </cell>
          <cell r="BJ697">
            <v>2</v>
          </cell>
          <cell r="BK697">
            <v>2</v>
          </cell>
          <cell r="BL697">
            <v>2</v>
          </cell>
          <cell r="BM697">
            <v>2</v>
          </cell>
          <cell r="BN697">
            <v>2</v>
          </cell>
          <cell r="BO697">
            <v>2</v>
          </cell>
          <cell r="BP697">
            <v>0</v>
          </cell>
          <cell r="BQ697">
            <v>2</v>
          </cell>
          <cell r="BR697">
            <v>2</v>
          </cell>
          <cell r="BS697">
            <v>2</v>
          </cell>
          <cell r="BT697">
            <v>0</v>
          </cell>
          <cell r="BU697">
            <v>2</v>
          </cell>
          <cell r="BV697">
            <v>2</v>
          </cell>
          <cell r="BW697">
            <v>2</v>
          </cell>
          <cell r="BX697">
            <v>2</v>
          </cell>
          <cell r="BY697">
            <v>2</v>
          </cell>
          <cell r="BZ697">
            <v>2</v>
          </cell>
          <cell r="CA697">
            <v>2</v>
          </cell>
          <cell r="CB697">
            <v>2</v>
          </cell>
          <cell r="CC697">
            <v>2</v>
          </cell>
          <cell r="CD697">
            <v>2</v>
          </cell>
          <cell r="CE697">
            <v>2</v>
          </cell>
          <cell r="CF697">
            <v>1</v>
          </cell>
          <cell r="CG697">
            <v>1</v>
          </cell>
          <cell r="CH697">
            <v>1</v>
          </cell>
          <cell r="CI697">
            <v>1</v>
          </cell>
          <cell r="CJ697">
            <v>1</v>
          </cell>
          <cell r="CK697">
            <v>1</v>
          </cell>
          <cell r="CL697">
            <v>1</v>
          </cell>
          <cell r="CM697">
            <v>1</v>
          </cell>
          <cell r="CN697">
            <v>1</v>
          </cell>
          <cell r="CO697">
            <v>1</v>
          </cell>
          <cell r="CP697">
            <v>1</v>
          </cell>
          <cell r="CQ697">
            <v>1</v>
          </cell>
          <cell r="CR697">
            <v>1</v>
          </cell>
          <cell r="CS697">
            <v>1</v>
          </cell>
          <cell r="CT697">
            <v>1</v>
          </cell>
          <cell r="CU697">
            <v>1</v>
          </cell>
          <cell r="CV697">
            <v>1</v>
          </cell>
          <cell r="CW697">
            <v>2</v>
          </cell>
          <cell r="CX697">
            <v>2</v>
          </cell>
          <cell r="CY697">
            <v>1</v>
          </cell>
          <cell r="CZ697">
            <v>1</v>
          </cell>
          <cell r="DA697">
            <v>1</v>
          </cell>
          <cell r="DB697">
            <v>2</v>
          </cell>
          <cell r="DC697">
            <v>2</v>
          </cell>
          <cell r="DD697">
            <v>1</v>
          </cell>
          <cell r="DE697">
            <v>1</v>
          </cell>
          <cell r="DF697">
            <v>1</v>
          </cell>
          <cell r="DG697">
            <v>1</v>
          </cell>
          <cell r="DH697">
            <v>1</v>
          </cell>
          <cell r="DI697">
            <v>1</v>
          </cell>
          <cell r="DJ697" t="str">
            <v>BV</v>
          </cell>
          <cell r="DK697" t="str">
            <v>Limited</v>
          </cell>
          <cell r="EA697" t="str">
            <v>Might</v>
          </cell>
          <cell r="EB697" t="str">
            <v>• You must be of Lawful Evil or Neutral Evil alignment.
• 4 ranks in Bluff.
• 5 ranks in Diplomacy.
• 4 ranks in Sense Motive.
• Disciple of Darkness feat.
• Evil Brand feat.
• Leadership feat.
• The sect of Asmodeus initiates its disciples in a horrific rite that involves the sacrifice of an intelligent being. The sacrifice must be of someone with royal blood or of similar political signifigance (not verified).</v>
          </cell>
        </row>
        <row r="698">
          <cell r="A698">
            <v>695</v>
          </cell>
          <cell r="B698" t="str">
            <v>Disciple of Baalzebul</v>
          </cell>
          <cell r="C698" t="str">
            <v>DoB</v>
          </cell>
          <cell r="D698" t="str">
            <v>DoB</v>
          </cell>
          <cell r="E698">
            <v>0</v>
          </cell>
          <cell r="K698">
            <v>6</v>
          </cell>
          <cell r="L698">
            <v>6</v>
          </cell>
          <cell r="N698" t="b">
            <v>0</v>
          </cell>
          <cell r="S698" t="b">
            <v>0</v>
          </cell>
          <cell r="T698" t="b">
            <v>0</v>
          </cell>
          <cell r="U698">
            <v>0.75</v>
          </cell>
          <cell r="V698">
            <v>0.34</v>
          </cell>
          <cell r="W698">
            <v>0.5</v>
          </cell>
          <cell r="X698">
            <v>0.5</v>
          </cell>
          <cell r="AH698">
            <v>2</v>
          </cell>
          <cell r="AI698">
            <v>1</v>
          </cell>
          <cell r="AJ698">
            <v>2</v>
          </cell>
          <cell r="AK698">
            <v>1</v>
          </cell>
          <cell r="AL698">
            <v>2</v>
          </cell>
          <cell r="AM698">
            <v>0</v>
          </cell>
          <cell r="AN698">
            <v>1</v>
          </cell>
          <cell r="AO698">
            <v>1</v>
          </cell>
          <cell r="AP698">
            <v>1</v>
          </cell>
          <cell r="AQ698">
            <v>1</v>
          </cell>
          <cell r="AR698">
            <v>1</v>
          </cell>
          <cell r="AS698">
            <v>1</v>
          </cell>
          <cell r="AT698">
            <v>1</v>
          </cell>
          <cell r="AU698">
            <v>1</v>
          </cell>
          <cell r="AV698">
            <v>2</v>
          </cell>
          <cell r="AW698">
            <v>2</v>
          </cell>
          <cell r="AX698">
            <v>2</v>
          </cell>
          <cell r="AY698">
            <v>2</v>
          </cell>
          <cell r="AZ698">
            <v>2</v>
          </cell>
          <cell r="BA698">
            <v>1</v>
          </cell>
          <cell r="BB698">
            <v>2</v>
          </cell>
          <cell r="BC698">
            <v>1</v>
          </cell>
          <cell r="BD698">
            <v>1</v>
          </cell>
          <cell r="BE698">
            <v>2</v>
          </cell>
          <cell r="BF698">
            <v>0</v>
          </cell>
          <cell r="BG698">
            <v>0</v>
          </cell>
          <cell r="BH698">
            <v>2</v>
          </cell>
          <cell r="BI698">
            <v>2</v>
          </cell>
          <cell r="BJ698">
            <v>1</v>
          </cell>
          <cell r="BK698">
            <v>1</v>
          </cell>
          <cell r="BL698">
            <v>1</v>
          </cell>
          <cell r="BM698">
            <v>1</v>
          </cell>
          <cell r="BN698">
            <v>1</v>
          </cell>
          <cell r="BO698">
            <v>1</v>
          </cell>
          <cell r="BP698">
            <v>0</v>
          </cell>
          <cell r="BQ698">
            <v>1</v>
          </cell>
          <cell r="BR698">
            <v>1</v>
          </cell>
          <cell r="BS698">
            <v>1</v>
          </cell>
          <cell r="BT698">
            <v>0</v>
          </cell>
          <cell r="BU698">
            <v>2</v>
          </cell>
          <cell r="BV698">
            <v>1</v>
          </cell>
          <cell r="BW698">
            <v>1</v>
          </cell>
          <cell r="BX698">
            <v>1</v>
          </cell>
          <cell r="BY698">
            <v>1</v>
          </cell>
          <cell r="BZ698">
            <v>1</v>
          </cell>
          <cell r="CA698">
            <v>1</v>
          </cell>
          <cell r="CB698">
            <v>1</v>
          </cell>
          <cell r="CC698">
            <v>1</v>
          </cell>
          <cell r="CD698">
            <v>1</v>
          </cell>
          <cell r="CE698">
            <v>2</v>
          </cell>
          <cell r="CF698">
            <v>1</v>
          </cell>
          <cell r="CG698">
            <v>2</v>
          </cell>
          <cell r="CH698">
            <v>2</v>
          </cell>
          <cell r="CI698">
            <v>1</v>
          </cell>
          <cell r="CJ698">
            <v>1</v>
          </cell>
          <cell r="CK698">
            <v>1</v>
          </cell>
          <cell r="CL698">
            <v>1</v>
          </cell>
          <cell r="CM698">
            <v>1</v>
          </cell>
          <cell r="CN698">
            <v>1</v>
          </cell>
          <cell r="CO698">
            <v>2</v>
          </cell>
          <cell r="CP698">
            <v>2</v>
          </cell>
          <cell r="CQ698">
            <v>2</v>
          </cell>
          <cell r="CR698">
            <v>2</v>
          </cell>
          <cell r="CS698">
            <v>2</v>
          </cell>
          <cell r="CT698">
            <v>2</v>
          </cell>
          <cell r="CU698">
            <v>1</v>
          </cell>
          <cell r="CV698">
            <v>2</v>
          </cell>
          <cell r="CW698">
            <v>2</v>
          </cell>
          <cell r="CX698">
            <v>2</v>
          </cell>
          <cell r="CY698">
            <v>1</v>
          </cell>
          <cell r="CZ698">
            <v>2</v>
          </cell>
          <cell r="DA698">
            <v>1</v>
          </cell>
          <cell r="DB698">
            <v>1</v>
          </cell>
          <cell r="DC698">
            <v>2</v>
          </cell>
          <cell r="DD698">
            <v>1</v>
          </cell>
          <cell r="DE698">
            <v>1</v>
          </cell>
          <cell r="DF698">
            <v>1</v>
          </cell>
          <cell r="DG698">
            <v>2</v>
          </cell>
          <cell r="DH698">
            <v>1</v>
          </cell>
          <cell r="DI698">
            <v>1</v>
          </cell>
          <cell r="DJ698" t="str">
            <v>BV</v>
          </cell>
          <cell r="DK698" t="str">
            <v>Limited</v>
          </cell>
          <cell r="EA698" t="str">
            <v>Might</v>
          </cell>
          <cell r="EB698" t="str">
            <v>• You must be of Any Evil alignment.
• 10 ranks in Bluff.
• 4 ranks in Diplomacy.
• 4 ranks in Gather Information.
• Disciple of Darkness feat.
• The sect of Baalzebul initiates new disciples in a terrible rite that involves the sacrifice of an intelligent being. The ritual must take place in the home of the victim (not verified).</v>
          </cell>
        </row>
        <row r="699">
          <cell r="A699">
            <v>696</v>
          </cell>
          <cell r="B699" t="str">
            <v>Disciple of Dispater</v>
          </cell>
          <cell r="C699" t="str">
            <v>DoD</v>
          </cell>
          <cell r="D699" t="str">
            <v>DoD</v>
          </cell>
          <cell r="E699">
            <v>0</v>
          </cell>
          <cell r="K699">
            <v>4</v>
          </cell>
          <cell r="L699">
            <v>10</v>
          </cell>
          <cell r="N699" t="b">
            <v>0</v>
          </cell>
          <cell r="O699" t="b">
            <v>0</v>
          </cell>
          <cell r="P699" t="b">
            <v>0</v>
          </cell>
          <cell r="Q699" t="b">
            <v>0</v>
          </cell>
          <cell r="R699" t="b">
            <v>0</v>
          </cell>
          <cell r="S699" t="b">
            <v>0</v>
          </cell>
          <cell r="T699" t="b">
            <v>0</v>
          </cell>
          <cell r="U699">
            <v>1</v>
          </cell>
          <cell r="V699">
            <v>0.5</v>
          </cell>
          <cell r="W699">
            <v>0.5</v>
          </cell>
          <cell r="X699">
            <v>0.5</v>
          </cell>
          <cell r="AH699">
            <v>1</v>
          </cell>
          <cell r="AI699">
            <v>1</v>
          </cell>
          <cell r="AJ699">
            <v>2</v>
          </cell>
          <cell r="AK699">
            <v>1</v>
          </cell>
          <cell r="AL699">
            <v>2</v>
          </cell>
          <cell r="AM699">
            <v>0</v>
          </cell>
          <cell r="AN699">
            <v>1</v>
          </cell>
          <cell r="AO699">
            <v>1</v>
          </cell>
          <cell r="AP699">
            <v>1</v>
          </cell>
          <cell r="AQ699">
            <v>1</v>
          </cell>
          <cell r="AR699">
            <v>1</v>
          </cell>
          <cell r="AS699">
            <v>1</v>
          </cell>
          <cell r="AT699">
            <v>1</v>
          </cell>
          <cell r="AU699">
            <v>1</v>
          </cell>
          <cell r="AV699">
            <v>1</v>
          </cell>
          <cell r="AW699">
            <v>1</v>
          </cell>
          <cell r="AX699">
            <v>2</v>
          </cell>
          <cell r="AY699">
            <v>2</v>
          </cell>
          <cell r="AZ699">
            <v>2</v>
          </cell>
          <cell r="BA699">
            <v>1</v>
          </cell>
          <cell r="BB699">
            <v>1</v>
          </cell>
          <cell r="BC699">
            <v>1</v>
          </cell>
          <cell r="BD699">
            <v>1</v>
          </cell>
          <cell r="BE699">
            <v>2</v>
          </cell>
          <cell r="BF699">
            <v>0</v>
          </cell>
          <cell r="BG699">
            <v>0</v>
          </cell>
          <cell r="BH699">
            <v>2</v>
          </cell>
          <cell r="BI699">
            <v>2</v>
          </cell>
          <cell r="BJ699">
            <v>1</v>
          </cell>
          <cell r="BK699">
            <v>1</v>
          </cell>
          <cell r="BL699">
            <v>1</v>
          </cell>
          <cell r="BM699">
            <v>1</v>
          </cell>
          <cell r="BN699">
            <v>1</v>
          </cell>
          <cell r="BO699">
            <v>1</v>
          </cell>
          <cell r="BP699">
            <v>0</v>
          </cell>
          <cell r="BQ699">
            <v>1</v>
          </cell>
          <cell r="BR699">
            <v>1</v>
          </cell>
          <cell r="BS699">
            <v>1</v>
          </cell>
          <cell r="BT699">
            <v>0</v>
          </cell>
          <cell r="BU699">
            <v>2</v>
          </cell>
          <cell r="BV699">
            <v>1</v>
          </cell>
          <cell r="BW699">
            <v>1</v>
          </cell>
          <cell r="BX699">
            <v>1</v>
          </cell>
          <cell r="BY699">
            <v>1</v>
          </cell>
          <cell r="BZ699">
            <v>1</v>
          </cell>
          <cell r="CA699">
            <v>1</v>
          </cell>
          <cell r="CB699">
            <v>1</v>
          </cell>
          <cell r="CC699">
            <v>1</v>
          </cell>
          <cell r="CD699">
            <v>1</v>
          </cell>
          <cell r="CE699">
            <v>2</v>
          </cell>
          <cell r="CF699">
            <v>1</v>
          </cell>
          <cell r="CG699">
            <v>2</v>
          </cell>
          <cell r="CH699">
            <v>1</v>
          </cell>
          <cell r="CI699">
            <v>1</v>
          </cell>
          <cell r="CJ699">
            <v>1</v>
          </cell>
          <cell r="CK699">
            <v>1</v>
          </cell>
          <cell r="CL699">
            <v>1</v>
          </cell>
          <cell r="CM699">
            <v>1</v>
          </cell>
          <cell r="CN699">
            <v>1</v>
          </cell>
          <cell r="CO699">
            <v>2</v>
          </cell>
          <cell r="CP699">
            <v>2</v>
          </cell>
          <cell r="CQ699">
            <v>2</v>
          </cell>
          <cell r="CR699">
            <v>2</v>
          </cell>
          <cell r="CS699">
            <v>2</v>
          </cell>
          <cell r="CT699">
            <v>2</v>
          </cell>
          <cell r="CU699">
            <v>1</v>
          </cell>
          <cell r="CV699">
            <v>2</v>
          </cell>
          <cell r="CW699">
            <v>2</v>
          </cell>
          <cell r="CX699">
            <v>1</v>
          </cell>
          <cell r="CY699">
            <v>1</v>
          </cell>
          <cell r="CZ699">
            <v>1</v>
          </cell>
          <cell r="DA699">
            <v>1</v>
          </cell>
          <cell r="DB699">
            <v>1</v>
          </cell>
          <cell r="DC699">
            <v>2</v>
          </cell>
          <cell r="DD699">
            <v>1</v>
          </cell>
          <cell r="DE699">
            <v>1</v>
          </cell>
          <cell r="DF699">
            <v>1</v>
          </cell>
          <cell r="DG699">
            <v>1</v>
          </cell>
          <cell r="DH699">
            <v>1</v>
          </cell>
          <cell r="DI699">
            <v>1</v>
          </cell>
          <cell r="DJ699" t="str">
            <v>BV</v>
          </cell>
          <cell r="DK699" t="str">
            <v>Limited</v>
          </cell>
          <cell r="EA699" t="str">
            <v>Might</v>
          </cell>
          <cell r="EB699" t="str">
            <v>• You must be of Any Evil alignment.
• Base attack bonus of +6 or greater.
• Disciple of Darkness feat.
• Combat Expertise feat.
• Power Attack feat.
• Dispater's sect initiates new disciples in a terrible ritual that involves
  the sacrifice of an intelligent being atop an alter made of iron. The
  ritual must take place in the presence of an erinyes, who reports back
  to Dispater afterward (not verified).</v>
          </cell>
        </row>
        <row r="700">
          <cell r="A700">
            <v>697</v>
          </cell>
          <cell r="B700" t="str">
            <v>Disciple of Mammon</v>
          </cell>
          <cell r="C700" t="str">
            <v>DMa</v>
          </cell>
          <cell r="D700" t="str">
            <v>DMa</v>
          </cell>
          <cell r="E700">
            <v>0</v>
          </cell>
          <cell r="K700">
            <v>4</v>
          </cell>
          <cell r="L700">
            <v>6</v>
          </cell>
          <cell r="S700" t="b">
            <v>0</v>
          </cell>
          <cell r="T700" t="b">
            <v>0</v>
          </cell>
          <cell r="U700">
            <v>0.75</v>
          </cell>
          <cell r="V700">
            <v>0.34</v>
          </cell>
          <cell r="W700">
            <v>0.5</v>
          </cell>
          <cell r="X700">
            <v>0.5</v>
          </cell>
          <cell r="AH700">
            <v>2</v>
          </cell>
          <cell r="AI700">
            <v>1</v>
          </cell>
          <cell r="AJ700">
            <v>2</v>
          </cell>
          <cell r="AK700">
            <v>1</v>
          </cell>
          <cell r="AL700">
            <v>1</v>
          </cell>
          <cell r="AM700">
            <v>0</v>
          </cell>
          <cell r="AN700">
            <v>1</v>
          </cell>
          <cell r="AO700">
            <v>1</v>
          </cell>
          <cell r="AP700">
            <v>1</v>
          </cell>
          <cell r="AQ700">
            <v>1</v>
          </cell>
          <cell r="AR700">
            <v>1</v>
          </cell>
          <cell r="AS700">
            <v>1</v>
          </cell>
          <cell r="AT700">
            <v>1</v>
          </cell>
          <cell r="AU700">
            <v>1</v>
          </cell>
          <cell r="AV700">
            <v>1</v>
          </cell>
          <cell r="AW700">
            <v>1</v>
          </cell>
          <cell r="AX700">
            <v>2</v>
          </cell>
          <cell r="AY700">
            <v>2</v>
          </cell>
          <cell r="AZ700">
            <v>2</v>
          </cell>
          <cell r="BA700">
            <v>2</v>
          </cell>
          <cell r="BB700">
            <v>1</v>
          </cell>
          <cell r="BC700">
            <v>1</v>
          </cell>
          <cell r="BD700">
            <v>1</v>
          </cell>
          <cell r="BE700">
            <v>2</v>
          </cell>
          <cell r="BF700">
            <v>0</v>
          </cell>
          <cell r="BG700">
            <v>0</v>
          </cell>
          <cell r="BH700">
            <v>2</v>
          </cell>
          <cell r="BI700">
            <v>1</v>
          </cell>
          <cell r="BJ700">
            <v>2</v>
          </cell>
          <cell r="BK700">
            <v>2</v>
          </cell>
          <cell r="BL700">
            <v>2</v>
          </cell>
          <cell r="BM700">
            <v>2</v>
          </cell>
          <cell r="BN700">
            <v>2</v>
          </cell>
          <cell r="BO700">
            <v>2</v>
          </cell>
          <cell r="BP700">
            <v>0</v>
          </cell>
          <cell r="BQ700">
            <v>2</v>
          </cell>
          <cell r="BR700">
            <v>2</v>
          </cell>
          <cell r="BS700">
            <v>2</v>
          </cell>
          <cell r="BT700">
            <v>0</v>
          </cell>
          <cell r="BU700">
            <v>2</v>
          </cell>
          <cell r="BV700">
            <v>2</v>
          </cell>
          <cell r="BW700">
            <v>2</v>
          </cell>
          <cell r="BX700">
            <v>2</v>
          </cell>
          <cell r="BY700">
            <v>2</v>
          </cell>
          <cell r="BZ700">
            <v>2</v>
          </cell>
          <cell r="CA700">
            <v>2</v>
          </cell>
          <cell r="CB700">
            <v>2</v>
          </cell>
          <cell r="CC700">
            <v>2</v>
          </cell>
          <cell r="CD700">
            <v>2</v>
          </cell>
          <cell r="CE700">
            <v>2</v>
          </cell>
          <cell r="CF700">
            <v>1</v>
          </cell>
          <cell r="CG700">
            <v>2</v>
          </cell>
          <cell r="CH700">
            <v>2</v>
          </cell>
          <cell r="CI700">
            <v>1</v>
          </cell>
          <cell r="CJ700">
            <v>1</v>
          </cell>
          <cell r="CK700">
            <v>1</v>
          </cell>
          <cell r="CL700">
            <v>1</v>
          </cell>
          <cell r="CM700">
            <v>1</v>
          </cell>
          <cell r="CN700">
            <v>1</v>
          </cell>
          <cell r="CO700">
            <v>2</v>
          </cell>
          <cell r="CP700">
            <v>2</v>
          </cell>
          <cell r="CQ700">
            <v>2</v>
          </cell>
          <cell r="CR700">
            <v>2</v>
          </cell>
          <cell r="CS700">
            <v>2</v>
          </cell>
          <cell r="CT700">
            <v>2</v>
          </cell>
          <cell r="CU700">
            <v>1</v>
          </cell>
          <cell r="CV700">
            <v>1</v>
          </cell>
          <cell r="CW700">
            <v>2</v>
          </cell>
          <cell r="CX700">
            <v>1</v>
          </cell>
          <cell r="CY700">
            <v>1</v>
          </cell>
          <cell r="CZ700">
            <v>2</v>
          </cell>
          <cell r="DA700">
            <v>1</v>
          </cell>
          <cell r="DB700">
            <v>1</v>
          </cell>
          <cell r="DC700">
            <v>2</v>
          </cell>
          <cell r="DD700">
            <v>1</v>
          </cell>
          <cell r="DE700">
            <v>1</v>
          </cell>
          <cell r="DF700">
            <v>1</v>
          </cell>
          <cell r="DG700">
            <v>1</v>
          </cell>
          <cell r="DH700">
            <v>1</v>
          </cell>
          <cell r="DI700">
            <v>1</v>
          </cell>
          <cell r="DJ700" t="str">
            <v>BV</v>
          </cell>
          <cell r="DK700" t="str">
            <v>Limited</v>
          </cell>
          <cell r="EA700" t="str">
            <v>Might</v>
          </cell>
          <cell r="EB700" t="str">
            <v>• You must be of Any Evil alignment.
• Base attack bonus of +4 or greater.
• 6 ranks in Appraise.
• 4 ranks in Open Lock.
• 4 ranks in Sleight of Hand.
• Disciple of Darkness feat.
• You must go through a disgusting and humiliating sexual ritual and betray your closest friend to an evil end before you can properly serve your new master (not verified).</v>
          </cell>
        </row>
        <row r="701">
          <cell r="A701">
            <v>698</v>
          </cell>
          <cell r="B701" t="str">
            <v>Disciple of Mephistopheles</v>
          </cell>
          <cell r="C701" t="str">
            <v>DMe</v>
          </cell>
          <cell r="D701" t="str">
            <v>DMe</v>
          </cell>
          <cell r="E701">
            <v>0</v>
          </cell>
          <cell r="K701">
            <v>4</v>
          </cell>
          <cell r="L701">
            <v>8</v>
          </cell>
          <cell r="N701" t="b">
            <v>0</v>
          </cell>
          <cell r="O701" t="b">
            <v>0</v>
          </cell>
          <cell r="P701" t="b">
            <v>0</v>
          </cell>
          <cell r="Q701" t="b">
            <v>0</v>
          </cell>
          <cell r="R701" t="b">
            <v>0</v>
          </cell>
          <cell r="S701" t="b">
            <v>0</v>
          </cell>
          <cell r="T701" t="b">
            <v>0</v>
          </cell>
          <cell r="U701">
            <v>1</v>
          </cell>
          <cell r="V701">
            <v>0.5</v>
          </cell>
          <cell r="W701">
            <v>0.5</v>
          </cell>
          <cell r="X701">
            <v>0.5</v>
          </cell>
          <cell r="AH701">
            <v>1</v>
          </cell>
          <cell r="AI701">
            <v>1</v>
          </cell>
          <cell r="AJ701">
            <v>2</v>
          </cell>
          <cell r="AK701">
            <v>1</v>
          </cell>
          <cell r="AL701">
            <v>2</v>
          </cell>
          <cell r="AM701">
            <v>0</v>
          </cell>
          <cell r="AN701">
            <v>1</v>
          </cell>
          <cell r="AO701">
            <v>1</v>
          </cell>
          <cell r="AP701">
            <v>1</v>
          </cell>
          <cell r="AQ701">
            <v>1</v>
          </cell>
          <cell r="AR701">
            <v>1</v>
          </cell>
          <cell r="AS701">
            <v>1</v>
          </cell>
          <cell r="AT701">
            <v>1</v>
          </cell>
          <cell r="AU701">
            <v>1</v>
          </cell>
          <cell r="AV701">
            <v>1</v>
          </cell>
          <cell r="AW701">
            <v>1</v>
          </cell>
          <cell r="AX701">
            <v>2</v>
          </cell>
          <cell r="AY701">
            <v>2</v>
          </cell>
          <cell r="AZ701">
            <v>2</v>
          </cell>
          <cell r="BA701">
            <v>1</v>
          </cell>
          <cell r="BB701">
            <v>1</v>
          </cell>
          <cell r="BC701">
            <v>1</v>
          </cell>
          <cell r="BD701">
            <v>1</v>
          </cell>
          <cell r="BE701">
            <v>2</v>
          </cell>
          <cell r="BF701">
            <v>0</v>
          </cell>
          <cell r="BG701">
            <v>0</v>
          </cell>
          <cell r="BH701">
            <v>2</v>
          </cell>
          <cell r="BI701">
            <v>2</v>
          </cell>
          <cell r="BJ701">
            <v>1</v>
          </cell>
          <cell r="BK701">
            <v>1</v>
          </cell>
          <cell r="BL701">
            <v>1</v>
          </cell>
          <cell r="BM701">
            <v>1</v>
          </cell>
          <cell r="BN701">
            <v>1</v>
          </cell>
          <cell r="BO701">
            <v>1</v>
          </cell>
          <cell r="BP701">
            <v>0</v>
          </cell>
          <cell r="BQ701">
            <v>1</v>
          </cell>
          <cell r="BR701">
            <v>1</v>
          </cell>
          <cell r="BS701">
            <v>1</v>
          </cell>
          <cell r="BT701">
            <v>0</v>
          </cell>
          <cell r="BU701">
            <v>2</v>
          </cell>
          <cell r="BV701">
            <v>1</v>
          </cell>
          <cell r="BW701">
            <v>1</v>
          </cell>
          <cell r="BX701">
            <v>1</v>
          </cell>
          <cell r="BY701">
            <v>1</v>
          </cell>
          <cell r="BZ701">
            <v>1</v>
          </cell>
          <cell r="CA701">
            <v>1</v>
          </cell>
          <cell r="CB701">
            <v>1</v>
          </cell>
          <cell r="CC701">
            <v>1</v>
          </cell>
          <cell r="CD701">
            <v>1</v>
          </cell>
          <cell r="CE701">
            <v>2</v>
          </cell>
          <cell r="CF701">
            <v>1</v>
          </cell>
          <cell r="CG701">
            <v>2</v>
          </cell>
          <cell r="CH701">
            <v>1</v>
          </cell>
          <cell r="CI701">
            <v>1</v>
          </cell>
          <cell r="CJ701">
            <v>1</v>
          </cell>
          <cell r="CK701">
            <v>1</v>
          </cell>
          <cell r="CL701">
            <v>1</v>
          </cell>
          <cell r="CM701">
            <v>1</v>
          </cell>
          <cell r="CN701">
            <v>1</v>
          </cell>
          <cell r="CO701">
            <v>2</v>
          </cell>
          <cell r="CP701">
            <v>2</v>
          </cell>
          <cell r="CQ701">
            <v>2</v>
          </cell>
          <cell r="CR701">
            <v>2</v>
          </cell>
          <cell r="CS701">
            <v>2</v>
          </cell>
          <cell r="CT701">
            <v>2</v>
          </cell>
          <cell r="CU701">
            <v>1</v>
          </cell>
          <cell r="CV701">
            <v>2</v>
          </cell>
          <cell r="CW701">
            <v>2</v>
          </cell>
          <cell r="CX701">
            <v>1</v>
          </cell>
          <cell r="CY701">
            <v>1</v>
          </cell>
          <cell r="CZ701">
            <v>1</v>
          </cell>
          <cell r="DA701">
            <v>1</v>
          </cell>
          <cell r="DB701">
            <v>1</v>
          </cell>
          <cell r="DC701">
            <v>2</v>
          </cell>
          <cell r="DD701">
            <v>1</v>
          </cell>
          <cell r="DE701">
            <v>1</v>
          </cell>
          <cell r="DF701">
            <v>1</v>
          </cell>
          <cell r="DG701">
            <v>1</v>
          </cell>
          <cell r="DH701">
            <v>1</v>
          </cell>
          <cell r="DI701">
            <v>1</v>
          </cell>
          <cell r="DJ701" t="str">
            <v>BV</v>
          </cell>
          <cell r="DK701" t="str">
            <v>Limited</v>
          </cell>
          <cell r="EA701" t="str">
            <v>Might</v>
          </cell>
          <cell r="EB701" t="str">
            <v>• You must be of Any Evil alignment.
• Base attack bonus of +6 or greater.
• Disciple of Darkness feat.
• Evil Brand feat.
• The sect of Mephistopheles welcomes new disciples with a terrible ritual that invovles the sacrifice of an intelligent being in magical fire (not verified).</v>
          </cell>
        </row>
        <row r="702">
          <cell r="A702">
            <v>699</v>
          </cell>
          <cell r="B702" t="str">
            <v>Lifedrinker</v>
          </cell>
          <cell r="C702" t="str">
            <v>LfD</v>
          </cell>
          <cell r="D702" t="str">
            <v>LfD</v>
          </cell>
          <cell r="E702">
            <v>0</v>
          </cell>
          <cell r="K702">
            <v>4</v>
          </cell>
          <cell r="L702">
            <v>12</v>
          </cell>
          <cell r="U702">
            <v>0.75</v>
          </cell>
          <cell r="V702">
            <v>0.5</v>
          </cell>
          <cell r="W702">
            <v>0.5</v>
          </cell>
          <cell r="X702">
            <v>0.5</v>
          </cell>
          <cell r="AH702">
            <v>1</v>
          </cell>
          <cell r="AI702">
            <v>1</v>
          </cell>
          <cell r="AJ702">
            <v>1</v>
          </cell>
          <cell r="AK702">
            <v>2</v>
          </cell>
          <cell r="AL702">
            <v>1</v>
          </cell>
          <cell r="AM702">
            <v>0</v>
          </cell>
          <cell r="AN702">
            <v>1</v>
          </cell>
          <cell r="AO702">
            <v>1</v>
          </cell>
          <cell r="AP702">
            <v>1</v>
          </cell>
          <cell r="AQ702">
            <v>1</v>
          </cell>
          <cell r="AR702">
            <v>1</v>
          </cell>
          <cell r="AS702">
            <v>1</v>
          </cell>
          <cell r="AT702">
            <v>1</v>
          </cell>
          <cell r="AU702">
            <v>1</v>
          </cell>
          <cell r="AV702">
            <v>1</v>
          </cell>
          <cell r="AW702">
            <v>1</v>
          </cell>
          <cell r="AX702">
            <v>1</v>
          </cell>
          <cell r="AY702">
            <v>1</v>
          </cell>
          <cell r="AZ702">
            <v>1</v>
          </cell>
          <cell r="BA702">
            <v>1</v>
          </cell>
          <cell r="BB702">
            <v>1</v>
          </cell>
          <cell r="BC702">
            <v>1</v>
          </cell>
          <cell r="BD702">
            <v>1</v>
          </cell>
          <cell r="BE702">
            <v>2</v>
          </cell>
          <cell r="BF702">
            <v>0</v>
          </cell>
          <cell r="BG702">
            <v>0</v>
          </cell>
          <cell r="BH702">
            <v>1</v>
          </cell>
          <cell r="BI702">
            <v>1</v>
          </cell>
          <cell r="BJ702">
            <v>2</v>
          </cell>
          <cell r="BK702">
            <v>1</v>
          </cell>
          <cell r="BL702">
            <v>1</v>
          </cell>
          <cell r="BM702">
            <v>1</v>
          </cell>
          <cell r="BN702">
            <v>1</v>
          </cell>
          <cell r="BO702">
            <v>1</v>
          </cell>
          <cell r="BP702">
            <v>0</v>
          </cell>
          <cell r="BQ702">
            <v>1</v>
          </cell>
          <cell r="BR702">
            <v>1</v>
          </cell>
          <cell r="BS702">
            <v>1</v>
          </cell>
          <cell r="BT702">
            <v>0</v>
          </cell>
          <cell r="BU702">
            <v>1</v>
          </cell>
          <cell r="BV702">
            <v>1</v>
          </cell>
          <cell r="BW702">
            <v>1</v>
          </cell>
          <cell r="BX702">
            <v>1</v>
          </cell>
          <cell r="BY702">
            <v>1</v>
          </cell>
          <cell r="BZ702">
            <v>1</v>
          </cell>
          <cell r="CA702">
            <v>1</v>
          </cell>
          <cell r="CB702">
            <v>1</v>
          </cell>
          <cell r="CC702">
            <v>1</v>
          </cell>
          <cell r="CD702">
            <v>1</v>
          </cell>
          <cell r="CE702">
            <v>2</v>
          </cell>
          <cell r="CF702">
            <v>1</v>
          </cell>
          <cell r="CG702">
            <v>2</v>
          </cell>
          <cell r="CH702">
            <v>1</v>
          </cell>
          <cell r="CI702">
            <v>1</v>
          </cell>
          <cell r="CJ702">
            <v>1</v>
          </cell>
          <cell r="CK702">
            <v>1</v>
          </cell>
          <cell r="CL702">
            <v>1</v>
          </cell>
          <cell r="CM702">
            <v>1</v>
          </cell>
          <cell r="CN702">
            <v>1</v>
          </cell>
          <cell r="CO702">
            <v>2</v>
          </cell>
          <cell r="CP702">
            <v>2</v>
          </cell>
          <cell r="CQ702">
            <v>2</v>
          </cell>
          <cell r="CR702">
            <v>2</v>
          </cell>
          <cell r="CS702">
            <v>2</v>
          </cell>
          <cell r="CT702">
            <v>2</v>
          </cell>
          <cell r="CU702">
            <v>1</v>
          </cell>
          <cell r="CV702">
            <v>1</v>
          </cell>
          <cell r="CW702">
            <v>2</v>
          </cell>
          <cell r="CX702">
            <v>2</v>
          </cell>
          <cell r="CY702">
            <v>1</v>
          </cell>
          <cell r="CZ702">
            <v>1</v>
          </cell>
          <cell r="DA702">
            <v>1</v>
          </cell>
          <cell r="DB702">
            <v>2</v>
          </cell>
          <cell r="DC702">
            <v>2</v>
          </cell>
          <cell r="DD702">
            <v>1</v>
          </cell>
          <cell r="DE702">
            <v>1</v>
          </cell>
          <cell r="DF702">
            <v>1</v>
          </cell>
          <cell r="DG702">
            <v>1</v>
          </cell>
          <cell r="DH702">
            <v>1</v>
          </cell>
          <cell r="DI702">
            <v>1</v>
          </cell>
          <cell r="DJ702" t="str">
            <v>BV</v>
          </cell>
          <cell r="DK702" t="str">
            <v>Limited</v>
          </cell>
          <cell r="EA702" t="str">
            <v>Do</v>
          </cell>
          <cell r="EB702" t="str">
            <v>• You must be of Any Evil alignment.
• 6 ranks in Knowledge (arcana).
• 6 ranks in Spellcraft.
• Must be a vampire.</v>
          </cell>
        </row>
        <row r="703">
          <cell r="A703">
            <v>700</v>
          </cell>
          <cell r="B703" t="str">
            <v>Mortal Hunter</v>
          </cell>
          <cell r="C703" t="str">
            <v>MtH</v>
          </cell>
          <cell r="D703" t="str">
            <v>MtH</v>
          </cell>
          <cell r="E703">
            <v>0</v>
          </cell>
          <cell r="K703">
            <v>4</v>
          </cell>
          <cell r="L703">
            <v>10</v>
          </cell>
          <cell r="U703">
            <v>1</v>
          </cell>
          <cell r="V703">
            <v>0.5</v>
          </cell>
          <cell r="W703">
            <v>0.34</v>
          </cell>
          <cell r="X703">
            <v>0.34</v>
          </cell>
          <cell r="AH703">
            <v>1</v>
          </cell>
          <cell r="AI703">
            <v>1</v>
          </cell>
          <cell r="AJ703">
            <v>1</v>
          </cell>
          <cell r="AK703">
            <v>2</v>
          </cell>
          <cell r="AL703">
            <v>2</v>
          </cell>
          <cell r="AM703">
            <v>0</v>
          </cell>
          <cell r="AN703">
            <v>2</v>
          </cell>
          <cell r="AO703">
            <v>1</v>
          </cell>
          <cell r="AP703">
            <v>1</v>
          </cell>
          <cell r="AQ703">
            <v>1</v>
          </cell>
          <cell r="AR703">
            <v>1</v>
          </cell>
          <cell r="AS703">
            <v>1</v>
          </cell>
          <cell r="AT703">
            <v>1</v>
          </cell>
          <cell r="AU703">
            <v>1</v>
          </cell>
          <cell r="AV703">
            <v>1</v>
          </cell>
          <cell r="AW703">
            <v>1</v>
          </cell>
          <cell r="AX703">
            <v>1</v>
          </cell>
          <cell r="AY703">
            <v>2</v>
          </cell>
          <cell r="AZ703">
            <v>1</v>
          </cell>
          <cell r="BA703">
            <v>1</v>
          </cell>
          <cell r="BB703">
            <v>1</v>
          </cell>
          <cell r="BC703">
            <v>1</v>
          </cell>
          <cell r="BD703">
            <v>1</v>
          </cell>
          <cell r="BE703">
            <v>2</v>
          </cell>
          <cell r="BF703">
            <v>0</v>
          </cell>
          <cell r="BG703">
            <v>0</v>
          </cell>
          <cell r="BH703">
            <v>1</v>
          </cell>
          <cell r="BI703">
            <v>2</v>
          </cell>
          <cell r="BJ703">
            <v>2</v>
          </cell>
          <cell r="BK703">
            <v>1</v>
          </cell>
          <cell r="BL703">
            <v>1</v>
          </cell>
          <cell r="BM703">
            <v>1</v>
          </cell>
          <cell r="BN703">
            <v>1</v>
          </cell>
          <cell r="BO703">
            <v>1</v>
          </cell>
          <cell r="BP703">
            <v>0</v>
          </cell>
          <cell r="BQ703">
            <v>1</v>
          </cell>
          <cell r="BR703">
            <v>1</v>
          </cell>
          <cell r="BS703">
            <v>1</v>
          </cell>
          <cell r="BT703">
            <v>0</v>
          </cell>
          <cell r="BU703">
            <v>2</v>
          </cell>
          <cell r="BV703">
            <v>2</v>
          </cell>
          <cell r="BW703">
            <v>1</v>
          </cell>
          <cell r="BX703">
            <v>1</v>
          </cell>
          <cell r="BY703">
            <v>1</v>
          </cell>
          <cell r="BZ703">
            <v>1</v>
          </cell>
          <cell r="CA703">
            <v>1</v>
          </cell>
          <cell r="CB703">
            <v>1</v>
          </cell>
          <cell r="CC703">
            <v>1</v>
          </cell>
          <cell r="CD703">
            <v>1</v>
          </cell>
          <cell r="CE703">
            <v>2</v>
          </cell>
          <cell r="CF703">
            <v>1</v>
          </cell>
          <cell r="CG703">
            <v>2</v>
          </cell>
          <cell r="CH703">
            <v>1</v>
          </cell>
          <cell r="CI703">
            <v>1</v>
          </cell>
          <cell r="CJ703">
            <v>1</v>
          </cell>
          <cell r="CK703">
            <v>1</v>
          </cell>
          <cell r="CL703">
            <v>1</v>
          </cell>
          <cell r="CM703">
            <v>1</v>
          </cell>
          <cell r="CN703">
            <v>1</v>
          </cell>
          <cell r="CO703">
            <v>1</v>
          </cell>
          <cell r="CP703">
            <v>1</v>
          </cell>
          <cell r="CQ703">
            <v>1</v>
          </cell>
          <cell r="CR703">
            <v>1</v>
          </cell>
          <cell r="CS703">
            <v>1</v>
          </cell>
          <cell r="CT703">
            <v>1</v>
          </cell>
          <cell r="CU703">
            <v>1</v>
          </cell>
          <cell r="CV703">
            <v>1</v>
          </cell>
          <cell r="CW703">
            <v>2</v>
          </cell>
          <cell r="CX703">
            <v>2</v>
          </cell>
          <cell r="CY703">
            <v>1</v>
          </cell>
          <cell r="CZ703">
            <v>1</v>
          </cell>
          <cell r="DA703">
            <v>1</v>
          </cell>
          <cell r="DB703">
            <v>1</v>
          </cell>
          <cell r="DC703">
            <v>2</v>
          </cell>
          <cell r="DD703">
            <v>2</v>
          </cell>
          <cell r="DE703">
            <v>1</v>
          </cell>
          <cell r="DF703">
            <v>1</v>
          </cell>
          <cell r="DG703">
            <v>1</v>
          </cell>
          <cell r="DH703">
            <v>1</v>
          </cell>
          <cell r="DI703">
            <v>1</v>
          </cell>
          <cell r="DJ703" t="str">
            <v>BV</v>
          </cell>
          <cell r="DK703" t="str">
            <v>Limited</v>
          </cell>
          <cell r="EA703" t="str">
            <v>Do</v>
          </cell>
          <cell r="EB703" t="str">
            <v>• Must be an Outsider.
• You must be of Any Evil alignment.
• Base attack bonus of +5 or greater.
• 3 ranks in Move Silently.
• 5 ranks in Survival.
• Speak Language (Common).
• Alertness feat.
• Mortalbane feat.
• Track feat.</v>
          </cell>
        </row>
        <row r="704">
          <cell r="A704">
            <v>701</v>
          </cell>
          <cell r="B704" t="str">
            <v>Soul Eater</v>
          </cell>
          <cell r="C704" t="str">
            <v>SlE</v>
          </cell>
          <cell r="D704" t="str">
            <v>SlE</v>
          </cell>
          <cell r="E704">
            <v>0</v>
          </cell>
          <cell r="K704">
            <v>4</v>
          </cell>
          <cell r="L704">
            <v>8</v>
          </cell>
          <cell r="U704">
            <v>1</v>
          </cell>
          <cell r="V704">
            <v>0.5</v>
          </cell>
          <cell r="W704">
            <v>0.5</v>
          </cell>
          <cell r="X704">
            <v>0.5</v>
          </cell>
          <cell r="AH704">
            <v>1</v>
          </cell>
          <cell r="AI704">
            <v>1</v>
          </cell>
          <cell r="AJ704">
            <v>1</v>
          </cell>
          <cell r="AK704">
            <v>1</v>
          </cell>
          <cell r="AL704">
            <v>2</v>
          </cell>
          <cell r="AM704">
            <v>0</v>
          </cell>
          <cell r="AN704">
            <v>2</v>
          </cell>
          <cell r="AO704">
            <v>1</v>
          </cell>
          <cell r="AP704">
            <v>1</v>
          </cell>
          <cell r="AQ704">
            <v>1</v>
          </cell>
          <cell r="AR704">
            <v>1</v>
          </cell>
          <cell r="AS704">
            <v>1</v>
          </cell>
          <cell r="AT704">
            <v>1</v>
          </cell>
          <cell r="AU704">
            <v>1</v>
          </cell>
          <cell r="AV704">
            <v>1</v>
          </cell>
          <cell r="AW704">
            <v>1</v>
          </cell>
          <cell r="AX704">
            <v>1</v>
          </cell>
          <cell r="AY704">
            <v>1</v>
          </cell>
          <cell r="AZ704">
            <v>1</v>
          </cell>
          <cell r="BA704">
            <v>1</v>
          </cell>
          <cell r="BB704">
            <v>1</v>
          </cell>
          <cell r="BC704">
            <v>1</v>
          </cell>
          <cell r="BD704">
            <v>1</v>
          </cell>
          <cell r="BE704">
            <v>2</v>
          </cell>
          <cell r="BF704">
            <v>0</v>
          </cell>
          <cell r="BG704">
            <v>0</v>
          </cell>
          <cell r="BH704">
            <v>2</v>
          </cell>
          <cell r="BI704">
            <v>2</v>
          </cell>
          <cell r="BJ704">
            <v>1</v>
          </cell>
          <cell r="BK704">
            <v>1</v>
          </cell>
          <cell r="BL704">
            <v>1</v>
          </cell>
          <cell r="BM704">
            <v>1</v>
          </cell>
          <cell r="BN704">
            <v>1</v>
          </cell>
          <cell r="BO704">
            <v>1</v>
          </cell>
          <cell r="BP704">
            <v>0</v>
          </cell>
          <cell r="BQ704">
            <v>1</v>
          </cell>
          <cell r="BR704">
            <v>1</v>
          </cell>
          <cell r="BS704">
            <v>1</v>
          </cell>
          <cell r="BT704">
            <v>0</v>
          </cell>
          <cell r="BU704">
            <v>1</v>
          </cell>
          <cell r="BV704">
            <v>1</v>
          </cell>
          <cell r="BW704">
            <v>1</v>
          </cell>
          <cell r="BX704">
            <v>1</v>
          </cell>
          <cell r="BY704">
            <v>1</v>
          </cell>
          <cell r="BZ704">
            <v>1</v>
          </cell>
          <cell r="CA704">
            <v>1</v>
          </cell>
          <cell r="CB704">
            <v>1</v>
          </cell>
          <cell r="CC704">
            <v>1</v>
          </cell>
          <cell r="CD704">
            <v>1</v>
          </cell>
          <cell r="CE704">
            <v>2</v>
          </cell>
          <cell r="CF704">
            <v>1</v>
          </cell>
          <cell r="CG704">
            <v>2</v>
          </cell>
          <cell r="CH704">
            <v>1</v>
          </cell>
          <cell r="CI704">
            <v>1</v>
          </cell>
          <cell r="CJ704">
            <v>1</v>
          </cell>
          <cell r="CK704">
            <v>1</v>
          </cell>
          <cell r="CL704">
            <v>1</v>
          </cell>
          <cell r="CM704">
            <v>1</v>
          </cell>
          <cell r="CN704">
            <v>1</v>
          </cell>
          <cell r="CO704">
            <v>2</v>
          </cell>
          <cell r="CP704">
            <v>2</v>
          </cell>
          <cell r="CQ704">
            <v>2</v>
          </cell>
          <cell r="CR704">
            <v>2</v>
          </cell>
          <cell r="CS704">
            <v>2</v>
          </cell>
          <cell r="CT704">
            <v>2</v>
          </cell>
          <cell r="CU704">
            <v>1</v>
          </cell>
          <cell r="CV704">
            <v>1</v>
          </cell>
          <cell r="CW704">
            <v>2</v>
          </cell>
          <cell r="CX704">
            <v>1</v>
          </cell>
          <cell r="CY704">
            <v>1</v>
          </cell>
          <cell r="CZ704">
            <v>1</v>
          </cell>
          <cell r="DA704">
            <v>1</v>
          </cell>
          <cell r="DB704">
            <v>2</v>
          </cell>
          <cell r="DC704">
            <v>2</v>
          </cell>
          <cell r="DD704">
            <v>1</v>
          </cell>
          <cell r="DE704">
            <v>2</v>
          </cell>
          <cell r="DF704">
            <v>1</v>
          </cell>
          <cell r="DG704">
            <v>1</v>
          </cell>
          <cell r="DH704">
            <v>1</v>
          </cell>
          <cell r="DI704">
            <v>2</v>
          </cell>
          <cell r="DJ704" t="str">
            <v>BV</v>
          </cell>
          <cell r="DK704" t="str">
            <v>Limited</v>
          </cell>
          <cell r="EA704" t="str">
            <v>Might</v>
          </cell>
          <cell r="EB704" t="str">
            <v>• Must be a living nonhumanoid (not verified)
• You must be of Any Evil alignment.
• Base attack bonus of +5 or greater.
• 2 ranks in Knowledge (arcana).
• Alertness feat.
• Weapon Focus feat (claw or other natural weapon) (not verified).
• Special (not verified).</v>
          </cell>
        </row>
        <row r="705">
          <cell r="A705">
            <v>702</v>
          </cell>
          <cell r="B705" t="str">
            <v>Thrall Of Demogorgon</v>
          </cell>
          <cell r="C705" t="str">
            <v>ToD</v>
          </cell>
          <cell r="D705" t="str">
            <v>ToD</v>
          </cell>
          <cell r="E705">
            <v>0</v>
          </cell>
          <cell r="G705">
            <v>0</v>
          </cell>
          <cell r="K705">
            <v>4</v>
          </cell>
          <cell r="L705">
            <v>8</v>
          </cell>
          <cell r="N705" t="b">
            <v>0</v>
          </cell>
          <cell r="O705" t="b">
            <v>0</v>
          </cell>
          <cell r="P705" t="b">
            <v>0</v>
          </cell>
          <cell r="Q705" t="b">
            <v>0</v>
          </cell>
          <cell r="R705" t="b">
            <v>0</v>
          </cell>
          <cell r="S705" t="b">
            <v>0</v>
          </cell>
          <cell r="T705" t="b">
            <v>0</v>
          </cell>
          <cell r="U705">
            <v>1</v>
          </cell>
          <cell r="V705">
            <v>0.5</v>
          </cell>
          <cell r="W705">
            <v>0.34</v>
          </cell>
          <cell r="X705">
            <v>0.34</v>
          </cell>
          <cell r="AH705">
            <v>1</v>
          </cell>
          <cell r="AI705">
            <v>1</v>
          </cell>
          <cell r="AJ705">
            <v>1</v>
          </cell>
          <cell r="AK705">
            <v>2</v>
          </cell>
          <cell r="AL705">
            <v>2</v>
          </cell>
          <cell r="AM705">
            <v>0</v>
          </cell>
          <cell r="AN705">
            <v>2</v>
          </cell>
          <cell r="AO705">
            <v>1</v>
          </cell>
          <cell r="AP705">
            <v>1</v>
          </cell>
          <cell r="AQ705">
            <v>1</v>
          </cell>
          <cell r="AR705">
            <v>1</v>
          </cell>
          <cell r="AS705">
            <v>1</v>
          </cell>
          <cell r="AT705">
            <v>1</v>
          </cell>
          <cell r="AU705">
            <v>1</v>
          </cell>
          <cell r="AV705">
            <v>1</v>
          </cell>
          <cell r="AW705">
            <v>1</v>
          </cell>
          <cell r="AX705">
            <v>1</v>
          </cell>
          <cell r="AY705">
            <v>1</v>
          </cell>
          <cell r="AZ705">
            <v>1</v>
          </cell>
          <cell r="BA705">
            <v>1</v>
          </cell>
          <cell r="BB705">
            <v>1</v>
          </cell>
          <cell r="BC705">
            <v>1</v>
          </cell>
          <cell r="BD705">
            <v>1</v>
          </cell>
          <cell r="BE705">
            <v>1</v>
          </cell>
          <cell r="BF705">
            <v>0</v>
          </cell>
          <cell r="BG705">
            <v>0</v>
          </cell>
          <cell r="BH705">
            <v>2</v>
          </cell>
          <cell r="BI705">
            <v>2</v>
          </cell>
          <cell r="BJ705">
            <v>2</v>
          </cell>
          <cell r="BK705">
            <v>2</v>
          </cell>
          <cell r="BL705">
            <v>2</v>
          </cell>
          <cell r="BM705">
            <v>2</v>
          </cell>
          <cell r="BN705">
            <v>2</v>
          </cell>
          <cell r="BO705">
            <v>2</v>
          </cell>
          <cell r="BP705">
            <v>0</v>
          </cell>
          <cell r="BQ705">
            <v>2</v>
          </cell>
          <cell r="BR705">
            <v>2</v>
          </cell>
          <cell r="BS705">
            <v>2</v>
          </cell>
          <cell r="BT705">
            <v>0</v>
          </cell>
          <cell r="BU705">
            <v>2</v>
          </cell>
          <cell r="BV705">
            <v>2</v>
          </cell>
          <cell r="BW705">
            <v>2</v>
          </cell>
          <cell r="BX705">
            <v>2</v>
          </cell>
          <cell r="BY705">
            <v>2</v>
          </cell>
          <cell r="BZ705">
            <v>2</v>
          </cell>
          <cell r="CA705">
            <v>2</v>
          </cell>
          <cell r="CB705">
            <v>2</v>
          </cell>
          <cell r="CC705">
            <v>2</v>
          </cell>
          <cell r="CD705">
            <v>2</v>
          </cell>
          <cell r="CE705">
            <v>1</v>
          </cell>
          <cell r="CF705">
            <v>1</v>
          </cell>
          <cell r="CG705">
            <v>2</v>
          </cell>
          <cell r="CH705">
            <v>1</v>
          </cell>
          <cell r="CI705">
            <v>1</v>
          </cell>
          <cell r="CJ705">
            <v>1</v>
          </cell>
          <cell r="CK705">
            <v>1</v>
          </cell>
          <cell r="CL705">
            <v>1</v>
          </cell>
          <cell r="CM705">
            <v>1</v>
          </cell>
          <cell r="CN705">
            <v>1</v>
          </cell>
          <cell r="CO705">
            <v>2</v>
          </cell>
          <cell r="CP705">
            <v>2</v>
          </cell>
          <cell r="CQ705">
            <v>2</v>
          </cell>
          <cell r="CR705">
            <v>2</v>
          </cell>
          <cell r="CS705">
            <v>2</v>
          </cell>
          <cell r="CT705">
            <v>2</v>
          </cell>
          <cell r="CU705">
            <v>1</v>
          </cell>
          <cell r="CV705">
            <v>1</v>
          </cell>
          <cell r="CW705">
            <v>2</v>
          </cell>
          <cell r="CX705">
            <v>2</v>
          </cell>
          <cell r="CY705">
            <v>1</v>
          </cell>
          <cell r="CZ705">
            <v>1</v>
          </cell>
          <cell r="DA705">
            <v>1</v>
          </cell>
          <cell r="DB705">
            <v>1</v>
          </cell>
          <cell r="DC705">
            <v>2</v>
          </cell>
          <cell r="DD705">
            <v>1</v>
          </cell>
          <cell r="DE705">
            <v>2</v>
          </cell>
          <cell r="DF705">
            <v>1</v>
          </cell>
          <cell r="DG705">
            <v>1</v>
          </cell>
          <cell r="DH705">
            <v>1</v>
          </cell>
          <cell r="DI705">
            <v>2</v>
          </cell>
          <cell r="DJ705" t="str">
            <v>BV</v>
          </cell>
          <cell r="DK705" t="str">
            <v>Limited</v>
          </cell>
          <cell r="EA705" t="str">
            <v>Might</v>
          </cell>
          <cell r="EB705" t="str">
            <v>• Must be of Chaotic Evil Alignment.
• Base attack bonus of +5 or greater.
• 2 ranks in Knowledge (arcana).
• 2 ranks in Knowledge (religion)..
• 2 ranks in Knowledge (any other).
• Willing Deformity feat.
• Thrall to Demon feat.
• A thrall of Demogorgon is initiated in a horrific rite that involves the sacrifice of an intelligent being dedicated to Demogorgon.  This ceremony must take place on unhallowed ground, at night, in the presence of a demon (not verified).</v>
          </cell>
        </row>
        <row r="706">
          <cell r="A706">
            <v>703</v>
          </cell>
          <cell r="B706" t="str">
            <v>Thrall Of Graz'zt</v>
          </cell>
          <cell r="C706" t="str">
            <v>ToG</v>
          </cell>
          <cell r="D706" t="str">
            <v>ToG</v>
          </cell>
          <cell r="E706">
            <v>0</v>
          </cell>
          <cell r="G706">
            <v>0</v>
          </cell>
          <cell r="K706">
            <v>4</v>
          </cell>
          <cell r="L706">
            <v>6</v>
          </cell>
          <cell r="U706">
            <v>0.5</v>
          </cell>
          <cell r="V706">
            <v>0.34</v>
          </cell>
          <cell r="W706">
            <v>0.34</v>
          </cell>
          <cell r="X706">
            <v>0.5</v>
          </cell>
          <cell r="AH706">
            <v>1</v>
          </cell>
          <cell r="AI706">
            <v>1</v>
          </cell>
          <cell r="AJ706">
            <v>1</v>
          </cell>
          <cell r="AK706">
            <v>2</v>
          </cell>
          <cell r="AL706">
            <v>1</v>
          </cell>
          <cell r="AM706">
            <v>0</v>
          </cell>
          <cell r="AN706">
            <v>2</v>
          </cell>
          <cell r="AO706">
            <v>1</v>
          </cell>
          <cell r="AP706">
            <v>1</v>
          </cell>
          <cell r="AQ706">
            <v>1</v>
          </cell>
          <cell r="AR706">
            <v>1</v>
          </cell>
          <cell r="AS706">
            <v>1</v>
          </cell>
          <cell r="AT706">
            <v>1</v>
          </cell>
          <cell r="AU706">
            <v>1</v>
          </cell>
          <cell r="AV706">
            <v>1</v>
          </cell>
          <cell r="AW706">
            <v>2</v>
          </cell>
          <cell r="AX706">
            <v>1</v>
          </cell>
          <cell r="AY706">
            <v>1</v>
          </cell>
          <cell r="AZ706">
            <v>1</v>
          </cell>
          <cell r="BA706">
            <v>1</v>
          </cell>
          <cell r="BB706">
            <v>2</v>
          </cell>
          <cell r="BC706">
            <v>1</v>
          </cell>
          <cell r="BD706">
            <v>1</v>
          </cell>
          <cell r="BE706">
            <v>2</v>
          </cell>
          <cell r="BF706">
            <v>0</v>
          </cell>
          <cell r="BG706">
            <v>0</v>
          </cell>
          <cell r="BH706">
            <v>1</v>
          </cell>
          <cell r="BI706">
            <v>1</v>
          </cell>
          <cell r="BJ706">
            <v>2</v>
          </cell>
          <cell r="BK706">
            <v>2</v>
          </cell>
          <cell r="BL706">
            <v>2</v>
          </cell>
          <cell r="BM706">
            <v>2</v>
          </cell>
          <cell r="BN706">
            <v>2</v>
          </cell>
          <cell r="BO706">
            <v>2</v>
          </cell>
          <cell r="BP706">
            <v>0</v>
          </cell>
          <cell r="BQ706">
            <v>2</v>
          </cell>
          <cell r="BR706">
            <v>2</v>
          </cell>
          <cell r="BS706">
            <v>2</v>
          </cell>
          <cell r="BT706">
            <v>0</v>
          </cell>
          <cell r="BU706">
            <v>2</v>
          </cell>
          <cell r="BV706">
            <v>2</v>
          </cell>
          <cell r="BW706">
            <v>2</v>
          </cell>
          <cell r="BX706">
            <v>2</v>
          </cell>
          <cell r="BY706">
            <v>2</v>
          </cell>
          <cell r="BZ706">
            <v>2</v>
          </cell>
          <cell r="CA706">
            <v>2</v>
          </cell>
          <cell r="CB706">
            <v>2</v>
          </cell>
          <cell r="CC706">
            <v>2</v>
          </cell>
          <cell r="CD706">
            <v>2</v>
          </cell>
          <cell r="CE706">
            <v>2</v>
          </cell>
          <cell r="CF706">
            <v>1</v>
          </cell>
          <cell r="CG706">
            <v>2</v>
          </cell>
          <cell r="CH706">
            <v>2</v>
          </cell>
          <cell r="CI706">
            <v>2</v>
          </cell>
          <cell r="CJ706">
            <v>2</v>
          </cell>
          <cell r="CK706">
            <v>2</v>
          </cell>
          <cell r="CL706">
            <v>2</v>
          </cell>
          <cell r="CM706">
            <v>2</v>
          </cell>
          <cell r="CN706">
            <v>2</v>
          </cell>
          <cell r="CO706">
            <v>1</v>
          </cell>
          <cell r="CP706">
            <v>1</v>
          </cell>
          <cell r="CQ706">
            <v>1</v>
          </cell>
          <cell r="CR706">
            <v>1</v>
          </cell>
          <cell r="CS706">
            <v>1</v>
          </cell>
          <cell r="CT706">
            <v>1</v>
          </cell>
          <cell r="CU706">
            <v>1</v>
          </cell>
          <cell r="CV706">
            <v>1</v>
          </cell>
          <cell r="CW706">
            <v>2</v>
          </cell>
          <cell r="CX706">
            <v>2</v>
          </cell>
          <cell r="CY706">
            <v>1</v>
          </cell>
          <cell r="CZ706">
            <v>2</v>
          </cell>
          <cell r="DA706">
            <v>1</v>
          </cell>
          <cell r="DB706">
            <v>2</v>
          </cell>
          <cell r="DC706">
            <v>2</v>
          </cell>
          <cell r="DD706">
            <v>1</v>
          </cell>
          <cell r="DE706">
            <v>1</v>
          </cell>
          <cell r="DF706">
            <v>1</v>
          </cell>
          <cell r="DG706">
            <v>2</v>
          </cell>
          <cell r="DH706">
            <v>1</v>
          </cell>
          <cell r="DI706">
            <v>1</v>
          </cell>
          <cell r="DJ706" t="str">
            <v>BV</v>
          </cell>
          <cell r="DK706" t="str">
            <v>Limited</v>
          </cell>
          <cell r="EA706" t="str">
            <v>Might</v>
          </cell>
          <cell r="EB706" t="str">
            <v>• Must be of Any Evil Alignment.
• 5 ranks in Knowledge (arcana).
• 2 ranks in Bluff.
• 2 ranks in Diplomacy.
• Thrall to Demon feat.
• Violate Spell feat.
• Must be able to cast 3rd-level spells with the evil descriptor.
• Graz'zt's followers initiate new thralls in a horrific rite that involves the sacrifice of an intelligent being.  This rite must be performed within an area of magical darkness under the influence of a desecrate or unhallow spell (not verified).</v>
          </cell>
        </row>
        <row r="707">
          <cell r="A707">
            <v>704</v>
          </cell>
          <cell r="B707" t="str">
            <v>Thrall Of Juiblex</v>
          </cell>
          <cell r="C707" t="str">
            <v>ToJ</v>
          </cell>
          <cell r="D707" t="str">
            <v>ToJ</v>
          </cell>
          <cell r="E707">
            <v>0</v>
          </cell>
          <cell r="K707">
            <v>2</v>
          </cell>
          <cell r="L707">
            <v>10</v>
          </cell>
          <cell r="N707" t="b">
            <v>0</v>
          </cell>
          <cell r="O707" t="b">
            <v>0</v>
          </cell>
          <cell r="P707" t="b">
            <v>0</v>
          </cell>
          <cell r="Q707" t="b">
            <v>0</v>
          </cell>
          <cell r="R707" t="b">
            <v>0</v>
          </cell>
          <cell r="S707" t="b">
            <v>0</v>
          </cell>
          <cell r="T707" t="b">
            <v>0</v>
          </cell>
          <cell r="U707">
            <v>1</v>
          </cell>
          <cell r="V707">
            <v>0.5</v>
          </cell>
          <cell r="W707">
            <v>0.5</v>
          </cell>
          <cell r="X707">
            <v>0.5</v>
          </cell>
          <cell r="AH707">
            <v>1</v>
          </cell>
          <cell r="AI707">
            <v>1</v>
          </cell>
          <cell r="AJ707">
            <v>1</v>
          </cell>
          <cell r="AK707">
            <v>1</v>
          </cell>
          <cell r="AL707">
            <v>2</v>
          </cell>
          <cell r="AM707">
            <v>0</v>
          </cell>
          <cell r="AN707">
            <v>1</v>
          </cell>
          <cell r="AO707">
            <v>1</v>
          </cell>
          <cell r="AP707">
            <v>1</v>
          </cell>
          <cell r="AQ707">
            <v>1</v>
          </cell>
          <cell r="AR707">
            <v>1</v>
          </cell>
          <cell r="AS707">
            <v>1</v>
          </cell>
          <cell r="AT707">
            <v>1</v>
          </cell>
          <cell r="AU707">
            <v>1</v>
          </cell>
          <cell r="AV707">
            <v>1</v>
          </cell>
          <cell r="AW707">
            <v>1</v>
          </cell>
          <cell r="AX707">
            <v>1</v>
          </cell>
          <cell r="AY707">
            <v>2</v>
          </cell>
          <cell r="AZ707">
            <v>2</v>
          </cell>
          <cell r="BA707">
            <v>1</v>
          </cell>
          <cell r="BB707">
            <v>1</v>
          </cell>
          <cell r="BC707">
            <v>1</v>
          </cell>
          <cell r="BD707">
            <v>1</v>
          </cell>
          <cell r="BE707">
            <v>1</v>
          </cell>
          <cell r="BF707">
            <v>0</v>
          </cell>
          <cell r="BG707">
            <v>0</v>
          </cell>
          <cell r="BH707">
            <v>2</v>
          </cell>
          <cell r="BI707">
            <v>2</v>
          </cell>
          <cell r="BJ707">
            <v>1</v>
          </cell>
          <cell r="BK707">
            <v>1</v>
          </cell>
          <cell r="BL707">
            <v>1</v>
          </cell>
          <cell r="BM707">
            <v>1</v>
          </cell>
          <cell r="BN707">
            <v>1</v>
          </cell>
          <cell r="BO707">
            <v>1</v>
          </cell>
          <cell r="BP707">
            <v>0</v>
          </cell>
          <cell r="BQ707">
            <v>1</v>
          </cell>
          <cell r="BR707">
            <v>1</v>
          </cell>
          <cell r="BS707">
            <v>1</v>
          </cell>
          <cell r="BT707">
            <v>0</v>
          </cell>
          <cell r="BU707">
            <v>2</v>
          </cell>
          <cell r="BV707">
            <v>1</v>
          </cell>
          <cell r="BW707">
            <v>1</v>
          </cell>
          <cell r="BX707">
            <v>1</v>
          </cell>
          <cell r="BY707">
            <v>1</v>
          </cell>
          <cell r="BZ707">
            <v>1</v>
          </cell>
          <cell r="CA707">
            <v>1</v>
          </cell>
          <cell r="CB707">
            <v>1</v>
          </cell>
          <cell r="CC707">
            <v>1</v>
          </cell>
          <cell r="CD707">
            <v>1</v>
          </cell>
          <cell r="CE707">
            <v>2</v>
          </cell>
          <cell r="CF707">
            <v>1</v>
          </cell>
          <cell r="CG707">
            <v>2</v>
          </cell>
          <cell r="CH707">
            <v>1</v>
          </cell>
          <cell r="CI707">
            <v>1</v>
          </cell>
          <cell r="CJ707">
            <v>1</v>
          </cell>
          <cell r="CK707">
            <v>1</v>
          </cell>
          <cell r="CL707">
            <v>1</v>
          </cell>
          <cell r="CM707">
            <v>1</v>
          </cell>
          <cell r="CN707">
            <v>1</v>
          </cell>
          <cell r="CO707">
            <v>1</v>
          </cell>
          <cell r="CP707">
            <v>1</v>
          </cell>
          <cell r="CQ707">
            <v>1</v>
          </cell>
          <cell r="CR707">
            <v>1</v>
          </cell>
          <cell r="CS707">
            <v>1</v>
          </cell>
          <cell r="CT707">
            <v>1</v>
          </cell>
          <cell r="CU707">
            <v>1</v>
          </cell>
          <cell r="CV707">
            <v>1</v>
          </cell>
          <cell r="CW707">
            <v>1</v>
          </cell>
          <cell r="CX707">
            <v>1</v>
          </cell>
          <cell r="CY707">
            <v>1</v>
          </cell>
          <cell r="CZ707">
            <v>1</v>
          </cell>
          <cell r="DA707">
            <v>1</v>
          </cell>
          <cell r="DB707">
            <v>1</v>
          </cell>
          <cell r="DC707">
            <v>2</v>
          </cell>
          <cell r="DD707">
            <v>1</v>
          </cell>
          <cell r="DE707">
            <v>1</v>
          </cell>
          <cell r="DF707">
            <v>1</v>
          </cell>
          <cell r="DG707">
            <v>1</v>
          </cell>
          <cell r="DH707">
            <v>1</v>
          </cell>
          <cell r="DI707">
            <v>1</v>
          </cell>
          <cell r="DJ707" t="str">
            <v>BV</v>
          </cell>
          <cell r="DK707" t="str">
            <v>Limited</v>
          </cell>
          <cell r="EA707" t="str">
            <v>Might</v>
          </cell>
          <cell r="EB707" t="str">
            <v>• Must be of Any Evil Alignment.
• Base Fortitude save bonus +6 or greater.
• 5 ranks in Escape Artist.
• Thrall to Demon feat.
• Willing Deformity feat.
• Must have been polymorphed or experienced some sort of shapechanging experience (not verified).
• The thrall of Juiblex is initiated by sacrificing an intelligent being. At least 3 oozes, slimes or puddings must be present for the ritual. The victim of the sacrificial ritual must be dissolved in acid (not verified).</v>
          </cell>
        </row>
        <row r="708">
          <cell r="A708">
            <v>705</v>
          </cell>
          <cell r="B708" t="str">
            <v>Thrall of Orcus</v>
          </cell>
          <cell r="C708" t="str">
            <v>ToO</v>
          </cell>
          <cell r="D708" t="str">
            <v>ToO</v>
          </cell>
          <cell r="E708">
            <v>0</v>
          </cell>
          <cell r="G708">
            <v>0</v>
          </cell>
          <cell r="K708">
            <v>2</v>
          </cell>
          <cell r="L708">
            <v>8</v>
          </cell>
          <cell r="N708" t="b">
            <v>0</v>
          </cell>
          <cell r="O708" t="b">
            <v>0</v>
          </cell>
          <cell r="P708" t="b">
            <v>0</v>
          </cell>
          <cell r="Q708" t="b">
            <v>0</v>
          </cell>
          <cell r="R708" t="b">
            <v>0</v>
          </cell>
          <cell r="S708" t="b">
            <v>0</v>
          </cell>
          <cell r="T708" t="b">
            <v>0</v>
          </cell>
          <cell r="U708">
            <v>1</v>
          </cell>
          <cell r="V708">
            <v>0.5</v>
          </cell>
          <cell r="W708">
            <v>0.34</v>
          </cell>
          <cell r="X708">
            <v>0.5</v>
          </cell>
          <cell r="AH708">
            <v>1</v>
          </cell>
          <cell r="AI708">
            <v>1</v>
          </cell>
          <cell r="AJ708">
            <v>1</v>
          </cell>
          <cell r="AK708">
            <v>2</v>
          </cell>
          <cell r="AL708">
            <v>1</v>
          </cell>
          <cell r="AM708">
            <v>0</v>
          </cell>
          <cell r="AN708">
            <v>2</v>
          </cell>
          <cell r="AO708">
            <v>2</v>
          </cell>
          <cell r="AP708">
            <v>2</v>
          </cell>
          <cell r="AQ708">
            <v>2</v>
          </cell>
          <cell r="AR708">
            <v>2</v>
          </cell>
          <cell r="AS708">
            <v>2</v>
          </cell>
          <cell r="AT708">
            <v>2</v>
          </cell>
          <cell r="AU708">
            <v>2</v>
          </cell>
          <cell r="AV708">
            <v>1</v>
          </cell>
          <cell r="AW708">
            <v>1</v>
          </cell>
          <cell r="AX708">
            <v>1</v>
          </cell>
          <cell r="AY708">
            <v>1</v>
          </cell>
          <cell r="AZ708">
            <v>1</v>
          </cell>
          <cell r="BA708">
            <v>1</v>
          </cell>
          <cell r="BB708">
            <v>1</v>
          </cell>
          <cell r="BC708">
            <v>1</v>
          </cell>
          <cell r="BD708">
            <v>1</v>
          </cell>
          <cell r="BE708">
            <v>2</v>
          </cell>
          <cell r="BF708">
            <v>0</v>
          </cell>
          <cell r="BG708">
            <v>0</v>
          </cell>
          <cell r="BH708">
            <v>2</v>
          </cell>
          <cell r="BI708">
            <v>1</v>
          </cell>
          <cell r="BJ708">
            <v>2</v>
          </cell>
          <cell r="BK708">
            <v>2</v>
          </cell>
          <cell r="BL708">
            <v>2</v>
          </cell>
          <cell r="BM708">
            <v>2</v>
          </cell>
          <cell r="BN708">
            <v>2</v>
          </cell>
          <cell r="BO708">
            <v>2</v>
          </cell>
          <cell r="BP708">
            <v>0</v>
          </cell>
          <cell r="BQ708">
            <v>2</v>
          </cell>
          <cell r="BR708">
            <v>2</v>
          </cell>
          <cell r="BS708">
            <v>2</v>
          </cell>
          <cell r="BT708">
            <v>0</v>
          </cell>
          <cell r="BU708">
            <v>2</v>
          </cell>
          <cell r="BV708">
            <v>2</v>
          </cell>
          <cell r="BW708">
            <v>2</v>
          </cell>
          <cell r="BX708">
            <v>2</v>
          </cell>
          <cell r="BY708">
            <v>2</v>
          </cell>
          <cell r="BZ708">
            <v>2</v>
          </cell>
          <cell r="CA708">
            <v>2</v>
          </cell>
          <cell r="CB708">
            <v>2</v>
          </cell>
          <cell r="CC708">
            <v>2</v>
          </cell>
          <cell r="CD708">
            <v>2</v>
          </cell>
          <cell r="CE708">
            <v>1</v>
          </cell>
          <cell r="CF708">
            <v>1</v>
          </cell>
          <cell r="CG708">
            <v>2</v>
          </cell>
          <cell r="CH708">
            <v>1</v>
          </cell>
          <cell r="CI708">
            <v>1</v>
          </cell>
          <cell r="CJ708">
            <v>1</v>
          </cell>
          <cell r="CK708">
            <v>1</v>
          </cell>
          <cell r="CL708">
            <v>1</v>
          </cell>
          <cell r="CM708">
            <v>1</v>
          </cell>
          <cell r="CN708">
            <v>1</v>
          </cell>
          <cell r="CO708">
            <v>2</v>
          </cell>
          <cell r="CP708">
            <v>2</v>
          </cell>
          <cell r="CQ708">
            <v>2</v>
          </cell>
          <cell r="CR708">
            <v>2</v>
          </cell>
          <cell r="CS708">
            <v>2</v>
          </cell>
          <cell r="CT708">
            <v>2</v>
          </cell>
          <cell r="CU708">
            <v>1</v>
          </cell>
          <cell r="CV708">
            <v>1</v>
          </cell>
          <cell r="CW708">
            <v>1</v>
          </cell>
          <cell r="CX708">
            <v>1</v>
          </cell>
          <cell r="CY708">
            <v>1</v>
          </cell>
          <cell r="CZ708">
            <v>1</v>
          </cell>
          <cell r="DA708">
            <v>1</v>
          </cell>
          <cell r="DB708">
            <v>1</v>
          </cell>
          <cell r="DC708">
            <v>2</v>
          </cell>
          <cell r="DD708">
            <v>1</v>
          </cell>
          <cell r="DE708">
            <v>1</v>
          </cell>
          <cell r="DF708">
            <v>1</v>
          </cell>
          <cell r="DG708">
            <v>1</v>
          </cell>
          <cell r="DH708">
            <v>1</v>
          </cell>
          <cell r="DI708">
            <v>1</v>
          </cell>
          <cell r="DJ708" t="str">
            <v>BV</v>
          </cell>
          <cell r="DK708" t="str">
            <v>Limited</v>
          </cell>
          <cell r="EA708" t="str">
            <v>Might</v>
          </cell>
          <cell r="EB708" t="str">
            <v>• Must be of Any Evil Alignment.
• Base attack bonus of +4 or greater.
• 2 ranks in Knowledge (arcana).
• 2 ranks in Knowledge (religion).
• Lichloved feat.
• Thrall to Demon feat.
• Must be able to cast a spell of the Necromancy school (not verified).
• The sacrifice of an intelligent being is the centerpiece of the Initiation ritual that takes place in complete darkness atop an alter made of at least 30 skulls (not verified).</v>
          </cell>
        </row>
        <row r="709">
          <cell r="A709">
            <v>706</v>
          </cell>
          <cell r="B709" t="str">
            <v>Vermin Lord</v>
          </cell>
          <cell r="C709" t="str">
            <v>VmL</v>
          </cell>
          <cell r="D709" t="str">
            <v>VmL</v>
          </cell>
          <cell r="E709">
            <v>0</v>
          </cell>
          <cell r="G709">
            <v>0</v>
          </cell>
          <cell r="K709">
            <v>4</v>
          </cell>
          <cell r="L709">
            <v>6</v>
          </cell>
          <cell r="U709">
            <v>0.5</v>
          </cell>
          <cell r="V709">
            <v>0.34</v>
          </cell>
          <cell r="W709">
            <v>0.34</v>
          </cell>
          <cell r="X709">
            <v>0.5</v>
          </cell>
          <cell r="AH709">
            <v>1</v>
          </cell>
          <cell r="AI709">
            <v>1</v>
          </cell>
          <cell r="AJ709">
            <v>1</v>
          </cell>
          <cell r="AK709">
            <v>2</v>
          </cell>
          <cell r="AL709">
            <v>2</v>
          </cell>
          <cell r="AM709">
            <v>0</v>
          </cell>
          <cell r="AN709">
            <v>2</v>
          </cell>
          <cell r="AO709">
            <v>1</v>
          </cell>
          <cell r="AP709">
            <v>1</v>
          </cell>
          <cell r="AQ709">
            <v>1</v>
          </cell>
          <cell r="AR709">
            <v>1</v>
          </cell>
          <cell r="AS709">
            <v>1</v>
          </cell>
          <cell r="AT709">
            <v>1</v>
          </cell>
          <cell r="AU709">
            <v>1</v>
          </cell>
          <cell r="AV709">
            <v>1</v>
          </cell>
          <cell r="AW709">
            <v>1</v>
          </cell>
          <cell r="AX709">
            <v>1</v>
          </cell>
          <cell r="AY709">
            <v>1</v>
          </cell>
          <cell r="AZ709">
            <v>1</v>
          </cell>
          <cell r="BA709">
            <v>1</v>
          </cell>
          <cell r="BB709">
            <v>1</v>
          </cell>
          <cell r="BC709">
            <v>1</v>
          </cell>
          <cell r="BD709">
            <v>1</v>
          </cell>
          <cell r="BE709">
            <v>2</v>
          </cell>
          <cell r="BF709">
            <v>0</v>
          </cell>
          <cell r="BG709">
            <v>0</v>
          </cell>
          <cell r="BH709">
            <v>1</v>
          </cell>
          <cell r="BI709">
            <v>1</v>
          </cell>
          <cell r="BJ709">
            <v>1</v>
          </cell>
          <cell r="BK709">
            <v>1</v>
          </cell>
          <cell r="BL709">
            <v>1</v>
          </cell>
          <cell r="BM709">
            <v>1</v>
          </cell>
          <cell r="BN709">
            <v>1</v>
          </cell>
          <cell r="BO709">
            <v>1</v>
          </cell>
          <cell r="BP709">
            <v>0</v>
          </cell>
          <cell r="BQ709">
            <v>2</v>
          </cell>
          <cell r="BR709">
            <v>1</v>
          </cell>
          <cell r="BS709">
            <v>1</v>
          </cell>
          <cell r="BT709">
            <v>0</v>
          </cell>
          <cell r="BU709">
            <v>1</v>
          </cell>
          <cell r="BV709">
            <v>1</v>
          </cell>
          <cell r="BW709">
            <v>1</v>
          </cell>
          <cell r="BX709">
            <v>1</v>
          </cell>
          <cell r="BY709">
            <v>1</v>
          </cell>
          <cell r="BZ709">
            <v>1</v>
          </cell>
          <cell r="CA709">
            <v>1</v>
          </cell>
          <cell r="CB709">
            <v>1</v>
          </cell>
          <cell r="CC709">
            <v>1</v>
          </cell>
          <cell r="CD709">
            <v>1</v>
          </cell>
          <cell r="CE709">
            <v>2</v>
          </cell>
          <cell r="CF709">
            <v>1</v>
          </cell>
          <cell r="CG709">
            <v>2</v>
          </cell>
          <cell r="CH709">
            <v>1</v>
          </cell>
          <cell r="CI709">
            <v>2</v>
          </cell>
          <cell r="CJ709">
            <v>2</v>
          </cell>
          <cell r="CK709">
            <v>2</v>
          </cell>
          <cell r="CL709">
            <v>2</v>
          </cell>
          <cell r="CM709">
            <v>2</v>
          </cell>
          <cell r="CN709">
            <v>2</v>
          </cell>
          <cell r="CO709">
            <v>1</v>
          </cell>
          <cell r="CP709">
            <v>1</v>
          </cell>
          <cell r="CQ709">
            <v>1</v>
          </cell>
          <cell r="CR709">
            <v>1</v>
          </cell>
          <cell r="CS709">
            <v>1</v>
          </cell>
          <cell r="CT709">
            <v>1</v>
          </cell>
          <cell r="CU709">
            <v>1</v>
          </cell>
          <cell r="CV709">
            <v>1</v>
          </cell>
          <cell r="CW709">
            <v>2</v>
          </cell>
          <cell r="CX709">
            <v>1</v>
          </cell>
          <cell r="CY709">
            <v>1</v>
          </cell>
          <cell r="CZ709">
            <v>2</v>
          </cell>
          <cell r="DA709">
            <v>1</v>
          </cell>
          <cell r="DB709">
            <v>2</v>
          </cell>
          <cell r="DC709">
            <v>2</v>
          </cell>
          <cell r="DD709">
            <v>1</v>
          </cell>
          <cell r="DE709">
            <v>1</v>
          </cell>
          <cell r="DF709">
            <v>1</v>
          </cell>
          <cell r="DG709">
            <v>1</v>
          </cell>
          <cell r="DH709">
            <v>1</v>
          </cell>
          <cell r="DI709">
            <v>1</v>
          </cell>
          <cell r="DJ709" t="str">
            <v>BV</v>
          </cell>
          <cell r="DK709" t="str">
            <v>Limited</v>
          </cell>
          <cell r="EA709" t="str">
            <v>Might</v>
          </cell>
          <cell r="EB709" t="str">
            <v>• Must be of Any Evil Alignment.
• 3 ranks in Hide.
• 2 ranks in Knowledge (nature).
• 3 ranks in Move Silently.
• Verminfriend feat.
• Must be able to cast the Giant Vermin spell (not verified).
• The verminlord must be ordained by an intelligent evil creature with a physical resemblance to vermin (not verified).</v>
          </cell>
        </row>
        <row r="710">
          <cell r="A710">
            <v>707</v>
          </cell>
          <cell r="B710" t="str">
            <v>Warrior Of Darkness</v>
          </cell>
          <cell r="C710" t="str">
            <v>WoD</v>
          </cell>
          <cell r="D710" t="str">
            <v>WoD</v>
          </cell>
          <cell r="E710">
            <v>0</v>
          </cell>
          <cell r="K710">
            <v>4</v>
          </cell>
          <cell r="L710">
            <v>10</v>
          </cell>
          <cell r="N710" t="b">
            <v>0</v>
          </cell>
          <cell r="O710" t="b">
            <v>0</v>
          </cell>
          <cell r="P710" t="b">
            <v>0</v>
          </cell>
          <cell r="Q710" t="b">
            <v>0</v>
          </cell>
          <cell r="R710" t="b">
            <v>0</v>
          </cell>
          <cell r="S710" t="b">
            <v>0</v>
          </cell>
          <cell r="T710" t="b">
            <v>0</v>
          </cell>
          <cell r="U710">
            <v>1</v>
          </cell>
          <cell r="V710">
            <v>0.5</v>
          </cell>
          <cell r="W710">
            <v>0.34</v>
          </cell>
          <cell r="X710">
            <v>0.5</v>
          </cell>
          <cell r="AH710">
            <v>1</v>
          </cell>
          <cell r="AI710">
            <v>1</v>
          </cell>
          <cell r="AJ710">
            <v>1</v>
          </cell>
          <cell r="AK710">
            <v>2</v>
          </cell>
          <cell r="AL710">
            <v>2</v>
          </cell>
          <cell r="AM710">
            <v>0</v>
          </cell>
          <cell r="AN710">
            <v>2</v>
          </cell>
          <cell r="AO710">
            <v>1</v>
          </cell>
          <cell r="AP710">
            <v>1</v>
          </cell>
          <cell r="AQ710">
            <v>1</v>
          </cell>
          <cell r="AR710">
            <v>1</v>
          </cell>
          <cell r="AS710">
            <v>1</v>
          </cell>
          <cell r="AT710">
            <v>1</v>
          </cell>
          <cell r="AU710">
            <v>1</v>
          </cell>
          <cell r="AV710">
            <v>1</v>
          </cell>
          <cell r="AW710">
            <v>1</v>
          </cell>
          <cell r="AX710">
            <v>1</v>
          </cell>
          <cell r="AY710">
            <v>1</v>
          </cell>
          <cell r="AZ710">
            <v>1</v>
          </cell>
          <cell r="BA710">
            <v>1</v>
          </cell>
          <cell r="BB710">
            <v>1</v>
          </cell>
          <cell r="BC710">
            <v>1</v>
          </cell>
          <cell r="BD710">
            <v>1</v>
          </cell>
          <cell r="BE710">
            <v>2</v>
          </cell>
          <cell r="BF710">
            <v>0</v>
          </cell>
          <cell r="BG710">
            <v>0</v>
          </cell>
          <cell r="BH710">
            <v>1</v>
          </cell>
          <cell r="BI710">
            <v>2</v>
          </cell>
          <cell r="BJ710">
            <v>2</v>
          </cell>
          <cell r="BK710">
            <v>1</v>
          </cell>
          <cell r="BL710">
            <v>1</v>
          </cell>
          <cell r="BM710">
            <v>1</v>
          </cell>
          <cell r="BN710">
            <v>1</v>
          </cell>
          <cell r="BO710">
            <v>1</v>
          </cell>
          <cell r="BP710">
            <v>0</v>
          </cell>
          <cell r="BQ710">
            <v>1</v>
          </cell>
          <cell r="BR710">
            <v>1</v>
          </cell>
          <cell r="BS710">
            <v>1</v>
          </cell>
          <cell r="BT710">
            <v>0</v>
          </cell>
          <cell r="BU710">
            <v>1</v>
          </cell>
          <cell r="BV710">
            <v>2</v>
          </cell>
          <cell r="BW710">
            <v>1</v>
          </cell>
          <cell r="BX710">
            <v>1</v>
          </cell>
          <cell r="BY710">
            <v>1</v>
          </cell>
          <cell r="BZ710">
            <v>1</v>
          </cell>
          <cell r="CA710">
            <v>1</v>
          </cell>
          <cell r="CB710">
            <v>1</v>
          </cell>
          <cell r="CC710">
            <v>1</v>
          </cell>
          <cell r="CD710">
            <v>1</v>
          </cell>
          <cell r="CE710">
            <v>1</v>
          </cell>
          <cell r="CF710">
            <v>1</v>
          </cell>
          <cell r="CG710">
            <v>2</v>
          </cell>
          <cell r="CH710">
            <v>1</v>
          </cell>
          <cell r="CI710">
            <v>1</v>
          </cell>
          <cell r="CJ710">
            <v>1</v>
          </cell>
          <cell r="CK710">
            <v>1</v>
          </cell>
          <cell r="CL710">
            <v>1</v>
          </cell>
          <cell r="CM710">
            <v>1</v>
          </cell>
          <cell r="CN710">
            <v>1</v>
          </cell>
          <cell r="CO710">
            <v>1</v>
          </cell>
          <cell r="CP710">
            <v>1</v>
          </cell>
          <cell r="CQ710">
            <v>1</v>
          </cell>
          <cell r="CR710">
            <v>1</v>
          </cell>
          <cell r="CS710">
            <v>1</v>
          </cell>
          <cell r="CT710">
            <v>1</v>
          </cell>
          <cell r="CU710">
            <v>1</v>
          </cell>
          <cell r="CV710">
            <v>2</v>
          </cell>
          <cell r="CW710">
            <v>1</v>
          </cell>
          <cell r="CX710">
            <v>1</v>
          </cell>
          <cell r="CY710">
            <v>1</v>
          </cell>
          <cell r="CZ710">
            <v>1</v>
          </cell>
          <cell r="DA710">
            <v>1</v>
          </cell>
          <cell r="DB710">
            <v>2</v>
          </cell>
          <cell r="DC710">
            <v>1</v>
          </cell>
          <cell r="DD710">
            <v>1</v>
          </cell>
          <cell r="DE710">
            <v>1</v>
          </cell>
          <cell r="DF710">
            <v>1</v>
          </cell>
          <cell r="DG710">
            <v>1</v>
          </cell>
          <cell r="DH710">
            <v>1</v>
          </cell>
          <cell r="DI710">
            <v>1</v>
          </cell>
          <cell r="DJ710" t="str">
            <v>BV</v>
          </cell>
          <cell r="DK710" t="str">
            <v>Limited</v>
          </cell>
          <cell r="EA710" t="str">
            <v>Might</v>
          </cell>
          <cell r="EB710" t="str">
            <v>• Must be of Any Evil Alignment.
• Base attack bonus of +5 or greater.
• 3 ranks in Knowledge (arcana).
• Speak Language (Abyssal or Infernal).
• Iron Will feat.
• Must endure a week of painful and scarring black magic rituals performed in solitude, the secrets of which take months of study and research. (not verified).</v>
          </cell>
        </row>
        <row r="711">
          <cell r="A711">
            <v>708</v>
          </cell>
          <cell r="B711" t="str">
            <v>– Prestige Classes Book of Exalted Deeds –</v>
          </cell>
          <cell r="E711">
            <v>0</v>
          </cell>
          <cell r="F711">
            <v>1</v>
          </cell>
        </row>
        <row r="712">
          <cell r="A712">
            <v>709</v>
          </cell>
          <cell r="B712" t="str">
            <v>Anointed Knight</v>
          </cell>
          <cell r="C712" t="str">
            <v>AnK</v>
          </cell>
          <cell r="D712" t="str">
            <v>AnK</v>
          </cell>
          <cell r="E712">
            <v>0</v>
          </cell>
          <cell r="K712">
            <v>2</v>
          </cell>
          <cell r="L712">
            <v>10</v>
          </cell>
          <cell r="N712" t="b">
            <v>0</v>
          </cell>
          <cell r="O712" t="b">
            <v>0</v>
          </cell>
          <cell r="P712" t="b">
            <v>0</v>
          </cell>
          <cell r="Q712" t="b">
            <v>0</v>
          </cell>
          <cell r="S712" t="b">
            <v>0</v>
          </cell>
          <cell r="T712" t="b">
            <v>0</v>
          </cell>
          <cell r="U712">
            <v>1</v>
          </cell>
          <cell r="V712">
            <v>0.5</v>
          </cell>
          <cell r="W712">
            <v>0.34</v>
          </cell>
          <cell r="X712">
            <v>0.5</v>
          </cell>
          <cell r="AH712">
            <v>1</v>
          </cell>
          <cell r="AI712">
            <v>1</v>
          </cell>
          <cell r="AJ712">
            <v>1</v>
          </cell>
          <cell r="AK712">
            <v>1</v>
          </cell>
          <cell r="AL712">
            <v>2</v>
          </cell>
          <cell r="AM712">
            <v>0</v>
          </cell>
          <cell r="AN712">
            <v>2</v>
          </cell>
          <cell r="AO712">
            <v>2</v>
          </cell>
          <cell r="AP712">
            <v>2</v>
          </cell>
          <cell r="AQ712">
            <v>2</v>
          </cell>
          <cell r="AR712">
            <v>2</v>
          </cell>
          <cell r="AS712">
            <v>2</v>
          </cell>
          <cell r="AT712">
            <v>2</v>
          </cell>
          <cell r="AU712">
            <v>2</v>
          </cell>
          <cell r="AV712">
            <v>1</v>
          </cell>
          <cell r="AW712">
            <v>1</v>
          </cell>
          <cell r="AX712">
            <v>1</v>
          </cell>
          <cell r="AY712">
            <v>1</v>
          </cell>
          <cell r="AZ712">
            <v>1</v>
          </cell>
          <cell r="BA712">
            <v>1</v>
          </cell>
          <cell r="BB712">
            <v>1</v>
          </cell>
          <cell r="BC712">
            <v>1</v>
          </cell>
          <cell r="BD712">
            <v>1</v>
          </cell>
          <cell r="BE712">
            <v>1</v>
          </cell>
          <cell r="BF712">
            <v>0</v>
          </cell>
          <cell r="BG712">
            <v>0</v>
          </cell>
          <cell r="BH712">
            <v>1</v>
          </cell>
          <cell r="BI712">
            <v>2</v>
          </cell>
          <cell r="BJ712">
            <v>2</v>
          </cell>
          <cell r="BK712">
            <v>1</v>
          </cell>
          <cell r="BL712">
            <v>1</v>
          </cell>
          <cell r="BM712">
            <v>1</v>
          </cell>
          <cell r="BN712">
            <v>1</v>
          </cell>
          <cell r="BO712">
            <v>1</v>
          </cell>
          <cell r="BP712">
            <v>0</v>
          </cell>
          <cell r="BQ712">
            <v>1</v>
          </cell>
          <cell r="BR712">
            <v>1</v>
          </cell>
          <cell r="BS712">
            <v>1</v>
          </cell>
          <cell r="BT712">
            <v>0</v>
          </cell>
          <cell r="BU712">
            <v>2</v>
          </cell>
          <cell r="BV712">
            <v>2</v>
          </cell>
          <cell r="BW712">
            <v>1</v>
          </cell>
          <cell r="BX712">
            <v>1</v>
          </cell>
          <cell r="BY712">
            <v>1</v>
          </cell>
          <cell r="BZ712">
            <v>1</v>
          </cell>
          <cell r="CA712">
            <v>1</v>
          </cell>
          <cell r="CB712">
            <v>1</v>
          </cell>
          <cell r="CC712">
            <v>1</v>
          </cell>
          <cell r="CD712">
            <v>1</v>
          </cell>
          <cell r="CE712">
            <v>1</v>
          </cell>
          <cell r="CF712">
            <v>1</v>
          </cell>
          <cell r="CG712">
            <v>1</v>
          </cell>
          <cell r="CH712">
            <v>1</v>
          </cell>
          <cell r="CI712">
            <v>1</v>
          </cell>
          <cell r="CJ712">
            <v>1</v>
          </cell>
          <cell r="CK712">
            <v>1</v>
          </cell>
          <cell r="CL712">
            <v>1</v>
          </cell>
          <cell r="CM712">
            <v>1</v>
          </cell>
          <cell r="CN712">
            <v>1</v>
          </cell>
          <cell r="CO712">
            <v>1</v>
          </cell>
          <cell r="CP712">
            <v>1</v>
          </cell>
          <cell r="CQ712">
            <v>1</v>
          </cell>
          <cell r="CR712">
            <v>1</v>
          </cell>
          <cell r="CS712">
            <v>1</v>
          </cell>
          <cell r="CT712">
            <v>1</v>
          </cell>
          <cell r="CU712">
            <v>1</v>
          </cell>
          <cell r="CV712">
            <v>2</v>
          </cell>
          <cell r="CW712">
            <v>1</v>
          </cell>
          <cell r="CX712">
            <v>1</v>
          </cell>
          <cell r="CY712">
            <v>1</v>
          </cell>
          <cell r="CZ712">
            <v>1</v>
          </cell>
          <cell r="DA712">
            <v>1</v>
          </cell>
          <cell r="DB712">
            <v>2</v>
          </cell>
          <cell r="DC712">
            <v>1</v>
          </cell>
          <cell r="DD712">
            <v>1</v>
          </cell>
          <cell r="DE712">
            <v>1</v>
          </cell>
          <cell r="DF712">
            <v>1</v>
          </cell>
          <cell r="DG712">
            <v>1</v>
          </cell>
          <cell r="DH712">
            <v>1</v>
          </cell>
          <cell r="DI712">
            <v>1</v>
          </cell>
          <cell r="DJ712" t="str">
            <v>BE</v>
          </cell>
          <cell r="DK712" t="str">
            <v>Limited</v>
          </cell>
          <cell r="EA712" t="str">
            <v>Do</v>
          </cell>
          <cell r="EB712" t="str">
            <v>• Base attack bonus of at least +5.
• 5 ranks in Craft(Alchemy).
• 3 ranks in Knowledge (Arcana).
• 3 ranks in Spellcraft.
• Ancestral Relic Feat.</v>
          </cell>
        </row>
        <row r="713">
          <cell r="A713">
            <v>710</v>
          </cell>
          <cell r="B713" t="str">
            <v>Apostle of Peace</v>
          </cell>
          <cell r="C713" t="str">
            <v>AoP</v>
          </cell>
          <cell r="D713" t="str">
            <v>AoP</v>
          </cell>
          <cell r="E713">
            <v>0</v>
          </cell>
          <cell r="K713">
            <v>4</v>
          </cell>
          <cell r="L713">
            <v>4</v>
          </cell>
          <cell r="M713">
            <v>0</v>
          </cell>
          <cell r="U713">
            <v>0.5</v>
          </cell>
          <cell r="V713">
            <v>0.5</v>
          </cell>
          <cell r="W713">
            <v>0.5</v>
          </cell>
          <cell r="X713">
            <v>0.5</v>
          </cell>
          <cell r="AH713">
            <v>1</v>
          </cell>
          <cell r="AI713">
            <v>1</v>
          </cell>
          <cell r="AJ713">
            <v>1</v>
          </cell>
          <cell r="AK713">
            <v>2</v>
          </cell>
          <cell r="AL713">
            <v>1</v>
          </cell>
          <cell r="AM713">
            <v>0</v>
          </cell>
          <cell r="AN713">
            <v>2</v>
          </cell>
          <cell r="AO713">
            <v>2</v>
          </cell>
          <cell r="AP713">
            <v>2</v>
          </cell>
          <cell r="AQ713">
            <v>2</v>
          </cell>
          <cell r="AR713">
            <v>2</v>
          </cell>
          <cell r="AS713">
            <v>2</v>
          </cell>
          <cell r="AT713">
            <v>2</v>
          </cell>
          <cell r="AU713">
            <v>2</v>
          </cell>
          <cell r="AV713">
            <v>1</v>
          </cell>
          <cell r="AW713">
            <v>2</v>
          </cell>
          <cell r="AX713">
            <v>1</v>
          </cell>
          <cell r="AY713">
            <v>1</v>
          </cell>
          <cell r="AZ713">
            <v>2</v>
          </cell>
          <cell r="BA713">
            <v>1</v>
          </cell>
          <cell r="BB713">
            <v>2</v>
          </cell>
          <cell r="BC713">
            <v>2</v>
          </cell>
          <cell r="BD713">
            <v>2</v>
          </cell>
          <cell r="BE713">
            <v>1</v>
          </cell>
          <cell r="BF713">
            <v>0</v>
          </cell>
          <cell r="BG713">
            <v>0</v>
          </cell>
          <cell r="BH713">
            <v>1</v>
          </cell>
          <cell r="BI713">
            <v>1</v>
          </cell>
          <cell r="BJ713">
            <v>2</v>
          </cell>
          <cell r="BK713">
            <v>2</v>
          </cell>
          <cell r="BL713">
            <v>2</v>
          </cell>
          <cell r="BM713">
            <v>2</v>
          </cell>
          <cell r="BN713">
            <v>2</v>
          </cell>
          <cell r="BO713">
            <v>2</v>
          </cell>
          <cell r="BP713">
            <v>0</v>
          </cell>
          <cell r="BQ713">
            <v>2</v>
          </cell>
          <cell r="BR713">
            <v>2</v>
          </cell>
          <cell r="BS713">
            <v>2</v>
          </cell>
          <cell r="BT713">
            <v>0</v>
          </cell>
          <cell r="BU713">
            <v>2</v>
          </cell>
          <cell r="BV713">
            <v>2</v>
          </cell>
          <cell r="BW713">
            <v>2</v>
          </cell>
          <cell r="BX713">
            <v>2</v>
          </cell>
          <cell r="BY713">
            <v>2</v>
          </cell>
          <cell r="BZ713">
            <v>2</v>
          </cell>
          <cell r="CA713">
            <v>2</v>
          </cell>
          <cell r="CB713">
            <v>2</v>
          </cell>
          <cell r="CC713">
            <v>2</v>
          </cell>
          <cell r="CD713">
            <v>2</v>
          </cell>
          <cell r="CE713">
            <v>2</v>
          </cell>
          <cell r="CF713">
            <v>1</v>
          </cell>
          <cell r="CG713">
            <v>1</v>
          </cell>
          <cell r="CH713">
            <v>1</v>
          </cell>
          <cell r="CI713">
            <v>2</v>
          </cell>
          <cell r="CJ713">
            <v>2</v>
          </cell>
          <cell r="CK713">
            <v>2</v>
          </cell>
          <cell r="CL713">
            <v>2</v>
          </cell>
          <cell r="CM713">
            <v>2</v>
          </cell>
          <cell r="CN713">
            <v>2</v>
          </cell>
          <cell r="CO713">
            <v>2</v>
          </cell>
          <cell r="CP713">
            <v>2</v>
          </cell>
          <cell r="CQ713">
            <v>2</v>
          </cell>
          <cell r="CR713">
            <v>2</v>
          </cell>
          <cell r="CS713">
            <v>2</v>
          </cell>
          <cell r="CT713">
            <v>2</v>
          </cell>
          <cell r="CU713">
            <v>1</v>
          </cell>
          <cell r="CV713">
            <v>1</v>
          </cell>
          <cell r="CW713">
            <v>2</v>
          </cell>
          <cell r="CX713">
            <v>2</v>
          </cell>
          <cell r="CY713">
            <v>1</v>
          </cell>
          <cell r="CZ713">
            <v>1</v>
          </cell>
          <cell r="DA713">
            <v>2</v>
          </cell>
          <cell r="DB713">
            <v>2</v>
          </cell>
          <cell r="DC713">
            <v>2</v>
          </cell>
          <cell r="DD713">
            <v>1</v>
          </cell>
          <cell r="DE713">
            <v>1</v>
          </cell>
          <cell r="DF713">
            <v>1</v>
          </cell>
          <cell r="DG713">
            <v>1</v>
          </cell>
          <cell r="DH713">
            <v>1</v>
          </cell>
          <cell r="DI713">
            <v>1</v>
          </cell>
          <cell r="DJ713" t="str">
            <v>BE</v>
          </cell>
          <cell r="DK713" t="str">
            <v>Limited</v>
          </cell>
          <cell r="EA713" t="str">
            <v>Do</v>
          </cell>
          <cell r="EB713" t="str">
            <v>• Base Will save of at least +5.
• 10 ranks in Concentration.
• 6 ranks in Diplomacy.
• Sacred Vow feat.
• Vow of Nonviolence.
• Vow of Peace.
• Vow of Poverty.</v>
          </cell>
        </row>
        <row r="714">
          <cell r="A714">
            <v>711</v>
          </cell>
          <cell r="B714" t="str">
            <v>Beloved of Valarian</v>
          </cell>
          <cell r="C714" t="str">
            <v>BoV</v>
          </cell>
          <cell r="D714" t="str">
            <v>BoV</v>
          </cell>
          <cell r="E714">
            <v>0</v>
          </cell>
          <cell r="K714">
            <v>2</v>
          </cell>
          <cell r="L714">
            <v>10</v>
          </cell>
          <cell r="N714" t="b">
            <v>0</v>
          </cell>
          <cell r="Q714" t="b">
            <v>0</v>
          </cell>
          <cell r="S714" t="b">
            <v>0</v>
          </cell>
          <cell r="T714" t="b">
            <v>0</v>
          </cell>
          <cell r="U714">
            <v>1</v>
          </cell>
          <cell r="V714">
            <v>0.5</v>
          </cell>
          <cell r="W714">
            <v>0.34</v>
          </cell>
          <cell r="X714">
            <v>0.34</v>
          </cell>
          <cell r="AH714">
            <v>1</v>
          </cell>
          <cell r="AI714">
            <v>1</v>
          </cell>
          <cell r="AJ714">
            <v>1</v>
          </cell>
          <cell r="AK714">
            <v>1</v>
          </cell>
          <cell r="AL714">
            <v>1</v>
          </cell>
          <cell r="AM714">
            <v>0</v>
          </cell>
          <cell r="AN714">
            <v>2</v>
          </cell>
          <cell r="AO714">
            <v>1</v>
          </cell>
          <cell r="AP714">
            <v>1</v>
          </cell>
          <cell r="AQ714">
            <v>1</v>
          </cell>
          <cell r="AR714">
            <v>1</v>
          </cell>
          <cell r="AS714">
            <v>1</v>
          </cell>
          <cell r="AT714">
            <v>1</v>
          </cell>
          <cell r="AU714">
            <v>1</v>
          </cell>
          <cell r="AV714">
            <v>1</v>
          </cell>
          <cell r="AW714">
            <v>2</v>
          </cell>
          <cell r="AX714">
            <v>1</v>
          </cell>
          <cell r="AY714">
            <v>1</v>
          </cell>
          <cell r="AZ714">
            <v>1</v>
          </cell>
          <cell r="BA714">
            <v>1</v>
          </cell>
          <cell r="BB714">
            <v>1</v>
          </cell>
          <cell r="BC714">
            <v>2</v>
          </cell>
          <cell r="BD714">
            <v>2</v>
          </cell>
          <cell r="BE714">
            <v>1</v>
          </cell>
          <cell r="BF714">
            <v>0</v>
          </cell>
          <cell r="BG714">
            <v>0</v>
          </cell>
          <cell r="BH714">
            <v>1</v>
          </cell>
          <cell r="BI714">
            <v>1</v>
          </cell>
          <cell r="BJ714">
            <v>1</v>
          </cell>
          <cell r="BK714">
            <v>1</v>
          </cell>
          <cell r="BL714">
            <v>1</v>
          </cell>
          <cell r="BM714">
            <v>1</v>
          </cell>
          <cell r="BN714">
            <v>1</v>
          </cell>
          <cell r="BO714">
            <v>1</v>
          </cell>
          <cell r="BP714">
            <v>0</v>
          </cell>
          <cell r="BQ714">
            <v>2</v>
          </cell>
          <cell r="BR714">
            <v>1</v>
          </cell>
          <cell r="BS714">
            <v>1</v>
          </cell>
          <cell r="BT714">
            <v>0</v>
          </cell>
          <cell r="BU714">
            <v>1</v>
          </cell>
          <cell r="BV714">
            <v>1</v>
          </cell>
          <cell r="BW714">
            <v>1</v>
          </cell>
          <cell r="BX714">
            <v>1</v>
          </cell>
          <cell r="BY714">
            <v>1</v>
          </cell>
          <cell r="BZ714">
            <v>1</v>
          </cell>
          <cell r="CA714">
            <v>1</v>
          </cell>
          <cell r="CB714">
            <v>1</v>
          </cell>
          <cell r="CC714">
            <v>1</v>
          </cell>
          <cell r="CD714">
            <v>1</v>
          </cell>
          <cell r="CE714">
            <v>1</v>
          </cell>
          <cell r="CF714">
            <v>1</v>
          </cell>
          <cell r="CG714">
            <v>1</v>
          </cell>
          <cell r="CH714">
            <v>1</v>
          </cell>
          <cell r="CI714">
            <v>1</v>
          </cell>
          <cell r="CJ714">
            <v>1</v>
          </cell>
          <cell r="CK714">
            <v>1</v>
          </cell>
          <cell r="CL714">
            <v>1</v>
          </cell>
          <cell r="CM714">
            <v>1</v>
          </cell>
          <cell r="CN714">
            <v>1</v>
          </cell>
          <cell r="CO714">
            <v>1</v>
          </cell>
          <cell r="CP714">
            <v>1</v>
          </cell>
          <cell r="CQ714">
            <v>1</v>
          </cell>
          <cell r="CR714">
            <v>1</v>
          </cell>
          <cell r="CS714">
            <v>1</v>
          </cell>
          <cell r="CT714">
            <v>1</v>
          </cell>
          <cell r="CU714">
            <v>1</v>
          </cell>
          <cell r="CV714">
            <v>2</v>
          </cell>
          <cell r="CW714">
            <v>1</v>
          </cell>
          <cell r="CX714">
            <v>2</v>
          </cell>
          <cell r="CY714">
            <v>1</v>
          </cell>
          <cell r="CZ714">
            <v>1</v>
          </cell>
          <cell r="DA714">
            <v>1</v>
          </cell>
          <cell r="DB714">
            <v>1</v>
          </cell>
          <cell r="DC714">
            <v>1</v>
          </cell>
          <cell r="DD714">
            <v>2</v>
          </cell>
          <cell r="DE714">
            <v>1</v>
          </cell>
          <cell r="DF714">
            <v>1</v>
          </cell>
          <cell r="DG714">
            <v>1</v>
          </cell>
          <cell r="DH714">
            <v>1</v>
          </cell>
          <cell r="DI714">
            <v>1</v>
          </cell>
          <cell r="DJ714" t="str">
            <v>BE</v>
          </cell>
          <cell r="DK714" t="str">
            <v>Limited</v>
          </cell>
          <cell r="EA714" t="str">
            <v>Do</v>
          </cell>
          <cell r="EB714" t="str">
            <v>• Your gender must be female.
• A base attack bonus of +7 or greater.
• 5 ranks in Knowledge (Nature).
• 10 ranks in Ride.</v>
          </cell>
        </row>
        <row r="715">
          <cell r="A715">
            <v>712</v>
          </cell>
          <cell r="B715" t="str">
            <v>Celestial Mystic</v>
          </cell>
          <cell r="C715" t="str">
            <v>ClM</v>
          </cell>
          <cell r="D715" t="str">
            <v>ClM</v>
          </cell>
          <cell r="E715">
            <v>0</v>
          </cell>
          <cell r="G715">
            <v>0</v>
          </cell>
          <cell r="K715">
            <v>4</v>
          </cell>
          <cell r="L715">
            <v>4</v>
          </cell>
          <cell r="U715">
            <v>0.5</v>
          </cell>
          <cell r="V715">
            <v>0.34</v>
          </cell>
          <cell r="W715">
            <v>0.34</v>
          </cell>
          <cell r="X715">
            <v>0.5</v>
          </cell>
          <cell r="AH715">
            <v>1</v>
          </cell>
          <cell r="AI715">
            <v>1</v>
          </cell>
          <cell r="AJ715">
            <v>1</v>
          </cell>
          <cell r="AK715">
            <v>1</v>
          </cell>
          <cell r="AL715">
            <v>1</v>
          </cell>
          <cell r="AM715">
            <v>0</v>
          </cell>
          <cell r="AN715">
            <v>2</v>
          </cell>
          <cell r="AO715">
            <v>2</v>
          </cell>
          <cell r="AP715">
            <v>2</v>
          </cell>
          <cell r="AQ715">
            <v>2</v>
          </cell>
          <cell r="AR715">
            <v>2</v>
          </cell>
          <cell r="AS715">
            <v>2</v>
          </cell>
          <cell r="AT715">
            <v>2</v>
          </cell>
          <cell r="AU715">
            <v>2</v>
          </cell>
          <cell r="AV715">
            <v>1</v>
          </cell>
          <cell r="AW715">
            <v>2</v>
          </cell>
          <cell r="AX715">
            <v>1</v>
          </cell>
          <cell r="AY715">
            <v>1</v>
          </cell>
          <cell r="AZ715">
            <v>1</v>
          </cell>
          <cell r="BA715">
            <v>1</v>
          </cell>
          <cell r="BB715">
            <v>1</v>
          </cell>
          <cell r="BC715">
            <v>1</v>
          </cell>
          <cell r="BD715">
            <v>2</v>
          </cell>
          <cell r="BE715">
            <v>1</v>
          </cell>
          <cell r="BF715">
            <v>0</v>
          </cell>
          <cell r="BG715">
            <v>0</v>
          </cell>
          <cell r="BH715">
            <v>1</v>
          </cell>
          <cell r="BI715">
            <v>1</v>
          </cell>
          <cell r="BJ715">
            <v>2</v>
          </cell>
          <cell r="BK715">
            <v>1</v>
          </cell>
          <cell r="BL715">
            <v>1</v>
          </cell>
          <cell r="BM715">
            <v>1</v>
          </cell>
          <cell r="BN715">
            <v>1</v>
          </cell>
          <cell r="BO715">
            <v>1</v>
          </cell>
          <cell r="BP715">
            <v>0</v>
          </cell>
          <cell r="BQ715">
            <v>1</v>
          </cell>
          <cell r="BR715">
            <v>1</v>
          </cell>
          <cell r="BS715">
            <v>1</v>
          </cell>
          <cell r="BT715">
            <v>0</v>
          </cell>
          <cell r="BU715">
            <v>2</v>
          </cell>
          <cell r="BV715">
            <v>2</v>
          </cell>
          <cell r="BW715">
            <v>1</v>
          </cell>
          <cell r="BX715">
            <v>1</v>
          </cell>
          <cell r="BY715">
            <v>1</v>
          </cell>
          <cell r="BZ715">
            <v>1</v>
          </cell>
          <cell r="CA715">
            <v>1</v>
          </cell>
          <cell r="CB715">
            <v>1</v>
          </cell>
          <cell r="CC715">
            <v>1</v>
          </cell>
          <cell r="CD715">
            <v>1</v>
          </cell>
          <cell r="CE715">
            <v>1</v>
          </cell>
          <cell r="CF715">
            <v>1</v>
          </cell>
          <cell r="CG715">
            <v>1</v>
          </cell>
          <cell r="CH715">
            <v>1</v>
          </cell>
          <cell r="CI715">
            <v>1</v>
          </cell>
          <cell r="CJ715">
            <v>1</v>
          </cell>
          <cell r="CK715">
            <v>1</v>
          </cell>
          <cell r="CL715">
            <v>1</v>
          </cell>
          <cell r="CM715">
            <v>1</v>
          </cell>
          <cell r="CN715">
            <v>1</v>
          </cell>
          <cell r="CO715">
            <v>1</v>
          </cell>
          <cell r="CP715">
            <v>1</v>
          </cell>
          <cell r="CQ715">
            <v>1</v>
          </cell>
          <cell r="CR715">
            <v>1</v>
          </cell>
          <cell r="CS715">
            <v>1</v>
          </cell>
          <cell r="CT715">
            <v>1</v>
          </cell>
          <cell r="CU715">
            <v>1</v>
          </cell>
          <cell r="CV715">
            <v>1</v>
          </cell>
          <cell r="CW715">
            <v>1</v>
          </cell>
          <cell r="CX715">
            <v>1</v>
          </cell>
          <cell r="CY715">
            <v>1</v>
          </cell>
          <cell r="CZ715">
            <v>1</v>
          </cell>
          <cell r="DA715">
            <v>1</v>
          </cell>
          <cell r="DB715">
            <v>2</v>
          </cell>
          <cell r="DC715">
            <v>1</v>
          </cell>
          <cell r="DD715">
            <v>1</v>
          </cell>
          <cell r="DE715">
            <v>1</v>
          </cell>
          <cell r="DF715">
            <v>1</v>
          </cell>
          <cell r="DG715">
            <v>1</v>
          </cell>
          <cell r="DH715">
            <v>1</v>
          </cell>
          <cell r="DI715">
            <v>1</v>
          </cell>
          <cell r="DJ715" t="str">
            <v>BE</v>
          </cell>
          <cell r="DK715" t="str">
            <v>Limited</v>
          </cell>
          <cell r="EA715" t="str">
            <v>Do</v>
          </cell>
          <cell r="EB715" t="str">
            <v>• 4 ranks in Knowledge (Arcana).
• 4 ranks in Knowledge (the Planes).
• 6 ranks in Knowledge (Religion).
• 6 ranks in Spellcraft..
• Servent of the Heavens feat.
• Sacred Vow.
• Vow of Abstinence.
• Be able to casat 4th-level spells..</v>
          </cell>
        </row>
        <row r="716">
          <cell r="A716">
            <v>713</v>
          </cell>
          <cell r="B716" t="str">
            <v>Champion of Gwynharwyf</v>
          </cell>
          <cell r="C716" t="str">
            <v>CoG</v>
          </cell>
          <cell r="D716" t="str">
            <v>CoG</v>
          </cell>
          <cell r="E716">
            <v>0</v>
          </cell>
          <cell r="K716">
            <v>4</v>
          </cell>
          <cell r="L716">
            <v>12</v>
          </cell>
          <cell r="U716">
            <v>1</v>
          </cell>
          <cell r="V716">
            <v>0.5</v>
          </cell>
          <cell r="W716">
            <v>0.34</v>
          </cell>
          <cell r="X716">
            <v>0.34</v>
          </cell>
          <cell r="AH716">
            <v>1</v>
          </cell>
          <cell r="AI716">
            <v>1</v>
          </cell>
          <cell r="AJ716">
            <v>1</v>
          </cell>
          <cell r="AK716">
            <v>1</v>
          </cell>
          <cell r="AL716">
            <v>2</v>
          </cell>
          <cell r="AM716">
            <v>0</v>
          </cell>
          <cell r="AN716">
            <v>1</v>
          </cell>
          <cell r="AO716">
            <v>2</v>
          </cell>
          <cell r="AP716">
            <v>2</v>
          </cell>
          <cell r="AQ716">
            <v>2</v>
          </cell>
          <cell r="AR716">
            <v>2</v>
          </cell>
          <cell r="AS716">
            <v>2</v>
          </cell>
          <cell r="AT716">
            <v>2</v>
          </cell>
          <cell r="AU716">
            <v>2</v>
          </cell>
          <cell r="AV716">
            <v>1</v>
          </cell>
          <cell r="AW716">
            <v>1</v>
          </cell>
          <cell r="AX716">
            <v>1</v>
          </cell>
          <cell r="AY716">
            <v>1</v>
          </cell>
          <cell r="AZ716">
            <v>1</v>
          </cell>
          <cell r="BA716">
            <v>1</v>
          </cell>
          <cell r="BB716">
            <v>1</v>
          </cell>
          <cell r="BC716">
            <v>2</v>
          </cell>
          <cell r="BD716">
            <v>1</v>
          </cell>
          <cell r="BE716">
            <v>1</v>
          </cell>
          <cell r="BF716">
            <v>0</v>
          </cell>
          <cell r="BG716">
            <v>0</v>
          </cell>
          <cell r="BH716">
            <v>2</v>
          </cell>
          <cell r="BI716">
            <v>2</v>
          </cell>
          <cell r="BJ716">
            <v>1</v>
          </cell>
          <cell r="BK716">
            <v>1</v>
          </cell>
          <cell r="BL716">
            <v>1</v>
          </cell>
          <cell r="BM716">
            <v>1</v>
          </cell>
          <cell r="BN716">
            <v>1</v>
          </cell>
          <cell r="BO716">
            <v>1</v>
          </cell>
          <cell r="BP716">
            <v>0</v>
          </cell>
          <cell r="BQ716">
            <v>1</v>
          </cell>
          <cell r="BR716">
            <v>1</v>
          </cell>
          <cell r="BS716">
            <v>1</v>
          </cell>
          <cell r="BT716">
            <v>0</v>
          </cell>
          <cell r="BU716">
            <v>1</v>
          </cell>
          <cell r="BV716">
            <v>1</v>
          </cell>
          <cell r="BW716">
            <v>1</v>
          </cell>
          <cell r="BX716">
            <v>1</v>
          </cell>
          <cell r="BY716">
            <v>1</v>
          </cell>
          <cell r="BZ716">
            <v>1</v>
          </cell>
          <cell r="CA716">
            <v>1</v>
          </cell>
          <cell r="CB716">
            <v>1</v>
          </cell>
          <cell r="CC716">
            <v>1</v>
          </cell>
          <cell r="CD716">
            <v>1</v>
          </cell>
          <cell r="CE716">
            <v>2</v>
          </cell>
          <cell r="CF716">
            <v>1</v>
          </cell>
          <cell r="CG716">
            <v>1</v>
          </cell>
          <cell r="CH716">
            <v>1</v>
          </cell>
          <cell r="CI716">
            <v>1</v>
          </cell>
          <cell r="CJ716">
            <v>1</v>
          </cell>
          <cell r="CK716">
            <v>1</v>
          </cell>
          <cell r="CL716">
            <v>1</v>
          </cell>
          <cell r="CM716">
            <v>1</v>
          </cell>
          <cell r="CN716">
            <v>1</v>
          </cell>
          <cell r="CO716">
            <v>1</v>
          </cell>
          <cell r="CP716">
            <v>1</v>
          </cell>
          <cell r="CQ716">
            <v>1</v>
          </cell>
          <cell r="CR716">
            <v>1</v>
          </cell>
          <cell r="CS716">
            <v>1</v>
          </cell>
          <cell r="CT716">
            <v>1</v>
          </cell>
          <cell r="CU716">
            <v>1</v>
          </cell>
          <cell r="CV716">
            <v>2</v>
          </cell>
          <cell r="CW716">
            <v>1</v>
          </cell>
          <cell r="CX716">
            <v>1</v>
          </cell>
          <cell r="CY716">
            <v>1</v>
          </cell>
          <cell r="CZ716">
            <v>1</v>
          </cell>
          <cell r="DA716">
            <v>1</v>
          </cell>
          <cell r="DB716">
            <v>1</v>
          </cell>
          <cell r="DC716">
            <v>1</v>
          </cell>
          <cell r="DD716">
            <v>2</v>
          </cell>
          <cell r="DE716">
            <v>2</v>
          </cell>
          <cell r="DF716">
            <v>1</v>
          </cell>
          <cell r="DG716">
            <v>1</v>
          </cell>
          <cell r="DH716">
            <v>1</v>
          </cell>
          <cell r="DI716">
            <v>1</v>
          </cell>
          <cell r="DJ716" t="str">
            <v>BE</v>
          </cell>
          <cell r="DK716" t="str">
            <v>Limited</v>
          </cell>
          <cell r="EA716" t="str">
            <v>Do</v>
          </cell>
          <cell r="EB716" t="str">
            <v>• Your alignment must be Chaotic Good.
• A base attack bonus of +6 or greater.
• 9 ranks in Intimidate.
• Knight of Stars feat.
• Righteous Wrath feat.</v>
          </cell>
        </row>
        <row r="717">
          <cell r="A717">
            <v>714</v>
          </cell>
          <cell r="B717" t="str">
            <v>Defender of Sealtiel</v>
          </cell>
          <cell r="C717" t="str">
            <v>DoS</v>
          </cell>
          <cell r="D717" t="str">
            <v>DoS</v>
          </cell>
          <cell r="E717">
            <v>0</v>
          </cell>
          <cell r="K717">
            <v>2</v>
          </cell>
          <cell r="L717">
            <v>12</v>
          </cell>
          <cell r="U717">
            <v>1</v>
          </cell>
          <cell r="V717">
            <v>0.5</v>
          </cell>
          <cell r="W717">
            <v>0.34</v>
          </cell>
          <cell r="X717">
            <v>0.5</v>
          </cell>
          <cell r="AH717">
            <v>1</v>
          </cell>
          <cell r="AI717">
            <v>1</v>
          </cell>
          <cell r="AJ717">
            <v>1</v>
          </cell>
          <cell r="AK717">
            <v>1</v>
          </cell>
          <cell r="AL717">
            <v>1</v>
          </cell>
          <cell r="AM717">
            <v>0</v>
          </cell>
          <cell r="AN717">
            <v>1</v>
          </cell>
          <cell r="AO717">
            <v>2</v>
          </cell>
          <cell r="AP717">
            <v>2</v>
          </cell>
          <cell r="AQ717">
            <v>2</v>
          </cell>
          <cell r="AR717">
            <v>2</v>
          </cell>
          <cell r="AS717">
            <v>2</v>
          </cell>
          <cell r="AT717">
            <v>2</v>
          </cell>
          <cell r="AU717">
            <v>2</v>
          </cell>
          <cell r="AV717">
            <v>1</v>
          </cell>
          <cell r="AW717">
            <v>1</v>
          </cell>
          <cell r="AX717">
            <v>1</v>
          </cell>
          <cell r="AY717">
            <v>1</v>
          </cell>
          <cell r="AZ717">
            <v>1</v>
          </cell>
          <cell r="BA717">
            <v>1</v>
          </cell>
          <cell r="BB717">
            <v>1</v>
          </cell>
          <cell r="BC717">
            <v>1</v>
          </cell>
          <cell r="BD717">
            <v>1</v>
          </cell>
          <cell r="BE717">
            <v>1</v>
          </cell>
          <cell r="BF717">
            <v>0</v>
          </cell>
          <cell r="BG717">
            <v>0</v>
          </cell>
          <cell r="BH717">
            <v>1</v>
          </cell>
          <cell r="BI717">
            <v>1</v>
          </cell>
          <cell r="BJ717">
            <v>1</v>
          </cell>
          <cell r="BK717">
            <v>1</v>
          </cell>
          <cell r="BL717">
            <v>1</v>
          </cell>
          <cell r="BM717">
            <v>1</v>
          </cell>
          <cell r="BN717">
            <v>1</v>
          </cell>
          <cell r="BO717">
            <v>1</v>
          </cell>
          <cell r="BP717">
            <v>0</v>
          </cell>
          <cell r="BQ717">
            <v>1</v>
          </cell>
          <cell r="BR717">
            <v>1</v>
          </cell>
          <cell r="BS717">
            <v>1</v>
          </cell>
          <cell r="BT717">
            <v>0</v>
          </cell>
          <cell r="BU717">
            <v>1</v>
          </cell>
          <cell r="BV717">
            <v>1</v>
          </cell>
          <cell r="BW717">
            <v>1</v>
          </cell>
          <cell r="BX717">
            <v>1</v>
          </cell>
          <cell r="BY717">
            <v>1</v>
          </cell>
          <cell r="BZ717">
            <v>1</v>
          </cell>
          <cell r="CA717">
            <v>1</v>
          </cell>
          <cell r="CB717">
            <v>1</v>
          </cell>
          <cell r="CC717">
            <v>1</v>
          </cell>
          <cell r="CD717">
            <v>1</v>
          </cell>
          <cell r="CE717">
            <v>2</v>
          </cell>
          <cell r="CF717">
            <v>1</v>
          </cell>
          <cell r="CG717">
            <v>1</v>
          </cell>
          <cell r="CH717">
            <v>1</v>
          </cell>
          <cell r="CI717">
            <v>1</v>
          </cell>
          <cell r="CJ717">
            <v>1</v>
          </cell>
          <cell r="CK717">
            <v>1</v>
          </cell>
          <cell r="CL717">
            <v>1</v>
          </cell>
          <cell r="CM717">
            <v>1</v>
          </cell>
          <cell r="CN717">
            <v>1</v>
          </cell>
          <cell r="CO717">
            <v>1</v>
          </cell>
          <cell r="CP717">
            <v>1</v>
          </cell>
          <cell r="CQ717">
            <v>1</v>
          </cell>
          <cell r="CR717">
            <v>1</v>
          </cell>
          <cell r="CS717">
            <v>1</v>
          </cell>
          <cell r="CT717">
            <v>1</v>
          </cell>
          <cell r="CU717">
            <v>1</v>
          </cell>
          <cell r="CV717">
            <v>1</v>
          </cell>
          <cell r="CW717">
            <v>1</v>
          </cell>
          <cell r="CX717">
            <v>2</v>
          </cell>
          <cell r="CY717">
            <v>1</v>
          </cell>
          <cell r="CZ717">
            <v>1</v>
          </cell>
          <cell r="DA717">
            <v>1</v>
          </cell>
          <cell r="DB717">
            <v>1</v>
          </cell>
          <cell r="DC717">
            <v>2</v>
          </cell>
          <cell r="DD717">
            <v>1</v>
          </cell>
          <cell r="DE717">
            <v>1</v>
          </cell>
          <cell r="DF717">
            <v>1</v>
          </cell>
          <cell r="DG717">
            <v>1</v>
          </cell>
          <cell r="DH717">
            <v>1</v>
          </cell>
          <cell r="DI717">
            <v>1</v>
          </cell>
          <cell r="DJ717" t="str">
            <v>BE</v>
          </cell>
          <cell r="DK717" t="str">
            <v>Limited</v>
          </cell>
          <cell r="EA717" t="str">
            <v>Do</v>
          </cell>
          <cell r="EB717" t="str">
            <v>• A base attack bonus of +7 or greater.
• 5 ranks in Listen.
• Diehard feat.
• Endurance feat.
• Servant of the Heavens feat.</v>
          </cell>
        </row>
        <row r="718">
          <cell r="A718">
            <v>715</v>
          </cell>
          <cell r="B718" t="str">
            <v>Emissary of Barachiel</v>
          </cell>
          <cell r="C718" t="str">
            <v>EoB</v>
          </cell>
          <cell r="D718" t="str">
            <v>EoB</v>
          </cell>
          <cell r="E718">
            <v>0</v>
          </cell>
          <cell r="K718">
            <v>4</v>
          </cell>
          <cell r="L718">
            <v>6</v>
          </cell>
          <cell r="U718">
            <v>0.75</v>
          </cell>
          <cell r="V718">
            <v>0.34</v>
          </cell>
          <cell r="W718">
            <v>0.34</v>
          </cell>
          <cell r="X718">
            <v>0.5</v>
          </cell>
          <cell r="AH718">
            <v>1</v>
          </cell>
          <cell r="AI718">
            <v>1</v>
          </cell>
          <cell r="AJ718">
            <v>1</v>
          </cell>
          <cell r="AK718">
            <v>1</v>
          </cell>
          <cell r="AL718">
            <v>1</v>
          </cell>
          <cell r="AM718">
            <v>0</v>
          </cell>
          <cell r="AN718">
            <v>2</v>
          </cell>
          <cell r="AO718">
            <v>2</v>
          </cell>
          <cell r="AP718">
            <v>2</v>
          </cell>
          <cell r="AQ718">
            <v>2</v>
          </cell>
          <cell r="AR718">
            <v>2</v>
          </cell>
          <cell r="AS718">
            <v>2</v>
          </cell>
          <cell r="AT718">
            <v>2</v>
          </cell>
          <cell r="AU718">
            <v>2</v>
          </cell>
          <cell r="AV718">
            <v>2</v>
          </cell>
          <cell r="AW718">
            <v>2</v>
          </cell>
          <cell r="AX718">
            <v>1</v>
          </cell>
          <cell r="AY718">
            <v>1</v>
          </cell>
          <cell r="AZ718">
            <v>1</v>
          </cell>
          <cell r="BA718">
            <v>1</v>
          </cell>
          <cell r="BB718">
            <v>2</v>
          </cell>
          <cell r="BC718">
            <v>1</v>
          </cell>
          <cell r="BD718">
            <v>1</v>
          </cell>
          <cell r="BE718">
            <v>1</v>
          </cell>
          <cell r="BF718">
            <v>0</v>
          </cell>
          <cell r="BG718">
            <v>0</v>
          </cell>
          <cell r="BH718">
            <v>1</v>
          </cell>
          <cell r="BI718">
            <v>1</v>
          </cell>
          <cell r="BJ718">
            <v>2</v>
          </cell>
          <cell r="BK718">
            <v>2</v>
          </cell>
          <cell r="BL718">
            <v>2</v>
          </cell>
          <cell r="BM718">
            <v>2</v>
          </cell>
          <cell r="BN718">
            <v>2</v>
          </cell>
          <cell r="BO718">
            <v>2</v>
          </cell>
          <cell r="BP718">
            <v>0</v>
          </cell>
          <cell r="BQ718">
            <v>2</v>
          </cell>
          <cell r="BR718">
            <v>2</v>
          </cell>
          <cell r="BS718">
            <v>2</v>
          </cell>
          <cell r="BT718">
            <v>0</v>
          </cell>
          <cell r="BU718">
            <v>2</v>
          </cell>
          <cell r="BV718">
            <v>2</v>
          </cell>
          <cell r="BW718">
            <v>2</v>
          </cell>
          <cell r="BX718">
            <v>2</v>
          </cell>
          <cell r="BY718">
            <v>2</v>
          </cell>
          <cell r="BZ718">
            <v>2</v>
          </cell>
          <cell r="CA718">
            <v>2</v>
          </cell>
          <cell r="CB718">
            <v>2</v>
          </cell>
          <cell r="CC718">
            <v>2</v>
          </cell>
          <cell r="CD718">
            <v>2</v>
          </cell>
          <cell r="CE718">
            <v>2</v>
          </cell>
          <cell r="CF718">
            <v>1</v>
          </cell>
          <cell r="CG718">
            <v>1</v>
          </cell>
          <cell r="CH718">
            <v>1</v>
          </cell>
          <cell r="CI718">
            <v>2</v>
          </cell>
          <cell r="CJ718">
            <v>2</v>
          </cell>
          <cell r="CK718">
            <v>2</v>
          </cell>
          <cell r="CL718">
            <v>2</v>
          </cell>
          <cell r="CM718">
            <v>2</v>
          </cell>
          <cell r="CN718">
            <v>2</v>
          </cell>
          <cell r="CO718">
            <v>2</v>
          </cell>
          <cell r="CP718">
            <v>2</v>
          </cell>
          <cell r="CQ718">
            <v>2</v>
          </cell>
          <cell r="CR718">
            <v>2</v>
          </cell>
          <cell r="CS718">
            <v>2</v>
          </cell>
          <cell r="CT718">
            <v>2</v>
          </cell>
          <cell r="CU718">
            <v>1</v>
          </cell>
          <cell r="CV718">
            <v>1</v>
          </cell>
          <cell r="CW718">
            <v>1</v>
          </cell>
          <cell r="CX718">
            <v>2</v>
          </cell>
          <cell r="CY718">
            <v>1</v>
          </cell>
          <cell r="CZ718">
            <v>1</v>
          </cell>
          <cell r="DA718">
            <v>2</v>
          </cell>
          <cell r="DB718">
            <v>2</v>
          </cell>
          <cell r="DC718">
            <v>1</v>
          </cell>
          <cell r="DD718">
            <v>1</v>
          </cell>
          <cell r="DE718">
            <v>1</v>
          </cell>
          <cell r="DF718">
            <v>1</v>
          </cell>
          <cell r="DG718">
            <v>2</v>
          </cell>
          <cell r="DH718">
            <v>1</v>
          </cell>
          <cell r="DI718">
            <v>1</v>
          </cell>
          <cell r="DJ718" t="str">
            <v>BE</v>
          </cell>
          <cell r="DK718" t="str">
            <v>Limited</v>
          </cell>
          <cell r="EA718" t="str">
            <v>Do</v>
          </cell>
          <cell r="EB718" t="str">
            <v>• 8 ranks in Diplomacy.
• 4 ranks in Knowledge (the planes).
• Servant of the Heavens feat.
• Words of Creation feat.</v>
          </cell>
        </row>
        <row r="719">
          <cell r="A719">
            <v>716</v>
          </cell>
          <cell r="B719" t="str">
            <v>Exalted Arcanist</v>
          </cell>
          <cell r="C719" t="str">
            <v>ExA</v>
          </cell>
          <cell r="D719" t="str">
            <v>ExA</v>
          </cell>
          <cell r="E719">
            <v>0</v>
          </cell>
          <cell r="G719">
            <v>0</v>
          </cell>
          <cell r="K719">
            <v>4</v>
          </cell>
          <cell r="L719">
            <v>4</v>
          </cell>
          <cell r="U719">
            <v>0.5</v>
          </cell>
          <cell r="V719">
            <v>0.34</v>
          </cell>
          <cell r="W719">
            <v>0.34</v>
          </cell>
          <cell r="X719">
            <v>0.5</v>
          </cell>
          <cell r="AH719">
            <v>1</v>
          </cell>
          <cell r="AI719">
            <v>1</v>
          </cell>
          <cell r="AJ719">
            <v>1</v>
          </cell>
          <cell r="AK719">
            <v>1</v>
          </cell>
          <cell r="AL719">
            <v>1</v>
          </cell>
          <cell r="AM719">
            <v>0</v>
          </cell>
          <cell r="AN719">
            <v>2</v>
          </cell>
          <cell r="AO719">
            <v>2</v>
          </cell>
          <cell r="AP719">
            <v>2</v>
          </cell>
          <cell r="AQ719">
            <v>2</v>
          </cell>
          <cell r="AR719">
            <v>2</v>
          </cell>
          <cell r="AS719">
            <v>2</v>
          </cell>
          <cell r="AT719">
            <v>2</v>
          </cell>
          <cell r="AU719">
            <v>2</v>
          </cell>
          <cell r="AV719">
            <v>1</v>
          </cell>
          <cell r="AW719">
            <v>2</v>
          </cell>
          <cell r="AX719">
            <v>1</v>
          </cell>
          <cell r="AY719">
            <v>1</v>
          </cell>
          <cell r="AZ719">
            <v>1</v>
          </cell>
          <cell r="BA719">
            <v>1</v>
          </cell>
          <cell r="BB719">
            <v>1</v>
          </cell>
          <cell r="BC719">
            <v>1</v>
          </cell>
          <cell r="BD719">
            <v>1</v>
          </cell>
          <cell r="BE719">
            <v>1</v>
          </cell>
          <cell r="BF719">
            <v>0</v>
          </cell>
          <cell r="BG719">
            <v>0</v>
          </cell>
          <cell r="BH719">
            <v>1</v>
          </cell>
          <cell r="BI719">
            <v>1</v>
          </cell>
          <cell r="BJ719">
            <v>2</v>
          </cell>
          <cell r="BK719">
            <v>1</v>
          </cell>
          <cell r="BL719">
            <v>1</v>
          </cell>
          <cell r="BM719">
            <v>1</v>
          </cell>
          <cell r="BN719">
            <v>1</v>
          </cell>
          <cell r="BO719">
            <v>1</v>
          </cell>
          <cell r="BP719">
            <v>0</v>
          </cell>
          <cell r="BQ719">
            <v>1</v>
          </cell>
          <cell r="BR719">
            <v>1</v>
          </cell>
          <cell r="BS719">
            <v>1</v>
          </cell>
          <cell r="BT719">
            <v>0</v>
          </cell>
          <cell r="BU719">
            <v>2</v>
          </cell>
          <cell r="BV719">
            <v>1</v>
          </cell>
          <cell r="BW719">
            <v>1</v>
          </cell>
          <cell r="BX719">
            <v>1</v>
          </cell>
          <cell r="BY719">
            <v>1</v>
          </cell>
          <cell r="BZ719">
            <v>1</v>
          </cell>
          <cell r="CA719">
            <v>1</v>
          </cell>
          <cell r="CB719">
            <v>1</v>
          </cell>
          <cell r="CC719">
            <v>1</v>
          </cell>
          <cell r="CD719">
            <v>1</v>
          </cell>
          <cell r="CE719">
            <v>1</v>
          </cell>
          <cell r="CF719">
            <v>1</v>
          </cell>
          <cell r="CG719">
            <v>1</v>
          </cell>
          <cell r="CH719">
            <v>1</v>
          </cell>
          <cell r="CI719">
            <v>2</v>
          </cell>
          <cell r="CJ719">
            <v>2</v>
          </cell>
          <cell r="CK719">
            <v>2</v>
          </cell>
          <cell r="CL719">
            <v>2</v>
          </cell>
          <cell r="CM719">
            <v>2</v>
          </cell>
          <cell r="CN719">
            <v>2</v>
          </cell>
          <cell r="CO719">
            <v>2</v>
          </cell>
          <cell r="CP719">
            <v>2</v>
          </cell>
          <cell r="CQ719">
            <v>2</v>
          </cell>
          <cell r="CR719">
            <v>2</v>
          </cell>
          <cell r="CS719">
            <v>2</v>
          </cell>
          <cell r="CT719">
            <v>2</v>
          </cell>
          <cell r="CU719">
            <v>1</v>
          </cell>
          <cell r="CV719">
            <v>1</v>
          </cell>
          <cell r="CW719">
            <v>1</v>
          </cell>
          <cell r="CX719">
            <v>2</v>
          </cell>
          <cell r="CY719">
            <v>1</v>
          </cell>
          <cell r="CZ719">
            <v>1</v>
          </cell>
          <cell r="DA719">
            <v>1</v>
          </cell>
          <cell r="DB719">
            <v>2</v>
          </cell>
          <cell r="DC719">
            <v>1</v>
          </cell>
          <cell r="DD719">
            <v>1</v>
          </cell>
          <cell r="DE719">
            <v>1</v>
          </cell>
          <cell r="DF719">
            <v>1</v>
          </cell>
          <cell r="DG719">
            <v>2</v>
          </cell>
          <cell r="DH719">
            <v>1</v>
          </cell>
          <cell r="DI719">
            <v>1</v>
          </cell>
          <cell r="DJ719" t="str">
            <v>BE</v>
          </cell>
          <cell r="DK719" t="str">
            <v>Limited</v>
          </cell>
          <cell r="EA719" t="str">
            <v>Do</v>
          </cell>
          <cell r="EB719" t="str">
            <v>• Base Will save of at least +5.
• 9 ranks in Knowledge (Arcana).
• 4 ranks in Knowledge (Religion).
• Consecrate Spell feat.
• Purify Spell Feat.
• Able to spontaneously cast 3rd-level arcane spells.</v>
          </cell>
        </row>
        <row r="720">
          <cell r="A720">
            <v>717</v>
          </cell>
          <cell r="B720" t="str">
            <v>Fist of Raziel</v>
          </cell>
          <cell r="C720" t="str">
            <v>FRa</v>
          </cell>
          <cell r="D720" t="str">
            <v>FRa</v>
          </cell>
          <cell r="E720">
            <v>0</v>
          </cell>
          <cell r="G720">
            <v>0</v>
          </cell>
          <cell r="K720">
            <v>2</v>
          </cell>
          <cell r="L720">
            <v>10</v>
          </cell>
          <cell r="N720" t="b">
            <v>0</v>
          </cell>
          <cell r="O720" t="b">
            <v>0</v>
          </cell>
          <cell r="P720" t="b">
            <v>0</v>
          </cell>
          <cell r="Q720" t="b">
            <v>0</v>
          </cell>
          <cell r="S720" t="b">
            <v>0</v>
          </cell>
          <cell r="T720" t="b">
            <v>0</v>
          </cell>
          <cell r="U720">
            <v>1</v>
          </cell>
          <cell r="V720">
            <v>0.5</v>
          </cell>
          <cell r="W720">
            <v>0.34</v>
          </cell>
          <cell r="X720">
            <v>0.34</v>
          </cell>
          <cell r="AH720">
            <v>1</v>
          </cell>
          <cell r="AI720">
            <v>1</v>
          </cell>
          <cell r="AJ720">
            <v>1</v>
          </cell>
          <cell r="AK720">
            <v>1</v>
          </cell>
          <cell r="AL720">
            <v>1</v>
          </cell>
          <cell r="AM720">
            <v>0</v>
          </cell>
          <cell r="AN720">
            <v>2</v>
          </cell>
          <cell r="AO720">
            <v>2</v>
          </cell>
          <cell r="AP720">
            <v>2</v>
          </cell>
          <cell r="AQ720">
            <v>2</v>
          </cell>
          <cell r="AR720">
            <v>2</v>
          </cell>
          <cell r="AS720">
            <v>2</v>
          </cell>
          <cell r="AT720">
            <v>2</v>
          </cell>
          <cell r="AU720">
            <v>2</v>
          </cell>
          <cell r="AV720">
            <v>1</v>
          </cell>
          <cell r="AW720">
            <v>2</v>
          </cell>
          <cell r="AX720">
            <v>1</v>
          </cell>
          <cell r="AY720">
            <v>1</v>
          </cell>
          <cell r="AZ720">
            <v>1</v>
          </cell>
          <cell r="BA720">
            <v>1</v>
          </cell>
          <cell r="BB720">
            <v>1</v>
          </cell>
          <cell r="BC720">
            <v>1</v>
          </cell>
          <cell r="BD720">
            <v>2</v>
          </cell>
          <cell r="BE720">
            <v>1</v>
          </cell>
          <cell r="BF720">
            <v>0</v>
          </cell>
          <cell r="BG720">
            <v>0</v>
          </cell>
          <cell r="BH720">
            <v>1</v>
          </cell>
          <cell r="BI720">
            <v>1</v>
          </cell>
          <cell r="BJ720">
            <v>1</v>
          </cell>
          <cell r="BK720">
            <v>1</v>
          </cell>
          <cell r="BL720">
            <v>1</v>
          </cell>
          <cell r="BM720">
            <v>1</v>
          </cell>
          <cell r="BN720">
            <v>1</v>
          </cell>
          <cell r="BO720">
            <v>1</v>
          </cell>
          <cell r="BP720">
            <v>0</v>
          </cell>
          <cell r="BQ720">
            <v>1</v>
          </cell>
          <cell r="BR720">
            <v>1</v>
          </cell>
          <cell r="BS720">
            <v>1</v>
          </cell>
          <cell r="BT720">
            <v>0</v>
          </cell>
          <cell r="BU720">
            <v>2</v>
          </cell>
          <cell r="BV720">
            <v>2</v>
          </cell>
          <cell r="BW720">
            <v>1</v>
          </cell>
          <cell r="BX720">
            <v>1</v>
          </cell>
          <cell r="BY720">
            <v>1</v>
          </cell>
          <cell r="BZ720">
            <v>1</v>
          </cell>
          <cell r="CA720">
            <v>1</v>
          </cell>
          <cell r="CB720">
            <v>1</v>
          </cell>
          <cell r="CC720">
            <v>1</v>
          </cell>
          <cell r="CD720">
            <v>1</v>
          </cell>
          <cell r="CE720">
            <v>1</v>
          </cell>
          <cell r="CF720">
            <v>1</v>
          </cell>
          <cell r="CG720">
            <v>1</v>
          </cell>
          <cell r="CH720">
            <v>1</v>
          </cell>
          <cell r="CI720">
            <v>1</v>
          </cell>
          <cell r="CJ720">
            <v>1</v>
          </cell>
          <cell r="CK720">
            <v>1</v>
          </cell>
          <cell r="CL720">
            <v>1</v>
          </cell>
          <cell r="CM720">
            <v>1</v>
          </cell>
          <cell r="CN720">
            <v>1</v>
          </cell>
          <cell r="CO720">
            <v>2</v>
          </cell>
          <cell r="CP720">
            <v>2</v>
          </cell>
          <cell r="CQ720">
            <v>2</v>
          </cell>
          <cell r="CR720">
            <v>2</v>
          </cell>
          <cell r="CS720">
            <v>2</v>
          </cell>
          <cell r="CT720">
            <v>2</v>
          </cell>
          <cell r="CU720">
            <v>1</v>
          </cell>
          <cell r="CV720">
            <v>1</v>
          </cell>
          <cell r="CW720">
            <v>1</v>
          </cell>
          <cell r="CX720">
            <v>2</v>
          </cell>
          <cell r="CY720">
            <v>1</v>
          </cell>
          <cell r="CZ720">
            <v>1</v>
          </cell>
          <cell r="DA720">
            <v>1</v>
          </cell>
          <cell r="DB720">
            <v>1</v>
          </cell>
          <cell r="DC720">
            <v>1</v>
          </cell>
          <cell r="DD720">
            <v>1</v>
          </cell>
          <cell r="DE720">
            <v>1</v>
          </cell>
          <cell r="DF720">
            <v>1</v>
          </cell>
          <cell r="DG720">
            <v>1</v>
          </cell>
          <cell r="DH720">
            <v>1</v>
          </cell>
          <cell r="DI720">
            <v>1</v>
          </cell>
          <cell r="DJ720" t="str">
            <v>BE</v>
          </cell>
          <cell r="DK720" t="str">
            <v>Limited</v>
          </cell>
          <cell r="EA720" t="str">
            <v>Might</v>
          </cell>
          <cell r="EB720" t="str">
            <v>• Base attack bonus of +6 or better.
• 5 ranks in Diplomacy.
• 5 ranks in Knowledge (Religion).
• Power Attack feat.
• Servant of the Heavens feat.
• Ability to Cast Divine Favor (not verified).</v>
          </cell>
        </row>
        <row r="721">
          <cell r="A721">
            <v>718</v>
          </cell>
          <cell r="B721" t="str">
            <v>Initiate of Pistis Sophia</v>
          </cell>
          <cell r="C721" t="str">
            <v>IPS</v>
          </cell>
          <cell r="D721" t="str">
            <v>IPS</v>
          </cell>
          <cell r="E721">
            <v>0</v>
          </cell>
          <cell r="K721">
            <v>4</v>
          </cell>
          <cell r="L721">
            <v>8</v>
          </cell>
          <cell r="U721">
            <v>0.75</v>
          </cell>
          <cell r="V721">
            <v>0.5</v>
          </cell>
          <cell r="W721">
            <v>0.5</v>
          </cell>
          <cell r="X721">
            <v>0.5</v>
          </cell>
          <cell r="AH721">
            <v>1</v>
          </cell>
          <cell r="AI721">
            <v>1</v>
          </cell>
          <cell r="AJ721">
            <v>2</v>
          </cell>
          <cell r="AK721">
            <v>1</v>
          </cell>
          <cell r="AL721">
            <v>2</v>
          </cell>
          <cell r="AM721">
            <v>0</v>
          </cell>
          <cell r="AN721">
            <v>2</v>
          </cell>
          <cell r="AO721">
            <v>2</v>
          </cell>
          <cell r="AP721">
            <v>2</v>
          </cell>
          <cell r="AQ721">
            <v>2</v>
          </cell>
          <cell r="AR721">
            <v>2</v>
          </cell>
          <cell r="AS721">
            <v>2</v>
          </cell>
          <cell r="AT721">
            <v>2</v>
          </cell>
          <cell r="AU721">
            <v>2</v>
          </cell>
          <cell r="AV721">
            <v>1</v>
          </cell>
          <cell r="AW721">
            <v>2</v>
          </cell>
          <cell r="AX721">
            <v>1</v>
          </cell>
          <cell r="AY721">
            <v>1</v>
          </cell>
          <cell r="AZ721">
            <v>2</v>
          </cell>
          <cell r="BA721">
            <v>1</v>
          </cell>
          <cell r="BB721">
            <v>1</v>
          </cell>
          <cell r="BC721">
            <v>1</v>
          </cell>
          <cell r="BD721">
            <v>1</v>
          </cell>
          <cell r="BE721">
            <v>2</v>
          </cell>
          <cell r="BF721">
            <v>0</v>
          </cell>
          <cell r="BG721">
            <v>0</v>
          </cell>
          <cell r="BH721">
            <v>1</v>
          </cell>
          <cell r="BI721">
            <v>2</v>
          </cell>
          <cell r="BJ721">
            <v>1</v>
          </cell>
          <cell r="BK721">
            <v>1</v>
          </cell>
          <cell r="BL721">
            <v>1</v>
          </cell>
          <cell r="BM721">
            <v>1</v>
          </cell>
          <cell r="BN721">
            <v>1</v>
          </cell>
          <cell r="BO721">
            <v>1</v>
          </cell>
          <cell r="BP721">
            <v>0</v>
          </cell>
          <cell r="BQ721">
            <v>1</v>
          </cell>
          <cell r="BR721">
            <v>1</v>
          </cell>
          <cell r="BS721">
            <v>1</v>
          </cell>
          <cell r="BT721">
            <v>0</v>
          </cell>
          <cell r="BU721">
            <v>2</v>
          </cell>
          <cell r="BV721">
            <v>2</v>
          </cell>
          <cell r="BW721">
            <v>1</v>
          </cell>
          <cell r="BX721">
            <v>1</v>
          </cell>
          <cell r="BY721">
            <v>1</v>
          </cell>
          <cell r="BZ721">
            <v>1</v>
          </cell>
          <cell r="CA721">
            <v>1</v>
          </cell>
          <cell r="CB721">
            <v>1</v>
          </cell>
          <cell r="CC721">
            <v>1</v>
          </cell>
          <cell r="CD721">
            <v>1</v>
          </cell>
          <cell r="CE721">
            <v>2</v>
          </cell>
          <cell r="CF721">
            <v>1</v>
          </cell>
          <cell r="CG721">
            <v>2</v>
          </cell>
          <cell r="CH721">
            <v>1</v>
          </cell>
          <cell r="CI721">
            <v>2</v>
          </cell>
          <cell r="CJ721">
            <v>2</v>
          </cell>
          <cell r="CK721">
            <v>2</v>
          </cell>
          <cell r="CL721">
            <v>2</v>
          </cell>
          <cell r="CM721">
            <v>2</v>
          </cell>
          <cell r="CN721">
            <v>2</v>
          </cell>
          <cell r="CO721">
            <v>2</v>
          </cell>
          <cell r="CP721">
            <v>2</v>
          </cell>
          <cell r="CQ721">
            <v>2</v>
          </cell>
          <cell r="CR721">
            <v>2</v>
          </cell>
          <cell r="CS721">
            <v>2</v>
          </cell>
          <cell r="CT721">
            <v>2</v>
          </cell>
          <cell r="CU721">
            <v>1</v>
          </cell>
          <cell r="CV721">
            <v>1</v>
          </cell>
          <cell r="CW721">
            <v>1</v>
          </cell>
          <cell r="CX721">
            <v>2</v>
          </cell>
          <cell r="CY721">
            <v>1</v>
          </cell>
          <cell r="CZ721">
            <v>1</v>
          </cell>
          <cell r="DA721">
            <v>1</v>
          </cell>
          <cell r="DB721">
            <v>1</v>
          </cell>
          <cell r="DC721">
            <v>2</v>
          </cell>
          <cell r="DD721">
            <v>1</v>
          </cell>
          <cell r="DE721">
            <v>2</v>
          </cell>
          <cell r="DF721">
            <v>2</v>
          </cell>
          <cell r="DG721">
            <v>1</v>
          </cell>
          <cell r="DH721">
            <v>1</v>
          </cell>
          <cell r="DI721">
            <v>1</v>
          </cell>
          <cell r="DJ721" t="str">
            <v>BE</v>
          </cell>
          <cell r="DK721" t="str">
            <v>Limited</v>
          </cell>
          <cell r="EA721" t="str">
            <v>Do</v>
          </cell>
          <cell r="EB721" t="str">
            <v>• Base Fort, Ref and Will saves of +5 or better.
• 9 ranks in Concentration.
• Sacred Vow.
• Sanctify Ki Strike.
• Servant of the Heavens feat.</v>
          </cell>
        </row>
        <row r="722">
          <cell r="A722">
            <v>719</v>
          </cell>
          <cell r="B722" t="str">
            <v>Lion of Talisid</v>
          </cell>
          <cell r="C722" t="str">
            <v>Lta</v>
          </cell>
          <cell r="D722" t="str">
            <v>LoT</v>
          </cell>
          <cell r="E722">
            <v>0</v>
          </cell>
          <cell r="G722">
            <v>0</v>
          </cell>
          <cell r="K722">
            <v>4</v>
          </cell>
          <cell r="L722">
            <v>8</v>
          </cell>
          <cell r="U722">
            <v>0.75</v>
          </cell>
          <cell r="V722">
            <v>0.5</v>
          </cell>
          <cell r="W722">
            <v>0.34</v>
          </cell>
          <cell r="X722">
            <v>0.5</v>
          </cell>
          <cell r="AH722">
            <v>1</v>
          </cell>
          <cell r="AI722">
            <v>1</v>
          </cell>
          <cell r="AJ722">
            <v>1</v>
          </cell>
          <cell r="AK722">
            <v>1</v>
          </cell>
          <cell r="AL722">
            <v>1</v>
          </cell>
          <cell r="AM722">
            <v>0</v>
          </cell>
          <cell r="AN722">
            <v>2</v>
          </cell>
          <cell r="AO722">
            <v>2</v>
          </cell>
          <cell r="AP722">
            <v>2</v>
          </cell>
          <cell r="AQ722">
            <v>2</v>
          </cell>
          <cell r="AR722">
            <v>2</v>
          </cell>
          <cell r="AS722">
            <v>2</v>
          </cell>
          <cell r="AT722">
            <v>2</v>
          </cell>
          <cell r="AU722">
            <v>2</v>
          </cell>
          <cell r="AV722">
            <v>1</v>
          </cell>
          <cell r="AW722">
            <v>2</v>
          </cell>
          <cell r="AX722">
            <v>1</v>
          </cell>
          <cell r="AY722">
            <v>1</v>
          </cell>
          <cell r="AZ722">
            <v>1</v>
          </cell>
          <cell r="BA722">
            <v>1</v>
          </cell>
          <cell r="BB722">
            <v>1</v>
          </cell>
          <cell r="BC722">
            <v>2</v>
          </cell>
          <cell r="BD722">
            <v>2</v>
          </cell>
          <cell r="BE722">
            <v>1</v>
          </cell>
          <cell r="BF722">
            <v>0</v>
          </cell>
          <cell r="BG722">
            <v>0</v>
          </cell>
          <cell r="BH722">
            <v>1</v>
          </cell>
          <cell r="BI722">
            <v>1</v>
          </cell>
          <cell r="BJ722">
            <v>1</v>
          </cell>
          <cell r="BK722">
            <v>1</v>
          </cell>
          <cell r="BL722">
            <v>1</v>
          </cell>
          <cell r="BM722">
            <v>1</v>
          </cell>
          <cell r="BN722">
            <v>1</v>
          </cell>
          <cell r="BO722">
            <v>1</v>
          </cell>
          <cell r="BP722">
            <v>0</v>
          </cell>
          <cell r="BQ722">
            <v>2</v>
          </cell>
          <cell r="BR722">
            <v>1</v>
          </cell>
          <cell r="BS722">
            <v>1</v>
          </cell>
          <cell r="BT722">
            <v>0</v>
          </cell>
          <cell r="BU722">
            <v>1</v>
          </cell>
          <cell r="BV722">
            <v>1</v>
          </cell>
          <cell r="BW722">
            <v>1</v>
          </cell>
          <cell r="BX722">
            <v>1</v>
          </cell>
          <cell r="BY722">
            <v>1</v>
          </cell>
          <cell r="BZ722">
            <v>1</v>
          </cell>
          <cell r="CA722">
            <v>1</v>
          </cell>
          <cell r="CB722">
            <v>1</v>
          </cell>
          <cell r="CC722">
            <v>1</v>
          </cell>
          <cell r="CD722">
            <v>1</v>
          </cell>
          <cell r="CE722">
            <v>2</v>
          </cell>
          <cell r="CF722">
            <v>1</v>
          </cell>
          <cell r="CG722">
            <v>1</v>
          </cell>
          <cell r="CH722">
            <v>1</v>
          </cell>
          <cell r="CI722">
            <v>1</v>
          </cell>
          <cell r="CJ722">
            <v>1</v>
          </cell>
          <cell r="CK722">
            <v>1</v>
          </cell>
          <cell r="CL722">
            <v>1</v>
          </cell>
          <cell r="CM722">
            <v>1</v>
          </cell>
          <cell r="CN722">
            <v>1</v>
          </cell>
          <cell r="CO722">
            <v>1</v>
          </cell>
          <cell r="CP722">
            <v>1</v>
          </cell>
          <cell r="CQ722">
            <v>1</v>
          </cell>
          <cell r="CR722">
            <v>1</v>
          </cell>
          <cell r="CS722">
            <v>1</v>
          </cell>
          <cell r="CT722">
            <v>1</v>
          </cell>
          <cell r="CU722">
            <v>1</v>
          </cell>
          <cell r="CV722">
            <v>2</v>
          </cell>
          <cell r="CW722">
            <v>1</v>
          </cell>
          <cell r="CX722">
            <v>1</v>
          </cell>
          <cell r="CY722">
            <v>1</v>
          </cell>
          <cell r="CZ722">
            <v>1</v>
          </cell>
          <cell r="DA722">
            <v>1</v>
          </cell>
          <cell r="DB722">
            <v>2</v>
          </cell>
          <cell r="DC722">
            <v>2</v>
          </cell>
          <cell r="DD722">
            <v>2</v>
          </cell>
          <cell r="DE722">
            <v>2</v>
          </cell>
          <cell r="DF722">
            <v>1</v>
          </cell>
          <cell r="DG722">
            <v>1</v>
          </cell>
          <cell r="DH722">
            <v>1</v>
          </cell>
          <cell r="DI722">
            <v>1</v>
          </cell>
          <cell r="DJ722" t="str">
            <v>BE</v>
          </cell>
          <cell r="DK722" t="str">
            <v>Limited</v>
          </cell>
          <cell r="EA722" t="str">
            <v>Might</v>
          </cell>
          <cell r="EB722" t="str">
            <v>• Your alignment must be Neutral Good.
• Base Attack Bonus of +4 or better.
• 9 ranks in Knowledge (Nature).
• 9 ranks in Survival.
• Favored of the Companions feat.
• Able to cast Summon Nature's Ally II (not verified).
• Must have an animal companion as a class feature (not verified).</v>
          </cell>
        </row>
        <row r="723">
          <cell r="A723">
            <v>720</v>
          </cell>
          <cell r="B723" t="str">
            <v>Prophet of Erathaol</v>
          </cell>
          <cell r="C723" t="str">
            <v>PoE</v>
          </cell>
          <cell r="D723" t="str">
            <v>PoE</v>
          </cell>
          <cell r="E723">
            <v>0</v>
          </cell>
          <cell r="G723">
            <v>0</v>
          </cell>
          <cell r="K723">
            <v>2</v>
          </cell>
          <cell r="L723">
            <v>6</v>
          </cell>
          <cell r="U723">
            <v>0.5</v>
          </cell>
          <cell r="V723">
            <v>0.5</v>
          </cell>
          <cell r="W723">
            <v>0.5</v>
          </cell>
          <cell r="X723">
            <v>0.5</v>
          </cell>
          <cell r="AH723">
            <v>1</v>
          </cell>
          <cell r="AI723">
            <v>1</v>
          </cell>
          <cell r="AJ723">
            <v>1</v>
          </cell>
          <cell r="AK723">
            <v>1</v>
          </cell>
          <cell r="AL723">
            <v>1</v>
          </cell>
          <cell r="AM723">
            <v>0</v>
          </cell>
          <cell r="AN723">
            <v>2</v>
          </cell>
          <cell r="AO723">
            <v>2</v>
          </cell>
          <cell r="AP723">
            <v>2</v>
          </cell>
          <cell r="AQ723">
            <v>2</v>
          </cell>
          <cell r="AR723">
            <v>2</v>
          </cell>
          <cell r="AS723">
            <v>2</v>
          </cell>
          <cell r="AT723">
            <v>2</v>
          </cell>
          <cell r="AU723">
            <v>2</v>
          </cell>
          <cell r="AV723">
            <v>1</v>
          </cell>
          <cell r="AW723">
            <v>1</v>
          </cell>
          <cell r="AX723">
            <v>1</v>
          </cell>
          <cell r="AY723">
            <v>1</v>
          </cell>
          <cell r="AZ723">
            <v>1</v>
          </cell>
          <cell r="BA723">
            <v>1</v>
          </cell>
          <cell r="BB723">
            <v>1</v>
          </cell>
          <cell r="BC723">
            <v>1</v>
          </cell>
          <cell r="BD723">
            <v>2</v>
          </cell>
          <cell r="BE723">
            <v>1</v>
          </cell>
          <cell r="BF723">
            <v>0</v>
          </cell>
          <cell r="BG723">
            <v>0</v>
          </cell>
          <cell r="BH723">
            <v>2</v>
          </cell>
          <cell r="BI723">
            <v>1</v>
          </cell>
          <cell r="BJ723">
            <v>2</v>
          </cell>
          <cell r="BK723">
            <v>1</v>
          </cell>
          <cell r="BL723">
            <v>1</v>
          </cell>
          <cell r="BM723">
            <v>1</v>
          </cell>
          <cell r="BN723">
            <v>1</v>
          </cell>
          <cell r="BO723">
            <v>1</v>
          </cell>
          <cell r="BP723">
            <v>0</v>
          </cell>
          <cell r="BQ723">
            <v>1</v>
          </cell>
          <cell r="BR723">
            <v>1</v>
          </cell>
          <cell r="BS723">
            <v>1</v>
          </cell>
          <cell r="BT723">
            <v>0</v>
          </cell>
          <cell r="BU723">
            <v>2</v>
          </cell>
          <cell r="BV723">
            <v>2</v>
          </cell>
          <cell r="BW723">
            <v>1</v>
          </cell>
          <cell r="BX723">
            <v>1</v>
          </cell>
          <cell r="BY723">
            <v>1</v>
          </cell>
          <cell r="BZ723">
            <v>1</v>
          </cell>
          <cell r="CA723">
            <v>1</v>
          </cell>
          <cell r="CB723">
            <v>1</v>
          </cell>
          <cell r="CC723">
            <v>1</v>
          </cell>
          <cell r="CD723">
            <v>1</v>
          </cell>
          <cell r="CE723">
            <v>1</v>
          </cell>
          <cell r="CF723">
            <v>1</v>
          </cell>
          <cell r="CG723">
            <v>1</v>
          </cell>
          <cell r="CH723">
            <v>1</v>
          </cell>
          <cell r="CI723">
            <v>1</v>
          </cell>
          <cell r="CJ723">
            <v>1</v>
          </cell>
          <cell r="CK723">
            <v>1</v>
          </cell>
          <cell r="CL723">
            <v>1</v>
          </cell>
          <cell r="CM723">
            <v>1</v>
          </cell>
          <cell r="CN723">
            <v>1</v>
          </cell>
          <cell r="CO723">
            <v>2</v>
          </cell>
          <cell r="CP723">
            <v>2</v>
          </cell>
          <cell r="CQ723">
            <v>2</v>
          </cell>
          <cell r="CR723">
            <v>2</v>
          </cell>
          <cell r="CS723">
            <v>2</v>
          </cell>
          <cell r="CT723">
            <v>2</v>
          </cell>
          <cell r="CU723">
            <v>1</v>
          </cell>
          <cell r="CV723">
            <v>1</v>
          </cell>
          <cell r="CW723">
            <v>1</v>
          </cell>
          <cell r="CX723">
            <v>1</v>
          </cell>
          <cell r="CY723">
            <v>1</v>
          </cell>
          <cell r="CZ723">
            <v>1</v>
          </cell>
          <cell r="DA723">
            <v>1</v>
          </cell>
          <cell r="DB723">
            <v>2</v>
          </cell>
          <cell r="DC723">
            <v>1</v>
          </cell>
          <cell r="DD723">
            <v>1</v>
          </cell>
          <cell r="DE723">
            <v>1</v>
          </cell>
          <cell r="DF723">
            <v>1</v>
          </cell>
          <cell r="DG723">
            <v>1</v>
          </cell>
          <cell r="DH723">
            <v>1</v>
          </cell>
          <cell r="DI723">
            <v>1</v>
          </cell>
          <cell r="DJ723" t="str">
            <v>BE</v>
          </cell>
          <cell r="DK723" t="str">
            <v>Limited</v>
          </cell>
          <cell r="EA723" t="str">
            <v>Do</v>
          </cell>
          <cell r="EB723" t="str">
            <v>• 5 ranks in Knowledge (Arcana).
• 10 ranks in Spellcraft.
• Sacred Vow feat.
• Servant of the Heavens feat.
• Spell Focus (Divination) feat.
• Vow of Chastity feat.
• Ability to cast 4th level arcane or divine spells.</v>
          </cell>
        </row>
        <row r="724">
          <cell r="A724">
            <v>721</v>
          </cell>
          <cell r="B724" t="str">
            <v>Risen Martyr</v>
          </cell>
          <cell r="C724" t="str">
            <v>RsM</v>
          </cell>
          <cell r="D724" t="str">
            <v>RsM</v>
          </cell>
          <cell r="E724">
            <v>0</v>
          </cell>
          <cell r="K724">
            <v>2</v>
          </cell>
          <cell r="L724">
            <v>12</v>
          </cell>
          <cell r="U724">
            <v>0.5</v>
          </cell>
          <cell r="V724">
            <v>0.34</v>
          </cell>
          <cell r="W724">
            <v>0.34</v>
          </cell>
          <cell r="X724">
            <v>0.5</v>
          </cell>
          <cell r="AH724">
            <v>1</v>
          </cell>
          <cell r="AI724">
            <v>1</v>
          </cell>
          <cell r="AJ724">
            <v>1</v>
          </cell>
          <cell r="AK724">
            <v>1</v>
          </cell>
          <cell r="AL724">
            <v>1</v>
          </cell>
          <cell r="AM724">
            <v>0</v>
          </cell>
          <cell r="AN724">
            <v>2</v>
          </cell>
          <cell r="AO724">
            <v>1</v>
          </cell>
          <cell r="AP724">
            <v>1</v>
          </cell>
          <cell r="AQ724">
            <v>1</v>
          </cell>
          <cell r="AR724">
            <v>1</v>
          </cell>
          <cell r="AS724">
            <v>1</v>
          </cell>
          <cell r="AT724">
            <v>1</v>
          </cell>
          <cell r="AU724">
            <v>1</v>
          </cell>
          <cell r="AV724">
            <v>1</v>
          </cell>
          <cell r="AW724">
            <v>2</v>
          </cell>
          <cell r="AX724">
            <v>1</v>
          </cell>
          <cell r="AY724">
            <v>1</v>
          </cell>
          <cell r="AZ724">
            <v>1</v>
          </cell>
          <cell r="BA724">
            <v>1</v>
          </cell>
          <cell r="BB724">
            <v>2</v>
          </cell>
          <cell r="BC724">
            <v>1</v>
          </cell>
          <cell r="BD724">
            <v>2</v>
          </cell>
          <cell r="BE724">
            <v>1</v>
          </cell>
          <cell r="BF724">
            <v>0</v>
          </cell>
          <cell r="BG724">
            <v>0</v>
          </cell>
          <cell r="BH724">
            <v>1</v>
          </cell>
          <cell r="BI724">
            <v>1</v>
          </cell>
          <cell r="BJ724">
            <v>1</v>
          </cell>
          <cell r="BK724">
            <v>1</v>
          </cell>
          <cell r="BL724">
            <v>1</v>
          </cell>
          <cell r="BM724">
            <v>1</v>
          </cell>
          <cell r="BN724">
            <v>1</v>
          </cell>
          <cell r="BO724">
            <v>1</v>
          </cell>
          <cell r="BP724">
            <v>0</v>
          </cell>
          <cell r="BQ724">
            <v>1</v>
          </cell>
          <cell r="BR724">
            <v>1</v>
          </cell>
          <cell r="BS724">
            <v>1</v>
          </cell>
          <cell r="BT724">
            <v>0</v>
          </cell>
          <cell r="BU724">
            <v>2</v>
          </cell>
          <cell r="BV724">
            <v>2</v>
          </cell>
          <cell r="BW724">
            <v>1</v>
          </cell>
          <cell r="BX724">
            <v>1</v>
          </cell>
          <cell r="BY724">
            <v>1</v>
          </cell>
          <cell r="BZ724">
            <v>1</v>
          </cell>
          <cell r="CA724">
            <v>1</v>
          </cell>
          <cell r="CB724">
            <v>1</v>
          </cell>
          <cell r="CC724">
            <v>1</v>
          </cell>
          <cell r="CD724">
            <v>1</v>
          </cell>
          <cell r="CE724">
            <v>2</v>
          </cell>
          <cell r="CF724">
            <v>1</v>
          </cell>
          <cell r="CG724">
            <v>1</v>
          </cell>
          <cell r="CH724">
            <v>1</v>
          </cell>
          <cell r="CI724">
            <v>1</v>
          </cell>
          <cell r="CJ724">
            <v>1</v>
          </cell>
          <cell r="CK724">
            <v>1</v>
          </cell>
          <cell r="CL724">
            <v>1</v>
          </cell>
          <cell r="CM724">
            <v>1</v>
          </cell>
          <cell r="CN724">
            <v>1</v>
          </cell>
          <cell r="CO724">
            <v>1</v>
          </cell>
          <cell r="CP724">
            <v>1</v>
          </cell>
          <cell r="CQ724">
            <v>1</v>
          </cell>
          <cell r="CR724">
            <v>1</v>
          </cell>
          <cell r="CS724">
            <v>1</v>
          </cell>
          <cell r="CT724">
            <v>1</v>
          </cell>
          <cell r="CU724">
            <v>1</v>
          </cell>
          <cell r="CV724">
            <v>1</v>
          </cell>
          <cell r="CW724">
            <v>1</v>
          </cell>
          <cell r="CX724">
            <v>2</v>
          </cell>
          <cell r="CY724">
            <v>1</v>
          </cell>
          <cell r="CZ724">
            <v>1</v>
          </cell>
          <cell r="DA724">
            <v>1</v>
          </cell>
          <cell r="DB724">
            <v>1</v>
          </cell>
          <cell r="DC724">
            <v>2</v>
          </cell>
          <cell r="DD724">
            <v>1</v>
          </cell>
          <cell r="DE724">
            <v>1</v>
          </cell>
          <cell r="DF724">
            <v>1</v>
          </cell>
          <cell r="DG724">
            <v>1</v>
          </cell>
          <cell r="DH724">
            <v>1</v>
          </cell>
          <cell r="DI724">
            <v>1</v>
          </cell>
          <cell r="DJ724" t="str">
            <v>BE</v>
          </cell>
          <cell r="DK724" t="str">
            <v>Limited</v>
          </cell>
          <cell r="EA724" t="str">
            <v>Might</v>
          </cell>
          <cell r="EB724" t="str">
            <v>• Base Fort, Ref and Will saves of +2 or better.
• 9 ranks in Any one Skill.
• Speak Celestial.
• Nimbus of Light feat.
• Any one other exalted feat (not verified).</v>
          </cell>
        </row>
        <row r="725">
          <cell r="A725">
            <v>722</v>
          </cell>
          <cell r="B725" t="str">
            <v>Sentinel of Bharrai</v>
          </cell>
          <cell r="C725" t="str">
            <v>SoB</v>
          </cell>
          <cell r="D725" t="str">
            <v>SoB</v>
          </cell>
          <cell r="E725">
            <v>0</v>
          </cell>
          <cell r="G725">
            <v>0</v>
          </cell>
          <cell r="K725">
            <v>4</v>
          </cell>
          <cell r="L725">
            <v>4</v>
          </cell>
          <cell r="U725">
            <v>0.5</v>
          </cell>
          <cell r="V725">
            <v>0.34</v>
          </cell>
          <cell r="W725">
            <v>0.34</v>
          </cell>
          <cell r="X725">
            <v>0.5</v>
          </cell>
          <cell r="AH725">
            <v>1</v>
          </cell>
          <cell r="AI725">
            <v>1</v>
          </cell>
          <cell r="AJ725">
            <v>1</v>
          </cell>
          <cell r="AK725">
            <v>1</v>
          </cell>
          <cell r="AL725">
            <v>1</v>
          </cell>
          <cell r="AM725">
            <v>0</v>
          </cell>
          <cell r="AN725">
            <v>2</v>
          </cell>
          <cell r="AO725">
            <v>1</v>
          </cell>
          <cell r="AP725">
            <v>1</v>
          </cell>
          <cell r="AQ725">
            <v>1</v>
          </cell>
          <cell r="AR725">
            <v>1</v>
          </cell>
          <cell r="AS725">
            <v>1</v>
          </cell>
          <cell r="AT725">
            <v>1</v>
          </cell>
          <cell r="AU725">
            <v>1</v>
          </cell>
          <cell r="AV725">
            <v>2</v>
          </cell>
          <cell r="AW725">
            <v>1</v>
          </cell>
          <cell r="AX725">
            <v>1</v>
          </cell>
          <cell r="AY725">
            <v>1</v>
          </cell>
          <cell r="AZ725">
            <v>1</v>
          </cell>
          <cell r="BA725">
            <v>1</v>
          </cell>
          <cell r="BB725">
            <v>2</v>
          </cell>
          <cell r="BC725">
            <v>2</v>
          </cell>
          <cell r="BD725">
            <v>2</v>
          </cell>
          <cell r="BE725">
            <v>1</v>
          </cell>
          <cell r="BF725">
            <v>0</v>
          </cell>
          <cell r="BG725">
            <v>0</v>
          </cell>
          <cell r="BH725">
            <v>1</v>
          </cell>
          <cell r="BI725">
            <v>1</v>
          </cell>
          <cell r="BJ725">
            <v>2</v>
          </cell>
          <cell r="BK725">
            <v>2</v>
          </cell>
          <cell r="BL725">
            <v>2</v>
          </cell>
          <cell r="BM725">
            <v>2</v>
          </cell>
          <cell r="BN725">
            <v>2</v>
          </cell>
          <cell r="BO725">
            <v>2</v>
          </cell>
          <cell r="BP725">
            <v>0</v>
          </cell>
          <cell r="BQ725">
            <v>2</v>
          </cell>
          <cell r="BR725">
            <v>2</v>
          </cell>
          <cell r="BS725">
            <v>2</v>
          </cell>
          <cell r="BT725">
            <v>0</v>
          </cell>
          <cell r="BU725">
            <v>2</v>
          </cell>
          <cell r="BV725">
            <v>2</v>
          </cell>
          <cell r="BW725">
            <v>2</v>
          </cell>
          <cell r="BX725">
            <v>2</v>
          </cell>
          <cell r="BY725">
            <v>2</v>
          </cell>
          <cell r="BZ725">
            <v>2</v>
          </cell>
          <cell r="CA725">
            <v>2</v>
          </cell>
          <cell r="CB725">
            <v>2</v>
          </cell>
          <cell r="CC725">
            <v>2</v>
          </cell>
          <cell r="CD725">
            <v>2</v>
          </cell>
          <cell r="CE725">
            <v>1</v>
          </cell>
          <cell r="CF725">
            <v>1</v>
          </cell>
          <cell r="CG725">
            <v>1</v>
          </cell>
          <cell r="CH725">
            <v>1</v>
          </cell>
          <cell r="CI725">
            <v>1</v>
          </cell>
          <cell r="CJ725">
            <v>1</v>
          </cell>
          <cell r="CK725">
            <v>1</v>
          </cell>
          <cell r="CL725">
            <v>1</v>
          </cell>
          <cell r="CM725">
            <v>1</v>
          </cell>
          <cell r="CN725">
            <v>1</v>
          </cell>
          <cell r="CO725">
            <v>2</v>
          </cell>
          <cell r="CP725">
            <v>2</v>
          </cell>
          <cell r="CQ725">
            <v>2</v>
          </cell>
          <cell r="CR725">
            <v>2</v>
          </cell>
          <cell r="CS725">
            <v>2</v>
          </cell>
          <cell r="CT725">
            <v>2</v>
          </cell>
          <cell r="CU725">
            <v>1</v>
          </cell>
          <cell r="CV725">
            <v>1</v>
          </cell>
          <cell r="CW725">
            <v>1</v>
          </cell>
          <cell r="CX725">
            <v>1</v>
          </cell>
          <cell r="CY725">
            <v>1</v>
          </cell>
          <cell r="CZ725">
            <v>1</v>
          </cell>
          <cell r="DA725">
            <v>2</v>
          </cell>
          <cell r="DB725">
            <v>2</v>
          </cell>
          <cell r="DC725">
            <v>1</v>
          </cell>
          <cell r="DD725">
            <v>2</v>
          </cell>
          <cell r="DE725">
            <v>1</v>
          </cell>
          <cell r="DF725">
            <v>1</v>
          </cell>
          <cell r="DG725">
            <v>2</v>
          </cell>
          <cell r="DH725">
            <v>1</v>
          </cell>
          <cell r="DI725">
            <v>1</v>
          </cell>
          <cell r="DJ725" t="str">
            <v>BE</v>
          </cell>
          <cell r="DK725" t="str">
            <v>Limited</v>
          </cell>
          <cell r="EA725" t="str">
            <v>Do</v>
          </cell>
          <cell r="EB725" t="str">
            <v>• 8 ranks in Knowledge (Arcana).
• 8 ranks in Knowledge (Nature).
• 8 ranks in Spellcraft.
• Sacred Vow feat.
• Vow of Obedience feat.</v>
          </cell>
        </row>
        <row r="726">
          <cell r="A726">
            <v>723</v>
          </cell>
          <cell r="B726" t="str">
            <v>Skylord</v>
          </cell>
          <cell r="C726" t="str">
            <v>Sky</v>
          </cell>
          <cell r="D726" t="str">
            <v>Sky</v>
          </cell>
          <cell r="E726">
            <v>0</v>
          </cell>
          <cell r="G726">
            <v>0</v>
          </cell>
          <cell r="K726">
            <v>2</v>
          </cell>
          <cell r="L726">
            <v>10</v>
          </cell>
          <cell r="N726" t="b">
            <v>0</v>
          </cell>
          <cell r="O726" t="b">
            <v>0</v>
          </cell>
          <cell r="P726" t="b">
            <v>0</v>
          </cell>
          <cell r="Q726" t="b">
            <v>0</v>
          </cell>
          <cell r="R726" t="b">
            <v>0</v>
          </cell>
          <cell r="S726" t="b">
            <v>0</v>
          </cell>
          <cell r="T726" t="b">
            <v>0</v>
          </cell>
          <cell r="U726">
            <v>1</v>
          </cell>
          <cell r="V726">
            <v>0.5</v>
          </cell>
          <cell r="W726">
            <v>0.5</v>
          </cell>
          <cell r="X726">
            <v>0.34</v>
          </cell>
          <cell r="AH726">
            <v>1</v>
          </cell>
          <cell r="AI726">
            <v>1</v>
          </cell>
          <cell r="AJ726">
            <v>2</v>
          </cell>
          <cell r="AK726">
            <v>1</v>
          </cell>
          <cell r="AL726">
            <v>1</v>
          </cell>
          <cell r="AM726">
            <v>0</v>
          </cell>
          <cell r="AN726">
            <v>1</v>
          </cell>
          <cell r="AO726">
            <v>1</v>
          </cell>
          <cell r="AP726">
            <v>1</v>
          </cell>
          <cell r="AQ726">
            <v>1</v>
          </cell>
          <cell r="AR726">
            <v>1</v>
          </cell>
          <cell r="AS726">
            <v>1</v>
          </cell>
          <cell r="AT726">
            <v>1</v>
          </cell>
          <cell r="AU726">
            <v>1</v>
          </cell>
          <cell r="AV726">
            <v>1</v>
          </cell>
          <cell r="AW726">
            <v>1</v>
          </cell>
          <cell r="AX726">
            <v>1</v>
          </cell>
          <cell r="AY726">
            <v>1</v>
          </cell>
          <cell r="AZ726">
            <v>1</v>
          </cell>
          <cell r="BA726">
            <v>1</v>
          </cell>
          <cell r="BB726">
            <v>1</v>
          </cell>
          <cell r="BC726">
            <v>2</v>
          </cell>
          <cell r="BD726">
            <v>2</v>
          </cell>
          <cell r="BE726">
            <v>1</v>
          </cell>
          <cell r="BF726">
            <v>0</v>
          </cell>
          <cell r="BG726">
            <v>0</v>
          </cell>
          <cell r="BH726">
            <v>1</v>
          </cell>
          <cell r="BI726">
            <v>1</v>
          </cell>
          <cell r="BJ726">
            <v>2</v>
          </cell>
          <cell r="BK726">
            <v>2</v>
          </cell>
          <cell r="BL726">
            <v>2</v>
          </cell>
          <cell r="BM726">
            <v>2</v>
          </cell>
          <cell r="BN726">
            <v>2</v>
          </cell>
          <cell r="BO726">
            <v>2</v>
          </cell>
          <cell r="BP726">
            <v>0</v>
          </cell>
          <cell r="BQ726">
            <v>2</v>
          </cell>
          <cell r="BR726">
            <v>2</v>
          </cell>
          <cell r="BS726">
            <v>2</v>
          </cell>
          <cell r="BT726">
            <v>0</v>
          </cell>
          <cell r="BU726">
            <v>2</v>
          </cell>
          <cell r="BV726">
            <v>2</v>
          </cell>
          <cell r="BW726">
            <v>2</v>
          </cell>
          <cell r="BX726">
            <v>2</v>
          </cell>
          <cell r="BY726">
            <v>2</v>
          </cell>
          <cell r="BZ726">
            <v>2</v>
          </cell>
          <cell r="CA726">
            <v>2</v>
          </cell>
          <cell r="CB726">
            <v>2</v>
          </cell>
          <cell r="CC726">
            <v>2</v>
          </cell>
          <cell r="CD726">
            <v>2</v>
          </cell>
          <cell r="CE726">
            <v>2</v>
          </cell>
          <cell r="CF726">
            <v>1</v>
          </cell>
          <cell r="CG726">
            <v>1</v>
          </cell>
          <cell r="CH726">
            <v>1</v>
          </cell>
          <cell r="CI726">
            <v>1</v>
          </cell>
          <cell r="CJ726">
            <v>1</v>
          </cell>
          <cell r="CK726">
            <v>1</v>
          </cell>
          <cell r="CL726">
            <v>1</v>
          </cell>
          <cell r="CM726">
            <v>1</v>
          </cell>
          <cell r="CN726">
            <v>1</v>
          </cell>
          <cell r="CO726">
            <v>1</v>
          </cell>
          <cell r="CP726">
            <v>1</v>
          </cell>
          <cell r="CQ726">
            <v>1</v>
          </cell>
          <cell r="CR726">
            <v>1</v>
          </cell>
          <cell r="CS726">
            <v>1</v>
          </cell>
          <cell r="CT726">
            <v>1</v>
          </cell>
          <cell r="CU726">
            <v>1</v>
          </cell>
          <cell r="CV726">
            <v>2</v>
          </cell>
          <cell r="CW726">
            <v>1</v>
          </cell>
          <cell r="CX726">
            <v>1</v>
          </cell>
          <cell r="CY726">
            <v>1</v>
          </cell>
          <cell r="CZ726">
            <v>1</v>
          </cell>
          <cell r="DA726">
            <v>1</v>
          </cell>
          <cell r="DB726">
            <v>1</v>
          </cell>
          <cell r="DC726">
            <v>2</v>
          </cell>
          <cell r="DD726">
            <v>2</v>
          </cell>
          <cell r="DE726">
            <v>1</v>
          </cell>
          <cell r="DF726">
            <v>1</v>
          </cell>
          <cell r="DG726">
            <v>1</v>
          </cell>
          <cell r="DH726">
            <v>1</v>
          </cell>
          <cell r="DI726">
            <v>1</v>
          </cell>
          <cell r="DJ726" t="str">
            <v>BE</v>
          </cell>
          <cell r="DK726" t="str">
            <v>Limited</v>
          </cell>
          <cell r="EA726" t="str">
            <v>Might</v>
          </cell>
          <cell r="EB726" t="str">
            <v>• Race Elf, or Half-Elf.
• Base attack bonus of +7 or greater.
• 10 ranks in Handle Animal.
• 10 ranks in Ride.
• Mounted Combat feat.
• Mounted Archery or Ride By Attack feat.
• Any one exalted feat (not verified).</v>
          </cell>
        </row>
        <row r="727">
          <cell r="A727">
            <v>724</v>
          </cell>
          <cell r="B727" t="str">
            <v>Slayer of Domiel</v>
          </cell>
          <cell r="C727" t="str">
            <v>Sld</v>
          </cell>
          <cell r="D727" t="str">
            <v>SoD</v>
          </cell>
          <cell r="E727">
            <v>0</v>
          </cell>
          <cell r="K727">
            <v>4</v>
          </cell>
          <cell r="L727">
            <v>6</v>
          </cell>
          <cell r="U727">
            <v>0.75</v>
          </cell>
          <cell r="V727">
            <v>0.34</v>
          </cell>
          <cell r="W727">
            <v>0.5</v>
          </cell>
          <cell r="X727">
            <v>0.34</v>
          </cell>
          <cell r="AH727">
            <v>1</v>
          </cell>
          <cell r="AI727">
            <v>1</v>
          </cell>
          <cell r="AJ727">
            <v>2</v>
          </cell>
          <cell r="AK727">
            <v>2</v>
          </cell>
          <cell r="AL727">
            <v>2</v>
          </cell>
          <cell r="AM727">
            <v>0</v>
          </cell>
          <cell r="AN727">
            <v>1</v>
          </cell>
          <cell r="AO727">
            <v>2</v>
          </cell>
          <cell r="AP727">
            <v>2</v>
          </cell>
          <cell r="AQ727">
            <v>2</v>
          </cell>
          <cell r="AR727">
            <v>2</v>
          </cell>
          <cell r="AS727">
            <v>2</v>
          </cell>
          <cell r="AT727">
            <v>2</v>
          </cell>
          <cell r="AU727">
            <v>2</v>
          </cell>
          <cell r="AV727">
            <v>1</v>
          </cell>
          <cell r="AW727">
            <v>2</v>
          </cell>
          <cell r="AX727">
            <v>1</v>
          </cell>
          <cell r="AY727">
            <v>2</v>
          </cell>
          <cell r="AZ727">
            <v>1</v>
          </cell>
          <cell r="BA727">
            <v>1</v>
          </cell>
          <cell r="BB727">
            <v>2</v>
          </cell>
          <cell r="BC727">
            <v>1</v>
          </cell>
          <cell r="BD727">
            <v>1</v>
          </cell>
          <cell r="BE727">
            <v>2</v>
          </cell>
          <cell r="BF727">
            <v>0</v>
          </cell>
          <cell r="BG727">
            <v>0</v>
          </cell>
          <cell r="BH727">
            <v>2</v>
          </cell>
          <cell r="BI727">
            <v>2</v>
          </cell>
          <cell r="BJ727">
            <v>1</v>
          </cell>
          <cell r="BK727">
            <v>1</v>
          </cell>
          <cell r="BL727">
            <v>1</v>
          </cell>
          <cell r="BM727">
            <v>1</v>
          </cell>
          <cell r="BN727">
            <v>1</v>
          </cell>
          <cell r="BO727">
            <v>1</v>
          </cell>
          <cell r="BP727">
            <v>0</v>
          </cell>
          <cell r="BQ727">
            <v>1</v>
          </cell>
          <cell r="BR727">
            <v>1</v>
          </cell>
          <cell r="BS727">
            <v>1</v>
          </cell>
          <cell r="BT727">
            <v>0</v>
          </cell>
          <cell r="BU727">
            <v>1</v>
          </cell>
          <cell r="BV727">
            <v>1</v>
          </cell>
          <cell r="BW727">
            <v>1</v>
          </cell>
          <cell r="BX727">
            <v>1</v>
          </cell>
          <cell r="BY727">
            <v>1</v>
          </cell>
          <cell r="BZ727">
            <v>1</v>
          </cell>
          <cell r="CA727">
            <v>1</v>
          </cell>
          <cell r="CB727">
            <v>1</v>
          </cell>
          <cell r="CC727">
            <v>1</v>
          </cell>
          <cell r="CD727">
            <v>1</v>
          </cell>
          <cell r="CE727">
            <v>2</v>
          </cell>
          <cell r="CF727">
            <v>1</v>
          </cell>
          <cell r="CG727">
            <v>2</v>
          </cell>
          <cell r="CH727">
            <v>2</v>
          </cell>
          <cell r="CI727">
            <v>1</v>
          </cell>
          <cell r="CJ727">
            <v>1</v>
          </cell>
          <cell r="CK727">
            <v>1</v>
          </cell>
          <cell r="CL727">
            <v>1</v>
          </cell>
          <cell r="CM727">
            <v>1</v>
          </cell>
          <cell r="CN727">
            <v>1</v>
          </cell>
          <cell r="CO727">
            <v>1</v>
          </cell>
          <cell r="CP727">
            <v>1</v>
          </cell>
          <cell r="CQ727">
            <v>1</v>
          </cell>
          <cell r="CR727">
            <v>1</v>
          </cell>
          <cell r="CS727">
            <v>1</v>
          </cell>
          <cell r="CT727">
            <v>1</v>
          </cell>
          <cell r="CU727">
            <v>1</v>
          </cell>
          <cell r="CV727">
            <v>1</v>
          </cell>
          <cell r="CW727">
            <v>2</v>
          </cell>
          <cell r="CX727">
            <v>2</v>
          </cell>
          <cell r="CY727">
            <v>1</v>
          </cell>
          <cell r="CZ727">
            <v>1</v>
          </cell>
          <cell r="DA727">
            <v>1</v>
          </cell>
          <cell r="DB727">
            <v>1</v>
          </cell>
          <cell r="DC727">
            <v>2</v>
          </cell>
          <cell r="DD727">
            <v>1</v>
          </cell>
          <cell r="DE727">
            <v>1</v>
          </cell>
          <cell r="DF727">
            <v>2</v>
          </cell>
          <cell r="DG727">
            <v>2</v>
          </cell>
          <cell r="DH727">
            <v>1</v>
          </cell>
          <cell r="DI727">
            <v>2</v>
          </cell>
          <cell r="DJ727" t="str">
            <v>BE</v>
          </cell>
          <cell r="DK727" t="str">
            <v>Limited</v>
          </cell>
          <cell r="EA727" t="str">
            <v>Do</v>
          </cell>
          <cell r="EB727" t="str">
            <v>• 8 ranks in Hide.
• 8 ranks in Move Silently.
• Sanctify Martial Strike feat.
• Servant of the Heavens feat.
• Sneak attack +3d6.
• Evasion class ability.</v>
          </cell>
        </row>
        <row r="728">
          <cell r="A728">
            <v>725</v>
          </cell>
          <cell r="B728" t="str">
            <v>Stalker of Kharash</v>
          </cell>
          <cell r="C728" t="str">
            <v>SoK</v>
          </cell>
          <cell r="D728" t="str">
            <v>SoK</v>
          </cell>
          <cell r="E728">
            <v>0</v>
          </cell>
          <cell r="G728">
            <v>0</v>
          </cell>
          <cell r="K728">
            <v>6</v>
          </cell>
          <cell r="L728">
            <v>8</v>
          </cell>
          <cell r="T728" t="b">
            <v>0</v>
          </cell>
          <cell r="U728">
            <v>1</v>
          </cell>
          <cell r="V728">
            <v>0.34</v>
          </cell>
          <cell r="W728">
            <v>0.5</v>
          </cell>
          <cell r="X728">
            <v>0.34</v>
          </cell>
          <cell r="AH728">
            <v>1</v>
          </cell>
          <cell r="AI728">
            <v>1</v>
          </cell>
          <cell r="AJ728">
            <v>1</v>
          </cell>
          <cell r="AK728">
            <v>1</v>
          </cell>
          <cell r="AL728">
            <v>2</v>
          </cell>
          <cell r="AM728">
            <v>0</v>
          </cell>
          <cell r="AN728">
            <v>2</v>
          </cell>
          <cell r="AO728">
            <v>1</v>
          </cell>
          <cell r="AP728">
            <v>1</v>
          </cell>
          <cell r="AQ728">
            <v>1</v>
          </cell>
          <cell r="AR728">
            <v>1</v>
          </cell>
          <cell r="AS728">
            <v>1</v>
          </cell>
          <cell r="AT728">
            <v>1</v>
          </cell>
          <cell r="AU728">
            <v>1</v>
          </cell>
          <cell r="AV728">
            <v>1</v>
          </cell>
          <cell r="AW728">
            <v>1</v>
          </cell>
          <cell r="AX728">
            <v>1</v>
          </cell>
          <cell r="AY728">
            <v>1</v>
          </cell>
          <cell r="AZ728">
            <v>1</v>
          </cell>
          <cell r="BA728">
            <v>1</v>
          </cell>
          <cell r="BB728">
            <v>1</v>
          </cell>
          <cell r="BC728">
            <v>2</v>
          </cell>
          <cell r="BD728">
            <v>2</v>
          </cell>
          <cell r="BE728">
            <v>2</v>
          </cell>
          <cell r="BF728">
            <v>0</v>
          </cell>
          <cell r="BG728">
            <v>0</v>
          </cell>
          <cell r="BH728">
            <v>1</v>
          </cell>
          <cell r="BI728">
            <v>2</v>
          </cell>
          <cell r="BJ728">
            <v>1</v>
          </cell>
          <cell r="BK728">
            <v>1</v>
          </cell>
          <cell r="BL728">
            <v>1</v>
          </cell>
          <cell r="BM728">
            <v>2</v>
          </cell>
          <cell r="BN728">
            <v>1</v>
          </cell>
          <cell r="BO728">
            <v>1</v>
          </cell>
          <cell r="BP728">
            <v>0</v>
          </cell>
          <cell r="BQ728">
            <v>2</v>
          </cell>
          <cell r="BR728">
            <v>1</v>
          </cell>
          <cell r="BS728">
            <v>1</v>
          </cell>
          <cell r="BT728">
            <v>0</v>
          </cell>
          <cell r="BU728">
            <v>1</v>
          </cell>
          <cell r="BV728">
            <v>1</v>
          </cell>
          <cell r="BW728">
            <v>1</v>
          </cell>
          <cell r="BX728">
            <v>1</v>
          </cell>
          <cell r="BY728">
            <v>1</v>
          </cell>
          <cell r="BZ728">
            <v>1</v>
          </cell>
          <cell r="CA728">
            <v>1</v>
          </cell>
          <cell r="CB728">
            <v>1</v>
          </cell>
          <cell r="CC728">
            <v>1</v>
          </cell>
          <cell r="CD728">
            <v>1</v>
          </cell>
          <cell r="CE728">
            <v>2</v>
          </cell>
          <cell r="CF728">
            <v>1</v>
          </cell>
          <cell r="CG728">
            <v>2</v>
          </cell>
          <cell r="CH728">
            <v>1</v>
          </cell>
          <cell r="CI728">
            <v>1</v>
          </cell>
          <cell r="CJ728">
            <v>1</v>
          </cell>
          <cell r="CK728">
            <v>1</v>
          </cell>
          <cell r="CL728">
            <v>1</v>
          </cell>
          <cell r="CM728">
            <v>1</v>
          </cell>
          <cell r="CN728">
            <v>1</v>
          </cell>
          <cell r="CO728">
            <v>1</v>
          </cell>
          <cell r="CP728">
            <v>1</v>
          </cell>
          <cell r="CQ728">
            <v>1</v>
          </cell>
          <cell r="CR728">
            <v>1</v>
          </cell>
          <cell r="CS728">
            <v>1</v>
          </cell>
          <cell r="CT728">
            <v>1</v>
          </cell>
          <cell r="CU728">
            <v>1</v>
          </cell>
          <cell r="CV728">
            <v>2</v>
          </cell>
          <cell r="CW728">
            <v>2</v>
          </cell>
          <cell r="CX728">
            <v>1</v>
          </cell>
          <cell r="CY728">
            <v>1</v>
          </cell>
          <cell r="CZ728">
            <v>1</v>
          </cell>
          <cell r="DA728">
            <v>1</v>
          </cell>
          <cell r="DB728">
            <v>1</v>
          </cell>
          <cell r="DC728">
            <v>2</v>
          </cell>
          <cell r="DD728">
            <v>2</v>
          </cell>
          <cell r="DE728">
            <v>2</v>
          </cell>
          <cell r="DF728">
            <v>1</v>
          </cell>
          <cell r="DG728">
            <v>1</v>
          </cell>
          <cell r="DH728">
            <v>1</v>
          </cell>
          <cell r="DI728">
            <v>2</v>
          </cell>
          <cell r="DJ728" t="str">
            <v>BE</v>
          </cell>
          <cell r="DK728" t="str">
            <v>Limited</v>
          </cell>
          <cell r="EA728" t="str">
            <v>Do</v>
          </cell>
          <cell r="EB728" t="str">
            <v>• You must be of Neutral Good Alignment.
• 8 ranks in Hide.
• 8 ranks in MoveSilently.
• Alertness feat.
• Favored of the Companions feat.
• Track feat.</v>
          </cell>
        </row>
        <row r="729">
          <cell r="A729">
            <v>726</v>
          </cell>
          <cell r="B729" t="str">
            <v>Swanmay</v>
          </cell>
          <cell r="C729" t="str">
            <v>Swa</v>
          </cell>
          <cell r="D729" t="str">
            <v>Swa</v>
          </cell>
          <cell r="E729">
            <v>0</v>
          </cell>
          <cell r="G729">
            <v>0</v>
          </cell>
          <cell r="K729">
            <v>4</v>
          </cell>
          <cell r="L729">
            <v>8</v>
          </cell>
          <cell r="U729">
            <v>1</v>
          </cell>
          <cell r="V729">
            <v>0.5</v>
          </cell>
          <cell r="W729">
            <v>0.34</v>
          </cell>
          <cell r="X729">
            <v>0.34</v>
          </cell>
          <cell r="AH729">
            <v>1</v>
          </cell>
          <cell r="AI729">
            <v>1</v>
          </cell>
          <cell r="AJ729">
            <v>1</v>
          </cell>
          <cell r="AK729">
            <v>1</v>
          </cell>
          <cell r="AL729">
            <v>1</v>
          </cell>
          <cell r="AM729">
            <v>0</v>
          </cell>
          <cell r="AN729">
            <v>2</v>
          </cell>
          <cell r="AO729">
            <v>2</v>
          </cell>
          <cell r="AP729">
            <v>2</v>
          </cell>
          <cell r="AQ729">
            <v>2</v>
          </cell>
          <cell r="AR729">
            <v>2</v>
          </cell>
          <cell r="AS729">
            <v>2</v>
          </cell>
          <cell r="AT729">
            <v>2</v>
          </cell>
          <cell r="AU729">
            <v>2</v>
          </cell>
          <cell r="AV729">
            <v>1</v>
          </cell>
          <cell r="AW729">
            <v>1</v>
          </cell>
          <cell r="AX729">
            <v>1</v>
          </cell>
          <cell r="AY729">
            <v>1</v>
          </cell>
          <cell r="AZ729">
            <v>1</v>
          </cell>
          <cell r="BA729">
            <v>1</v>
          </cell>
          <cell r="BB729">
            <v>1</v>
          </cell>
          <cell r="BC729">
            <v>2</v>
          </cell>
          <cell r="BD729">
            <v>2</v>
          </cell>
          <cell r="BE729">
            <v>2</v>
          </cell>
          <cell r="BF729">
            <v>0</v>
          </cell>
          <cell r="BG729">
            <v>0</v>
          </cell>
          <cell r="BH729">
            <v>1</v>
          </cell>
          <cell r="BI729">
            <v>1</v>
          </cell>
          <cell r="BJ729">
            <v>1</v>
          </cell>
          <cell r="BK729">
            <v>1</v>
          </cell>
          <cell r="BL729">
            <v>1</v>
          </cell>
          <cell r="BM729">
            <v>2</v>
          </cell>
          <cell r="BN729">
            <v>1</v>
          </cell>
          <cell r="BO729">
            <v>1</v>
          </cell>
          <cell r="BP729">
            <v>0</v>
          </cell>
          <cell r="BQ729">
            <v>2</v>
          </cell>
          <cell r="BR729">
            <v>1</v>
          </cell>
          <cell r="BS729">
            <v>1</v>
          </cell>
          <cell r="BT729">
            <v>0</v>
          </cell>
          <cell r="BU729">
            <v>1</v>
          </cell>
          <cell r="BV729">
            <v>1</v>
          </cell>
          <cell r="BW729">
            <v>1</v>
          </cell>
          <cell r="BX729">
            <v>1</v>
          </cell>
          <cell r="BY729">
            <v>1</v>
          </cell>
          <cell r="BZ729">
            <v>1</v>
          </cell>
          <cell r="CA729">
            <v>1</v>
          </cell>
          <cell r="CB729">
            <v>1</v>
          </cell>
          <cell r="CC729">
            <v>1</v>
          </cell>
          <cell r="CD729">
            <v>1</v>
          </cell>
          <cell r="CE729">
            <v>2</v>
          </cell>
          <cell r="CF729">
            <v>1</v>
          </cell>
          <cell r="CG729">
            <v>1</v>
          </cell>
          <cell r="CH729">
            <v>1</v>
          </cell>
          <cell r="CI729">
            <v>1</v>
          </cell>
          <cell r="CJ729">
            <v>1</v>
          </cell>
          <cell r="CK729">
            <v>1</v>
          </cell>
          <cell r="CL729">
            <v>1</v>
          </cell>
          <cell r="CM729">
            <v>1</v>
          </cell>
          <cell r="CN729">
            <v>1</v>
          </cell>
          <cell r="CO729">
            <v>2</v>
          </cell>
          <cell r="CP729">
            <v>2</v>
          </cell>
          <cell r="CQ729">
            <v>2</v>
          </cell>
          <cell r="CR729">
            <v>2</v>
          </cell>
          <cell r="CS729">
            <v>2</v>
          </cell>
          <cell r="CT729">
            <v>2</v>
          </cell>
          <cell r="CU729">
            <v>1</v>
          </cell>
          <cell r="CV729">
            <v>2</v>
          </cell>
          <cell r="CW729">
            <v>2</v>
          </cell>
          <cell r="CX729">
            <v>1</v>
          </cell>
          <cell r="CY729">
            <v>1</v>
          </cell>
          <cell r="CZ729">
            <v>1</v>
          </cell>
          <cell r="DA729">
            <v>1</v>
          </cell>
          <cell r="DB729">
            <v>2</v>
          </cell>
          <cell r="DC729">
            <v>2</v>
          </cell>
          <cell r="DD729">
            <v>2</v>
          </cell>
          <cell r="DE729">
            <v>2</v>
          </cell>
          <cell r="DF729">
            <v>1</v>
          </cell>
          <cell r="DG729">
            <v>1</v>
          </cell>
          <cell r="DH729">
            <v>1</v>
          </cell>
          <cell r="DI729">
            <v>1</v>
          </cell>
          <cell r="DJ729" t="str">
            <v>BE</v>
          </cell>
          <cell r="DK729" t="str">
            <v>Limited</v>
          </cell>
          <cell r="EA729" t="str">
            <v>Might</v>
          </cell>
          <cell r="EB729" t="str">
            <v>• You must be Female.
• 8 ranks in Knowledge (Nature).
• 8 ranks in Survival.
• Speak Sylvan.
• Sacred Vow feat.
• Vow of Purity feat.
• Able to cast speak with animals (not verified).
• Must have the Wild Empathy class feature..
• Must have performed a great service for another swanmay.</v>
          </cell>
        </row>
        <row r="730">
          <cell r="A730">
            <v>727</v>
          </cell>
          <cell r="B730" t="str">
            <v>Sword of Righteousness</v>
          </cell>
          <cell r="C730" t="str">
            <v>SwR</v>
          </cell>
          <cell r="D730" t="str">
            <v>SwR</v>
          </cell>
          <cell r="E730">
            <v>0</v>
          </cell>
          <cell r="K730">
            <v>4</v>
          </cell>
          <cell r="L730">
            <v>8</v>
          </cell>
          <cell r="U730">
            <v>1</v>
          </cell>
          <cell r="V730">
            <v>0.5</v>
          </cell>
          <cell r="W730">
            <v>0.34</v>
          </cell>
          <cell r="X730">
            <v>0.5</v>
          </cell>
          <cell r="AH730">
            <v>1</v>
          </cell>
          <cell r="AI730">
            <v>1</v>
          </cell>
          <cell r="AJ730">
            <v>1</v>
          </cell>
          <cell r="AK730">
            <v>1</v>
          </cell>
          <cell r="AL730">
            <v>2</v>
          </cell>
          <cell r="AM730">
            <v>0</v>
          </cell>
          <cell r="AN730">
            <v>1</v>
          </cell>
          <cell r="AO730">
            <v>2</v>
          </cell>
          <cell r="AP730">
            <v>2</v>
          </cell>
          <cell r="AQ730">
            <v>2</v>
          </cell>
          <cell r="AR730">
            <v>2</v>
          </cell>
          <cell r="AS730">
            <v>2</v>
          </cell>
          <cell r="AT730">
            <v>2</v>
          </cell>
          <cell r="AU730">
            <v>2</v>
          </cell>
          <cell r="AV730">
            <v>1</v>
          </cell>
          <cell r="AW730">
            <v>2</v>
          </cell>
          <cell r="AX730">
            <v>1</v>
          </cell>
          <cell r="AY730">
            <v>1</v>
          </cell>
          <cell r="AZ730">
            <v>1</v>
          </cell>
          <cell r="BA730">
            <v>1</v>
          </cell>
          <cell r="BB730">
            <v>1</v>
          </cell>
          <cell r="BC730">
            <v>2</v>
          </cell>
          <cell r="BD730">
            <v>1</v>
          </cell>
          <cell r="BE730">
            <v>1</v>
          </cell>
          <cell r="BF730">
            <v>0</v>
          </cell>
          <cell r="BG730">
            <v>0</v>
          </cell>
          <cell r="BH730">
            <v>2</v>
          </cell>
          <cell r="BI730">
            <v>2</v>
          </cell>
          <cell r="BJ730">
            <v>1</v>
          </cell>
          <cell r="BK730">
            <v>1</v>
          </cell>
          <cell r="BL730">
            <v>1</v>
          </cell>
          <cell r="BM730">
            <v>1</v>
          </cell>
          <cell r="BN730">
            <v>1</v>
          </cell>
          <cell r="BO730">
            <v>1</v>
          </cell>
          <cell r="BP730">
            <v>0</v>
          </cell>
          <cell r="BQ730">
            <v>2</v>
          </cell>
          <cell r="BR730">
            <v>1</v>
          </cell>
          <cell r="BS730">
            <v>1</v>
          </cell>
          <cell r="BT730">
            <v>0</v>
          </cell>
          <cell r="BU730">
            <v>2</v>
          </cell>
          <cell r="BV730">
            <v>1</v>
          </cell>
          <cell r="BW730">
            <v>1</v>
          </cell>
          <cell r="BX730">
            <v>1</v>
          </cell>
          <cell r="BY730">
            <v>1</v>
          </cell>
          <cell r="BZ730">
            <v>1</v>
          </cell>
          <cell r="CA730">
            <v>1</v>
          </cell>
          <cell r="CB730">
            <v>1</v>
          </cell>
          <cell r="CC730">
            <v>1</v>
          </cell>
          <cell r="CD730">
            <v>1</v>
          </cell>
          <cell r="CE730">
            <v>1</v>
          </cell>
          <cell r="CF730">
            <v>1</v>
          </cell>
          <cell r="CG730">
            <v>1</v>
          </cell>
          <cell r="CH730">
            <v>1</v>
          </cell>
          <cell r="CI730">
            <v>1</v>
          </cell>
          <cell r="CJ730">
            <v>1</v>
          </cell>
          <cell r="CK730">
            <v>1</v>
          </cell>
          <cell r="CL730">
            <v>1</v>
          </cell>
          <cell r="CM730">
            <v>1</v>
          </cell>
          <cell r="CN730">
            <v>1</v>
          </cell>
          <cell r="CO730">
            <v>2</v>
          </cell>
          <cell r="CP730">
            <v>2</v>
          </cell>
          <cell r="CQ730">
            <v>2</v>
          </cell>
          <cell r="CR730">
            <v>2</v>
          </cell>
          <cell r="CS730">
            <v>2</v>
          </cell>
          <cell r="CT730">
            <v>2</v>
          </cell>
          <cell r="CU730">
            <v>1</v>
          </cell>
          <cell r="CV730">
            <v>2</v>
          </cell>
          <cell r="CW730">
            <v>1</v>
          </cell>
          <cell r="CX730">
            <v>2</v>
          </cell>
          <cell r="CY730">
            <v>1</v>
          </cell>
          <cell r="CZ730">
            <v>1</v>
          </cell>
          <cell r="DA730">
            <v>1</v>
          </cell>
          <cell r="DB730">
            <v>1</v>
          </cell>
          <cell r="DC730">
            <v>1</v>
          </cell>
          <cell r="DD730">
            <v>1</v>
          </cell>
          <cell r="DE730">
            <v>2</v>
          </cell>
          <cell r="DF730">
            <v>1</v>
          </cell>
          <cell r="DG730">
            <v>1</v>
          </cell>
          <cell r="DH730">
            <v>1</v>
          </cell>
          <cell r="DI730">
            <v>1</v>
          </cell>
          <cell r="DJ730" t="str">
            <v>BE</v>
          </cell>
          <cell r="DK730" t="str">
            <v>Limited</v>
          </cell>
          <cell r="EA730" t="str">
            <v>Do</v>
          </cell>
          <cell r="EB730" t="str">
            <v>• Base attack bonus of +6 or greater.
• Either Favored of the Companions, Knight of Stars, or Servant of the Heavens feat, plus one additional exalted feat.</v>
          </cell>
        </row>
        <row r="731">
          <cell r="A731">
            <v>728</v>
          </cell>
          <cell r="B731" t="str">
            <v>Troubadour of Stars</v>
          </cell>
          <cell r="C731" t="str">
            <v>ToS</v>
          </cell>
          <cell r="D731" t="str">
            <v>ToS</v>
          </cell>
          <cell r="E731">
            <v>0</v>
          </cell>
          <cell r="G731">
            <v>0</v>
          </cell>
          <cell r="K731">
            <v>6</v>
          </cell>
          <cell r="L731">
            <v>6</v>
          </cell>
          <cell r="U731">
            <v>0.75</v>
          </cell>
          <cell r="V731">
            <v>0.34</v>
          </cell>
          <cell r="W731">
            <v>0.5</v>
          </cell>
          <cell r="X731">
            <v>0.5</v>
          </cell>
          <cell r="AH731">
            <v>1</v>
          </cell>
          <cell r="AI731">
            <v>1</v>
          </cell>
          <cell r="AJ731">
            <v>2</v>
          </cell>
          <cell r="AK731">
            <v>2</v>
          </cell>
          <cell r="AL731">
            <v>2</v>
          </cell>
          <cell r="AM731">
            <v>0</v>
          </cell>
          <cell r="AN731">
            <v>2</v>
          </cell>
          <cell r="AO731">
            <v>2</v>
          </cell>
          <cell r="AP731">
            <v>2</v>
          </cell>
          <cell r="AQ731">
            <v>2</v>
          </cell>
          <cell r="AR731">
            <v>2</v>
          </cell>
          <cell r="AS731">
            <v>2</v>
          </cell>
          <cell r="AT731">
            <v>2</v>
          </cell>
          <cell r="AU731">
            <v>2</v>
          </cell>
          <cell r="AV731">
            <v>2</v>
          </cell>
          <cell r="AW731">
            <v>2</v>
          </cell>
          <cell r="AX731">
            <v>1</v>
          </cell>
          <cell r="AY731">
            <v>2</v>
          </cell>
          <cell r="AZ731">
            <v>2</v>
          </cell>
          <cell r="BA731">
            <v>1</v>
          </cell>
          <cell r="BB731">
            <v>2</v>
          </cell>
          <cell r="BC731">
            <v>1</v>
          </cell>
          <cell r="BD731">
            <v>1</v>
          </cell>
          <cell r="BE731">
            <v>2</v>
          </cell>
          <cell r="BF731">
            <v>0</v>
          </cell>
          <cell r="BG731">
            <v>0</v>
          </cell>
          <cell r="BH731">
            <v>1</v>
          </cell>
          <cell r="BI731">
            <v>2</v>
          </cell>
          <cell r="BJ731">
            <v>2</v>
          </cell>
          <cell r="BK731">
            <v>2</v>
          </cell>
          <cell r="BL731">
            <v>2</v>
          </cell>
          <cell r="BM731">
            <v>2</v>
          </cell>
          <cell r="BN731">
            <v>2</v>
          </cell>
          <cell r="BO731">
            <v>2</v>
          </cell>
          <cell r="BP731">
            <v>0</v>
          </cell>
          <cell r="BQ731">
            <v>2</v>
          </cell>
          <cell r="BR731">
            <v>2</v>
          </cell>
          <cell r="BS731">
            <v>2</v>
          </cell>
          <cell r="BT731">
            <v>0</v>
          </cell>
          <cell r="BU731">
            <v>2</v>
          </cell>
          <cell r="BV731">
            <v>2</v>
          </cell>
          <cell r="BW731">
            <v>2</v>
          </cell>
          <cell r="BX731">
            <v>2</v>
          </cell>
          <cell r="BY731">
            <v>2</v>
          </cell>
          <cell r="BZ731">
            <v>2</v>
          </cell>
          <cell r="CA731">
            <v>2</v>
          </cell>
          <cell r="CB731">
            <v>2</v>
          </cell>
          <cell r="CC731">
            <v>2</v>
          </cell>
          <cell r="CD731">
            <v>2</v>
          </cell>
          <cell r="CE731">
            <v>2</v>
          </cell>
          <cell r="CF731">
            <v>1</v>
          </cell>
          <cell r="CG731">
            <v>2</v>
          </cell>
          <cell r="CH731">
            <v>1</v>
          </cell>
          <cell r="CI731">
            <v>2</v>
          </cell>
          <cell r="CJ731">
            <v>2</v>
          </cell>
          <cell r="CK731">
            <v>2</v>
          </cell>
          <cell r="CL731">
            <v>2</v>
          </cell>
          <cell r="CM731">
            <v>2</v>
          </cell>
          <cell r="CN731">
            <v>2</v>
          </cell>
          <cell r="CO731">
            <v>2</v>
          </cell>
          <cell r="CP731">
            <v>2</v>
          </cell>
          <cell r="CQ731">
            <v>2</v>
          </cell>
          <cell r="CR731">
            <v>2</v>
          </cell>
          <cell r="CS731">
            <v>2</v>
          </cell>
          <cell r="CT731">
            <v>2</v>
          </cell>
          <cell r="CU731">
            <v>1</v>
          </cell>
          <cell r="CV731">
            <v>1</v>
          </cell>
          <cell r="CW731">
            <v>1</v>
          </cell>
          <cell r="CX731">
            <v>2</v>
          </cell>
          <cell r="CY731">
            <v>1</v>
          </cell>
          <cell r="CZ731">
            <v>2</v>
          </cell>
          <cell r="DA731">
            <v>2</v>
          </cell>
          <cell r="DB731">
            <v>2</v>
          </cell>
          <cell r="DC731">
            <v>1</v>
          </cell>
          <cell r="DD731">
            <v>1</v>
          </cell>
          <cell r="DE731">
            <v>2</v>
          </cell>
          <cell r="DF731">
            <v>2</v>
          </cell>
          <cell r="DG731">
            <v>2</v>
          </cell>
          <cell r="DH731">
            <v>1</v>
          </cell>
          <cell r="DI731">
            <v>1</v>
          </cell>
          <cell r="DJ731" t="str">
            <v>BE</v>
          </cell>
          <cell r="DK731" t="str">
            <v>Limited</v>
          </cell>
          <cell r="EA731" t="str">
            <v>Do</v>
          </cell>
          <cell r="EB731" t="str">
            <v>• You must be of Chaotic Good Alignment.
• 6 ranks in Perform.
• Knight of Stars feat.
• Able to spontaneously cast 4th-level arcane spells.</v>
          </cell>
        </row>
        <row r="732">
          <cell r="A732">
            <v>729</v>
          </cell>
          <cell r="B732" t="str">
            <v>Vassal of Bahamut</v>
          </cell>
          <cell r="C732" t="str">
            <v>VoB</v>
          </cell>
          <cell r="D732" t="str">
            <v>VoB</v>
          </cell>
          <cell r="E732">
            <v>0</v>
          </cell>
          <cell r="K732">
            <v>2</v>
          </cell>
          <cell r="L732">
            <v>10</v>
          </cell>
          <cell r="N732" t="b">
            <v>0</v>
          </cell>
          <cell r="O732" t="b">
            <v>0</v>
          </cell>
          <cell r="P732" t="b">
            <v>0</v>
          </cell>
          <cell r="Q732" t="b">
            <v>0</v>
          </cell>
          <cell r="S732" t="b">
            <v>0</v>
          </cell>
          <cell r="T732" t="b">
            <v>0</v>
          </cell>
          <cell r="U732">
            <v>1</v>
          </cell>
          <cell r="V732">
            <v>0.5</v>
          </cell>
          <cell r="W732">
            <v>0.34</v>
          </cell>
          <cell r="X732">
            <v>0.34</v>
          </cell>
          <cell r="AH732">
            <v>1</v>
          </cell>
          <cell r="AI732">
            <v>1</v>
          </cell>
          <cell r="AJ732">
            <v>1</v>
          </cell>
          <cell r="AK732">
            <v>2</v>
          </cell>
          <cell r="AL732">
            <v>1</v>
          </cell>
          <cell r="AM732">
            <v>0</v>
          </cell>
          <cell r="AN732">
            <v>2</v>
          </cell>
          <cell r="AO732">
            <v>2</v>
          </cell>
          <cell r="AP732">
            <v>2</v>
          </cell>
          <cell r="AQ732">
            <v>2</v>
          </cell>
          <cell r="AR732">
            <v>2</v>
          </cell>
          <cell r="AS732">
            <v>2</v>
          </cell>
          <cell r="AT732">
            <v>2</v>
          </cell>
          <cell r="AU732">
            <v>2</v>
          </cell>
          <cell r="AV732">
            <v>1</v>
          </cell>
          <cell r="AW732">
            <v>2</v>
          </cell>
          <cell r="AX732">
            <v>1</v>
          </cell>
          <cell r="AY732">
            <v>1</v>
          </cell>
          <cell r="AZ732">
            <v>1</v>
          </cell>
          <cell r="BA732">
            <v>1</v>
          </cell>
          <cell r="BB732">
            <v>1</v>
          </cell>
          <cell r="BC732">
            <v>1</v>
          </cell>
          <cell r="BD732">
            <v>2</v>
          </cell>
          <cell r="BE732">
            <v>1</v>
          </cell>
          <cell r="BF732">
            <v>0</v>
          </cell>
          <cell r="BG732">
            <v>0</v>
          </cell>
          <cell r="BH732">
            <v>2</v>
          </cell>
          <cell r="BI732">
            <v>1</v>
          </cell>
          <cell r="BJ732">
            <v>1</v>
          </cell>
          <cell r="BK732">
            <v>1</v>
          </cell>
          <cell r="BL732">
            <v>1</v>
          </cell>
          <cell r="BM732">
            <v>1</v>
          </cell>
          <cell r="BN732">
            <v>1</v>
          </cell>
          <cell r="BO732">
            <v>1</v>
          </cell>
          <cell r="BP732">
            <v>0</v>
          </cell>
          <cell r="BQ732">
            <v>1</v>
          </cell>
          <cell r="BR732">
            <v>2</v>
          </cell>
          <cell r="BS732">
            <v>1</v>
          </cell>
          <cell r="BT732">
            <v>0</v>
          </cell>
          <cell r="BU732">
            <v>2</v>
          </cell>
          <cell r="BV732">
            <v>1</v>
          </cell>
          <cell r="BW732">
            <v>1</v>
          </cell>
          <cell r="BX732">
            <v>1</v>
          </cell>
          <cell r="BY732">
            <v>1</v>
          </cell>
          <cell r="BZ732">
            <v>1</v>
          </cell>
          <cell r="CA732">
            <v>1</v>
          </cell>
          <cell r="CB732">
            <v>1</v>
          </cell>
          <cell r="CC732">
            <v>1</v>
          </cell>
          <cell r="CD732">
            <v>1</v>
          </cell>
          <cell r="CE732">
            <v>1</v>
          </cell>
          <cell r="CF732">
            <v>1</v>
          </cell>
          <cell r="CG732">
            <v>1</v>
          </cell>
          <cell r="CH732">
            <v>1</v>
          </cell>
          <cell r="CI732">
            <v>1</v>
          </cell>
          <cell r="CJ732">
            <v>1</v>
          </cell>
          <cell r="CK732">
            <v>1</v>
          </cell>
          <cell r="CL732">
            <v>1</v>
          </cell>
          <cell r="CM732">
            <v>1</v>
          </cell>
          <cell r="CN732">
            <v>1</v>
          </cell>
          <cell r="CO732">
            <v>1</v>
          </cell>
          <cell r="CP732">
            <v>1</v>
          </cell>
          <cell r="CQ732">
            <v>1</v>
          </cell>
          <cell r="CR732">
            <v>1</v>
          </cell>
          <cell r="CS732">
            <v>1</v>
          </cell>
          <cell r="CT732">
            <v>1</v>
          </cell>
          <cell r="CU732">
            <v>1</v>
          </cell>
          <cell r="CV732">
            <v>2</v>
          </cell>
          <cell r="CW732">
            <v>1</v>
          </cell>
          <cell r="CX732">
            <v>2</v>
          </cell>
          <cell r="CY732">
            <v>1</v>
          </cell>
          <cell r="CZ732">
            <v>1</v>
          </cell>
          <cell r="DA732">
            <v>1</v>
          </cell>
          <cell r="DB732">
            <v>1</v>
          </cell>
          <cell r="DC732">
            <v>1</v>
          </cell>
          <cell r="DD732">
            <v>1</v>
          </cell>
          <cell r="DE732">
            <v>1</v>
          </cell>
          <cell r="DF732">
            <v>1</v>
          </cell>
          <cell r="DG732">
            <v>1</v>
          </cell>
          <cell r="DH732">
            <v>1</v>
          </cell>
          <cell r="DI732">
            <v>1</v>
          </cell>
          <cell r="DJ732" t="str">
            <v>BE</v>
          </cell>
          <cell r="DK732" t="str">
            <v>Limited</v>
          </cell>
          <cell r="EA732" t="str">
            <v>Might</v>
          </cell>
          <cell r="EB732" t="str">
            <v>• Base attack bonus of +7 or greater.
• 5 ranks in Craft (armorsmithing).
• 5 ranks in Diplomacy.
• Sacred Vow feat.
• Vow of Obedience feat.• Must have single handedly slain a juvenile (or older) red dragon (not verified).</v>
          </cell>
        </row>
        <row r="733">
          <cell r="A733">
            <v>730</v>
          </cell>
          <cell r="B733" t="str">
            <v>Wonderworker</v>
          </cell>
          <cell r="C733" t="str">
            <v>Won</v>
          </cell>
          <cell r="D733" t="str">
            <v>Won</v>
          </cell>
          <cell r="E733">
            <v>0</v>
          </cell>
          <cell r="K733">
            <v>4</v>
          </cell>
          <cell r="L733">
            <v>6</v>
          </cell>
          <cell r="U733">
            <v>0.5</v>
          </cell>
          <cell r="V733">
            <v>0.34</v>
          </cell>
          <cell r="W733">
            <v>0.34</v>
          </cell>
          <cell r="X733">
            <v>0.5</v>
          </cell>
          <cell r="AH733">
            <v>1</v>
          </cell>
          <cell r="AI733">
            <v>1</v>
          </cell>
          <cell r="AJ733">
            <v>1</v>
          </cell>
          <cell r="AK733">
            <v>1</v>
          </cell>
          <cell r="AL733">
            <v>1</v>
          </cell>
          <cell r="AM733">
            <v>0</v>
          </cell>
          <cell r="AN733">
            <v>2</v>
          </cell>
          <cell r="AO733">
            <v>2</v>
          </cell>
          <cell r="AP733">
            <v>2</v>
          </cell>
          <cell r="AQ733">
            <v>2</v>
          </cell>
          <cell r="AR733">
            <v>2</v>
          </cell>
          <cell r="AS733">
            <v>2</v>
          </cell>
          <cell r="AT733">
            <v>2</v>
          </cell>
          <cell r="AU733">
            <v>2</v>
          </cell>
          <cell r="AV733">
            <v>1</v>
          </cell>
          <cell r="AW733">
            <v>2</v>
          </cell>
          <cell r="AX733">
            <v>1</v>
          </cell>
          <cell r="AY733">
            <v>1</v>
          </cell>
          <cell r="AZ733">
            <v>1</v>
          </cell>
          <cell r="BA733">
            <v>1</v>
          </cell>
          <cell r="BB733">
            <v>1</v>
          </cell>
          <cell r="BC733">
            <v>1</v>
          </cell>
          <cell r="BD733">
            <v>2</v>
          </cell>
          <cell r="BE733">
            <v>1</v>
          </cell>
          <cell r="BF733">
            <v>0</v>
          </cell>
          <cell r="BG733">
            <v>0</v>
          </cell>
          <cell r="BH733">
            <v>1</v>
          </cell>
          <cell r="BI733">
            <v>1</v>
          </cell>
          <cell r="BJ733">
            <v>2</v>
          </cell>
          <cell r="BK733">
            <v>1</v>
          </cell>
          <cell r="BL733">
            <v>1</v>
          </cell>
          <cell r="BM733">
            <v>1</v>
          </cell>
          <cell r="BN733">
            <v>1</v>
          </cell>
          <cell r="BO733">
            <v>1</v>
          </cell>
          <cell r="BP733">
            <v>0</v>
          </cell>
          <cell r="BQ733">
            <v>2</v>
          </cell>
          <cell r="BR733">
            <v>1</v>
          </cell>
          <cell r="BS733">
            <v>1</v>
          </cell>
          <cell r="BT733">
            <v>0</v>
          </cell>
          <cell r="BU733">
            <v>2</v>
          </cell>
          <cell r="BV733">
            <v>1</v>
          </cell>
          <cell r="BW733">
            <v>1</v>
          </cell>
          <cell r="BX733">
            <v>1</v>
          </cell>
          <cell r="BY733">
            <v>1</v>
          </cell>
          <cell r="BZ733">
            <v>1</v>
          </cell>
          <cell r="CA733">
            <v>1</v>
          </cell>
          <cell r="CB733">
            <v>1</v>
          </cell>
          <cell r="CC733">
            <v>1</v>
          </cell>
          <cell r="CD733">
            <v>1</v>
          </cell>
          <cell r="CE733">
            <v>1</v>
          </cell>
          <cell r="CF733">
            <v>1</v>
          </cell>
          <cell r="CG733">
            <v>1</v>
          </cell>
          <cell r="CH733">
            <v>1</v>
          </cell>
          <cell r="CI733">
            <v>1</v>
          </cell>
          <cell r="CJ733">
            <v>1</v>
          </cell>
          <cell r="CK733">
            <v>1</v>
          </cell>
          <cell r="CL733">
            <v>1</v>
          </cell>
          <cell r="CM733">
            <v>1</v>
          </cell>
          <cell r="CN733">
            <v>1</v>
          </cell>
          <cell r="CO733">
            <v>2</v>
          </cell>
          <cell r="CP733">
            <v>2</v>
          </cell>
          <cell r="CQ733">
            <v>2</v>
          </cell>
          <cell r="CR733">
            <v>2</v>
          </cell>
          <cell r="CS733">
            <v>2</v>
          </cell>
          <cell r="CT733">
            <v>2</v>
          </cell>
          <cell r="CU733">
            <v>1</v>
          </cell>
          <cell r="CV733">
            <v>1</v>
          </cell>
          <cell r="CW733">
            <v>1</v>
          </cell>
          <cell r="CX733">
            <v>2</v>
          </cell>
          <cell r="CY733">
            <v>1</v>
          </cell>
          <cell r="CZ733">
            <v>1</v>
          </cell>
          <cell r="DA733">
            <v>1</v>
          </cell>
          <cell r="DB733">
            <v>2</v>
          </cell>
          <cell r="DC733">
            <v>1</v>
          </cell>
          <cell r="DD733">
            <v>1</v>
          </cell>
          <cell r="DE733">
            <v>1</v>
          </cell>
          <cell r="DF733">
            <v>1</v>
          </cell>
          <cell r="DG733">
            <v>1</v>
          </cell>
          <cell r="DH733">
            <v>1</v>
          </cell>
          <cell r="DI733">
            <v>1</v>
          </cell>
          <cell r="DJ733" t="str">
            <v>BE</v>
          </cell>
          <cell r="DK733" t="str">
            <v>Limited</v>
          </cell>
          <cell r="EA733" t="str">
            <v>Do</v>
          </cell>
          <cell r="EB733" t="str">
            <v>• Base Will save of +5 or greater.
• One exalted feat, plus either Favored of the Companions, Knight of Stars, or Servant of the Heavens.
• Able to Cast 3rd-level arcane or divine spells, or to manifest 3rd-level psionic powers.</v>
          </cell>
        </row>
        <row r="734">
          <cell r="A734">
            <v>731</v>
          </cell>
          <cell r="B734" t="str">
            <v>– Prestige Classes Manual of the Planes –</v>
          </cell>
          <cell r="E734">
            <v>0</v>
          </cell>
          <cell r="F734">
            <v>1</v>
          </cell>
        </row>
        <row r="735">
          <cell r="A735">
            <v>732</v>
          </cell>
          <cell r="B735" t="str">
            <v>Divine Agent</v>
          </cell>
          <cell r="C735" t="str">
            <v>DvA</v>
          </cell>
          <cell r="D735" t="str">
            <v>DvA</v>
          </cell>
          <cell r="E735">
            <v>0</v>
          </cell>
          <cell r="G735">
            <v>0</v>
          </cell>
          <cell r="K735">
            <v>4</v>
          </cell>
          <cell r="L735">
            <v>8</v>
          </cell>
          <cell r="N735" t="b">
            <v>0</v>
          </cell>
          <cell r="O735" t="b">
            <v>0</v>
          </cell>
          <cell r="P735" t="b">
            <v>0</v>
          </cell>
          <cell r="Q735" t="b">
            <v>0</v>
          </cell>
          <cell r="R735" t="b">
            <v>0</v>
          </cell>
          <cell r="S735" t="b">
            <v>0</v>
          </cell>
          <cell r="U735">
            <v>1</v>
          </cell>
          <cell r="V735">
            <v>0.5</v>
          </cell>
          <cell r="W735">
            <v>0.34</v>
          </cell>
          <cell r="X735">
            <v>0.5</v>
          </cell>
          <cell r="AH735">
            <v>1</v>
          </cell>
          <cell r="AI735">
            <v>1</v>
          </cell>
          <cell r="AJ735">
            <v>1</v>
          </cell>
          <cell r="AK735">
            <v>1</v>
          </cell>
          <cell r="AL735">
            <v>1</v>
          </cell>
          <cell r="AM735">
            <v>0</v>
          </cell>
          <cell r="AN735">
            <v>2</v>
          </cell>
          <cell r="AO735">
            <v>2</v>
          </cell>
          <cell r="AP735">
            <v>2</v>
          </cell>
          <cell r="AQ735">
            <v>2</v>
          </cell>
          <cell r="AR735">
            <v>2</v>
          </cell>
          <cell r="AS735">
            <v>2</v>
          </cell>
          <cell r="AT735">
            <v>2</v>
          </cell>
          <cell r="AU735">
            <v>2</v>
          </cell>
          <cell r="AV735">
            <v>1</v>
          </cell>
          <cell r="AW735">
            <v>2</v>
          </cell>
          <cell r="AX735">
            <v>1</v>
          </cell>
          <cell r="AY735">
            <v>2</v>
          </cell>
          <cell r="AZ735">
            <v>1</v>
          </cell>
          <cell r="BA735">
            <v>1</v>
          </cell>
          <cell r="BB735">
            <v>2</v>
          </cell>
          <cell r="BC735">
            <v>1</v>
          </cell>
          <cell r="BD735">
            <v>2</v>
          </cell>
          <cell r="BE735">
            <v>1</v>
          </cell>
          <cell r="BF735">
            <v>0</v>
          </cell>
          <cell r="BG735">
            <v>0</v>
          </cell>
          <cell r="BH735">
            <v>2</v>
          </cell>
          <cell r="BI735">
            <v>1</v>
          </cell>
          <cell r="BJ735">
            <v>1</v>
          </cell>
          <cell r="BK735">
            <v>1</v>
          </cell>
          <cell r="BL735">
            <v>1</v>
          </cell>
          <cell r="BM735">
            <v>1</v>
          </cell>
          <cell r="BN735">
            <v>1</v>
          </cell>
          <cell r="BO735">
            <v>1</v>
          </cell>
          <cell r="BP735">
            <v>0</v>
          </cell>
          <cell r="BQ735">
            <v>1</v>
          </cell>
          <cell r="BR735">
            <v>1</v>
          </cell>
          <cell r="BS735">
            <v>1</v>
          </cell>
          <cell r="BT735">
            <v>0</v>
          </cell>
          <cell r="BU735">
            <v>2</v>
          </cell>
          <cell r="BV735">
            <v>1</v>
          </cell>
          <cell r="BW735">
            <v>1</v>
          </cell>
          <cell r="BX735">
            <v>1</v>
          </cell>
          <cell r="BY735">
            <v>1</v>
          </cell>
          <cell r="BZ735">
            <v>1</v>
          </cell>
          <cell r="CA735">
            <v>1</v>
          </cell>
          <cell r="CB735">
            <v>1</v>
          </cell>
          <cell r="CC735">
            <v>1</v>
          </cell>
          <cell r="CD735">
            <v>1</v>
          </cell>
          <cell r="CE735">
            <v>1</v>
          </cell>
          <cell r="CF735">
            <v>1</v>
          </cell>
          <cell r="CG735">
            <v>1</v>
          </cell>
          <cell r="CH735">
            <v>1</v>
          </cell>
          <cell r="CI735">
            <v>1</v>
          </cell>
          <cell r="CJ735">
            <v>1</v>
          </cell>
          <cell r="CK735">
            <v>1</v>
          </cell>
          <cell r="CL735">
            <v>1</v>
          </cell>
          <cell r="CM735">
            <v>1</v>
          </cell>
          <cell r="CN735">
            <v>1</v>
          </cell>
          <cell r="CO735">
            <v>2</v>
          </cell>
          <cell r="CP735">
            <v>2</v>
          </cell>
          <cell r="CQ735">
            <v>2</v>
          </cell>
          <cell r="CR735">
            <v>2</v>
          </cell>
          <cell r="CS735">
            <v>2</v>
          </cell>
          <cell r="CT735">
            <v>2</v>
          </cell>
          <cell r="CU735">
            <v>1</v>
          </cell>
          <cell r="CV735">
            <v>1</v>
          </cell>
          <cell r="CW735">
            <v>2</v>
          </cell>
          <cell r="CX735">
            <v>2</v>
          </cell>
          <cell r="CY735">
            <v>1</v>
          </cell>
          <cell r="CZ735">
            <v>1</v>
          </cell>
          <cell r="DA735">
            <v>1</v>
          </cell>
          <cell r="DB735">
            <v>2</v>
          </cell>
          <cell r="DC735">
            <v>2</v>
          </cell>
          <cell r="DD735">
            <v>1</v>
          </cell>
          <cell r="DE735">
            <v>1</v>
          </cell>
          <cell r="DF735">
            <v>1</v>
          </cell>
          <cell r="DG735">
            <v>2</v>
          </cell>
          <cell r="DH735">
            <v>1</v>
          </cell>
          <cell r="DI735">
            <v>1</v>
          </cell>
          <cell r="DJ735" t="str">
            <v>MotP</v>
          </cell>
          <cell r="DK735" t="str">
            <v>Closed</v>
          </cell>
          <cell r="EA735" t="str">
            <v>Might</v>
          </cell>
          <cell r="EB735" t="str">
            <v>• Base attack bonus of +4 or greater.
• 7 ranks in Knowledge (religon).
• Able to cast 2nd-level divine spells.
• You must have made peaceful contact with your deity or its direct agents. (not verified).</v>
          </cell>
        </row>
        <row r="736">
          <cell r="A736">
            <v>733</v>
          </cell>
          <cell r="B736" t="str">
            <v>Gatecrasher</v>
          </cell>
          <cell r="C736" t="str">
            <v>GtC</v>
          </cell>
          <cell r="D736" t="str">
            <v>GtC</v>
          </cell>
          <cell r="E736">
            <v>0</v>
          </cell>
          <cell r="K736">
            <v>8</v>
          </cell>
          <cell r="L736">
            <v>6</v>
          </cell>
          <cell r="N736" t="b">
            <v>0</v>
          </cell>
          <cell r="S736" t="b">
            <v>0</v>
          </cell>
          <cell r="U736">
            <v>0.75</v>
          </cell>
          <cell r="V736">
            <v>0.34</v>
          </cell>
          <cell r="W736">
            <v>0.5</v>
          </cell>
          <cell r="X736">
            <v>0.5</v>
          </cell>
          <cell r="AH736">
            <v>2</v>
          </cell>
          <cell r="AI736">
            <v>1</v>
          </cell>
          <cell r="AJ736">
            <v>2</v>
          </cell>
          <cell r="AK736">
            <v>2</v>
          </cell>
          <cell r="AL736">
            <v>2</v>
          </cell>
          <cell r="AM736">
            <v>0</v>
          </cell>
          <cell r="AN736">
            <v>1</v>
          </cell>
          <cell r="AO736">
            <v>2</v>
          </cell>
          <cell r="AP736">
            <v>2</v>
          </cell>
          <cell r="AQ736">
            <v>2</v>
          </cell>
          <cell r="AR736">
            <v>2</v>
          </cell>
          <cell r="AS736">
            <v>2</v>
          </cell>
          <cell r="AT736">
            <v>2</v>
          </cell>
          <cell r="AU736">
            <v>2</v>
          </cell>
          <cell r="AV736">
            <v>2</v>
          </cell>
          <cell r="AW736">
            <v>2</v>
          </cell>
          <cell r="AX736">
            <v>2</v>
          </cell>
          <cell r="AY736">
            <v>2</v>
          </cell>
          <cell r="AZ736">
            <v>2</v>
          </cell>
          <cell r="BA736">
            <v>2</v>
          </cell>
          <cell r="BB736">
            <v>2</v>
          </cell>
          <cell r="BC736">
            <v>1</v>
          </cell>
          <cell r="BD736">
            <v>1</v>
          </cell>
          <cell r="BE736">
            <v>2</v>
          </cell>
          <cell r="BF736">
            <v>0</v>
          </cell>
          <cell r="BG736">
            <v>0</v>
          </cell>
          <cell r="BH736">
            <v>2</v>
          </cell>
          <cell r="BI736">
            <v>2</v>
          </cell>
          <cell r="BJ736">
            <v>2</v>
          </cell>
          <cell r="BK736">
            <v>2</v>
          </cell>
          <cell r="BL736">
            <v>2</v>
          </cell>
          <cell r="BM736">
            <v>2</v>
          </cell>
          <cell r="BN736">
            <v>2</v>
          </cell>
          <cell r="BO736">
            <v>2</v>
          </cell>
          <cell r="BP736">
            <v>0</v>
          </cell>
          <cell r="BQ736">
            <v>2</v>
          </cell>
          <cell r="BR736">
            <v>2</v>
          </cell>
          <cell r="BS736">
            <v>2</v>
          </cell>
          <cell r="BT736">
            <v>0</v>
          </cell>
          <cell r="BU736">
            <v>2</v>
          </cell>
          <cell r="BV736">
            <v>2</v>
          </cell>
          <cell r="BW736">
            <v>2</v>
          </cell>
          <cell r="BX736">
            <v>2</v>
          </cell>
          <cell r="BY736">
            <v>2</v>
          </cell>
          <cell r="BZ736">
            <v>2</v>
          </cell>
          <cell r="CA736">
            <v>2</v>
          </cell>
          <cell r="CB736">
            <v>2</v>
          </cell>
          <cell r="CC736">
            <v>2</v>
          </cell>
          <cell r="CD736">
            <v>2</v>
          </cell>
          <cell r="CE736">
            <v>2</v>
          </cell>
          <cell r="CF736">
            <v>1</v>
          </cell>
          <cell r="CG736">
            <v>2</v>
          </cell>
          <cell r="CH736">
            <v>2</v>
          </cell>
          <cell r="CI736">
            <v>2</v>
          </cell>
          <cell r="CJ736">
            <v>2</v>
          </cell>
          <cell r="CK736">
            <v>2</v>
          </cell>
          <cell r="CL736">
            <v>2</v>
          </cell>
          <cell r="CM736">
            <v>2</v>
          </cell>
          <cell r="CN736">
            <v>2</v>
          </cell>
          <cell r="CO736">
            <v>2</v>
          </cell>
          <cell r="CP736">
            <v>2</v>
          </cell>
          <cell r="CQ736">
            <v>2</v>
          </cell>
          <cell r="CR736">
            <v>2</v>
          </cell>
          <cell r="CS736">
            <v>2</v>
          </cell>
          <cell r="CT736">
            <v>2</v>
          </cell>
          <cell r="CU736">
            <v>1</v>
          </cell>
          <cell r="CV736">
            <v>1</v>
          </cell>
          <cell r="CW736">
            <v>2</v>
          </cell>
          <cell r="CX736">
            <v>2</v>
          </cell>
          <cell r="CY736">
            <v>1</v>
          </cell>
          <cell r="CZ736">
            <v>2</v>
          </cell>
          <cell r="DA736">
            <v>2</v>
          </cell>
          <cell r="DB736">
            <v>1</v>
          </cell>
          <cell r="DC736">
            <v>2</v>
          </cell>
          <cell r="DD736">
            <v>1</v>
          </cell>
          <cell r="DE736">
            <v>1</v>
          </cell>
          <cell r="DF736">
            <v>2</v>
          </cell>
          <cell r="DG736">
            <v>2</v>
          </cell>
          <cell r="DH736">
            <v>1</v>
          </cell>
          <cell r="DI736">
            <v>2</v>
          </cell>
          <cell r="DJ736" t="str">
            <v>MotP</v>
          </cell>
          <cell r="DK736" t="str">
            <v>Closed</v>
          </cell>
          <cell r="EA736" t="str">
            <v>Might</v>
          </cell>
          <cell r="EB736" t="str">
            <v>• Must be of any Non-Lawful alignment.
• Base attack bonus of +4 or greater.
• 4 ranks in Knowledge (the planes).
• 8 ranks in Use Magic Device.
• You must have visited two planes of existance other than your native plane (not verified).</v>
          </cell>
        </row>
        <row r="737">
          <cell r="A737">
            <v>734</v>
          </cell>
          <cell r="B737" t="str">
            <v>Planar Champion</v>
          </cell>
          <cell r="C737" t="str">
            <v>PlC</v>
          </cell>
          <cell r="D737" t="str">
            <v>PlC</v>
          </cell>
          <cell r="E737">
            <v>0</v>
          </cell>
          <cell r="K737">
            <v>4</v>
          </cell>
          <cell r="L737">
            <v>10</v>
          </cell>
          <cell r="N737" t="b">
            <v>0</v>
          </cell>
          <cell r="O737" t="b">
            <v>0</v>
          </cell>
          <cell r="P737" t="b">
            <v>0</v>
          </cell>
          <cell r="Q737" t="b">
            <v>0</v>
          </cell>
          <cell r="R737" t="b">
            <v>0</v>
          </cell>
          <cell r="S737" t="b">
            <v>0</v>
          </cell>
          <cell r="T737" t="b">
            <v>0</v>
          </cell>
          <cell r="U737">
            <v>1</v>
          </cell>
          <cell r="V737">
            <v>0.5</v>
          </cell>
          <cell r="W737">
            <v>0.5</v>
          </cell>
          <cell r="X737">
            <v>0.34</v>
          </cell>
          <cell r="AH737">
            <v>1</v>
          </cell>
          <cell r="AI737">
            <v>1</v>
          </cell>
          <cell r="AJ737">
            <v>1</v>
          </cell>
          <cell r="AK737">
            <v>1</v>
          </cell>
          <cell r="AL737">
            <v>2</v>
          </cell>
          <cell r="AM737">
            <v>0</v>
          </cell>
          <cell r="AN737">
            <v>1</v>
          </cell>
          <cell r="AO737">
            <v>2</v>
          </cell>
          <cell r="AP737">
            <v>2</v>
          </cell>
          <cell r="AQ737">
            <v>2</v>
          </cell>
          <cell r="AR737">
            <v>2</v>
          </cell>
          <cell r="AS737">
            <v>2</v>
          </cell>
          <cell r="AT737">
            <v>2</v>
          </cell>
          <cell r="AU737">
            <v>2</v>
          </cell>
          <cell r="AV737">
            <v>1</v>
          </cell>
          <cell r="AW737">
            <v>1</v>
          </cell>
          <cell r="AX737">
            <v>1</v>
          </cell>
          <cell r="AY737">
            <v>1</v>
          </cell>
          <cell r="AZ737">
            <v>1</v>
          </cell>
          <cell r="BA737">
            <v>1</v>
          </cell>
          <cell r="BB737">
            <v>1</v>
          </cell>
          <cell r="BC737">
            <v>2</v>
          </cell>
          <cell r="BD737">
            <v>1</v>
          </cell>
          <cell r="BE737">
            <v>2</v>
          </cell>
          <cell r="BF737">
            <v>0</v>
          </cell>
          <cell r="BG737">
            <v>0</v>
          </cell>
          <cell r="BH737">
            <v>2</v>
          </cell>
          <cell r="BI737">
            <v>2</v>
          </cell>
          <cell r="BJ737">
            <v>1</v>
          </cell>
          <cell r="BK737">
            <v>1</v>
          </cell>
          <cell r="BL737">
            <v>1</v>
          </cell>
          <cell r="BM737">
            <v>1</v>
          </cell>
          <cell r="BN737">
            <v>1</v>
          </cell>
          <cell r="BO737">
            <v>1</v>
          </cell>
          <cell r="BP737">
            <v>0</v>
          </cell>
          <cell r="BQ737">
            <v>1</v>
          </cell>
          <cell r="BR737">
            <v>1</v>
          </cell>
          <cell r="BS737">
            <v>1</v>
          </cell>
          <cell r="BT737">
            <v>0</v>
          </cell>
          <cell r="BU737">
            <v>1</v>
          </cell>
          <cell r="BV737">
            <v>2</v>
          </cell>
          <cell r="BW737">
            <v>1</v>
          </cell>
          <cell r="BX737">
            <v>1</v>
          </cell>
          <cell r="BY737">
            <v>1</v>
          </cell>
          <cell r="BZ737">
            <v>1</v>
          </cell>
          <cell r="CA737">
            <v>1</v>
          </cell>
          <cell r="CB737">
            <v>1</v>
          </cell>
          <cell r="CC737">
            <v>1</v>
          </cell>
          <cell r="CD737">
            <v>1</v>
          </cell>
          <cell r="CE737">
            <v>2</v>
          </cell>
          <cell r="CF737">
            <v>1</v>
          </cell>
          <cell r="CG737">
            <v>2</v>
          </cell>
          <cell r="CH737">
            <v>1</v>
          </cell>
          <cell r="CI737">
            <v>1</v>
          </cell>
          <cell r="CJ737">
            <v>1</v>
          </cell>
          <cell r="CK737">
            <v>1</v>
          </cell>
          <cell r="CL737">
            <v>1</v>
          </cell>
          <cell r="CM737">
            <v>1</v>
          </cell>
          <cell r="CN737">
            <v>1</v>
          </cell>
          <cell r="CO737">
            <v>2</v>
          </cell>
          <cell r="CP737">
            <v>2</v>
          </cell>
          <cell r="CQ737">
            <v>2</v>
          </cell>
          <cell r="CR737">
            <v>2</v>
          </cell>
          <cell r="CS737">
            <v>2</v>
          </cell>
          <cell r="CT737">
            <v>2</v>
          </cell>
          <cell r="CU737">
            <v>1</v>
          </cell>
          <cell r="CV737">
            <v>2</v>
          </cell>
          <cell r="CW737">
            <v>2</v>
          </cell>
          <cell r="CX737">
            <v>1</v>
          </cell>
          <cell r="CY737">
            <v>1</v>
          </cell>
          <cell r="CZ737">
            <v>1</v>
          </cell>
          <cell r="DA737">
            <v>2</v>
          </cell>
          <cell r="DB737">
            <v>1</v>
          </cell>
          <cell r="DC737">
            <v>2</v>
          </cell>
          <cell r="DD737">
            <v>2</v>
          </cell>
          <cell r="DE737">
            <v>2</v>
          </cell>
          <cell r="DF737">
            <v>1</v>
          </cell>
          <cell r="DG737">
            <v>2</v>
          </cell>
          <cell r="DH737">
            <v>1</v>
          </cell>
          <cell r="DI737">
            <v>1</v>
          </cell>
          <cell r="DJ737" t="str">
            <v>MotP</v>
          </cell>
          <cell r="DK737" t="str">
            <v>Closed</v>
          </cell>
          <cell r="EA737" t="str">
            <v>Might</v>
          </cell>
          <cell r="EB737" t="str">
            <v>• Base attack bonus of +5 or greater.
• 4 ranks in Knowledge (the planes).
• Weapon Specializtion Feat.
• You must have visited at least two planes other than your native plane (not verified).</v>
          </cell>
        </row>
        <row r="738">
          <cell r="A738">
            <v>735</v>
          </cell>
          <cell r="B738" t="str">
            <v>Planeshifter</v>
          </cell>
          <cell r="C738" t="str">
            <v>PlS</v>
          </cell>
          <cell r="D738" t="str">
            <v>PlS</v>
          </cell>
          <cell r="E738">
            <v>0</v>
          </cell>
          <cell r="G738">
            <v>0</v>
          </cell>
          <cell r="K738">
            <v>4</v>
          </cell>
          <cell r="L738">
            <v>4</v>
          </cell>
          <cell r="U738">
            <v>0.5</v>
          </cell>
          <cell r="V738">
            <v>0.5</v>
          </cell>
          <cell r="W738">
            <v>0.34</v>
          </cell>
          <cell r="X738">
            <v>0.34</v>
          </cell>
          <cell r="AH738">
            <v>1</v>
          </cell>
          <cell r="AI738">
            <v>1</v>
          </cell>
          <cell r="AJ738">
            <v>1</v>
          </cell>
          <cell r="AK738">
            <v>1</v>
          </cell>
          <cell r="AL738">
            <v>1</v>
          </cell>
          <cell r="AM738">
            <v>0</v>
          </cell>
          <cell r="AN738">
            <v>2</v>
          </cell>
          <cell r="AO738">
            <v>2</v>
          </cell>
          <cell r="AP738">
            <v>2</v>
          </cell>
          <cell r="AQ738">
            <v>2</v>
          </cell>
          <cell r="AR738">
            <v>2</v>
          </cell>
          <cell r="AS738">
            <v>2</v>
          </cell>
          <cell r="AT738">
            <v>2</v>
          </cell>
          <cell r="AU738">
            <v>2</v>
          </cell>
          <cell r="AV738">
            <v>1</v>
          </cell>
          <cell r="AW738">
            <v>2</v>
          </cell>
          <cell r="AX738">
            <v>1</v>
          </cell>
          <cell r="AY738">
            <v>1</v>
          </cell>
          <cell r="AZ738">
            <v>1</v>
          </cell>
          <cell r="BA738">
            <v>1</v>
          </cell>
          <cell r="BB738">
            <v>2</v>
          </cell>
          <cell r="BC738">
            <v>1</v>
          </cell>
          <cell r="BD738">
            <v>1</v>
          </cell>
          <cell r="BE738">
            <v>1</v>
          </cell>
          <cell r="BF738">
            <v>0</v>
          </cell>
          <cell r="BG738">
            <v>0</v>
          </cell>
          <cell r="BH738">
            <v>2</v>
          </cell>
          <cell r="BI738">
            <v>1</v>
          </cell>
          <cell r="BJ738">
            <v>2</v>
          </cell>
          <cell r="BK738">
            <v>2</v>
          </cell>
          <cell r="BL738">
            <v>2</v>
          </cell>
          <cell r="BM738">
            <v>2</v>
          </cell>
          <cell r="BN738">
            <v>2</v>
          </cell>
          <cell r="BO738">
            <v>2</v>
          </cell>
          <cell r="BP738">
            <v>0</v>
          </cell>
          <cell r="BQ738">
            <v>2</v>
          </cell>
          <cell r="BR738">
            <v>2</v>
          </cell>
          <cell r="BS738">
            <v>2</v>
          </cell>
          <cell r="BT738">
            <v>0</v>
          </cell>
          <cell r="BU738">
            <v>2</v>
          </cell>
          <cell r="BV738">
            <v>2</v>
          </cell>
          <cell r="BW738">
            <v>2</v>
          </cell>
          <cell r="BX738">
            <v>2</v>
          </cell>
          <cell r="BY738">
            <v>2</v>
          </cell>
          <cell r="BZ738">
            <v>2</v>
          </cell>
          <cell r="CA738">
            <v>2</v>
          </cell>
          <cell r="CB738">
            <v>2</v>
          </cell>
          <cell r="CC738">
            <v>2</v>
          </cell>
          <cell r="CD738">
            <v>2</v>
          </cell>
          <cell r="CE738">
            <v>1</v>
          </cell>
          <cell r="CF738">
            <v>1</v>
          </cell>
          <cell r="CG738">
            <v>1</v>
          </cell>
          <cell r="CH738">
            <v>1</v>
          </cell>
          <cell r="CI738">
            <v>2</v>
          </cell>
          <cell r="CJ738">
            <v>2</v>
          </cell>
          <cell r="CK738">
            <v>2</v>
          </cell>
          <cell r="CL738">
            <v>2</v>
          </cell>
          <cell r="CM738">
            <v>2</v>
          </cell>
          <cell r="CN738">
            <v>2</v>
          </cell>
          <cell r="CO738">
            <v>2</v>
          </cell>
          <cell r="CP738">
            <v>2</v>
          </cell>
          <cell r="CQ738">
            <v>2</v>
          </cell>
          <cell r="CR738">
            <v>2</v>
          </cell>
          <cell r="CS738">
            <v>2</v>
          </cell>
          <cell r="CT738">
            <v>2</v>
          </cell>
          <cell r="CU738">
            <v>1</v>
          </cell>
          <cell r="CV738">
            <v>2</v>
          </cell>
          <cell r="CW738">
            <v>2</v>
          </cell>
          <cell r="CX738">
            <v>1</v>
          </cell>
          <cell r="CY738">
            <v>1</v>
          </cell>
          <cell r="CZ738">
            <v>1</v>
          </cell>
          <cell r="DA738">
            <v>2</v>
          </cell>
          <cell r="DB738">
            <v>2</v>
          </cell>
          <cell r="DC738">
            <v>1</v>
          </cell>
          <cell r="DD738">
            <v>1</v>
          </cell>
          <cell r="DE738">
            <v>2</v>
          </cell>
          <cell r="DF738">
            <v>1</v>
          </cell>
          <cell r="DG738">
            <v>1</v>
          </cell>
          <cell r="DH738">
            <v>1</v>
          </cell>
          <cell r="DI738">
            <v>1</v>
          </cell>
          <cell r="DJ738" t="str">
            <v>MotP</v>
          </cell>
          <cell r="DK738" t="str">
            <v>Closed</v>
          </cell>
          <cell r="EA738" t="str">
            <v>Might</v>
          </cell>
          <cell r="EB738" t="str">
            <v>• 10 ranks in Concentration.
• 4 ranks in Knowledge (the planes).
• 10 ranks in Spellcraft.
• Craft Wonderous Item Feat.
• Must be able to cast 5th-level Arcane spells.
• Must have visited an Inner or Outer plane (not verified).</v>
          </cell>
        </row>
        <row r="739">
          <cell r="A739">
            <v>736</v>
          </cell>
          <cell r="B739" t="str">
            <v>– Prestige Classes Heroes of Light –</v>
          </cell>
          <cell r="E739">
            <v>0</v>
          </cell>
          <cell r="F739">
            <v>1</v>
          </cell>
        </row>
        <row r="740">
          <cell r="A740">
            <v>737</v>
          </cell>
          <cell r="B740" t="str">
            <v>Anchorite Inquisitor</v>
          </cell>
          <cell r="C740" t="str">
            <v>AnIn</v>
          </cell>
          <cell r="D740" t="str">
            <v>AnIn</v>
          </cell>
          <cell r="E740">
            <v>0</v>
          </cell>
          <cell r="G740">
            <v>0</v>
          </cell>
          <cell r="K740">
            <v>4</v>
          </cell>
          <cell r="L740">
            <v>8</v>
          </cell>
          <cell r="N740" t="b">
            <v>0</v>
          </cell>
          <cell r="O740" t="b">
            <v>0</v>
          </cell>
          <cell r="P740" t="b">
            <v>0</v>
          </cell>
          <cell r="Q740" t="b">
            <v>0</v>
          </cell>
          <cell r="U740">
            <v>0.75</v>
          </cell>
          <cell r="V740">
            <v>0.5</v>
          </cell>
          <cell r="W740">
            <v>0.34</v>
          </cell>
          <cell r="X740">
            <v>0.5</v>
          </cell>
          <cell r="AH740">
            <v>1</v>
          </cell>
          <cell r="AI740">
            <v>1</v>
          </cell>
          <cell r="AJ740">
            <v>1</v>
          </cell>
          <cell r="AK740">
            <v>1</v>
          </cell>
          <cell r="AL740">
            <v>1</v>
          </cell>
          <cell r="AM740">
            <v>0</v>
          </cell>
          <cell r="AN740">
            <v>2</v>
          </cell>
          <cell r="AO740">
            <v>2</v>
          </cell>
          <cell r="AP740">
            <v>2</v>
          </cell>
          <cell r="AQ740">
            <v>2</v>
          </cell>
          <cell r="AR740">
            <v>2</v>
          </cell>
          <cell r="AS740">
            <v>2</v>
          </cell>
          <cell r="AT740">
            <v>2</v>
          </cell>
          <cell r="AU740">
            <v>2</v>
          </cell>
          <cell r="AV740">
            <v>1</v>
          </cell>
          <cell r="AW740">
            <v>2</v>
          </cell>
          <cell r="AX740">
            <v>1</v>
          </cell>
          <cell r="AY740">
            <v>1</v>
          </cell>
          <cell r="AZ740">
            <v>1</v>
          </cell>
          <cell r="BA740">
            <v>1</v>
          </cell>
          <cell r="BB740">
            <v>1</v>
          </cell>
          <cell r="BC740">
            <v>1</v>
          </cell>
          <cell r="BD740">
            <v>2</v>
          </cell>
          <cell r="BE740">
            <v>1</v>
          </cell>
          <cell r="BF740">
            <v>0</v>
          </cell>
          <cell r="BG740">
            <v>0</v>
          </cell>
          <cell r="BH740">
            <v>1</v>
          </cell>
          <cell r="BI740">
            <v>1</v>
          </cell>
          <cell r="BJ740">
            <v>2</v>
          </cell>
          <cell r="BK740">
            <v>1</v>
          </cell>
          <cell r="BL740">
            <v>1</v>
          </cell>
          <cell r="BM740">
            <v>1</v>
          </cell>
          <cell r="BN740">
            <v>1</v>
          </cell>
          <cell r="BO740">
            <v>1</v>
          </cell>
          <cell r="BP740">
            <v>0</v>
          </cell>
          <cell r="BQ740">
            <v>1</v>
          </cell>
          <cell r="BR740">
            <v>1</v>
          </cell>
          <cell r="BS740">
            <v>0</v>
          </cell>
          <cell r="BT740">
            <v>0</v>
          </cell>
          <cell r="BU740">
            <v>2</v>
          </cell>
          <cell r="BV740">
            <v>1</v>
          </cell>
          <cell r="BW740">
            <v>1</v>
          </cell>
          <cell r="BX740">
            <v>1</v>
          </cell>
          <cell r="BY740">
            <v>1</v>
          </cell>
          <cell r="BZ740">
            <v>1</v>
          </cell>
          <cell r="CA740">
            <v>1</v>
          </cell>
          <cell r="CB740">
            <v>1</v>
          </cell>
          <cell r="CC740">
            <v>1</v>
          </cell>
          <cell r="CD740">
            <v>1</v>
          </cell>
          <cell r="CE740">
            <v>1</v>
          </cell>
          <cell r="CF740">
            <v>1</v>
          </cell>
          <cell r="CG740">
            <v>1</v>
          </cell>
          <cell r="CH740">
            <v>1</v>
          </cell>
          <cell r="CI740">
            <v>1</v>
          </cell>
          <cell r="CJ740">
            <v>1</v>
          </cell>
          <cell r="CK740">
            <v>1</v>
          </cell>
          <cell r="CL740">
            <v>1</v>
          </cell>
          <cell r="CM740">
            <v>1</v>
          </cell>
          <cell r="CN740">
            <v>1</v>
          </cell>
          <cell r="CO740">
            <v>2</v>
          </cell>
          <cell r="CP740">
            <v>2</v>
          </cell>
          <cell r="CQ740">
            <v>2</v>
          </cell>
          <cell r="CR740">
            <v>2</v>
          </cell>
          <cell r="CS740">
            <v>2</v>
          </cell>
          <cell r="CT740">
            <v>2</v>
          </cell>
          <cell r="CU740">
            <v>0</v>
          </cell>
          <cell r="CV740">
            <v>1</v>
          </cell>
          <cell r="CW740">
            <v>1</v>
          </cell>
          <cell r="CX740">
            <v>2</v>
          </cell>
          <cell r="CY740">
            <v>1</v>
          </cell>
          <cell r="CZ740">
            <v>1</v>
          </cell>
          <cell r="DA740">
            <v>1</v>
          </cell>
          <cell r="DB740">
            <v>2</v>
          </cell>
          <cell r="DC740">
            <v>1</v>
          </cell>
          <cell r="DD740">
            <v>1</v>
          </cell>
          <cell r="DE740">
            <v>1</v>
          </cell>
          <cell r="DF740">
            <v>1</v>
          </cell>
          <cell r="DG740">
            <v>1</v>
          </cell>
          <cell r="DH740">
            <v>0</v>
          </cell>
          <cell r="DI740">
            <v>1</v>
          </cell>
          <cell r="DJ740" t="str">
            <v>HoL</v>
          </cell>
          <cell r="DK740" t="str">
            <v>Closed</v>
          </cell>
          <cell r="EA740" t="str">
            <v>Do</v>
          </cell>
          <cell r="EB740" t="str">
            <v xml:space="preserve">• Base Attack Bonus +3.
• 8 ranks in Knowledge (arcana).
• 8 ranks in Sense Motive
• Negotiator feat.
</v>
          </cell>
        </row>
        <row r="741">
          <cell r="A741">
            <v>738</v>
          </cell>
          <cell r="B741" t="str">
            <v>Anchorite Wanderer</v>
          </cell>
          <cell r="C741" t="str">
            <v>AnWr</v>
          </cell>
          <cell r="D741" t="str">
            <v>AnWr</v>
          </cell>
          <cell r="E741">
            <v>0</v>
          </cell>
          <cell r="G741">
            <v>0</v>
          </cell>
          <cell r="K741">
            <v>4</v>
          </cell>
          <cell r="L741">
            <v>8</v>
          </cell>
          <cell r="N741" t="b">
            <v>0</v>
          </cell>
          <cell r="O741" t="b">
            <v>0</v>
          </cell>
          <cell r="P741" t="b">
            <v>0</v>
          </cell>
          <cell r="Q741" t="b">
            <v>0</v>
          </cell>
          <cell r="U741">
            <v>0.75</v>
          </cell>
          <cell r="V741">
            <v>0.34</v>
          </cell>
          <cell r="W741">
            <v>0.34</v>
          </cell>
          <cell r="X741">
            <v>0.5</v>
          </cell>
          <cell r="AH741">
            <v>1</v>
          </cell>
          <cell r="AI741">
            <v>1</v>
          </cell>
          <cell r="AJ741">
            <v>1</v>
          </cell>
          <cell r="AK741">
            <v>1</v>
          </cell>
          <cell r="AL741">
            <v>1</v>
          </cell>
          <cell r="AM741">
            <v>0</v>
          </cell>
          <cell r="AN741">
            <v>2</v>
          </cell>
          <cell r="AO741">
            <v>2</v>
          </cell>
          <cell r="AP741">
            <v>2</v>
          </cell>
          <cell r="AQ741">
            <v>2</v>
          </cell>
          <cell r="AR741">
            <v>2</v>
          </cell>
          <cell r="AS741">
            <v>2</v>
          </cell>
          <cell r="AT741">
            <v>2</v>
          </cell>
          <cell r="AU741">
            <v>2</v>
          </cell>
          <cell r="AV741">
            <v>1</v>
          </cell>
          <cell r="AW741">
            <v>2</v>
          </cell>
          <cell r="AX741">
            <v>1</v>
          </cell>
          <cell r="AY741">
            <v>1</v>
          </cell>
          <cell r="AZ741">
            <v>1</v>
          </cell>
          <cell r="BA741">
            <v>1</v>
          </cell>
          <cell r="BB741">
            <v>1</v>
          </cell>
          <cell r="BC741">
            <v>1</v>
          </cell>
          <cell r="BD741">
            <v>2</v>
          </cell>
          <cell r="BE741">
            <v>1</v>
          </cell>
          <cell r="BF741">
            <v>0</v>
          </cell>
          <cell r="BG741">
            <v>0</v>
          </cell>
          <cell r="BH741">
            <v>1</v>
          </cell>
          <cell r="BI741">
            <v>1</v>
          </cell>
          <cell r="BJ741">
            <v>2</v>
          </cell>
          <cell r="BK741">
            <v>1</v>
          </cell>
          <cell r="BL741">
            <v>1</v>
          </cell>
          <cell r="BM741">
            <v>2</v>
          </cell>
          <cell r="BN741">
            <v>1</v>
          </cell>
          <cell r="BO741">
            <v>1</v>
          </cell>
          <cell r="BP741">
            <v>0</v>
          </cell>
          <cell r="BQ741">
            <v>1</v>
          </cell>
          <cell r="BR741">
            <v>1</v>
          </cell>
          <cell r="BS741">
            <v>0</v>
          </cell>
          <cell r="BT741">
            <v>0</v>
          </cell>
          <cell r="BU741">
            <v>2</v>
          </cell>
          <cell r="BV741">
            <v>1</v>
          </cell>
          <cell r="BW741">
            <v>1</v>
          </cell>
          <cell r="BX741">
            <v>1</v>
          </cell>
          <cell r="BY741">
            <v>1</v>
          </cell>
          <cell r="BZ741">
            <v>1</v>
          </cell>
          <cell r="CA741">
            <v>1</v>
          </cell>
          <cell r="CB741">
            <v>1</v>
          </cell>
          <cell r="CC741">
            <v>1</v>
          </cell>
          <cell r="CD741">
            <v>1</v>
          </cell>
          <cell r="CE741">
            <v>1</v>
          </cell>
          <cell r="CF741">
            <v>1</v>
          </cell>
          <cell r="CG741">
            <v>1</v>
          </cell>
          <cell r="CH741">
            <v>1</v>
          </cell>
          <cell r="CI741">
            <v>1</v>
          </cell>
          <cell r="CJ741">
            <v>1</v>
          </cell>
          <cell r="CK741">
            <v>1</v>
          </cell>
          <cell r="CL741">
            <v>1</v>
          </cell>
          <cell r="CM741">
            <v>1</v>
          </cell>
          <cell r="CN741">
            <v>1</v>
          </cell>
          <cell r="CO741">
            <v>2</v>
          </cell>
          <cell r="CP741">
            <v>2</v>
          </cell>
          <cell r="CQ741">
            <v>2</v>
          </cell>
          <cell r="CR741">
            <v>2</v>
          </cell>
          <cell r="CS741">
            <v>2</v>
          </cell>
          <cell r="CT741">
            <v>2</v>
          </cell>
          <cell r="CU741">
            <v>0</v>
          </cell>
          <cell r="CV741">
            <v>1</v>
          </cell>
          <cell r="CW741">
            <v>1</v>
          </cell>
          <cell r="CX741">
            <v>2</v>
          </cell>
          <cell r="CY741">
            <v>1</v>
          </cell>
          <cell r="CZ741">
            <v>1</v>
          </cell>
          <cell r="DA741">
            <v>1</v>
          </cell>
          <cell r="DB741">
            <v>2</v>
          </cell>
          <cell r="DC741">
            <v>1</v>
          </cell>
          <cell r="DD741">
            <v>1</v>
          </cell>
          <cell r="DE741">
            <v>1</v>
          </cell>
          <cell r="DF741">
            <v>1</v>
          </cell>
          <cell r="DG741">
            <v>1</v>
          </cell>
          <cell r="DH741">
            <v>0</v>
          </cell>
          <cell r="DI741">
            <v>1</v>
          </cell>
          <cell r="DJ741" t="str">
            <v>HoL</v>
          </cell>
          <cell r="DK741" t="str">
            <v>Closed</v>
          </cell>
          <cell r="EA741" t="str">
            <v>Do</v>
          </cell>
          <cell r="EB741" t="str">
            <v>• Base Attack Bonus +3
• 5 ranks in Knowledge (geography).
• 5 ranks in Knowledge (religion).
• Run feat.
• True Neutral aligment.
• Able to cast 3rd level divine spells.</v>
          </cell>
        </row>
        <row r="742">
          <cell r="A742">
            <v>739</v>
          </cell>
          <cell r="B742" t="str">
            <v>Black Powder Avenger</v>
          </cell>
          <cell r="C742" t="str">
            <v>BPA</v>
          </cell>
          <cell r="D742" t="str">
            <v>BPA</v>
          </cell>
          <cell r="E742">
            <v>0</v>
          </cell>
          <cell r="K742">
            <v>2</v>
          </cell>
          <cell r="L742">
            <v>10</v>
          </cell>
          <cell r="N742" t="b">
            <v>0</v>
          </cell>
          <cell r="O742" t="b">
            <v>0</v>
          </cell>
          <cell r="P742" t="b">
            <v>0</v>
          </cell>
          <cell r="Q742" t="b">
            <v>0</v>
          </cell>
          <cell r="S742" t="b">
            <v>0</v>
          </cell>
          <cell r="T742" t="b">
            <v>0</v>
          </cell>
          <cell r="U742">
            <v>1</v>
          </cell>
          <cell r="V742">
            <v>0.5</v>
          </cell>
          <cell r="W742">
            <v>0.34</v>
          </cell>
          <cell r="X742">
            <v>0.34</v>
          </cell>
          <cell r="AH742">
            <v>1</v>
          </cell>
          <cell r="AI742">
            <v>1</v>
          </cell>
          <cell r="AJ742">
            <v>1</v>
          </cell>
          <cell r="AK742">
            <v>1</v>
          </cell>
          <cell r="AL742">
            <v>2</v>
          </cell>
          <cell r="AM742">
            <v>0</v>
          </cell>
          <cell r="AN742">
            <v>1</v>
          </cell>
          <cell r="AO742">
            <v>2</v>
          </cell>
          <cell r="AP742">
            <v>2</v>
          </cell>
          <cell r="AQ742">
            <v>2</v>
          </cell>
          <cell r="AR742">
            <v>2</v>
          </cell>
          <cell r="AS742">
            <v>2</v>
          </cell>
          <cell r="AT742">
            <v>2</v>
          </cell>
          <cell r="AU742">
            <v>2</v>
          </cell>
          <cell r="AV742">
            <v>1</v>
          </cell>
          <cell r="AW742">
            <v>1</v>
          </cell>
          <cell r="AX742">
            <v>1</v>
          </cell>
          <cell r="AY742">
            <v>1</v>
          </cell>
          <cell r="AZ742">
            <v>1</v>
          </cell>
          <cell r="BA742">
            <v>1</v>
          </cell>
          <cell r="BB742">
            <v>1</v>
          </cell>
          <cell r="BC742">
            <v>2</v>
          </cell>
          <cell r="BD742">
            <v>1</v>
          </cell>
          <cell r="BE742">
            <v>1</v>
          </cell>
          <cell r="BF742">
            <v>0</v>
          </cell>
          <cell r="BG742">
            <v>0</v>
          </cell>
          <cell r="BH742">
            <v>1</v>
          </cell>
          <cell r="BI742">
            <v>2</v>
          </cell>
          <cell r="BJ742">
            <v>1</v>
          </cell>
          <cell r="BK742">
            <v>1</v>
          </cell>
          <cell r="BL742">
            <v>1</v>
          </cell>
          <cell r="BM742">
            <v>1</v>
          </cell>
          <cell r="BN742">
            <v>1</v>
          </cell>
          <cell r="BO742">
            <v>1</v>
          </cell>
          <cell r="BP742">
            <v>0</v>
          </cell>
          <cell r="BQ742">
            <v>1</v>
          </cell>
          <cell r="BR742">
            <v>1</v>
          </cell>
          <cell r="BS742">
            <v>0</v>
          </cell>
          <cell r="BT742">
            <v>0</v>
          </cell>
          <cell r="BU742">
            <v>1</v>
          </cell>
          <cell r="BV742">
            <v>1</v>
          </cell>
          <cell r="BW742">
            <v>1</v>
          </cell>
          <cell r="BX742">
            <v>1</v>
          </cell>
          <cell r="BY742">
            <v>1</v>
          </cell>
          <cell r="BZ742">
            <v>1</v>
          </cell>
          <cell r="CA742">
            <v>1</v>
          </cell>
          <cell r="CB742">
            <v>1</v>
          </cell>
          <cell r="CC742">
            <v>1</v>
          </cell>
          <cell r="CD742">
            <v>1</v>
          </cell>
          <cell r="CE742">
            <v>1</v>
          </cell>
          <cell r="CF742">
            <v>1</v>
          </cell>
          <cell r="CG742">
            <v>1</v>
          </cell>
          <cell r="CH742">
            <v>1</v>
          </cell>
          <cell r="CI742">
            <v>1</v>
          </cell>
          <cell r="CJ742">
            <v>1</v>
          </cell>
          <cell r="CK742">
            <v>1</v>
          </cell>
          <cell r="CL742">
            <v>1</v>
          </cell>
          <cell r="CM742">
            <v>1</v>
          </cell>
          <cell r="CN742">
            <v>1</v>
          </cell>
          <cell r="CO742">
            <v>1</v>
          </cell>
          <cell r="CP742">
            <v>1</v>
          </cell>
          <cell r="CQ742">
            <v>1</v>
          </cell>
          <cell r="CR742">
            <v>1</v>
          </cell>
          <cell r="CS742">
            <v>1</v>
          </cell>
          <cell r="CT742">
            <v>1</v>
          </cell>
          <cell r="CU742">
            <v>0</v>
          </cell>
          <cell r="CV742">
            <v>2</v>
          </cell>
          <cell r="CW742">
            <v>1</v>
          </cell>
          <cell r="CX742">
            <v>1</v>
          </cell>
          <cell r="CY742">
            <v>1</v>
          </cell>
          <cell r="CZ742">
            <v>1</v>
          </cell>
          <cell r="DA742">
            <v>1</v>
          </cell>
          <cell r="DB742">
            <v>1</v>
          </cell>
          <cell r="DC742">
            <v>1</v>
          </cell>
          <cell r="DD742">
            <v>1</v>
          </cell>
          <cell r="DE742">
            <v>2</v>
          </cell>
          <cell r="DF742">
            <v>1</v>
          </cell>
          <cell r="DG742">
            <v>1</v>
          </cell>
          <cell r="DH742">
            <v>0</v>
          </cell>
          <cell r="DI742">
            <v>1</v>
          </cell>
          <cell r="DJ742" t="str">
            <v>HoL</v>
          </cell>
          <cell r="DK742" t="str">
            <v>Closed</v>
          </cell>
          <cell r="EA742" t="str">
            <v>Do</v>
          </cell>
          <cell r="EB742" t="str">
            <v>• Base Attack Bonus +5.
• 5 ranks in Craft(alchemy).
• Exotic Weapon Proficiency (Firearms).</v>
          </cell>
        </row>
        <row r="743">
          <cell r="A743">
            <v>740</v>
          </cell>
          <cell r="B743" t="str">
            <v>Blessed Paladin</v>
          </cell>
          <cell r="C743" t="str">
            <v>BPl</v>
          </cell>
          <cell r="D743" t="str">
            <v>BPl</v>
          </cell>
          <cell r="E743">
            <v>0</v>
          </cell>
          <cell r="G743">
            <v>0</v>
          </cell>
          <cell r="K743">
            <v>2</v>
          </cell>
          <cell r="L743">
            <v>10</v>
          </cell>
          <cell r="N743" t="b">
            <v>0</v>
          </cell>
          <cell r="O743" t="b">
            <v>0</v>
          </cell>
          <cell r="P743" t="b">
            <v>0</v>
          </cell>
          <cell r="Q743" t="b">
            <v>0</v>
          </cell>
          <cell r="S743" t="b">
            <v>0</v>
          </cell>
          <cell r="T743" t="b">
            <v>0</v>
          </cell>
          <cell r="U743">
            <v>1</v>
          </cell>
          <cell r="V743">
            <v>0.5</v>
          </cell>
          <cell r="W743">
            <v>0.34</v>
          </cell>
          <cell r="X743">
            <v>0.34</v>
          </cell>
          <cell r="AH743">
            <v>1</v>
          </cell>
          <cell r="AI743">
            <v>1</v>
          </cell>
          <cell r="AJ743">
            <v>1</v>
          </cell>
          <cell r="AK743">
            <v>1</v>
          </cell>
          <cell r="AL743">
            <v>1</v>
          </cell>
          <cell r="AM743">
            <v>0</v>
          </cell>
          <cell r="AN743">
            <v>2</v>
          </cell>
          <cell r="AO743">
            <v>2</v>
          </cell>
          <cell r="AP743">
            <v>2</v>
          </cell>
          <cell r="AQ743">
            <v>2</v>
          </cell>
          <cell r="AR743">
            <v>2</v>
          </cell>
          <cell r="AS743">
            <v>2</v>
          </cell>
          <cell r="AT743">
            <v>2</v>
          </cell>
          <cell r="AU743">
            <v>2</v>
          </cell>
          <cell r="AV743">
            <v>1</v>
          </cell>
          <cell r="AW743">
            <v>2</v>
          </cell>
          <cell r="AX743">
            <v>1</v>
          </cell>
          <cell r="AY743">
            <v>1</v>
          </cell>
          <cell r="AZ743">
            <v>1</v>
          </cell>
          <cell r="BA743">
            <v>1</v>
          </cell>
          <cell r="BB743">
            <v>1</v>
          </cell>
          <cell r="BC743">
            <v>2</v>
          </cell>
          <cell r="BD743">
            <v>2</v>
          </cell>
          <cell r="BE743">
            <v>1</v>
          </cell>
          <cell r="BF743">
            <v>0</v>
          </cell>
          <cell r="BG743">
            <v>0</v>
          </cell>
          <cell r="BH743">
            <v>1</v>
          </cell>
          <cell r="BI743">
            <v>1</v>
          </cell>
          <cell r="BJ743">
            <v>1</v>
          </cell>
          <cell r="BK743">
            <v>1</v>
          </cell>
          <cell r="BL743">
            <v>1</v>
          </cell>
          <cell r="BM743">
            <v>1</v>
          </cell>
          <cell r="BN743">
            <v>1</v>
          </cell>
          <cell r="BO743">
            <v>1</v>
          </cell>
          <cell r="BP743">
            <v>0</v>
          </cell>
          <cell r="BQ743">
            <v>1</v>
          </cell>
          <cell r="BR743">
            <v>1</v>
          </cell>
          <cell r="BS743">
            <v>0</v>
          </cell>
          <cell r="BT743">
            <v>0</v>
          </cell>
          <cell r="BU743">
            <v>2</v>
          </cell>
          <cell r="BV743">
            <v>1</v>
          </cell>
          <cell r="BW743">
            <v>1</v>
          </cell>
          <cell r="BX743">
            <v>1</v>
          </cell>
          <cell r="BY743">
            <v>1</v>
          </cell>
          <cell r="BZ743">
            <v>1</v>
          </cell>
          <cell r="CA743">
            <v>1</v>
          </cell>
          <cell r="CB743">
            <v>1</v>
          </cell>
          <cell r="CC743">
            <v>1</v>
          </cell>
          <cell r="CD743">
            <v>1</v>
          </cell>
          <cell r="CE743">
            <v>1</v>
          </cell>
          <cell r="CF743">
            <v>1</v>
          </cell>
          <cell r="CG743">
            <v>1</v>
          </cell>
          <cell r="CH743">
            <v>1</v>
          </cell>
          <cell r="CI743">
            <v>1</v>
          </cell>
          <cell r="CJ743">
            <v>1</v>
          </cell>
          <cell r="CK743">
            <v>1</v>
          </cell>
          <cell r="CL743">
            <v>1</v>
          </cell>
          <cell r="CM743">
            <v>1</v>
          </cell>
          <cell r="CN743">
            <v>1</v>
          </cell>
          <cell r="CO743">
            <v>2</v>
          </cell>
          <cell r="CP743">
            <v>2</v>
          </cell>
          <cell r="CQ743">
            <v>2</v>
          </cell>
          <cell r="CR743">
            <v>2</v>
          </cell>
          <cell r="CS743">
            <v>2</v>
          </cell>
          <cell r="CT743">
            <v>2</v>
          </cell>
          <cell r="CU743">
            <v>0</v>
          </cell>
          <cell r="CV743">
            <v>2</v>
          </cell>
          <cell r="CW743">
            <v>1</v>
          </cell>
          <cell r="CX743">
            <v>1</v>
          </cell>
          <cell r="CY743">
            <v>1</v>
          </cell>
          <cell r="CZ743">
            <v>1</v>
          </cell>
          <cell r="DA743">
            <v>1</v>
          </cell>
          <cell r="DB743">
            <v>1</v>
          </cell>
          <cell r="DC743">
            <v>1</v>
          </cell>
          <cell r="DD743">
            <v>1</v>
          </cell>
          <cell r="DE743">
            <v>1</v>
          </cell>
          <cell r="DF743">
            <v>1</v>
          </cell>
          <cell r="DG743">
            <v>1</v>
          </cell>
          <cell r="DH743">
            <v>0</v>
          </cell>
          <cell r="DI743">
            <v>1</v>
          </cell>
          <cell r="DJ743" t="str">
            <v>HoL</v>
          </cell>
          <cell r="DK743" t="str">
            <v>Closed</v>
          </cell>
          <cell r="EA743" t="str">
            <v>Do</v>
          </cell>
          <cell r="EB743" t="str">
            <v>• Base Attack Bonus +4.
• 5 ranks in Knowledge(religion).
• Blessed feat.</v>
          </cell>
        </row>
        <row r="744">
          <cell r="A744">
            <v>741</v>
          </cell>
          <cell r="B744" t="str">
            <v>Blessed Defender</v>
          </cell>
          <cell r="C744" t="str">
            <v>BDf</v>
          </cell>
          <cell r="D744" t="str">
            <v>BDf</v>
          </cell>
          <cell r="E744">
            <v>0</v>
          </cell>
          <cell r="G744">
            <v>0</v>
          </cell>
          <cell r="K744">
            <v>4</v>
          </cell>
          <cell r="L744">
            <v>10</v>
          </cell>
          <cell r="N744" t="b">
            <v>0</v>
          </cell>
          <cell r="O744" t="b">
            <v>0</v>
          </cell>
          <cell r="P744" t="b">
            <v>0</v>
          </cell>
          <cell r="Q744" t="b">
            <v>0</v>
          </cell>
          <cell r="S744" t="b">
            <v>0</v>
          </cell>
          <cell r="T744" t="b">
            <v>0</v>
          </cell>
          <cell r="U744">
            <v>1</v>
          </cell>
          <cell r="V744">
            <v>0.5</v>
          </cell>
          <cell r="W744">
            <v>0.34</v>
          </cell>
          <cell r="X744">
            <v>0.34</v>
          </cell>
          <cell r="AH744">
            <v>1</v>
          </cell>
          <cell r="AI744">
            <v>1</v>
          </cell>
          <cell r="AJ744">
            <v>1</v>
          </cell>
          <cell r="AK744">
            <v>1</v>
          </cell>
          <cell r="AL744">
            <v>1</v>
          </cell>
          <cell r="AM744">
            <v>0</v>
          </cell>
          <cell r="AN744">
            <v>2</v>
          </cell>
          <cell r="AO744">
            <v>2</v>
          </cell>
          <cell r="AP744">
            <v>2</v>
          </cell>
          <cell r="AQ744">
            <v>2</v>
          </cell>
          <cell r="AR744">
            <v>2</v>
          </cell>
          <cell r="AS744">
            <v>2</v>
          </cell>
          <cell r="AT744">
            <v>2</v>
          </cell>
          <cell r="AU744">
            <v>2</v>
          </cell>
          <cell r="AV744">
            <v>1</v>
          </cell>
          <cell r="AW744">
            <v>2</v>
          </cell>
          <cell r="AX744">
            <v>1</v>
          </cell>
          <cell r="AY744">
            <v>1</v>
          </cell>
          <cell r="AZ744">
            <v>1</v>
          </cell>
          <cell r="BA744">
            <v>1</v>
          </cell>
          <cell r="BB744">
            <v>1</v>
          </cell>
          <cell r="BC744">
            <v>2</v>
          </cell>
          <cell r="BD744">
            <v>2</v>
          </cell>
          <cell r="BE744">
            <v>1</v>
          </cell>
          <cell r="BF744">
            <v>0</v>
          </cell>
          <cell r="BG744">
            <v>0</v>
          </cell>
          <cell r="BH744">
            <v>1</v>
          </cell>
          <cell r="BI744">
            <v>1</v>
          </cell>
          <cell r="BJ744">
            <v>1</v>
          </cell>
          <cell r="BK744">
            <v>1</v>
          </cell>
          <cell r="BL744">
            <v>1</v>
          </cell>
          <cell r="BM744">
            <v>1</v>
          </cell>
          <cell r="BN744">
            <v>1</v>
          </cell>
          <cell r="BO744">
            <v>1</v>
          </cell>
          <cell r="BP744">
            <v>0</v>
          </cell>
          <cell r="BQ744">
            <v>1</v>
          </cell>
          <cell r="BR744">
            <v>1</v>
          </cell>
          <cell r="BS744">
            <v>0</v>
          </cell>
          <cell r="BT744">
            <v>0</v>
          </cell>
          <cell r="BU744">
            <v>2</v>
          </cell>
          <cell r="BV744">
            <v>1</v>
          </cell>
          <cell r="BW744">
            <v>1</v>
          </cell>
          <cell r="BX744">
            <v>1</v>
          </cell>
          <cell r="BY744">
            <v>1</v>
          </cell>
          <cell r="BZ744">
            <v>1</v>
          </cell>
          <cell r="CA744">
            <v>1</v>
          </cell>
          <cell r="CB744">
            <v>1</v>
          </cell>
          <cell r="CC744">
            <v>1</v>
          </cell>
          <cell r="CD744">
            <v>1</v>
          </cell>
          <cell r="CE744">
            <v>1</v>
          </cell>
          <cell r="CF744">
            <v>1</v>
          </cell>
          <cell r="CG744">
            <v>1</v>
          </cell>
          <cell r="CH744">
            <v>1</v>
          </cell>
          <cell r="CI744">
            <v>1</v>
          </cell>
          <cell r="CJ744">
            <v>1</v>
          </cell>
          <cell r="CK744">
            <v>1</v>
          </cell>
          <cell r="CL744">
            <v>1</v>
          </cell>
          <cell r="CM744">
            <v>1</v>
          </cell>
          <cell r="CN744">
            <v>1</v>
          </cell>
          <cell r="CO744">
            <v>2</v>
          </cell>
          <cell r="CP744">
            <v>2</v>
          </cell>
          <cell r="CQ744">
            <v>2</v>
          </cell>
          <cell r="CR744">
            <v>2</v>
          </cell>
          <cell r="CS744">
            <v>2</v>
          </cell>
          <cell r="CT744">
            <v>2</v>
          </cell>
          <cell r="CU744">
            <v>0</v>
          </cell>
          <cell r="CV744">
            <v>2</v>
          </cell>
          <cell r="CW744">
            <v>1</v>
          </cell>
          <cell r="CX744">
            <v>1</v>
          </cell>
          <cell r="CY744">
            <v>1</v>
          </cell>
          <cell r="CZ744">
            <v>1</v>
          </cell>
          <cell r="DA744">
            <v>1</v>
          </cell>
          <cell r="DB744">
            <v>1</v>
          </cell>
          <cell r="DC744">
            <v>1</v>
          </cell>
          <cell r="DD744">
            <v>1</v>
          </cell>
          <cell r="DE744">
            <v>1</v>
          </cell>
          <cell r="DF744">
            <v>1</v>
          </cell>
          <cell r="DG744">
            <v>1</v>
          </cell>
          <cell r="DH744">
            <v>0</v>
          </cell>
          <cell r="DI744">
            <v>1</v>
          </cell>
          <cell r="DJ744" t="str">
            <v>HoL</v>
          </cell>
          <cell r="DK744" t="str">
            <v>Closed</v>
          </cell>
          <cell r="EA744" t="str">
            <v>Do</v>
          </cell>
          <cell r="EB744" t="str">
            <v>• Base Attack Bonus +4.
• 5 ranks in Knowledge(religion).
• Blessed feat.</v>
          </cell>
        </row>
        <row r="745">
          <cell r="A745">
            <v>742</v>
          </cell>
          <cell r="B745" t="str">
            <v>Detective</v>
          </cell>
          <cell r="C745" t="str">
            <v>Dtv</v>
          </cell>
          <cell r="D745" t="str">
            <v>Dtv</v>
          </cell>
          <cell r="E745">
            <v>0</v>
          </cell>
          <cell r="K745">
            <v>8</v>
          </cell>
          <cell r="L745">
            <v>6</v>
          </cell>
          <cell r="N745" t="b">
            <v>0</v>
          </cell>
          <cell r="O745" t="b">
            <v>0</v>
          </cell>
          <cell r="Q745" t="b">
            <v>0</v>
          </cell>
          <cell r="S745" t="b">
            <v>0</v>
          </cell>
          <cell r="U745">
            <v>0.75</v>
          </cell>
          <cell r="V745">
            <v>0.34</v>
          </cell>
          <cell r="W745">
            <v>0.5</v>
          </cell>
          <cell r="X745">
            <v>0.34</v>
          </cell>
          <cell r="AH745">
            <v>2</v>
          </cell>
          <cell r="AI745">
            <v>1</v>
          </cell>
          <cell r="AJ745">
            <v>1</v>
          </cell>
          <cell r="AK745">
            <v>2</v>
          </cell>
          <cell r="AL745">
            <v>1</v>
          </cell>
          <cell r="AM745">
            <v>0</v>
          </cell>
          <cell r="AN745">
            <v>2</v>
          </cell>
          <cell r="AO745">
            <v>2</v>
          </cell>
          <cell r="AP745">
            <v>2</v>
          </cell>
          <cell r="AQ745">
            <v>2</v>
          </cell>
          <cell r="AR745">
            <v>2</v>
          </cell>
          <cell r="AS745">
            <v>2</v>
          </cell>
          <cell r="AT745">
            <v>2</v>
          </cell>
          <cell r="AU745">
            <v>2</v>
          </cell>
          <cell r="AV745">
            <v>2</v>
          </cell>
          <cell r="AW745">
            <v>2</v>
          </cell>
          <cell r="AX745">
            <v>1</v>
          </cell>
          <cell r="AY745">
            <v>2</v>
          </cell>
          <cell r="AZ745">
            <v>2</v>
          </cell>
          <cell r="BA745">
            <v>1</v>
          </cell>
          <cell r="BB745">
            <v>2</v>
          </cell>
          <cell r="BC745">
            <v>1</v>
          </cell>
          <cell r="BD745">
            <v>1</v>
          </cell>
          <cell r="BE745">
            <v>2</v>
          </cell>
          <cell r="BF745">
            <v>0</v>
          </cell>
          <cell r="BG745">
            <v>0</v>
          </cell>
          <cell r="BH745">
            <v>1</v>
          </cell>
          <cell r="BI745">
            <v>2</v>
          </cell>
          <cell r="BJ745">
            <v>1</v>
          </cell>
          <cell r="BK745">
            <v>1</v>
          </cell>
          <cell r="BL745">
            <v>1</v>
          </cell>
          <cell r="BM745">
            <v>1</v>
          </cell>
          <cell r="BN745">
            <v>1</v>
          </cell>
          <cell r="BO745">
            <v>1</v>
          </cell>
          <cell r="BP745">
            <v>0</v>
          </cell>
          <cell r="BQ745">
            <v>1</v>
          </cell>
          <cell r="BR745">
            <v>1</v>
          </cell>
          <cell r="BS745">
            <v>0</v>
          </cell>
          <cell r="BT745">
            <v>0</v>
          </cell>
          <cell r="BU745">
            <v>1</v>
          </cell>
          <cell r="BV745">
            <v>1</v>
          </cell>
          <cell r="BW745">
            <v>1</v>
          </cell>
          <cell r="BX745">
            <v>1</v>
          </cell>
          <cell r="BY745">
            <v>1</v>
          </cell>
          <cell r="BZ745">
            <v>1</v>
          </cell>
          <cell r="CA745">
            <v>1</v>
          </cell>
          <cell r="CB745">
            <v>1</v>
          </cell>
          <cell r="CC745">
            <v>1</v>
          </cell>
          <cell r="CD745">
            <v>1</v>
          </cell>
          <cell r="CE745">
            <v>2</v>
          </cell>
          <cell r="CF745">
            <v>1</v>
          </cell>
          <cell r="CG745">
            <v>2</v>
          </cell>
          <cell r="CH745">
            <v>1</v>
          </cell>
          <cell r="CI745">
            <v>1</v>
          </cell>
          <cell r="CJ745">
            <v>1</v>
          </cell>
          <cell r="CK745">
            <v>1</v>
          </cell>
          <cell r="CL745">
            <v>1</v>
          </cell>
          <cell r="CM745">
            <v>1</v>
          </cell>
          <cell r="CN745">
            <v>1</v>
          </cell>
          <cell r="CO745">
            <v>2</v>
          </cell>
          <cell r="CP745">
            <v>2</v>
          </cell>
          <cell r="CQ745">
            <v>2</v>
          </cell>
          <cell r="CR745">
            <v>2</v>
          </cell>
          <cell r="CS745">
            <v>2</v>
          </cell>
          <cell r="CT745">
            <v>2</v>
          </cell>
          <cell r="CU745">
            <v>0</v>
          </cell>
          <cell r="CV745">
            <v>1</v>
          </cell>
          <cell r="CW745">
            <v>1</v>
          </cell>
          <cell r="CX745">
            <v>2</v>
          </cell>
          <cell r="CY745">
            <v>1</v>
          </cell>
          <cell r="CZ745">
            <v>2</v>
          </cell>
          <cell r="DA745">
            <v>2</v>
          </cell>
          <cell r="DB745">
            <v>2</v>
          </cell>
          <cell r="DC745">
            <v>2</v>
          </cell>
          <cell r="DD745">
            <v>1</v>
          </cell>
          <cell r="DE745">
            <v>1</v>
          </cell>
          <cell r="DF745">
            <v>1</v>
          </cell>
          <cell r="DG745">
            <v>1</v>
          </cell>
          <cell r="DH745">
            <v>0</v>
          </cell>
          <cell r="DI745">
            <v>1</v>
          </cell>
          <cell r="DJ745" t="str">
            <v>HoL</v>
          </cell>
          <cell r="DK745" t="str">
            <v>Closed</v>
          </cell>
          <cell r="EA745" t="str">
            <v>Do</v>
          </cell>
          <cell r="EB745" t="str">
            <v xml:space="preserve">• Base Attack Bonus +3.
• 5 ranks in Sense Motive.
• Track feat.
</v>
          </cell>
        </row>
        <row r="746">
          <cell r="A746">
            <v>743</v>
          </cell>
          <cell r="B746" t="str">
            <v>Dilettante</v>
          </cell>
          <cell r="C746" t="str">
            <v>Dtt</v>
          </cell>
          <cell r="D746" t="str">
            <v>Dtt</v>
          </cell>
          <cell r="E746">
            <v>0</v>
          </cell>
          <cell r="G746">
            <v>0</v>
          </cell>
          <cell r="K746">
            <v>6</v>
          </cell>
          <cell r="L746">
            <v>6</v>
          </cell>
          <cell r="N746" t="b">
            <v>0</v>
          </cell>
          <cell r="O746" t="b">
            <v>0</v>
          </cell>
          <cell r="Q746" t="b">
            <v>0</v>
          </cell>
          <cell r="S746" t="b">
            <v>0</v>
          </cell>
          <cell r="U746">
            <v>0.75</v>
          </cell>
          <cell r="V746">
            <v>0.34</v>
          </cell>
          <cell r="W746">
            <v>0.5</v>
          </cell>
          <cell r="X746">
            <v>0.34</v>
          </cell>
          <cell r="AH746">
            <v>2</v>
          </cell>
          <cell r="AI746">
            <v>1</v>
          </cell>
          <cell r="AJ746">
            <v>1</v>
          </cell>
          <cell r="AK746">
            <v>2</v>
          </cell>
          <cell r="AL746">
            <v>1</v>
          </cell>
          <cell r="AM746">
            <v>0</v>
          </cell>
          <cell r="AN746">
            <v>1</v>
          </cell>
          <cell r="AO746">
            <v>1</v>
          </cell>
          <cell r="AP746">
            <v>1</v>
          </cell>
          <cell r="AQ746">
            <v>1</v>
          </cell>
          <cell r="AR746">
            <v>1</v>
          </cell>
          <cell r="AS746">
            <v>1</v>
          </cell>
          <cell r="AT746">
            <v>1</v>
          </cell>
          <cell r="AU746">
            <v>1</v>
          </cell>
          <cell r="AV746">
            <v>1</v>
          </cell>
          <cell r="AW746">
            <v>2</v>
          </cell>
          <cell r="AX746">
            <v>1</v>
          </cell>
          <cell r="AY746">
            <v>1</v>
          </cell>
          <cell r="AZ746">
            <v>1</v>
          </cell>
          <cell r="BA746">
            <v>1</v>
          </cell>
          <cell r="BB746">
            <v>1</v>
          </cell>
          <cell r="BC746">
            <v>1</v>
          </cell>
          <cell r="BD746">
            <v>1</v>
          </cell>
          <cell r="BE746">
            <v>1</v>
          </cell>
          <cell r="BF746">
            <v>0</v>
          </cell>
          <cell r="BG746">
            <v>0</v>
          </cell>
          <cell r="BH746">
            <v>2</v>
          </cell>
          <cell r="BI746">
            <v>1</v>
          </cell>
          <cell r="BJ746">
            <v>2</v>
          </cell>
          <cell r="BK746">
            <v>2</v>
          </cell>
          <cell r="BL746">
            <v>2</v>
          </cell>
          <cell r="BM746">
            <v>2</v>
          </cell>
          <cell r="BN746">
            <v>2</v>
          </cell>
          <cell r="BO746">
            <v>2</v>
          </cell>
          <cell r="BP746">
            <v>0</v>
          </cell>
          <cell r="BQ746">
            <v>2</v>
          </cell>
          <cell r="BR746">
            <v>2</v>
          </cell>
          <cell r="BS746">
            <v>2</v>
          </cell>
          <cell r="BT746">
            <v>0</v>
          </cell>
          <cell r="BU746">
            <v>2</v>
          </cell>
          <cell r="BV746">
            <v>2</v>
          </cell>
          <cell r="BW746">
            <v>2</v>
          </cell>
          <cell r="BX746">
            <v>2</v>
          </cell>
          <cell r="BY746">
            <v>2</v>
          </cell>
          <cell r="BZ746">
            <v>2</v>
          </cell>
          <cell r="CA746">
            <v>2</v>
          </cell>
          <cell r="CB746">
            <v>2</v>
          </cell>
          <cell r="CC746">
            <v>2</v>
          </cell>
          <cell r="CD746">
            <v>2</v>
          </cell>
          <cell r="CE746">
            <v>2</v>
          </cell>
          <cell r="CF746">
            <v>1</v>
          </cell>
          <cell r="CG746">
            <v>1</v>
          </cell>
          <cell r="CH746">
            <v>1</v>
          </cell>
          <cell r="CI746">
            <v>2</v>
          </cell>
          <cell r="CJ746">
            <v>2</v>
          </cell>
          <cell r="CK746">
            <v>2</v>
          </cell>
          <cell r="CL746">
            <v>2</v>
          </cell>
          <cell r="CM746">
            <v>2</v>
          </cell>
          <cell r="CN746">
            <v>2</v>
          </cell>
          <cell r="CO746">
            <v>1</v>
          </cell>
          <cell r="CP746">
            <v>1</v>
          </cell>
          <cell r="CQ746">
            <v>1</v>
          </cell>
          <cell r="CR746">
            <v>1</v>
          </cell>
          <cell r="CS746">
            <v>1</v>
          </cell>
          <cell r="CT746">
            <v>1</v>
          </cell>
          <cell r="CU746">
            <v>0</v>
          </cell>
          <cell r="CV746">
            <v>2</v>
          </cell>
          <cell r="CW746">
            <v>1</v>
          </cell>
          <cell r="CX746">
            <v>2</v>
          </cell>
          <cell r="CY746">
            <v>1</v>
          </cell>
          <cell r="CZ746">
            <v>1</v>
          </cell>
          <cell r="DA746">
            <v>2</v>
          </cell>
          <cell r="DB746">
            <v>1</v>
          </cell>
          <cell r="DC746">
            <v>1</v>
          </cell>
          <cell r="DD746">
            <v>1</v>
          </cell>
          <cell r="DE746">
            <v>1</v>
          </cell>
          <cell r="DF746">
            <v>1</v>
          </cell>
          <cell r="DG746">
            <v>1</v>
          </cell>
          <cell r="DH746">
            <v>0</v>
          </cell>
          <cell r="DI746">
            <v>1</v>
          </cell>
          <cell r="DJ746" t="str">
            <v>HoL</v>
          </cell>
          <cell r="DK746" t="str">
            <v>Closed</v>
          </cell>
          <cell r="EA746" t="str">
            <v>Do</v>
          </cell>
          <cell r="EB746" t="str">
            <v>• Base Attack Bonus +2.
• 5 ranks in Diplomacy.
• Wealth feat.</v>
          </cell>
        </row>
        <row r="747">
          <cell r="A747">
            <v>744</v>
          </cell>
          <cell r="B747" t="str">
            <v>Knight Errant</v>
          </cell>
          <cell r="C747" t="str">
            <v>KnE</v>
          </cell>
          <cell r="D747" t="str">
            <v>KnE</v>
          </cell>
          <cell r="E747">
            <v>0</v>
          </cell>
          <cell r="K747">
            <v>2</v>
          </cell>
          <cell r="L747">
            <v>10</v>
          </cell>
          <cell r="N747" t="b">
            <v>0</v>
          </cell>
          <cell r="O747" t="b">
            <v>0</v>
          </cell>
          <cell r="P747" t="b">
            <v>0</v>
          </cell>
          <cell r="Q747" t="b">
            <v>0</v>
          </cell>
          <cell r="S747" t="b">
            <v>0</v>
          </cell>
          <cell r="T747" t="b">
            <v>0</v>
          </cell>
          <cell r="U747">
            <v>1</v>
          </cell>
          <cell r="V747">
            <v>0.5</v>
          </cell>
          <cell r="W747">
            <v>0.34</v>
          </cell>
          <cell r="X747">
            <v>0.34</v>
          </cell>
          <cell r="AH747">
            <v>1</v>
          </cell>
          <cell r="AI747">
            <v>1</v>
          </cell>
          <cell r="AJ747">
            <v>1</v>
          </cell>
          <cell r="AK747">
            <v>1</v>
          </cell>
          <cell r="AL747">
            <v>2</v>
          </cell>
          <cell r="AM747">
            <v>0</v>
          </cell>
          <cell r="AN747">
            <v>1</v>
          </cell>
          <cell r="AO747">
            <v>2</v>
          </cell>
          <cell r="AP747">
            <v>2</v>
          </cell>
          <cell r="AQ747">
            <v>2</v>
          </cell>
          <cell r="AR747">
            <v>2</v>
          </cell>
          <cell r="AS747">
            <v>2</v>
          </cell>
          <cell r="AT747">
            <v>2</v>
          </cell>
          <cell r="AU747">
            <v>2</v>
          </cell>
          <cell r="AV747">
            <v>1</v>
          </cell>
          <cell r="AW747">
            <v>2</v>
          </cell>
          <cell r="AX747">
            <v>1</v>
          </cell>
          <cell r="AY747">
            <v>1</v>
          </cell>
          <cell r="AZ747">
            <v>1</v>
          </cell>
          <cell r="BA747">
            <v>1</v>
          </cell>
          <cell r="BB747">
            <v>1</v>
          </cell>
          <cell r="BC747">
            <v>2</v>
          </cell>
          <cell r="BD747">
            <v>2</v>
          </cell>
          <cell r="BE747">
            <v>1</v>
          </cell>
          <cell r="BF747">
            <v>0</v>
          </cell>
          <cell r="BG747">
            <v>0</v>
          </cell>
          <cell r="BH747">
            <v>1</v>
          </cell>
          <cell r="BI747">
            <v>2</v>
          </cell>
          <cell r="BJ747">
            <v>1</v>
          </cell>
          <cell r="BK747">
            <v>1</v>
          </cell>
          <cell r="BL747">
            <v>1</v>
          </cell>
          <cell r="BM747">
            <v>1</v>
          </cell>
          <cell r="BN747">
            <v>1</v>
          </cell>
          <cell r="BO747">
            <v>1</v>
          </cell>
          <cell r="BP747">
            <v>0</v>
          </cell>
          <cell r="BQ747">
            <v>1</v>
          </cell>
          <cell r="BR747">
            <v>1</v>
          </cell>
          <cell r="BS747">
            <v>0</v>
          </cell>
          <cell r="BT747">
            <v>0</v>
          </cell>
          <cell r="BU747">
            <v>1</v>
          </cell>
          <cell r="BV747">
            <v>1</v>
          </cell>
          <cell r="BW747">
            <v>1</v>
          </cell>
          <cell r="BX747">
            <v>1</v>
          </cell>
          <cell r="BY747">
            <v>1</v>
          </cell>
          <cell r="BZ747">
            <v>1</v>
          </cell>
          <cell r="CA747">
            <v>1</v>
          </cell>
          <cell r="CB747">
            <v>1</v>
          </cell>
          <cell r="CC747">
            <v>1</v>
          </cell>
          <cell r="CD747">
            <v>1</v>
          </cell>
          <cell r="CE747">
            <v>1</v>
          </cell>
          <cell r="CF747">
            <v>1</v>
          </cell>
          <cell r="CG747">
            <v>1</v>
          </cell>
          <cell r="CH747">
            <v>1</v>
          </cell>
          <cell r="CI747">
            <v>1</v>
          </cell>
          <cell r="CJ747">
            <v>1</v>
          </cell>
          <cell r="CK747">
            <v>1</v>
          </cell>
          <cell r="CL747">
            <v>1</v>
          </cell>
          <cell r="CM747">
            <v>1</v>
          </cell>
          <cell r="CN747">
            <v>1</v>
          </cell>
          <cell r="CO747">
            <v>2</v>
          </cell>
          <cell r="CP747">
            <v>2</v>
          </cell>
          <cell r="CQ747">
            <v>2</v>
          </cell>
          <cell r="CR747">
            <v>2</v>
          </cell>
          <cell r="CS747">
            <v>2</v>
          </cell>
          <cell r="CT747">
            <v>2</v>
          </cell>
          <cell r="CU747">
            <v>0</v>
          </cell>
          <cell r="CV747">
            <v>2</v>
          </cell>
          <cell r="CW747">
            <v>1</v>
          </cell>
          <cell r="CX747">
            <v>1</v>
          </cell>
          <cell r="CY747">
            <v>1</v>
          </cell>
          <cell r="CZ747">
            <v>1</v>
          </cell>
          <cell r="DA747">
            <v>1</v>
          </cell>
          <cell r="DB747">
            <v>1</v>
          </cell>
          <cell r="DC747">
            <v>1</v>
          </cell>
          <cell r="DD747">
            <v>1</v>
          </cell>
          <cell r="DE747">
            <v>2</v>
          </cell>
          <cell r="DF747">
            <v>1</v>
          </cell>
          <cell r="DG747">
            <v>1</v>
          </cell>
          <cell r="DH747">
            <v>0</v>
          </cell>
          <cell r="DI747">
            <v>1</v>
          </cell>
          <cell r="DJ747" t="str">
            <v>HoL</v>
          </cell>
          <cell r="DK747" t="str">
            <v>Closed</v>
          </cell>
          <cell r="EA747" t="str">
            <v>Do</v>
          </cell>
          <cell r="EB747" t="str">
            <v>• Base Attack Bonus +3.
• 10 ranks in Hide.
• 5 ranks in Perform(dance).
• Mobility feat.
• Combat Reflexes feat.</v>
          </cell>
        </row>
        <row r="748">
          <cell r="A748">
            <v>745</v>
          </cell>
          <cell r="B748" t="str">
            <v>Metaphysician</v>
          </cell>
          <cell r="C748" t="str">
            <v>Mps</v>
          </cell>
          <cell r="D748" t="str">
            <v>Mps</v>
          </cell>
          <cell r="E748">
            <v>0</v>
          </cell>
          <cell r="G748">
            <v>0</v>
          </cell>
          <cell r="K748">
            <v>4</v>
          </cell>
          <cell r="L748">
            <v>4</v>
          </cell>
          <cell r="S748" t="b">
            <v>0</v>
          </cell>
          <cell r="U748">
            <v>0.5</v>
          </cell>
          <cell r="V748">
            <v>0.34</v>
          </cell>
          <cell r="W748">
            <v>0.34</v>
          </cell>
          <cell r="X748">
            <v>0.5</v>
          </cell>
          <cell r="AH748">
            <v>1</v>
          </cell>
          <cell r="AI748">
            <v>1</v>
          </cell>
          <cell r="AJ748">
            <v>1</v>
          </cell>
          <cell r="AK748">
            <v>1</v>
          </cell>
          <cell r="AL748">
            <v>1</v>
          </cell>
          <cell r="AM748">
            <v>0</v>
          </cell>
          <cell r="AN748">
            <v>2</v>
          </cell>
          <cell r="AO748">
            <v>2</v>
          </cell>
          <cell r="AP748">
            <v>2</v>
          </cell>
          <cell r="AQ748">
            <v>2</v>
          </cell>
          <cell r="AR748">
            <v>2</v>
          </cell>
          <cell r="AS748">
            <v>2</v>
          </cell>
          <cell r="AT748">
            <v>2</v>
          </cell>
          <cell r="AU748">
            <v>2</v>
          </cell>
          <cell r="AV748">
            <v>1</v>
          </cell>
          <cell r="AW748">
            <v>1</v>
          </cell>
          <cell r="AX748">
            <v>1</v>
          </cell>
          <cell r="AY748">
            <v>1</v>
          </cell>
          <cell r="AZ748">
            <v>1</v>
          </cell>
          <cell r="BA748">
            <v>1</v>
          </cell>
          <cell r="BB748">
            <v>1</v>
          </cell>
          <cell r="BC748">
            <v>1</v>
          </cell>
          <cell r="BD748">
            <v>1</v>
          </cell>
          <cell r="BE748">
            <v>1</v>
          </cell>
          <cell r="BF748">
            <v>0</v>
          </cell>
          <cell r="BG748">
            <v>0</v>
          </cell>
          <cell r="BH748">
            <v>1</v>
          </cell>
          <cell r="BI748">
            <v>1</v>
          </cell>
          <cell r="BJ748">
            <v>2</v>
          </cell>
          <cell r="BK748">
            <v>1</v>
          </cell>
          <cell r="BL748">
            <v>1</v>
          </cell>
          <cell r="BM748">
            <v>1</v>
          </cell>
          <cell r="BN748">
            <v>1</v>
          </cell>
          <cell r="BO748">
            <v>1</v>
          </cell>
          <cell r="BP748">
            <v>0</v>
          </cell>
          <cell r="BQ748">
            <v>1</v>
          </cell>
          <cell r="BR748">
            <v>1</v>
          </cell>
          <cell r="BS748">
            <v>0</v>
          </cell>
          <cell r="BT748">
            <v>0</v>
          </cell>
          <cell r="BU748">
            <v>1</v>
          </cell>
          <cell r="BV748">
            <v>1</v>
          </cell>
          <cell r="BW748">
            <v>1</v>
          </cell>
          <cell r="BX748">
            <v>1</v>
          </cell>
          <cell r="BY748">
            <v>1</v>
          </cell>
          <cell r="BZ748">
            <v>1</v>
          </cell>
          <cell r="CA748">
            <v>1</v>
          </cell>
          <cell r="CB748">
            <v>1</v>
          </cell>
          <cell r="CC748">
            <v>1</v>
          </cell>
          <cell r="CD748">
            <v>1</v>
          </cell>
          <cell r="CE748">
            <v>1</v>
          </cell>
          <cell r="CF748">
            <v>1</v>
          </cell>
          <cell r="CG748">
            <v>1</v>
          </cell>
          <cell r="CH748">
            <v>1</v>
          </cell>
          <cell r="CI748">
            <v>1</v>
          </cell>
          <cell r="CJ748">
            <v>1</v>
          </cell>
          <cell r="CK748">
            <v>1</v>
          </cell>
          <cell r="CL748">
            <v>1</v>
          </cell>
          <cell r="CM748">
            <v>1</v>
          </cell>
          <cell r="CN748">
            <v>1</v>
          </cell>
          <cell r="CO748">
            <v>2</v>
          </cell>
          <cell r="CP748">
            <v>2</v>
          </cell>
          <cell r="CQ748">
            <v>2</v>
          </cell>
          <cell r="CR748">
            <v>2</v>
          </cell>
          <cell r="CS748">
            <v>2</v>
          </cell>
          <cell r="CT748">
            <v>2</v>
          </cell>
          <cell r="CU748">
            <v>0</v>
          </cell>
          <cell r="CV748">
            <v>1</v>
          </cell>
          <cell r="CW748">
            <v>1</v>
          </cell>
          <cell r="CX748">
            <v>1</v>
          </cell>
          <cell r="CY748">
            <v>1</v>
          </cell>
          <cell r="CZ748">
            <v>1</v>
          </cell>
          <cell r="DA748">
            <v>1</v>
          </cell>
          <cell r="DB748">
            <v>2</v>
          </cell>
          <cell r="DC748">
            <v>1</v>
          </cell>
          <cell r="DD748">
            <v>1</v>
          </cell>
          <cell r="DE748">
            <v>1</v>
          </cell>
          <cell r="DF748">
            <v>1</v>
          </cell>
          <cell r="DG748">
            <v>1</v>
          </cell>
          <cell r="DH748">
            <v>0</v>
          </cell>
          <cell r="DI748">
            <v>1</v>
          </cell>
          <cell r="DJ748" t="str">
            <v>HoL</v>
          </cell>
          <cell r="DK748" t="str">
            <v>Closed</v>
          </cell>
          <cell r="EA748" t="str">
            <v>Do</v>
          </cell>
          <cell r="EB748" t="str">
            <v>• Base Attack Bonus +3.
• 5 ranks in Sense Motive.
• Investigator feat.
• Must know how to cast 0-level arcane spells.</v>
          </cell>
        </row>
        <row r="749">
          <cell r="A749">
            <v>746</v>
          </cell>
          <cell r="B749" t="str">
            <v>Scholar</v>
          </cell>
          <cell r="C749" t="str">
            <v>Scl</v>
          </cell>
          <cell r="D749" t="str">
            <v>Scl</v>
          </cell>
          <cell r="E749">
            <v>0</v>
          </cell>
          <cell r="K749">
            <v>6</v>
          </cell>
          <cell r="L749">
            <v>6</v>
          </cell>
          <cell r="U749">
            <v>0.75</v>
          </cell>
          <cell r="V749">
            <v>0.34</v>
          </cell>
          <cell r="W749">
            <v>0.34</v>
          </cell>
          <cell r="X749">
            <v>0.5</v>
          </cell>
          <cell r="AH749">
            <v>1</v>
          </cell>
          <cell r="AI749">
            <v>1</v>
          </cell>
          <cell r="AJ749">
            <v>1</v>
          </cell>
          <cell r="AK749">
            <v>2</v>
          </cell>
          <cell r="AL749">
            <v>1</v>
          </cell>
          <cell r="AM749">
            <v>0</v>
          </cell>
          <cell r="AN749">
            <v>2</v>
          </cell>
          <cell r="AO749">
            <v>2</v>
          </cell>
          <cell r="AP749">
            <v>2</v>
          </cell>
          <cell r="AQ749">
            <v>2</v>
          </cell>
          <cell r="AR749">
            <v>2</v>
          </cell>
          <cell r="AS749">
            <v>2</v>
          </cell>
          <cell r="AT749">
            <v>2</v>
          </cell>
          <cell r="AU749">
            <v>2</v>
          </cell>
          <cell r="AV749">
            <v>2</v>
          </cell>
          <cell r="AW749">
            <v>2</v>
          </cell>
          <cell r="AX749">
            <v>2</v>
          </cell>
          <cell r="AY749">
            <v>2</v>
          </cell>
          <cell r="AZ749">
            <v>2</v>
          </cell>
          <cell r="BA749">
            <v>2</v>
          </cell>
          <cell r="BB749">
            <v>2</v>
          </cell>
          <cell r="BC749">
            <v>1</v>
          </cell>
          <cell r="BD749">
            <v>1</v>
          </cell>
          <cell r="BE749">
            <v>2</v>
          </cell>
          <cell r="BF749">
            <v>0</v>
          </cell>
          <cell r="BG749">
            <v>0</v>
          </cell>
          <cell r="BH749">
            <v>1</v>
          </cell>
          <cell r="BI749">
            <v>2</v>
          </cell>
          <cell r="BJ749">
            <v>2</v>
          </cell>
          <cell r="BK749">
            <v>2</v>
          </cell>
          <cell r="BL749">
            <v>2</v>
          </cell>
          <cell r="BM749">
            <v>2</v>
          </cell>
          <cell r="BN749">
            <v>2</v>
          </cell>
          <cell r="BO749">
            <v>2</v>
          </cell>
          <cell r="BP749">
            <v>0</v>
          </cell>
          <cell r="BQ749">
            <v>2</v>
          </cell>
          <cell r="BR749">
            <v>2</v>
          </cell>
          <cell r="BS749">
            <v>2</v>
          </cell>
          <cell r="BT749">
            <v>0</v>
          </cell>
          <cell r="BU749">
            <v>2</v>
          </cell>
          <cell r="BV749">
            <v>2</v>
          </cell>
          <cell r="BW749">
            <v>2</v>
          </cell>
          <cell r="BX749">
            <v>2</v>
          </cell>
          <cell r="BY749">
            <v>2</v>
          </cell>
          <cell r="BZ749">
            <v>2</v>
          </cell>
          <cell r="CA749">
            <v>2</v>
          </cell>
          <cell r="CB749">
            <v>2</v>
          </cell>
          <cell r="CC749">
            <v>2</v>
          </cell>
          <cell r="CD749">
            <v>2</v>
          </cell>
          <cell r="CE749">
            <v>2</v>
          </cell>
          <cell r="CF749">
            <v>1</v>
          </cell>
          <cell r="CG749">
            <v>2</v>
          </cell>
          <cell r="CH749">
            <v>2</v>
          </cell>
          <cell r="CI749">
            <v>2</v>
          </cell>
          <cell r="CJ749">
            <v>2</v>
          </cell>
          <cell r="CK749">
            <v>2</v>
          </cell>
          <cell r="CL749">
            <v>2</v>
          </cell>
          <cell r="CM749">
            <v>2</v>
          </cell>
          <cell r="CN749">
            <v>2</v>
          </cell>
          <cell r="CO749">
            <v>2</v>
          </cell>
          <cell r="CP749">
            <v>2</v>
          </cell>
          <cell r="CQ749">
            <v>2</v>
          </cell>
          <cell r="CR749">
            <v>2</v>
          </cell>
          <cell r="CS749">
            <v>2</v>
          </cell>
          <cell r="CT749">
            <v>2</v>
          </cell>
          <cell r="CU749">
            <v>0</v>
          </cell>
          <cell r="CV749">
            <v>1</v>
          </cell>
          <cell r="CW749">
            <v>2</v>
          </cell>
          <cell r="CX749">
            <v>2</v>
          </cell>
          <cell r="CY749">
            <v>1</v>
          </cell>
          <cell r="CZ749">
            <v>1</v>
          </cell>
          <cell r="DA749">
            <v>1</v>
          </cell>
          <cell r="DB749">
            <v>2</v>
          </cell>
          <cell r="DC749">
            <v>2</v>
          </cell>
          <cell r="DD749">
            <v>1</v>
          </cell>
          <cell r="DE749">
            <v>2</v>
          </cell>
          <cell r="DF749">
            <v>1</v>
          </cell>
          <cell r="DG749">
            <v>1</v>
          </cell>
          <cell r="DH749">
            <v>0</v>
          </cell>
          <cell r="DI749">
            <v>1</v>
          </cell>
          <cell r="DJ749" t="str">
            <v>HoL</v>
          </cell>
          <cell r="DK749" t="str">
            <v>Closed</v>
          </cell>
          <cell r="EA749" t="str">
            <v>Do</v>
          </cell>
          <cell r="EB749" t="str">
            <v>• Base Attack Bonus +1.
• 5 ranks in Knowledge (any four).</v>
          </cell>
        </row>
        <row r="750">
          <cell r="A750">
            <v>747</v>
          </cell>
          <cell r="B750" t="str">
            <v>True Innocent</v>
          </cell>
          <cell r="C750" t="str">
            <v>TrI</v>
          </cell>
          <cell r="D750" t="str">
            <v>TrI</v>
          </cell>
          <cell r="E750">
            <v>0</v>
          </cell>
          <cell r="K750">
            <v>4</v>
          </cell>
          <cell r="L750">
            <v>6</v>
          </cell>
          <cell r="U750">
            <v>0.5</v>
          </cell>
          <cell r="V750">
            <v>0.34</v>
          </cell>
          <cell r="W750">
            <v>0.34</v>
          </cell>
          <cell r="X750">
            <v>0.34</v>
          </cell>
          <cell r="AH750">
            <v>1</v>
          </cell>
          <cell r="AI750">
            <v>1</v>
          </cell>
          <cell r="AJ750">
            <v>1</v>
          </cell>
          <cell r="AK750">
            <v>1</v>
          </cell>
          <cell r="AL750">
            <v>2</v>
          </cell>
          <cell r="AM750">
            <v>0</v>
          </cell>
          <cell r="AN750">
            <v>1</v>
          </cell>
          <cell r="AO750">
            <v>2</v>
          </cell>
          <cell r="AP750">
            <v>2</v>
          </cell>
          <cell r="AQ750">
            <v>2</v>
          </cell>
          <cell r="AR750">
            <v>2</v>
          </cell>
          <cell r="AS750">
            <v>2</v>
          </cell>
          <cell r="AT750">
            <v>2</v>
          </cell>
          <cell r="AU750">
            <v>2</v>
          </cell>
          <cell r="AV750">
            <v>1</v>
          </cell>
          <cell r="AW750">
            <v>1</v>
          </cell>
          <cell r="AX750">
            <v>1</v>
          </cell>
          <cell r="AY750">
            <v>1</v>
          </cell>
          <cell r="AZ750">
            <v>1</v>
          </cell>
          <cell r="BA750">
            <v>1</v>
          </cell>
          <cell r="BB750">
            <v>1</v>
          </cell>
          <cell r="BC750">
            <v>2</v>
          </cell>
          <cell r="BD750">
            <v>1</v>
          </cell>
          <cell r="BE750">
            <v>1</v>
          </cell>
          <cell r="BF750">
            <v>0</v>
          </cell>
          <cell r="BG750">
            <v>0</v>
          </cell>
          <cell r="BH750">
            <v>1</v>
          </cell>
          <cell r="BI750">
            <v>2</v>
          </cell>
          <cell r="BJ750">
            <v>1</v>
          </cell>
          <cell r="BK750">
            <v>1</v>
          </cell>
          <cell r="BL750">
            <v>1</v>
          </cell>
          <cell r="BM750">
            <v>1</v>
          </cell>
          <cell r="BN750">
            <v>1</v>
          </cell>
          <cell r="BO750">
            <v>1</v>
          </cell>
          <cell r="BP750">
            <v>0</v>
          </cell>
          <cell r="BQ750">
            <v>1</v>
          </cell>
          <cell r="BR750">
            <v>1</v>
          </cell>
          <cell r="BS750">
            <v>0</v>
          </cell>
          <cell r="BT750">
            <v>0</v>
          </cell>
          <cell r="BU750">
            <v>1</v>
          </cell>
          <cell r="BV750">
            <v>1</v>
          </cell>
          <cell r="BW750">
            <v>1</v>
          </cell>
          <cell r="BX750">
            <v>1</v>
          </cell>
          <cell r="BY750">
            <v>1</v>
          </cell>
          <cell r="BZ750">
            <v>1</v>
          </cell>
          <cell r="CA750">
            <v>1</v>
          </cell>
          <cell r="CB750">
            <v>1</v>
          </cell>
          <cell r="CC750">
            <v>1</v>
          </cell>
          <cell r="CD750">
            <v>1</v>
          </cell>
          <cell r="CE750">
            <v>2</v>
          </cell>
          <cell r="CF750">
            <v>1</v>
          </cell>
          <cell r="CG750">
            <v>1</v>
          </cell>
          <cell r="CH750">
            <v>1</v>
          </cell>
          <cell r="CI750">
            <v>1</v>
          </cell>
          <cell r="CJ750">
            <v>1</v>
          </cell>
          <cell r="CK750">
            <v>1</v>
          </cell>
          <cell r="CL750">
            <v>1</v>
          </cell>
          <cell r="CM750">
            <v>1</v>
          </cell>
          <cell r="CN750">
            <v>1</v>
          </cell>
          <cell r="CO750">
            <v>2</v>
          </cell>
          <cell r="CP750">
            <v>2</v>
          </cell>
          <cell r="CQ750">
            <v>2</v>
          </cell>
          <cell r="CR750">
            <v>2</v>
          </cell>
          <cell r="CS750">
            <v>2</v>
          </cell>
          <cell r="CT750">
            <v>2</v>
          </cell>
          <cell r="CU750">
            <v>0</v>
          </cell>
          <cell r="CV750">
            <v>2</v>
          </cell>
          <cell r="CW750">
            <v>1</v>
          </cell>
          <cell r="CX750">
            <v>1</v>
          </cell>
          <cell r="CY750">
            <v>1</v>
          </cell>
          <cell r="CZ750">
            <v>1</v>
          </cell>
          <cell r="DA750">
            <v>1</v>
          </cell>
          <cell r="DB750">
            <v>1</v>
          </cell>
          <cell r="DC750">
            <v>2</v>
          </cell>
          <cell r="DD750">
            <v>1</v>
          </cell>
          <cell r="DE750">
            <v>2</v>
          </cell>
          <cell r="DF750">
            <v>1</v>
          </cell>
          <cell r="DG750">
            <v>1</v>
          </cell>
          <cell r="DH750">
            <v>0</v>
          </cell>
          <cell r="DI750">
            <v>2</v>
          </cell>
          <cell r="DJ750" t="str">
            <v>HoL</v>
          </cell>
          <cell r="DK750" t="str">
            <v>Closed</v>
          </cell>
          <cell r="EA750" t="str">
            <v>Do</v>
          </cell>
          <cell r="EB750" t="str">
            <v>• Base Attack Bonus +1.</v>
          </cell>
        </row>
        <row r="751">
          <cell r="A751">
            <v>748</v>
          </cell>
          <cell r="B751" t="str">
            <v>White Arcanist</v>
          </cell>
          <cell r="C751" t="str">
            <v>WhA</v>
          </cell>
          <cell r="D751" t="str">
            <v>WhA</v>
          </cell>
          <cell r="E751">
            <v>0</v>
          </cell>
          <cell r="G751">
            <v>0</v>
          </cell>
          <cell r="K751">
            <v>2</v>
          </cell>
          <cell r="L751">
            <v>4</v>
          </cell>
          <cell r="S751" t="b">
            <v>0</v>
          </cell>
          <cell r="U751">
            <v>0.5</v>
          </cell>
          <cell r="V751">
            <v>0.34</v>
          </cell>
          <cell r="W751">
            <v>0.34</v>
          </cell>
          <cell r="X751">
            <v>0.5</v>
          </cell>
          <cell r="AH751">
            <v>1</v>
          </cell>
          <cell r="AI751">
            <v>1</v>
          </cell>
          <cell r="AJ751">
            <v>1</v>
          </cell>
          <cell r="AK751">
            <v>1</v>
          </cell>
          <cell r="AL751">
            <v>1</v>
          </cell>
          <cell r="AM751">
            <v>0</v>
          </cell>
          <cell r="AN751">
            <v>2</v>
          </cell>
          <cell r="AO751">
            <v>2</v>
          </cell>
          <cell r="AP751">
            <v>2</v>
          </cell>
          <cell r="AQ751">
            <v>2</v>
          </cell>
          <cell r="AR751">
            <v>2</v>
          </cell>
          <cell r="AS751">
            <v>2</v>
          </cell>
          <cell r="AT751">
            <v>2</v>
          </cell>
          <cell r="AU751">
            <v>2</v>
          </cell>
          <cell r="AV751">
            <v>1</v>
          </cell>
          <cell r="AW751">
            <v>1</v>
          </cell>
          <cell r="AX751">
            <v>1</v>
          </cell>
          <cell r="AY751">
            <v>1</v>
          </cell>
          <cell r="AZ751">
            <v>1</v>
          </cell>
          <cell r="BA751">
            <v>1</v>
          </cell>
          <cell r="BB751">
            <v>1</v>
          </cell>
          <cell r="BC751">
            <v>1</v>
          </cell>
          <cell r="BD751">
            <v>1</v>
          </cell>
          <cell r="BE751">
            <v>1</v>
          </cell>
          <cell r="BF751">
            <v>0</v>
          </cell>
          <cell r="BG751">
            <v>0</v>
          </cell>
          <cell r="BH751">
            <v>1</v>
          </cell>
          <cell r="BI751">
            <v>1</v>
          </cell>
          <cell r="BJ751">
            <v>2</v>
          </cell>
          <cell r="BK751">
            <v>1</v>
          </cell>
          <cell r="BL751">
            <v>1</v>
          </cell>
          <cell r="BM751">
            <v>1</v>
          </cell>
          <cell r="BN751">
            <v>1</v>
          </cell>
          <cell r="BO751">
            <v>1</v>
          </cell>
          <cell r="BP751">
            <v>0</v>
          </cell>
          <cell r="BQ751">
            <v>1</v>
          </cell>
          <cell r="BR751">
            <v>1</v>
          </cell>
          <cell r="BS751">
            <v>0</v>
          </cell>
          <cell r="BT751">
            <v>0</v>
          </cell>
          <cell r="BU751">
            <v>1</v>
          </cell>
          <cell r="BV751">
            <v>1</v>
          </cell>
          <cell r="BW751">
            <v>1</v>
          </cell>
          <cell r="BX751">
            <v>1</v>
          </cell>
          <cell r="BY751">
            <v>1</v>
          </cell>
          <cell r="BZ751">
            <v>1</v>
          </cell>
          <cell r="CA751">
            <v>1</v>
          </cell>
          <cell r="CB751">
            <v>1</v>
          </cell>
          <cell r="CC751">
            <v>1</v>
          </cell>
          <cell r="CD751">
            <v>1</v>
          </cell>
          <cell r="CE751">
            <v>1</v>
          </cell>
          <cell r="CF751">
            <v>1</v>
          </cell>
          <cell r="CG751">
            <v>1</v>
          </cell>
          <cell r="CH751">
            <v>1</v>
          </cell>
          <cell r="CI751">
            <v>1</v>
          </cell>
          <cell r="CJ751">
            <v>1</v>
          </cell>
          <cell r="CK751">
            <v>1</v>
          </cell>
          <cell r="CL751">
            <v>1</v>
          </cell>
          <cell r="CM751">
            <v>1</v>
          </cell>
          <cell r="CN751">
            <v>1</v>
          </cell>
          <cell r="CO751">
            <v>2</v>
          </cell>
          <cell r="CP751">
            <v>2</v>
          </cell>
          <cell r="CQ751">
            <v>2</v>
          </cell>
          <cell r="CR751">
            <v>2</v>
          </cell>
          <cell r="CS751">
            <v>2</v>
          </cell>
          <cell r="CT751">
            <v>2</v>
          </cell>
          <cell r="CU751">
            <v>0</v>
          </cell>
          <cell r="CV751">
            <v>1</v>
          </cell>
          <cell r="CW751">
            <v>1</v>
          </cell>
          <cell r="CX751">
            <v>1</v>
          </cell>
          <cell r="CY751">
            <v>1</v>
          </cell>
          <cell r="CZ751">
            <v>1</v>
          </cell>
          <cell r="DA751">
            <v>1</v>
          </cell>
          <cell r="DB751">
            <v>2</v>
          </cell>
          <cell r="DC751">
            <v>1</v>
          </cell>
          <cell r="DD751">
            <v>1</v>
          </cell>
          <cell r="DE751">
            <v>1</v>
          </cell>
          <cell r="DF751">
            <v>1</v>
          </cell>
          <cell r="DG751">
            <v>1</v>
          </cell>
          <cell r="DH751">
            <v>0</v>
          </cell>
          <cell r="DI751">
            <v>1</v>
          </cell>
          <cell r="DJ751" t="str">
            <v>HoL</v>
          </cell>
          <cell r="DK751" t="str">
            <v>Closed</v>
          </cell>
          <cell r="EA751" t="str">
            <v>Do</v>
          </cell>
          <cell r="EB751" t="str">
            <v>• Base Attack Bonus +2.
• 5 ranks in Knowledge (arcana).
• Spell Focus (Necromancy) feat.
• Must know how to cast 1st level arcane spells.</v>
          </cell>
        </row>
        <row r="752">
          <cell r="A752">
            <v>749</v>
          </cell>
          <cell r="B752" t="str">
            <v>– Prestige Classes Champions of Darkness –</v>
          </cell>
          <cell r="E752">
            <v>0</v>
          </cell>
          <cell r="F752">
            <v>1</v>
          </cell>
        </row>
        <row r="753">
          <cell r="A753">
            <v>750</v>
          </cell>
          <cell r="B753" t="str">
            <v>Charlatan</v>
          </cell>
          <cell r="C753" t="str">
            <v>Chl</v>
          </cell>
          <cell r="D753" t="str">
            <v>Chl</v>
          </cell>
          <cell r="E753">
            <v>0</v>
          </cell>
          <cell r="K753">
            <v>6</v>
          </cell>
          <cell r="L753">
            <v>6</v>
          </cell>
          <cell r="U753">
            <v>0.75</v>
          </cell>
          <cell r="V753">
            <v>0.34</v>
          </cell>
          <cell r="W753">
            <v>0.34</v>
          </cell>
          <cell r="X753">
            <v>0.5</v>
          </cell>
          <cell r="AH753">
            <v>2</v>
          </cell>
          <cell r="AI753">
            <v>1</v>
          </cell>
          <cell r="AJ753">
            <v>1</v>
          </cell>
          <cell r="AK753">
            <v>2</v>
          </cell>
          <cell r="AL753">
            <v>1</v>
          </cell>
          <cell r="AM753">
            <v>0</v>
          </cell>
          <cell r="AN753">
            <v>1</v>
          </cell>
          <cell r="AO753">
            <v>2</v>
          </cell>
          <cell r="AP753">
            <v>2</v>
          </cell>
          <cell r="AQ753">
            <v>2</v>
          </cell>
          <cell r="AR753">
            <v>2</v>
          </cell>
          <cell r="AS753">
            <v>2</v>
          </cell>
          <cell r="AT753">
            <v>2</v>
          </cell>
          <cell r="AU753">
            <v>2</v>
          </cell>
          <cell r="AV753">
            <v>2</v>
          </cell>
          <cell r="AW753">
            <v>2</v>
          </cell>
          <cell r="AX753">
            <v>1</v>
          </cell>
          <cell r="AY753">
            <v>2</v>
          </cell>
          <cell r="AZ753">
            <v>2</v>
          </cell>
          <cell r="BA753">
            <v>2</v>
          </cell>
          <cell r="BB753">
            <v>2</v>
          </cell>
          <cell r="BC753">
            <v>1</v>
          </cell>
          <cell r="BD753">
            <v>1</v>
          </cell>
          <cell r="BE753">
            <v>1</v>
          </cell>
          <cell r="BF753">
            <v>0</v>
          </cell>
          <cell r="BG753">
            <v>0</v>
          </cell>
          <cell r="BH753">
            <v>1</v>
          </cell>
          <cell r="BI753">
            <v>1</v>
          </cell>
          <cell r="BJ753">
            <v>1</v>
          </cell>
          <cell r="BK753">
            <v>1</v>
          </cell>
          <cell r="BL753">
            <v>1</v>
          </cell>
          <cell r="BM753">
            <v>1</v>
          </cell>
          <cell r="BN753">
            <v>1</v>
          </cell>
          <cell r="BO753">
            <v>1</v>
          </cell>
          <cell r="BP753">
            <v>0</v>
          </cell>
          <cell r="BQ753">
            <v>1</v>
          </cell>
          <cell r="BR753">
            <v>1</v>
          </cell>
          <cell r="BS753">
            <v>0</v>
          </cell>
          <cell r="BT753">
            <v>0</v>
          </cell>
          <cell r="BU753">
            <v>1</v>
          </cell>
          <cell r="BV753">
            <v>1</v>
          </cell>
          <cell r="BW753">
            <v>1</v>
          </cell>
          <cell r="BX753">
            <v>1</v>
          </cell>
          <cell r="BY753">
            <v>1</v>
          </cell>
          <cell r="BZ753">
            <v>1</v>
          </cell>
          <cell r="CA753">
            <v>1</v>
          </cell>
          <cell r="CB753">
            <v>1</v>
          </cell>
          <cell r="CC753">
            <v>1</v>
          </cell>
          <cell r="CD753">
            <v>1</v>
          </cell>
          <cell r="CE753">
            <v>2</v>
          </cell>
          <cell r="CF753">
            <v>1</v>
          </cell>
          <cell r="CG753">
            <v>1</v>
          </cell>
          <cell r="CH753">
            <v>1</v>
          </cell>
          <cell r="CI753">
            <v>2</v>
          </cell>
          <cell r="CJ753">
            <v>2</v>
          </cell>
          <cell r="CK753">
            <v>2</v>
          </cell>
          <cell r="CL753">
            <v>2</v>
          </cell>
          <cell r="CM753">
            <v>2</v>
          </cell>
          <cell r="CN753">
            <v>2</v>
          </cell>
          <cell r="CO753">
            <v>2</v>
          </cell>
          <cell r="CP753">
            <v>2</v>
          </cell>
          <cell r="CQ753">
            <v>2</v>
          </cell>
          <cell r="CR753">
            <v>2</v>
          </cell>
          <cell r="CS753">
            <v>2</v>
          </cell>
          <cell r="CT753">
            <v>2</v>
          </cell>
          <cell r="CU753">
            <v>0</v>
          </cell>
          <cell r="CV753">
            <v>1</v>
          </cell>
          <cell r="CW753">
            <v>1</v>
          </cell>
          <cell r="CX753">
            <v>2</v>
          </cell>
          <cell r="CY753">
            <v>1</v>
          </cell>
          <cell r="CZ753">
            <v>1</v>
          </cell>
          <cell r="DA753">
            <v>1</v>
          </cell>
          <cell r="DB753">
            <v>1</v>
          </cell>
          <cell r="DC753">
            <v>2</v>
          </cell>
          <cell r="DD753">
            <v>1</v>
          </cell>
          <cell r="DE753">
            <v>1</v>
          </cell>
          <cell r="DF753">
            <v>1</v>
          </cell>
          <cell r="DG753">
            <v>2</v>
          </cell>
          <cell r="DH753">
            <v>0</v>
          </cell>
          <cell r="DI753">
            <v>1</v>
          </cell>
          <cell r="DJ753" t="str">
            <v>CoD</v>
          </cell>
          <cell r="DK753" t="str">
            <v>Closed</v>
          </cell>
          <cell r="EA753" t="str">
            <v>Do</v>
          </cell>
          <cell r="EB753" t="str">
            <v>• 8 ranks in Bluff.
• 6 ranks in Diplomacy.
• 6 ranks in Forgery.
• Skill Focus (Bluff).
• Skill Focus (Diplomacy).</v>
          </cell>
        </row>
        <row r="754">
          <cell r="A754">
            <v>751</v>
          </cell>
          <cell r="B754" t="str">
            <v>Dreamcaster</v>
          </cell>
          <cell r="C754" t="str">
            <v>DmC</v>
          </cell>
          <cell r="D754" t="str">
            <v>DmC</v>
          </cell>
          <cell r="E754">
            <v>0</v>
          </cell>
          <cell r="G754">
            <v>0</v>
          </cell>
          <cell r="K754">
            <v>2</v>
          </cell>
          <cell r="L754">
            <v>4</v>
          </cell>
          <cell r="S754" t="b">
            <v>0</v>
          </cell>
          <cell r="U754">
            <v>0.5</v>
          </cell>
          <cell r="V754">
            <v>0.34</v>
          </cell>
          <cell r="W754">
            <v>0.34</v>
          </cell>
          <cell r="X754">
            <v>0.5</v>
          </cell>
          <cell r="AH754">
            <v>1</v>
          </cell>
          <cell r="AI754">
            <v>1</v>
          </cell>
          <cell r="AJ754">
            <v>1</v>
          </cell>
          <cell r="AK754">
            <v>1</v>
          </cell>
          <cell r="AL754">
            <v>1</v>
          </cell>
          <cell r="AM754">
            <v>0</v>
          </cell>
          <cell r="AN754">
            <v>2</v>
          </cell>
          <cell r="AO754">
            <v>2</v>
          </cell>
          <cell r="AP754">
            <v>2</v>
          </cell>
          <cell r="AQ754">
            <v>2</v>
          </cell>
          <cell r="AR754">
            <v>2</v>
          </cell>
          <cell r="AS754">
            <v>2</v>
          </cell>
          <cell r="AT754">
            <v>2</v>
          </cell>
          <cell r="AU754">
            <v>2</v>
          </cell>
          <cell r="AV754">
            <v>1</v>
          </cell>
          <cell r="AW754">
            <v>1</v>
          </cell>
          <cell r="AX754">
            <v>1</v>
          </cell>
          <cell r="AY754">
            <v>1</v>
          </cell>
          <cell r="AZ754">
            <v>1</v>
          </cell>
          <cell r="BA754">
            <v>1</v>
          </cell>
          <cell r="BB754">
            <v>1</v>
          </cell>
          <cell r="BC754">
            <v>1</v>
          </cell>
          <cell r="BD754">
            <v>1</v>
          </cell>
          <cell r="BE754">
            <v>1</v>
          </cell>
          <cell r="BF754">
            <v>0</v>
          </cell>
          <cell r="BG754">
            <v>0</v>
          </cell>
          <cell r="BH754">
            <v>1</v>
          </cell>
          <cell r="BI754">
            <v>1</v>
          </cell>
          <cell r="BJ754">
            <v>2</v>
          </cell>
          <cell r="BK754">
            <v>1</v>
          </cell>
          <cell r="BL754">
            <v>1</v>
          </cell>
          <cell r="BM754">
            <v>1</v>
          </cell>
          <cell r="BN754">
            <v>1</v>
          </cell>
          <cell r="BO754">
            <v>1</v>
          </cell>
          <cell r="BP754">
            <v>0</v>
          </cell>
          <cell r="BQ754">
            <v>1</v>
          </cell>
          <cell r="BR754">
            <v>1</v>
          </cell>
          <cell r="BS754">
            <v>0</v>
          </cell>
          <cell r="BT754">
            <v>0</v>
          </cell>
          <cell r="BU754">
            <v>1</v>
          </cell>
          <cell r="BV754">
            <v>1</v>
          </cell>
          <cell r="BW754">
            <v>1</v>
          </cell>
          <cell r="BX754">
            <v>1</v>
          </cell>
          <cell r="BY754">
            <v>1</v>
          </cell>
          <cell r="BZ754">
            <v>1</v>
          </cell>
          <cell r="CA754">
            <v>1</v>
          </cell>
          <cell r="CB754">
            <v>1</v>
          </cell>
          <cell r="CC754">
            <v>1</v>
          </cell>
          <cell r="CD754">
            <v>1</v>
          </cell>
          <cell r="CE754">
            <v>1</v>
          </cell>
          <cell r="CF754">
            <v>1</v>
          </cell>
          <cell r="CG754">
            <v>1</v>
          </cell>
          <cell r="CH754">
            <v>1</v>
          </cell>
          <cell r="CI754">
            <v>1</v>
          </cell>
          <cell r="CJ754">
            <v>1</v>
          </cell>
          <cell r="CK754">
            <v>1</v>
          </cell>
          <cell r="CL754">
            <v>1</v>
          </cell>
          <cell r="CM754">
            <v>1</v>
          </cell>
          <cell r="CN754">
            <v>1</v>
          </cell>
          <cell r="CO754">
            <v>2</v>
          </cell>
          <cell r="CP754">
            <v>2</v>
          </cell>
          <cell r="CQ754">
            <v>2</v>
          </cell>
          <cell r="CR754">
            <v>2</v>
          </cell>
          <cell r="CS754">
            <v>2</v>
          </cell>
          <cell r="CT754">
            <v>2</v>
          </cell>
          <cell r="CU754">
            <v>0</v>
          </cell>
          <cell r="CV754">
            <v>1</v>
          </cell>
          <cell r="CW754">
            <v>1</v>
          </cell>
          <cell r="CX754">
            <v>1</v>
          </cell>
          <cell r="CY754">
            <v>1</v>
          </cell>
          <cell r="CZ754">
            <v>1</v>
          </cell>
          <cell r="DA754">
            <v>1</v>
          </cell>
          <cell r="DB754">
            <v>2</v>
          </cell>
          <cell r="DC754">
            <v>1</v>
          </cell>
          <cell r="DD754">
            <v>1</v>
          </cell>
          <cell r="DE754">
            <v>1</v>
          </cell>
          <cell r="DF754">
            <v>1</v>
          </cell>
          <cell r="DG754">
            <v>1</v>
          </cell>
          <cell r="DH754">
            <v>0</v>
          </cell>
          <cell r="DI754">
            <v>1</v>
          </cell>
          <cell r="DJ754" t="str">
            <v>CoD</v>
          </cell>
          <cell r="DK754" t="str">
            <v>Closed</v>
          </cell>
          <cell r="EA754" t="str">
            <v>Do</v>
          </cell>
          <cell r="EB754" t="str">
            <v xml:space="preserve">• Any Chaotic Alignment.
• 4 ranks in Knowledge (arcana).
• 8 ranks in Spellcraft.
• Must know how to cast 1st level arcane spells.
</v>
          </cell>
        </row>
        <row r="755">
          <cell r="A755">
            <v>752</v>
          </cell>
          <cell r="B755" t="str">
            <v>Highway Rider</v>
          </cell>
          <cell r="C755" t="str">
            <v>Hwr</v>
          </cell>
          <cell r="D755" t="str">
            <v>Hwr</v>
          </cell>
          <cell r="E755">
            <v>0</v>
          </cell>
          <cell r="K755">
            <v>4</v>
          </cell>
          <cell r="L755">
            <v>6</v>
          </cell>
          <cell r="N755" t="b">
            <v>0</v>
          </cell>
          <cell r="U755">
            <v>1</v>
          </cell>
          <cell r="V755">
            <v>0.34</v>
          </cell>
          <cell r="W755">
            <v>0.5</v>
          </cell>
          <cell r="X755">
            <v>0.34</v>
          </cell>
          <cell r="AH755">
            <v>2</v>
          </cell>
          <cell r="AI755">
            <v>1</v>
          </cell>
          <cell r="AJ755">
            <v>2</v>
          </cell>
          <cell r="AK755">
            <v>2</v>
          </cell>
          <cell r="AL755">
            <v>1</v>
          </cell>
          <cell r="AM755">
            <v>0</v>
          </cell>
          <cell r="AN755">
            <v>1</v>
          </cell>
          <cell r="AO755">
            <v>1</v>
          </cell>
          <cell r="AP755">
            <v>1</v>
          </cell>
          <cell r="AQ755">
            <v>1</v>
          </cell>
          <cell r="AR755">
            <v>1</v>
          </cell>
          <cell r="AS755">
            <v>1</v>
          </cell>
          <cell r="AT755">
            <v>1</v>
          </cell>
          <cell r="AU755">
            <v>1</v>
          </cell>
          <cell r="AV755">
            <v>1</v>
          </cell>
          <cell r="AW755">
            <v>2</v>
          </cell>
          <cell r="AX755">
            <v>1</v>
          </cell>
          <cell r="AY755">
            <v>2</v>
          </cell>
          <cell r="AZ755">
            <v>1</v>
          </cell>
          <cell r="BA755">
            <v>1</v>
          </cell>
          <cell r="BB755">
            <v>2</v>
          </cell>
          <cell r="BC755">
            <v>2</v>
          </cell>
          <cell r="BD755">
            <v>1</v>
          </cell>
          <cell r="BE755">
            <v>1</v>
          </cell>
          <cell r="BF755">
            <v>0</v>
          </cell>
          <cell r="BG755">
            <v>0</v>
          </cell>
          <cell r="BH755">
            <v>1</v>
          </cell>
          <cell r="BI755">
            <v>1</v>
          </cell>
          <cell r="BJ755">
            <v>1</v>
          </cell>
          <cell r="BK755">
            <v>1</v>
          </cell>
          <cell r="BL755">
            <v>1</v>
          </cell>
          <cell r="BM755">
            <v>1</v>
          </cell>
          <cell r="BN755">
            <v>1</v>
          </cell>
          <cell r="BO755">
            <v>1</v>
          </cell>
          <cell r="BP755">
            <v>0</v>
          </cell>
          <cell r="BQ755">
            <v>1</v>
          </cell>
          <cell r="BR755">
            <v>2</v>
          </cell>
          <cell r="BS755">
            <v>0</v>
          </cell>
          <cell r="BT755">
            <v>0</v>
          </cell>
          <cell r="BU755">
            <v>1</v>
          </cell>
          <cell r="BV755">
            <v>1</v>
          </cell>
          <cell r="BW755">
            <v>1</v>
          </cell>
          <cell r="BX755">
            <v>1</v>
          </cell>
          <cell r="BY755">
            <v>1</v>
          </cell>
          <cell r="BZ755">
            <v>1</v>
          </cell>
          <cell r="CA755">
            <v>1</v>
          </cell>
          <cell r="CB755">
            <v>1</v>
          </cell>
          <cell r="CC755">
            <v>1</v>
          </cell>
          <cell r="CD755">
            <v>1</v>
          </cell>
          <cell r="CE755">
            <v>1</v>
          </cell>
          <cell r="CF755">
            <v>1</v>
          </cell>
          <cell r="CG755">
            <v>1</v>
          </cell>
          <cell r="CH755">
            <v>1</v>
          </cell>
          <cell r="CI755">
            <v>1</v>
          </cell>
          <cell r="CJ755">
            <v>1</v>
          </cell>
          <cell r="CK755">
            <v>1</v>
          </cell>
          <cell r="CL755">
            <v>1</v>
          </cell>
          <cell r="CM755">
            <v>1</v>
          </cell>
          <cell r="CN755">
            <v>1</v>
          </cell>
          <cell r="CO755">
            <v>1</v>
          </cell>
          <cell r="CP755">
            <v>1</v>
          </cell>
          <cell r="CQ755">
            <v>1</v>
          </cell>
          <cell r="CR755">
            <v>1</v>
          </cell>
          <cell r="CS755">
            <v>1</v>
          </cell>
          <cell r="CT755">
            <v>1</v>
          </cell>
          <cell r="CU755">
            <v>0</v>
          </cell>
          <cell r="CV755">
            <v>2</v>
          </cell>
          <cell r="CW755">
            <v>1</v>
          </cell>
          <cell r="CX755">
            <v>1</v>
          </cell>
          <cell r="CY755">
            <v>1</v>
          </cell>
          <cell r="CZ755">
            <v>1</v>
          </cell>
          <cell r="DA755">
            <v>1</v>
          </cell>
          <cell r="DB755">
            <v>1</v>
          </cell>
          <cell r="DC755">
            <v>2</v>
          </cell>
          <cell r="DD755">
            <v>2</v>
          </cell>
          <cell r="DE755">
            <v>1</v>
          </cell>
          <cell r="DF755">
            <v>2</v>
          </cell>
          <cell r="DG755">
            <v>1</v>
          </cell>
          <cell r="DH755">
            <v>0</v>
          </cell>
          <cell r="DI755">
            <v>1</v>
          </cell>
          <cell r="DJ755" t="str">
            <v>CoD</v>
          </cell>
          <cell r="DK755" t="str">
            <v>Closed</v>
          </cell>
          <cell r="EA755" t="str">
            <v>Do</v>
          </cell>
          <cell r="EB755" t="str">
            <v>• Any non-lawful alignment.
• Base attack bonus +4.
• 6 ranks in Bluff.
• 4 ranks in Diplomacy.
• 4 ranks in Ride.
• Equestrian feat.
• Exotic Weapon Proficiency (Pistol) feat.
• Point Blank Shot.
• Mounted Combat.</v>
          </cell>
        </row>
        <row r="756">
          <cell r="A756">
            <v>753</v>
          </cell>
          <cell r="B756" t="str">
            <v>Manipulator</v>
          </cell>
          <cell r="C756" t="str">
            <v>Mpl</v>
          </cell>
          <cell r="D756" t="str">
            <v>Mpl</v>
          </cell>
          <cell r="E756">
            <v>0</v>
          </cell>
          <cell r="K756">
            <v>4</v>
          </cell>
          <cell r="L756">
            <v>6</v>
          </cell>
          <cell r="N756" t="b">
            <v>0</v>
          </cell>
          <cell r="O756" t="b">
            <v>0</v>
          </cell>
          <cell r="S756" t="b">
            <v>0</v>
          </cell>
          <cell r="U756">
            <v>0.75</v>
          </cell>
          <cell r="V756">
            <v>0.34</v>
          </cell>
          <cell r="W756">
            <v>0.5</v>
          </cell>
          <cell r="X756">
            <v>0.5</v>
          </cell>
          <cell r="AH756">
            <v>1</v>
          </cell>
          <cell r="AI756">
            <v>1</v>
          </cell>
          <cell r="AJ756">
            <v>1</v>
          </cell>
          <cell r="AK756">
            <v>2</v>
          </cell>
          <cell r="AL756">
            <v>1</v>
          </cell>
          <cell r="AM756">
            <v>0</v>
          </cell>
          <cell r="AN756">
            <v>2</v>
          </cell>
          <cell r="AO756">
            <v>2</v>
          </cell>
          <cell r="AP756">
            <v>2</v>
          </cell>
          <cell r="AQ756">
            <v>2</v>
          </cell>
          <cell r="AR756">
            <v>2</v>
          </cell>
          <cell r="AS756">
            <v>2</v>
          </cell>
          <cell r="AT756">
            <v>2</v>
          </cell>
          <cell r="AU756">
            <v>2</v>
          </cell>
          <cell r="AV756">
            <v>2</v>
          </cell>
          <cell r="AW756">
            <v>2</v>
          </cell>
          <cell r="AX756">
            <v>1</v>
          </cell>
          <cell r="AY756">
            <v>2</v>
          </cell>
          <cell r="AZ756">
            <v>1</v>
          </cell>
          <cell r="BA756">
            <v>2</v>
          </cell>
          <cell r="BB756">
            <v>2</v>
          </cell>
          <cell r="BC756">
            <v>1</v>
          </cell>
          <cell r="BD756">
            <v>1</v>
          </cell>
          <cell r="BE756">
            <v>1</v>
          </cell>
          <cell r="BF756">
            <v>0</v>
          </cell>
          <cell r="BG756">
            <v>0</v>
          </cell>
          <cell r="BH756">
            <v>2</v>
          </cell>
          <cell r="BI756">
            <v>1</v>
          </cell>
          <cell r="BJ756">
            <v>2</v>
          </cell>
          <cell r="BK756">
            <v>1</v>
          </cell>
          <cell r="BL756">
            <v>1</v>
          </cell>
          <cell r="BM756">
            <v>1</v>
          </cell>
          <cell r="BN756">
            <v>1</v>
          </cell>
          <cell r="BO756">
            <v>1</v>
          </cell>
          <cell r="BP756">
            <v>0</v>
          </cell>
          <cell r="BQ756">
            <v>1</v>
          </cell>
          <cell r="BR756">
            <v>1</v>
          </cell>
          <cell r="BS756">
            <v>0</v>
          </cell>
          <cell r="BT756">
            <v>0</v>
          </cell>
          <cell r="BU756">
            <v>1</v>
          </cell>
          <cell r="BV756">
            <v>1</v>
          </cell>
          <cell r="BW756">
            <v>1</v>
          </cell>
          <cell r="BX756">
            <v>1</v>
          </cell>
          <cell r="BY756">
            <v>1</v>
          </cell>
          <cell r="BZ756">
            <v>1</v>
          </cell>
          <cell r="CA756">
            <v>1</v>
          </cell>
          <cell r="CB756">
            <v>1</v>
          </cell>
          <cell r="CC756">
            <v>1</v>
          </cell>
          <cell r="CD756">
            <v>1</v>
          </cell>
          <cell r="CE756">
            <v>2</v>
          </cell>
          <cell r="CF756">
            <v>1</v>
          </cell>
          <cell r="CG756">
            <v>1</v>
          </cell>
          <cell r="CH756">
            <v>1</v>
          </cell>
          <cell r="CI756">
            <v>2</v>
          </cell>
          <cell r="CJ756">
            <v>2</v>
          </cell>
          <cell r="CK756">
            <v>2</v>
          </cell>
          <cell r="CL756">
            <v>2</v>
          </cell>
          <cell r="CM756">
            <v>2</v>
          </cell>
          <cell r="CN756">
            <v>2</v>
          </cell>
          <cell r="CO756">
            <v>2</v>
          </cell>
          <cell r="CP756">
            <v>2</v>
          </cell>
          <cell r="CQ756">
            <v>2</v>
          </cell>
          <cell r="CR756">
            <v>2</v>
          </cell>
          <cell r="CS756">
            <v>2</v>
          </cell>
          <cell r="CT756">
            <v>2</v>
          </cell>
          <cell r="CU756">
            <v>0</v>
          </cell>
          <cell r="CV756">
            <v>1</v>
          </cell>
          <cell r="CW756">
            <v>1</v>
          </cell>
          <cell r="CX756">
            <v>2</v>
          </cell>
          <cell r="CY756">
            <v>1</v>
          </cell>
          <cell r="CZ756">
            <v>1</v>
          </cell>
          <cell r="DA756">
            <v>1</v>
          </cell>
          <cell r="DB756">
            <v>2</v>
          </cell>
          <cell r="DC756">
            <v>1</v>
          </cell>
          <cell r="DD756">
            <v>1</v>
          </cell>
          <cell r="DE756">
            <v>1</v>
          </cell>
          <cell r="DF756">
            <v>1</v>
          </cell>
          <cell r="DG756">
            <v>1</v>
          </cell>
          <cell r="DH756">
            <v>0</v>
          </cell>
          <cell r="DI756">
            <v>1</v>
          </cell>
          <cell r="DJ756" t="str">
            <v>CoD</v>
          </cell>
          <cell r="DK756" t="str">
            <v>Closed</v>
          </cell>
          <cell r="EA756" t="str">
            <v>Do</v>
          </cell>
          <cell r="EB756" t="str">
            <v>• Alignment of Lawful Neutral or Lawful Evil.
• 8 ranks in Bluff.
• 8 ranks in Diplomacy.
• 8 ranks in Gather Information.
• 4 ranks in Perform.
• 4 ranks in Sense Motive.
• Machiavellian feat.
• Skill Focus (Bluff) feat.
• Skill Focus (Gather Information) feat.</v>
          </cell>
        </row>
        <row r="757">
          <cell r="A757">
            <v>754</v>
          </cell>
          <cell r="B757" t="str">
            <v>Master of Curses</v>
          </cell>
          <cell r="C757" t="str">
            <v>Mcu</v>
          </cell>
          <cell r="D757" t="str">
            <v>Mcu</v>
          </cell>
          <cell r="E757">
            <v>0</v>
          </cell>
          <cell r="G757">
            <v>0</v>
          </cell>
          <cell r="K757">
            <v>2</v>
          </cell>
          <cell r="L757">
            <v>8</v>
          </cell>
          <cell r="M757" t="str">
            <v/>
          </cell>
          <cell r="N757" t="b">
            <v>0</v>
          </cell>
          <cell r="O757" t="b">
            <v>0</v>
          </cell>
          <cell r="P757" t="b">
            <v>0</v>
          </cell>
          <cell r="Q757" t="b">
            <v>0</v>
          </cell>
          <cell r="S757" t="b">
            <v>0</v>
          </cell>
          <cell r="U757">
            <v>1</v>
          </cell>
          <cell r="V757">
            <v>0.5</v>
          </cell>
          <cell r="W757">
            <v>0.34</v>
          </cell>
          <cell r="X757">
            <v>0.5</v>
          </cell>
          <cell r="AH757">
            <v>1</v>
          </cell>
          <cell r="AI757">
            <v>1</v>
          </cell>
          <cell r="AJ757">
            <v>1</v>
          </cell>
          <cell r="AK757">
            <v>2</v>
          </cell>
          <cell r="AL757">
            <v>1</v>
          </cell>
          <cell r="AM757">
            <v>0</v>
          </cell>
          <cell r="AN757">
            <v>2</v>
          </cell>
          <cell r="AO757">
            <v>1</v>
          </cell>
          <cell r="AP757">
            <v>1</v>
          </cell>
          <cell r="AQ757">
            <v>1</v>
          </cell>
          <cell r="AR757">
            <v>1</v>
          </cell>
          <cell r="AS757">
            <v>1</v>
          </cell>
          <cell r="AT757">
            <v>1</v>
          </cell>
          <cell r="AU757">
            <v>1</v>
          </cell>
          <cell r="AV757">
            <v>1</v>
          </cell>
          <cell r="AW757">
            <v>2</v>
          </cell>
          <cell r="AX757">
            <v>1</v>
          </cell>
          <cell r="AY757">
            <v>1</v>
          </cell>
          <cell r="AZ757">
            <v>1</v>
          </cell>
          <cell r="BA757">
            <v>1</v>
          </cell>
          <cell r="BB757">
            <v>2</v>
          </cell>
          <cell r="BC757">
            <v>1</v>
          </cell>
          <cell r="BD757">
            <v>1</v>
          </cell>
          <cell r="BE757">
            <v>1</v>
          </cell>
          <cell r="BF757">
            <v>0</v>
          </cell>
          <cell r="BG757">
            <v>0</v>
          </cell>
          <cell r="BH757">
            <v>2</v>
          </cell>
          <cell r="BI757">
            <v>1</v>
          </cell>
          <cell r="BJ757">
            <v>1</v>
          </cell>
          <cell r="BK757">
            <v>1</v>
          </cell>
          <cell r="BL757">
            <v>1</v>
          </cell>
          <cell r="BM757">
            <v>1</v>
          </cell>
          <cell r="BN757">
            <v>1</v>
          </cell>
          <cell r="BO757">
            <v>1</v>
          </cell>
          <cell r="BP757">
            <v>0</v>
          </cell>
          <cell r="BQ757">
            <v>1</v>
          </cell>
          <cell r="BR757">
            <v>1</v>
          </cell>
          <cell r="BS757">
            <v>0</v>
          </cell>
          <cell r="BT757">
            <v>0</v>
          </cell>
          <cell r="BU757">
            <v>1</v>
          </cell>
          <cell r="BV757">
            <v>1</v>
          </cell>
          <cell r="BW757">
            <v>1</v>
          </cell>
          <cell r="BX757">
            <v>1</v>
          </cell>
          <cell r="BY757">
            <v>1</v>
          </cell>
          <cell r="BZ757">
            <v>1</v>
          </cell>
          <cell r="CA757">
            <v>1</v>
          </cell>
          <cell r="CB757">
            <v>1</v>
          </cell>
          <cell r="CC757">
            <v>1</v>
          </cell>
          <cell r="CD757">
            <v>1</v>
          </cell>
          <cell r="CE757">
            <v>2</v>
          </cell>
          <cell r="CF757">
            <v>1</v>
          </cell>
          <cell r="CG757">
            <v>1</v>
          </cell>
          <cell r="CH757">
            <v>1</v>
          </cell>
          <cell r="CI757">
            <v>1</v>
          </cell>
          <cell r="CJ757">
            <v>1</v>
          </cell>
          <cell r="CK757">
            <v>1</v>
          </cell>
          <cell r="CL757">
            <v>1</v>
          </cell>
          <cell r="CM757">
            <v>1</v>
          </cell>
          <cell r="CN757">
            <v>1</v>
          </cell>
          <cell r="CO757">
            <v>1</v>
          </cell>
          <cell r="CP757">
            <v>1</v>
          </cell>
          <cell r="CQ757">
            <v>1</v>
          </cell>
          <cell r="CR757">
            <v>1</v>
          </cell>
          <cell r="CS757">
            <v>1</v>
          </cell>
          <cell r="CT757">
            <v>1</v>
          </cell>
          <cell r="CU757">
            <v>0</v>
          </cell>
          <cell r="CV757">
            <v>1</v>
          </cell>
          <cell r="CW757">
            <v>1</v>
          </cell>
          <cell r="CX757">
            <v>2</v>
          </cell>
          <cell r="CY757">
            <v>1</v>
          </cell>
          <cell r="CZ757">
            <v>1</v>
          </cell>
          <cell r="DA757">
            <v>1</v>
          </cell>
          <cell r="DB757">
            <v>2</v>
          </cell>
          <cell r="DC757">
            <v>1</v>
          </cell>
          <cell r="DD757">
            <v>1</v>
          </cell>
          <cell r="DE757">
            <v>1</v>
          </cell>
          <cell r="DF757">
            <v>1</v>
          </cell>
          <cell r="DG757">
            <v>1</v>
          </cell>
          <cell r="DH757">
            <v>0</v>
          </cell>
          <cell r="DI757">
            <v>1</v>
          </cell>
          <cell r="DJ757" t="str">
            <v>CoD</v>
          </cell>
          <cell r="DK757" t="str">
            <v>Closed</v>
          </cell>
          <cell r="EA757" t="str">
            <v>Do</v>
          </cell>
          <cell r="EB757" t="str">
            <v>• Base Will Save +5.
• 4 ranks in Sense Motive.
• Skill Focus (Sense Motive) feat.
• Voice of Wrath feat.
• Must be able to cast arcane or divine spells.</v>
          </cell>
        </row>
        <row r="758">
          <cell r="A758">
            <v>755</v>
          </cell>
          <cell r="B758" t="str">
            <v>The Mesmerist</v>
          </cell>
          <cell r="C758" t="str">
            <v>Msm</v>
          </cell>
          <cell r="D758" t="str">
            <v>Msm</v>
          </cell>
          <cell r="E758">
            <v>0</v>
          </cell>
          <cell r="K758">
            <v>4</v>
          </cell>
          <cell r="L758">
            <v>6</v>
          </cell>
          <cell r="S758" t="b">
            <v>0</v>
          </cell>
          <cell r="U758">
            <v>0.75</v>
          </cell>
          <cell r="V758">
            <v>0.34</v>
          </cell>
          <cell r="W758">
            <v>0.34</v>
          </cell>
          <cell r="X758">
            <v>0.5</v>
          </cell>
          <cell r="AH758">
            <v>1</v>
          </cell>
          <cell r="AI758">
            <v>1</v>
          </cell>
          <cell r="AJ758">
            <v>1</v>
          </cell>
          <cell r="AK758">
            <v>2</v>
          </cell>
          <cell r="AL758">
            <v>1</v>
          </cell>
          <cell r="AM758">
            <v>0</v>
          </cell>
          <cell r="AN758">
            <v>1</v>
          </cell>
          <cell r="AO758">
            <v>1</v>
          </cell>
          <cell r="AP758">
            <v>1</v>
          </cell>
          <cell r="AQ758">
            <v>1</v>
          </cell>
          <cell r="AR758">
            <v>1</v>
          </cell>
          <cell r="AS758">
            <v>1</v>
          </cell>
          <cell r="AT758">
            <v>1</v>
          </cell>
          <cell r="AU758">
            <v>1</v>
          </cell>
          <cell r="AV758">
            <v>1</v>
          </cell>
          <cell r="AW758">
            <v>2</v>
          </cell>
          <cell r="AX758">
            <v>1</v>
          </cell>
          <cell r="AY758">
            <v>2</v>
          </cell>
          <cell r="AZ758">
            <v>1</v>
          </cell>
          <cell r="BA758">
            <v>1</v>
          </cell>
          <cell r="BB758">
            <v>2</v>
          </cell>
          <cell r="BC758">
            <v>1</v>
          </cell>
          <cell r="BD758">
            <v>2</v>
          </cell>
          <cell r="BE758">
            <v>1</v>
          </cell>
          <cell r="BF758">
            <v>0</v>
          </cell>
          <cell r="BG758">
            <v>0</v>
          </cell>
          <cell r="BH758">
            <v>2</v>
          </cell>
          <cell r="BI758">
            <v>1</v>
          </cell>
          <cell r="BJ758">
            <v>1</v>
          </cell>
          <cell r="BK758">
            <v>1</v>
          </cell>
          <cell r="BL758">
            <v>1</v>
          </cell>
          <cell r="BM758">
            <v>1</v>
          </cell>
          <cell r="BN758">
            <v>1</v>
          </cell>
          <cell r="BO758">
            <v>1</v>
          </cell>
          <cell r="BP758">
            <v>0</v>
          </cell>
          <cell r="BQ758">
            <v>1</v>
          </cell>
          <cell r="BR758">
            <v>1</v>
          </cell>
          <cell r="BS758">
            <v>0</v>
          </cell>
          <cell r="BT758">
            <v>0</v>
          </cell>
          <cell r="BU758">
            <v>1</v>
          </cell>
          <cell r="BV758">
            <v>1</v>
          </cell>
          <cell r="BW758">
            <v>1</v>
          </cell>
          <cell r="BX758">
            <v>1</v>
          </cell>
          <cell r="BY758">
            <v>1</v>
          </cell>
          <cell r="BZ758">
            <v>1</v>
          </cell>
          <cell r="CA758">
            <v>1</v>
          </cell>
          <cell r="CB758">
            <v>1</v>
          </cell>
          <cell r="CC758">
            <v>1</v>
          </cell>
          <cell r="CD758">
            <v>1</v>
          </cell>
          <cell r="CE758">
            <v>1</v>
          </cell>
          <cell r="CF758">
            <v>1</v>
          </cell>
          <cell r="CG758">
            <v>1</v>
          </cell>
          <cell r="CH758">
            <v>1</v>
          </cell>
          <cell r="CI758">
            <v>2</v>
          </cell>
          <cell r="CJ758">
            <v>2</v>
          </cell>
          <cell r="CK758">
            <v>2</v>
          </cell>
          <cell r="CL758">
            <v>2</v>
          </cell>
          <cell r="CM758">
            <v>2</v>
          </cell>
          <cell r="CN758">
            <v>2</v>
          </cell>
          <cell r="CO758">
            <v>1</v>
          </cell>
          <cell r="CP758">
            <v>1</v>
          </cell>
          <cell r="CQ758">
            <v>1</v>
          </cell>
          <cell r="CR758">
            <v>1</v>
          </cell>
          <cell r="CS758">
            <v>1</v>
          </cell>
          <cell r="CT758">
            <v>1</v>
          </cell>
          <cell r="CU758">
            <v>0</v>
          </cell>
          <cell r="CV758">
            <v>1</v>
          </cell>
          <cell r="CW758">
            <v>1</v>
          </cell>
          <cell r="CX758">
            <v>2</v>
          </cell>
          <cell r="CY758">
            <v>1</v>
          </cell>
          <cell r="CZ758">
            <v>1</v>
          </cell>
          <cell r="DA758">
            <v>1</v>
          </cell>
          <cell r="DB758">
            <v>1</v>
          </cell>
          <cell r="DC758">
            <v>1</v>
          </cell>
          <cell r="DD758">
            <v>1</v>
          </cell>
          <cell r="DE758">
            <v>1</v>
          </cell>
          <cell r="DF758">
            <v>1</v>
          </cell>
          <cell r="DG758">
            <v>1</v>
          </cell>
          <cell r="DH758">
            <v>0</v>
          </cell>
          <cell r="DI758">
            <v>1</v>
          </cell>
          <cell r="DJ758" t="str">
            <v>CoD</v>
          </cell>
          <cell r="DK758" t="str">
            <v>Closed</v>
          </cell>
          <cell r="EA758" t="str">
            <v>Do</v>
          </cell>
          <cell r="EB758" t="str">
            <v>• Any non-lawful alignment.
• Base Will Save Bonus +4.
• 4 ranks in Bluff.
• 6 ranks in Concentration.
• Alertness Feat.
• Iron Will feat.
• Open Mind feat.</v>
          </cell>
        </row>
        <row r="759">
          <cell r="A759">
            <v>756</v>
          </cell>
          <cell r="B759" t="str">
            <v>Moonbane</v>
          </cell>
          <cell r="C759" t="str">
            <v>Mb</v>
          </cell>
          <cell r="D759" t="str">
            <v>Mb</v>
          </cell>
          <cell r="E759">
            <v>0</v>
          </cell>
          <cell r="K759">
            <v>4</v>
          </cell>
          <cell r="L759">
            <v>8</v>
          </cell>
          <cell r="N759" t="b">
            <v>0</v>
          </cell>
          <cell r="O759" t="b">
            <v>0</v>
          </cell>
          <cell r="S759" t="b">
            <v>0</v>
          </cell>
          <cell r="T759" t="b">
            <v>0</v>
          </cell>
          <cell r="U759">
            <v>1</v>
          </cell>
          <cell r="V759">
            <v>0.5</v>
          </cell>
          <cell r="W759">
            <v>0.34</v>
          </cell>
          <cell r="X759">
            <v>0.34</v>
          </cell>
          <cell r="AH759">
            <v>1</v>
          </cell>
          <cell r="AI759">
            <v>1</v>
          </cell>
          <cell r="AJ759">
            <v>2</v>
          </cell>
          <cell r="AK759">
            <v>1</v>
          </cell>
          <cell r="AL759">
            <v>2</v>
          </cell>
          <cell r="AM759">
            <v>0</v>
          </cell>
          <cell r="AN759">
            <v>1</v>
          </cell>
          <cell r="AO759">
            <v>1</v>
          </cell>
          <cell r="AP759">
            <v>1</v>
          </cell>
          <cell r="AQ759">
            <v>1</v>
          </cell>
          <cell r="AR759">
            <v>1</v>
          </cell>
          <cell r="AS759">
            <v>1</v>
          </cell>
          <cell r="AT759">
            <v>1</v>
          </cell>
          <cell r="AU759">
            <v>1</v>
          </cell>
          <cell r="AV759">
            <v>1</v>
          </cell>
          <cell r="AW759">
            <v>1</v>
          </cell>
          <cell r="AX759">
            <v>1</v>
          </cell>
          <cell r="AY759">
            <v>1</v>
          </cell>
          <cell r="AZ759">
            <v>1</v>
          </cell>
          <cell r="BA759">
            <v>1</v>
          </cell>
          <cell r="BB759">
            <v>1</v>
          </cell>
          <cell r="BC759">
            <v>2</v>
          </cell>
          <cell r="BD759">
            <v>1</v>
          </cell>
          <cell r="BE759">
            <v>2</v>
          </cell>
          <cell r="BF759">
            <v>0</v>
          </cell>
          <cell r="BG759">
            <v>0</v>
          </cell>
          <cell r="BH759">
            <v>1</v>
          </cell>
          <cell r="BI759">
            <v>1</v>
          </cell>
          <cell r="BJ759">
            <v>1</v>
          </cell>
          <cell r="BK759">
            <v>1</v>
          </cell>
          <cell r="BL759">
            <v>1</v>
          </cell>
          <cell r="BM759">
            <v>1</v>
          </cell>
          <cell r="BN759">
            <v>1</v>
          </cell>
          <cell r="BO759">
            <v>1</v>
          </cell>
          <cell r="BP759">
            <v>0</v>
          </cell>
          <cell r="BQ759">
            <v>1</v>
          </cell>
          <cell r="BR759">
            <v>1</v>
          </cell>
          <cell r="BS759">
            <v>0</v>
          </cell>
          <cell r="BT759">
            <v>0</v>
          </cell>
          <cell r="BU759">
            <v>1</v>
          </cell>
          <cell r="BV759">
            <v>1</v>
          </cell>
          <cell r="BW759">
            <v>1</v>
          </cell>
          <cell r="BX759">
            <v>1</v>
          </cell>
          <cell r="BY759">
            <v>1</v>
          </cell>
          <cell r="BZ759">
            <v>1</v>
          </cell>
          <cell r="CA759">
            <v>1</v>
          </cell>
          <cell r="CB759">
            <v>1</v>
          </cell>
          <cell r="CC759">
            <v>1</v>
          </cell>
          <cell r="CD759">
            <v>1</v>
          </cell>
          <cell r="CE759">
            <v>1</v>
          </cell>
          <cell r="CF759">
            <v>1</v>
          </cell>
          <cell r="CG759">
            <v>1</v>
          </cell>
          <cell r="CH759">
            <v>1</v>
          </cell>
          <cell r="CI759">
            <v>1</v>
          </cell>
          <cell r="CJ759">
            <v>1</v>
          </cell>
          <cell r="CK759">
            <v>1</v>
          </cell>
          <cell r="CL759">
            <v>1</v>
          </cell>
          <cell r="CM759">
            <v>1</v>
          </cell>
          <cell r="CN759">
            <v>1</v>
          </cell>
          <cell r="CO759">
            <v>2</v>
          </cell>
          <cell r="CP759">
            <v>2</v>
          </cell>
          <cell r="CQ759">
            <v>2</v>
          </cell>
          <cell r="CR759">
            <v>2</v>
          </cell>
          <cell r="CS759">
            <v>2</v>
          </cell>
          <cell r="CT759">
            <v>2</v>
          </cell>
          <cell r="CU759">
            <v>0</v>
          </cell>
          <cell r="CV759">
            <v>1</v>
          </cell>
          <cell r="CW759">
            <v>1</v>
          </cell>
          <cell r="CX759">
            <v>2</v>
          </cell>
          <cell r="CY759">
            <v>1</v>
          </cell>
          <cell r="CZ759">
            <v>1</v>
          </cell>
          <cell r="DA759">
            <v>1</v>
          </cell>
          <cell r="DB759">
            <v>1</v>
          </cell>
          <cell r="DC759">
            <v>1</v>
          </cell>
          <cell r="DD759">
            <v>2</v>
          </cell>
          <cell r="DE759">
            <v>1</v>
          </cell>
          <cell r="DF759">
            <v>1</v>
          </cell>
          <cell r="DG759">
            <v>1</v>
          </cell>
          <cell r="DH759">
            <v>0</v>
          </cell>
          <cell r="DI759">
            <v>2</v>
          </cell>
          <cell r="DJ759" t="str">
            <v>CoD</v>
          </cell>
          <cell r="DK759" t="str">
            <v>Closed</v>
          </cell>
          <cell r="EA759" t="str">
            <v>Do</v>
          </cell>
          <cell r="EB759" t="str">
            <v>• Base Attack Bonus +5.
• 4 ranks in Survival.
• Alertness feat.
• Great Fortitude feat.
• Target Vulnerable Spot feat.</v>
          </cell>
        </row>
        <row r="760">
          <cell r="A760">
            <v>757</v>
          </cell>
          <cell r="B760" t="str">
            <v>Night Lord</v>
          </cell>
          <cell r="C760" t="str">
            <v>Nld</v>
          </cell>
          <cell r="D760" t="str">
            <v>Nld</v>
          </cell>
          <cell r="E760">
            <v>0</v>
          </cell>
          <cell r="K760">
            <v>2</v>
          </cell>
          <cell r="L760">
            <v>10</v>
          </cell>
          <cell r="M760" t="str">
            <v/>
          </cell>
          <cell r="N760" t="b">
            <v>0</v>
          </cell>
          <cell r="O760" t="b">
            <v>0</v>
          </cell>
          <cell r="P760" t="b">
            <v>0</v>
          </cell>
          <cell r="Q760" t="b">
            <v>0</v>
          </cell>
          <cell r="S760" t="b">
            <v>0</v>
          </cell>
          <cell r="T760" t="b">
            <v>0</v>
          </cell>
          <cell r="U760">
            <v>1</v>
          </cell>
          <cell r="V760">
            <v>0.5</v>
          </cell>
          <cell r="W760">
            <v>0.34</v>
          </cell>
          <cell r="X760">
            <v>0.34</v>
          </cell>
          <cell r="AH760">
            <v>1</v>
          </cell>
          <cell r="AI760">
            <v>1</v>
          </cell>
          <cell r="AJ760">
            <v>1</v>
          </cell>
          <cell r="AK760">
            <v>1</v>
          </cell>
          <cell r="AL760">
            <v>1</v>
          </cell>
          <cell r="AM760">
            <v>0</v>
          </cell>
          <cell r="AN760">
            <v>2</v>
          </cell>
          <cell r="AO760">
            <v>2</v>
          </cell>
          <cell r="AP760">
            <v>2</v>
          </cell>
          <cell r="AQ760">
            <v>2</v>
          </cell>
          <cell r="AR760">
            <v>2</v>
          </cell>
          <cell r="AS760">
            <v>2</v>
          </cell>
          <cell r="AT760">
            <v>2</v>
          </cell>
          <cell r="AU760">
            <v>2</v>
          </cell>
          <cell r="AV760">
            <v>1</v>
          </cell>
          <cell r="AW760">
            <v>1</v>
          </cell>
          <cell r="AX760">
            <v>1</v>
          </cell>
          <cell r="AY760">
            <v>1</v>
          </cell>
          <cell r="AZ760">
            <v>1</v>
          </cell>
          <cell r="BA760">
            <v>1</v>
          </cell>
          <cell r="BB760">
            <v>1</v>
          </cell>
          <cell r="BC760">
            <v>2</v>
          </cell>
          <cell r="BD760">
            <v>2</v>
          </cell>
          <cell r="BE760">
            <v>1</v>
          </cell>
          <cell r="BF760">
            <v>0</v>
          </cell>
          <cell r="BG760">
            <v>0</v>
          </cell>
          <cell r="BH760">
            <v>2</v>
          </cell>
          <cell r="BI760">
            <v>1</v>
          </cell>
          <cell r="BJ760">
            <v>1</v>
          </cell>
          <cell r="BK760">
            <v>1</v>
          </cell>
          <cell r="BL760">
            <v>1</v>
          </cell>
          <cell r="BM760">
            <v>1</v>
          </cell>
          <cell r="BN760">
            <v>1</v>
          </cell>
          <cell r="BO760">
            <v>1</v>
          </cell>
          <cell r="BP760">
            <v>0</v>
          </cell>
          <cell r="BQ760">
            <v>1</v>
          </cell>
          <cell r="BR760">
            <v>1</v>
          </cell>
          <cell r="BS760">
            <v>0</v>
          </cell>
          <cell r="BT760">
            <v>0</v>
          </cell>
          <cell r="BU760">
            <v>1</v>
          </cell>
          <cell r="BV760">
            <v>1</v>
          </cell>
          <cell r="BW760">
            <v>1</v>
          </cell>
          <cell r="BX760">
            <v>1</v>
          </cell>
          <cell r="BY760">
            <v>1</v>
          </cell>
          <cell r="BZ760">
            <v>1</v>
          </cell>
          <cell r="CA760">
            <v>1</v>
          </cell>
          <cell r="CB760">
            <v>1</v>
          </cell>
          <cell r="CC760">
            <v>1</v>
          </cell>
          <cell r="CD760">
            <v>1</v>
          </cell>
          <cell r="CE760">
            <v>1</v>
          </cell>
          <cell r="CF760">
            <v>1</v>
          </cell>
          <cell r="CG760">
            <v>1</v>
          </cell>
          <cell r="CH760">
            <v>1</v>
          </cell>
          <cell r="CI760">
            <v>1</v>
          </cell>
          <cell r="CJ760">
            <v>1</v>
          </cell>
          <cell r="CK760">
            <v>1</v>
          </cell>
          <cell r="CL760">
            <v>1</v>
          </cell>
          <cell r="CM760">
            <v>1</v>
          </cell>
          <cell r="CN760">
            <v>1</v>
          </cell>
          <cell r="CO760">
            <v>2</v>
          </cell>
          <cell r="CP760">
            <v>2</v>
          </cell>
          <cell r="CQ760">
            <v>2</v>
          </cell>
          <cell r="CR760">
            <v>2</v>
          </cell>
          <cell r="CS760">
            <v>2</v>
          </cell>
          <cell r="CT760">
            <v>2</v>
          </cell>
          <cell r="CU760">
            <v>0</v>
          </cell>
          <cell r="CV760">
            <v>2</v>
          </cell>
          <cell r="CW760">
            <v>1</v>
          </cell>
          <cell r="CX760">
            <v>2</v>
          </cell>
          <cell r="CY760">
            <v>1</v>
          </cell>
          <cell r="CZ760">
            <v>1</v>
          </cell>
          <cell r="DA760">
            <v>1</v>
          </cell>
          <cell r="DB760">
            <v>1</v>
          </cell>
          <cell r="DC760">
            <v>2</v>
          </cell>
          <cell r="DD760">
            <v>1</v>
          </cell>
          <cell r="DE760">
            <v>1</v>
          </cell>
          <cell r="DF760">
            <v>1</v>
          </cell>
          <cell r="DG760">
            <v>1</v>
          </cell>
          <cell r="DH760">
            <v>0</v>
          </cell>
          <cell r="DI760">
            <v>1</v>
          </cell>
          <cell r="DJ760" t="str">
            <v>CoD</v>
          </cell>
          <cell r="DK760" t="str">
            <v>Closed</v>
          </cell>
          <cell r="EA760" t="str">
            <v>Might</v>
          </cell>
          <cell r="EB760" t="str">
            <v>• Any Evil Alignment.
• Base Attack Bonus +5.
• 4 ranks in Knowledge (Ravenloft).
• Mounted Combat feat.
• Trample feat.
• Must have a darklord patron accept you into his service.</v>
          </cell>
        </row>
        <row r="761">
          <cell r="A761">
            <v>758</v>
          </cell>
          <cell r="B761" t="str">
            <v>Propagandist</v>
          </cell>
          <cell r="C761" t="str">
            <v>Prp</v>
          </cell>
          <cell r="D761" t="str">
            <v>Prp</v>
          </cell>
          <cell r="E761">
            <v>0</v>
          </cell>
          <cell r="K761">
            <v>4</v>
          </cell>
          <cell r="L761">
            <v>6</v>
          </cell>
          <cell r="U761">
            <v>1</v>
          </cell>
          <cell r="V761">
            <v>0.34</v>
          </cell>
          <cell r="W761">
            <v>0.34</v>
          </cell>
          <cell r="X761">
            <v>0.5</v>
          </cell>
          <cell r="AH761">
            <v>1</v>
          </cell>
          <cell r="AI761">
            <v>1</v>
          </cell>
          <cell r="AJ761">
            <v>1</v>
          </cell>
          <cell r="AK761">
            <v>2</v>
          </cell>
          <cell r="AL761">
            <v>1</v>
          </cell>
          <cell r="AM761">
            <v>0</v>
          </cell>
          <cell r="AN761">
            <v>1</v>
          </cell>
          <cell r="AO761">
            <v>1</v>
          </cell>
          <cell r="AP761">
            <v>1</v>
          </cell>
          <cell r="AQ761">
            <v>1</v>
          </cell>
          <cell r="AR761">
            <v>1</v>
          </cell>
          <cell r="AS761">
            <v>1</v>
          </cell>
          <cell r="AT761">
            <v>1</v>
          </cell>
          <cell r="AU761">
            <v>1</v>
          </cell>
          <cell r="AV761">
            <v>1</v>
          </cell>
          <cell r="AW761">
            <v>2</v>
          </cell>
          <cell r="AX761">
            <v>1</v>
          </cell>
          <cell r="AY761">
            <v>2</v>
          </cell>
          <cell r="AZ761">
            <v>1</v>
          </cell>
          <cell r="BA761">
            <v>2</v>
          </cell>
          <cell r="BB761">
            <v>2</v>
          </cell>
          <cell r="BC761">
            <v>1</v>
          </cell>
          <cell r="BD761">
            <v>1</v>
          </cell>
          <cell r="BE761">
            <v>1</v>
          </cell>
          <cell r="BF761">
            <v>0</v>
          </cell>
          <cell r="BG761">
            <v>0</v>
          </cell>
          <cell r="BH761">
            <v>1</v>
          </cell>
          <cell r="BI761">
            <v>1</v>
          </cell>
          <cell r="BJ761">
            <v>1</v>
          </cell>
          <cell r="BK761">
            <v>1</v>
          </cell>
          <cell r="BL761">
            <v>1</v>
          </cell>
          <cell r="BM761">
            <v>1</v>
          </cell>
          <cell r="BN761">
            <v>1</v>
          </cell>
          <cell r="BO761">
            <v>2</v>
          </cell>
          <cell r="BP761">
            <v>0</v>
          </cell>
          <cell r="BQ761">
            <v>1</v>
          </cell>
          <cell r="BR761">
            <v>1</v>
          </cell>
          <cell r="BS761">
            <v>0</v>
          </cell>
          <cell r="BT761">
            <v>0</v>
          </cell>
          <cell r="BU761">
            <v>1</v>
          </cell>
          <cell r="BV761">
            <v>1</v>
          </cell>
          <cell r="BW761">
            <v>1</v>
          </cell>
          <cell r="BX761">
            <v>1</v>
          </cell>
          <cell r="BY761">
            <v>1</v>
          </cell>
          <cell r="BZ761">
            <v>1</v>
          </cell>
          <cell r="CA761">
            <v>1</v>
          </cell>
          <cell r="CB761">
            <v>1</v>
          </cell>
          <cell r="CC761">
            <v>1</v>
          </cell>
          <cell r="CD761">
            <v>1</v>
          </cell>
          <cell r="CE761">
            <v>1</v>
          </cell>
          <cell r="CF761">
            <v>1</v>
          </cell>
          <cell r="CG761">
            <v>1</v>
          </cell>
          <cell r="CH761">
            <v>1</v>
          </cell>
          <cell r="CI761">
            <v>1</v>
          </cell>
          <cell r="CJ761">
            <v>1</v>
          </cell>
          <cell r="CK761">
            <v>1</v>
          </cell>
          <cell r="CL761">
            <v>1</v>
          </cell>
          <cell r="CM761">
            <v>1</v>
          </cell>
          <cell r="CN761">
            <v>1</v>
          </cell>
          <cell r="CO761">
            <v>2</v>
          </cell>
          <cell r="CP761">
            <v>2</v>
          </cell>
          <cell r="CQ761">
            <v>2</v>
          </cell>
          <cell r="CR761">
            <v>2</v>
          </cell>
          <cell r="CS761">
            <v>2</v>
          </cell>
          <cell r="CT761">
            <v>2</v>
          </cell>
          <cell r="CU761">
            <v>0</v>
          </cell>
          <cell r="CV761">
            <v>1</v>
          </cell>
          <cell r="CW761">
            <v>1</v>
          </cell>
          <cell r="CX761">
            <v>2</v>
          </cell>
          <cell r="CY761">
            <v>1</v>
          </cell>
          <cell r="CZ761">
            <v>1</v>
          </cell>
          <cell r="DA761">
            <v>1</v>
          </cell>
          <cell r="DB761">
            <v>1</v>
          </cell>
          <cell r="DC761">
            <v>1</v>
          </cell>
          <cell r="DD761">
            <v>1</v>
          </cell>
          <cell r="DE761">
            <v>1</v>
          </cell>
          <cell r="DF761">
            <v>1</v>
          </cell>
          <cell r="DG761">
            <v>1</v>
          </cell>
          <cell r="DH761">
            <v>0</v>
          </cell>
          <cell r="DI761">
            <v>1</v>
          </cell>
          <cell r="DJ761" t="str">
            <v>CoD</v>
          </cell>
          <cell r="DK761" t="str">
            <v>Closed</v>
          </cell>
          <cell r="EA761" t="str">
            <v>Do</v>
          </cell>
          <cell r="EB761" t="str">
            <v>• Any chaotic or neutral alignment.
• 4 ranks in Diplomacy.
• 8 ranks in Gather Information.
• 4 ranks in Bluff.
• 4 ranks in Knowledge (local).
• 4 ranks in Knowledge (ravenloft).
• Hearthlore feat.
• Machiavellian feat.
• Mesmerizing feat.</v>
          </cell>
        </row>
        <row r="762">
          <cell r="A762">
            <v>759</v>
          </cell>
          <cell r="B762" t="str">
            <v>Scourge</v>
          </cell>
          <cell r="C762" t="str">
            <v>Scg</v>
          </cell>
          <cell r="D762" t="str">
            <v>Scg</v>
          </cell>
          <cell r="E762">
            <v>0</v>
          </cell>
          <cell r="K762">
            <v>4</v>
          </cell>
          <cell r="L762">
            <v>8</v>
          </cell>
          <cell r="S762" t="b">
            <v>0</v>
          </cell>
          <cell r="U762">
            <v>1</v>
          </cell>
          <cell r="V762">
            <v>0.5</v>
          </cell>
          <cell r="W762">
            <v>0.34</v>
          </cell>
          <cell r="X762">
            <v>0.34</v>
          </cell>
          <cell r="AH762">
            <v>1</v>
          </cell>
          <cell r="AI762">
            <v>1</v>
          </cell>
          <cell r="AJ762">
            <v>1</v>
          </cell>
          <cell r="AK762">
            <v>2</v>
          </cell>
          <cell r="AL762">
            <v>1</v>
          </cell>
          <cell r="AM762">
            <v>0</v>
          </cell>
          <cell r="AN762">
            <v>1</v>
          </cell>
          <cell r="AO762">
            <v>1</v>
          </cell>
          <cell r="AP762">
            <v>1</v>
          </cell>
          <cell r="AQ762">
            <v>1</v>
          </cell>
          <cell r="AR762">
            <v>1</v>
          </cell>
          <cell r="AS762">
            <v>1</v>
          </cell>
          <cell r="AT762">
            <v>1</v>
          </cell>
          <cell r="AU762">
            <v>1</v>
          </cell>
          <cell r="AV762">
            <v>1</v>
          </cell>
          <cell r="AW762">
            <v>1</v>
          </cell>
          <cell r="AX762">
            <v>1</v>
          </cell>
          <cell r="AY762">
            <v>1</v>
          </cell>
          <cell r="AZ762">
            <v>2</v>
          </cell>
          <cell r="BA762">
            <v>1</v>
          </cell>
          <cell r="BB762">
            <v>1</v>
          </cell>
          <cell r="BC762">
            <v>1</v>
          </cell>
          <cell r="BD762">
            <v>2</v>
          </cell>
          <cell r="BE762">
            <v>1</v>
          </cell>
          <cell r="BF762">
            <v>0</v>
          </cell>
          <cell r="BG762">
            <v>0</v>
          </cell>
          <cell r="BH762">
            <v>2</v>
          </cell>
          <cell r="BI762">
            <v>1</v>
          </cell>
          <cell r="BJ762">
            <v>1</v>
          </cell>
          <cell r="BK762">
            <v>1</v>
          </cell>
          <cell r="BL762">
            <v>1</v>
          </cell>
          <cell r="BM762">
            <v>1</v>
          </cell>
          <cell r="BN762">
            <v>1</v>
          </cell>
          <cell r="BO762">
            <v>1</v>
          </cell>
          <cell r="BP762">
            <v>0</v>
          </cell>
          <cell r="BQ762">
            <v>1</v>
          </cell>
          <cell r="BR762">
            <v>1</v>
          </cell>
          <cell r="BS762">
            <v>0</v>
          </cell>
          <cell r="BT762">
            <v>0</v>
          </cell>
          <cell r="BU762">
            <v>1</v>
          </cell>
          <cell r="BV762">
            <v>1</v>
          </cell>
          <cell r="BW762">
            <v>1</v>
          </cell>
          <cell r="BX762">
            <v>1</v>
          </cell>
          <cell r="BY762">
            <v>1</v>
          </cell>
          <cell r="CA762">
            <v>1</v>
          </cell>
          <cell r="CB762">
            <v>1</v>
          </cell>
          <cell r="CC762">
            <v>1</v>
          </cell>
          <cell r="CD762">
            <v>1</v>
          </cell>
          <cell r="CE762">
            <v>1</v>
          </cell>
          <cell r="CF762">
            <v>1</v>
          </cell>
          <cell r="CG762">
            <v>1</v>
          </cell>
          <cell r="CH762">
            <v>1</v>
          </cell>
          <cell r="CI762">
            <v>1</v>
          </cell>
          <cell r="CJ762">
            <v>1</v>
          </cell>
          <cell r="CK762">
            <v>1</v>
          </cell>
          <cell r="CL762">
            <v>1</v>
          </cell>
          <cell r="CM762">
            <v>1</v>
          </cell>
          <cell r="CN762">
            <v>1</v>
          </cell>
          <cell r="CO762">
            <v>2</v>
          </cell>
          <cell r="CP762">
            <v>2</v>
          </cell>
          <cell r="CQ762">
            <v>2</v>
          </cell>
          <cell r="CR762">
            <v>2</v>
          </cell>
          <cell r="CS762">
            <v>2</v>
          </cell>
          <cell r="CT762">
            <v>2</v>
          </cell>
          <cell r="CU762">
            <v>0</v>
          </cell>
          <cell r="CV762">
            <v>1</v>
          </cell>
          <cell r="CW762">
            <v>1</v>
          </cell>
          <cell r="CX762">
            <v>2</v>
          </cell>
          <cell r="CY762">
            <v>1</v>
          </cell>
          <cell r="CZ762">
            <v>1</v>
          </cell>
          <cell r="DA762">
            <v>1</v>
          </cell>
          <cell r="DB762">
            <v>1</v>
          </cell>
          <cell r="DC762">
            <v>1</v>
          </cell>
          <cell r="DD762">
            <v>1</v>
          </cell>
          <cell r="DE762">
            <v>1</v>
          </cell>
          <cell r="DF762">
            <v>1</v>
          </cell>
          <cell r="DG762">
            <v>1</v>
          </cell>
          <cell r="DH762">
            <v>0</v>
          </cell>
          <cell r="DI762">
            <v>2</v>
          </cell>
          <cell r="DJ762" t="str">
            <v>CoD</v>
          </cell>
          <cell r="DK762" t="str">
            <v>Closed</v>
          </cell>
          <cell r="EA762" t="str">
            <v>Might</v>
          </cell>
          <cell r="EB762" t="str">
            <v>• Any non-good alignment.
• Base Attack Bonus +4.
• 4 ranks in Heal.
• 4 ranks in Intimidate.
• Endurance feat.
• Improved Unarmed Strike feat.
•  Iron Will feat.
• Jaded Feat.
• Another scourge must train you, and you must have endured torture without breaking. (not checked)</v>
          </cell>
        </row>
        <row r="763">
          <cell r="A763">
            <v>760</v>
          </cell>
          <cell r="B763" t="str">
            <v>Solitary Outcast</v>
          </cell>
          <cell r="C763" t="str">
            <v>Syo</v>
          </cell>
          <cell r="D763" t="str">
            <v>Syo</v>
          </cell>
          <cell r="E763">
            <v>0</v>
          </cell>
          <cell r="K763">
            <v>4</v>
          </cell>
          <cell r="L763">
            <v>10</v>
          </cell>
          <cell r="N763" t="b">
            <v>0</v>
          </cell>
          <cell r="O763" t="b">
            <v>0</v>
          </cell>
          <cell r="Q763" t="b">
            <v>0</v>
          </cell>
          <cell r="S763" t="b">
            <v>0</v>
          </cell>
          <cell r="T763" t="b">
            <v>0</v>
          </cell>
          <cell r="U763">
            <v>1</v>
          </cell>
          <cell r="V763">
            <v>0.5</v>
          </cell>
          <cell r="W763">
            <v>0.5</v>
          </cell>
          <cell r="X763">
            <v>0.34</v>
          </cell>
          <cell r="AH763">
            <v>1</v>
          </cell>
          <cell r="AI763">
            <v>1</v>
          </cell>
          <cell r="AJ763">
            <v>1</v>
          </cell>
          <cell r="AK763">
            <v>1</v>
          </cell>
          <cell r="AL763">
            <v>1</v>
          </cell>
          <cell r="AM763">
            <v>0</v>
          </cell>
          <cell r="AN763">
            <v>1</v>
          </cell>
          <cell r="AO763">
            <v>1</v>
          </cell>
          <cell r="AP763">
            <v>1</v>
          </cell>
          <cell r="AQ763">
            <v>1</v>
          </cell>
          <cell r="AR763">
            <v>1</v>
          </cell>
          <cell r="AS763">
            <v>1</v>
          </cell>
          <cell r="AT763">
            <v>1</v>
          </cell>
          <cell r="AU763">
            <v>1</v>
          </cell>
          <cell r="AV763">
            <v>1</v>
          </cell>
          <cell r="AW763">
            <v>1</v>
          </cell>
          <cell r="AX763">
            <v>1</v>
          </cell>
          <cell r="AY763">
            <v>1</v>
          </cell>
          <cell r="AZ763">
            <v>1</v>
          </cell>
          <cell r="BA763">
            <v>1</v>
          </cell>
          <cell r="BB763">
            <v>2</v>
          </cell>
          <cell r="BC763">
            <v>2</v>
          </cell>
          <cell r="BD763">
            <v>1</v>
          </cell>
          <cell r="BE763">
            <v>2</v>
          </cell>
          <cell r="BF763">
            <v>0</v>
          </cell>
          <cell r="BG763">
            <v>0</v>
          </cell>
          <cell r="BH763">
            <v>1</v>
          </cell>
          <cell r="BI763">
            <v>1</v>
          </cell>
          <cell r="BJ763">
            <v>1</v>
          </cell>
          <cell r="BK763">
            <v>1</v>
          </cell>
          <cell r="BL763">
            <v>1</v>
          </cell>
          <cell r="BM763">
            <v>1</v>
          </cell>
          <cell r="BN763">
            <v>1</v>
          </cell>
          <cell r="BO763">
            <v>1</v>
          </cell>
          <cell r="BP763">
            <v>0</v>
          </cell>
          <cell r="BQ763">
            <v>1</v>
          </cell>
          <cell r="BR763">
            <v>1</v>
          </cell>
          <cell r="BS763">
            <v>0</v>
          </cell>
          <cell r="BT763">
            <v>0</v>
          </cell>
          <cell r="BU763">
            <v>1</v>
          </cell>
          <cell r="BV763">
            <v>1</v>
          </cell>
          <cell r="BW763">
            <v>1</v>
          </cell>
          <cell r="BX763">
            <v>1</v>
          </cell>
          <cell r="BY763">
            <v>1</v>
          </cell>
          <cell r="BZ763">
            <v>1</v>
          </cell>
          <cell r="CA763">
            <v>1</v>
          </cell>
          <cell r="CB763">
            <v>1</v>
          </cell>
          <cell r="CC763">
            <v>1</v>
          </cell>
          <cell r="CD763">
            <v>1</v>
          </cell>
          <cell r="CE763">
            <v>2</v>
          </cell>
          <cell r="CF763">
            <v>1</v>
          </cell>
          <cell r="CG763">
            <v>1</v>
          </cell>
          <cell r="CH763">
            <v>1</v>
          </cell>
          <cell r="CI763">
            <v>1</v>
          </cell>
          <cell r="CJ763">
            <v>1</v>
          </cell>
          <cell r="CK763">
            <v>1</v>
          </cell>
          <cell r="CL763">
            <v>1</v>
          </cell>
          <cell r="CM763">
            <v>1</v>
          </cell>
          <cell r="CN763">
            <v>1</v>
          </cell>
          <cell r="CO763">
            <v>1</v>
          </cell>
          <cell r="CP763">
            <v>1</v>
          </cell>
          <cell r="CQ763">
            <v>1</v>
          </cell>
          <cell r="CR763">
            <v>1</v>
          </cell>
          <cell r="CS763">
            <v>1</v>
          </cell>
          <cell r="CT763">
            <v>1</v>
          </cell>
          <cell r="CU763">
            <v>0</v>
          </cell>
          <cell r="CV763">
            <v>2</v>
          </cell>
          <cell r="CW763">
            <v>2</v>
          </cell>
          <cell r="CX763">
            <v>1</v>
          </cell>
          <cell r="CY763">
            <v>1</v>
          </cell>
          <cell r="CZ763">
            <v>1</v>
          </cell>
          <cell r="DA763">
            <v>2</v>
          </cell>
          <cell r="DB763">
            <v>1</v>
          </cell>
          <cell r="DC763">
            <v>2</v>
          </cell>
          <cell r="DD763">
            <v>2</v>
          </cell>
          <cell r="DE763">
            <v>1</v>
          </cell>
          <cell r="DF763">
            <v>1</v>
          </cell>
          <cell r="DG763">
            <v>0</v>
          </cell>
          <cell r="DH763">
            <v>0</v>
          </cell>
          <cell r="DI763">
            <v>1</v>
          </cell>
          <cell r="DJ763" t="str">
            <v>CoD</v>
          </cell>
          <cell r="DK763" t="str">
            <v>Closed</v>
          </cell>
          <cell r="EA763" t="str">
            <v>Might</v>
          </cell>
          <cell r="EB763" t="str">
            <v>• Base Attack Bonus +4.
• 4 ranks in Hide.
• 2 ranks in Speak Language.
• 4 ranks in Survival.
• Alertness feat.
• Skill Focus (hide) feat.
• Track feat.
• Must not be innocent, and must have an Outcast Rating of at least 3. (Not checked)</v>
          </cell>
        </row>
        <row r="764">
          <cell r="A764">
            <v>761</v>
          </cell>
          <cell r="B764" t="str">
            <v>Worldbreaker</v>
          </cell>
          <cell r="C764" t="str">
            <v>Wrb</v>
          </cell>
          <cell r="D764" t="str">
            <v>Wrb</v>
          </cell>
          <cell r="E764">
            <v>0</v>
          </cell>
          <cell r="K764">
            <v>2</v>
          </cell>
          <cell r="L764">
            <v>8</v>
          </cell>
          <cell r="S764" t="b">
            <v>0</v>
          </cell>
          <cell r="U764">
            <v>0.75</v>
          </cell>
          <cell r="V764">
            <v>0.5</v>
          </cell>
          <cell r="W764">
            <v>0.34</v>
          </cell>
          <cell r="X764">
            <v>0.5</v>
          </cell>
          <cell r="AH764">
            <v>1</v>
          </cell>
          <cell r="AI764">
            <v>1</v>
          </cell>
          <cell r="AJ764">
            <v>1</v>
          </cell>
          <cell r="AK764">
            <v>1</v>
          </cell>
          <cell r="AL764">
            <v>1</v>
          </cell>
          <cell r="AM764">
            <v>0</v>
          </cell>
          <cell r="AN764">
            <v>2</v>
          </cell>
          <cell r="AO764">
            <v>2</v>
          </cell>
          <cell r="AP764">
            <v>2</v>
          </cell>
          <cell r="AQ764">
            <v>2</v>
          </cell>
          <cell r="AR764">
            <v>2</v>
          </cell>
          <cell r="AS764">
            <v>2</v>
          </cell>
          <cell r="AT764">
            <v>2</v>
          </cell>
          <cell r="AU764">
            <v>2</v>
          </cell>
          <cell r="AV764">
            <v>1</v>
          </cell>
          <cell r="AW764">
            <v>1</v>
          </cell>
          <cell r="AX764">
            <v>1</v>
          </cell>
          <cell r="AY764">
            <v>1</v>
          </cell>
          <cell r="AZ764">
            <v>1</v>
          </cell>
          <cell r="BA764">
            <v>1</v>
          </cell>
          <cell r="BB764">
            <v>1</v>
          </cell>
          <cell r="BC764">
            <v>1</v>
          </cell>
          <cell r="BD764">
            <v>2</v>
          </cell>
          <cell r="BE764">
            <v>1</v>
          </cell>
          <cell r="BF764">
            <v>0</v>
          </cell>
          <cell r="BG764">
            <v>0</v>
          </cell>
          <cell r="BH764">
            <v>2</v>
          </cell>
          <cell r="BI764">
            <v>1</v>
          </cell>
          <cell r="BJ764">
            <v>2</v>
          </cell>
          <cell r="BK764">
            <v>1</v>
          </cell>
          <cell r="BL764">
            <v>1</v>
          </cell>
          <cell r="BM764">
            <v>1</v>
          </cell>
          <cell r="BN764">
            <v>1</v>
          </cell>
          <cell r="BO764">
            <v>1</v>
          </cell>
          <cell r="BP764">
            <v>0</v>
          </cell>
          <cell r="BQ764">
            <v>1</v>
          </cell>
          <cell r="BR764">
            <v>1</v>
          </cell>
          <cell r="BS764">
            <v>0</v>
          </cell>
          <cell r="BT764">
            <v>0</v>
          </cell>
          <cell r="BU764">
            <v>2</v>
          </cell>
          <cell r="BV764">
            <v>1</v>
          </cell>
          <cell r="BW764">
            <v>1</v>
          </cell>
          <cell r="BX764">
            <v>1</v>
          </cell>
          <cell r="BY764">
            <v>1</v>
          </cell>
          <cell r="BZ764">
            <v>1</v>
          </cell>
          <cell r="CA764">
            <v>1</v>
          </cell>
          <cell r="CB764">
            <v>1</v>
          </cell>
          <cell r="CC764">
            <v>1</v>
          </cell>
          <cell r="CD764">
            <v>1</v>
          </cell>
          <cell r="CE764">
            <v>1</v>
          </cell>
          <cell r="CF764">
            <v>1</v>
          </cell>
          <cell r="CG764">
            <v>1</v>
          </cell>
          <cell r="CH764">
            <v>1</v>
          </cell>
          <cell r="CI764">
            <v>2</v>
          </cell>
          <cell r="CJ764">
            <v>2</v>
          </cell>
          <cell r="CK764">
            <v>2</v>
          </cell>
          <cell r="CL764">
            <v>2</v>
          </cell>
          <cell r="CM764">
            <v>2</v>
          </cell>
          <cell r="CN764">
            <v>2</v>
          </cell>
          <cell r="CO764">
            <v>2</v>
          </cell>
          <cell r="CP764">
            <v>2</v>
          </cell>
          <cell r="CQ764">
            <v>2</v>
          </cell>
          <cell r="CR764">
            <v>2</v>
          </cell>
          <cell r="CS764">
            <v>2</v>
          </cell>
          <cell r="CT764">
            <v>2</v>
          </cell>
          <cell r="CU764">
            <v>0</v>
          </cell>
          <cell r="CV764">
            <v>1</v>
          </cell>
          <cell r="CW764">
            <v>1</v>
          </cell>
          <cell r="CX764">
            <v>1</v>
          </cell>
          <cell r="CY764">
            <v>1</v>
          </cell>
          <cell r="CZ764">
            <v>1</v>
          </cell>
          <cell r="DA764">
            <v>1</v>
          </cell>
          <cell r="DB764">
            <v>2</v>
          </cell>
          <cell r="DC764">
            <v>1</v>
          </cell>
          <cell r="DD764">
            <v>1</v>
          </cell>
          <cell r="DE764">
            <v>1</v>
          </cell>
          <cell r="DF764">
            <v>1</v>
          </cell>
          <cell r="DG764">
            <v>1</v>
          </cell>
          <cell r="DH764">
            <v>0</v>
          </cell>
          <cell r="DI764">
            <v>1</v>
          </cell>
          <cell r="DJ764" t="str">
            <v>CoD</v>
          </cell>
          <cell r="DK764" t="str">
            <v>Closed</v>
          </cell>
          <cell r="EA764" t="str">
            <v>Do</v>
          </cell>
          <cell r="EB764" t="str">
            <v>• Any Chaotic Alignment.
• Base Fortitude Save Bonus: +5.
• 8 ranks in Knowledge (religion).
• 5 ranks in Perform (dance).
• Great Fortitude feat
• Life Force Sacrifice feat.
• Tantric Ability feat.</v>
          </cell>
        </row>
        <row r="765">
          <cell r="A765">
            <v>762</v>
          </cell>
          <cell r="B765" t="str">
            <v>– Prestige Classes Ravenloft Players Handbook –</v>
          </cell>
          <cell r="E765">
            <v>0</v>
          </cell>
          <cell r="F765">
            <v>1</v>
          </cell>
        </row>
        <row r="766">
          <cell r="A766">
            <v>763</v>
          </cell>
          <cell r="B766" t="str">
            <v>Monster Hunter</v>
          </cell>
          <cell r="C766" t="str">
            <v>Mhr</v>
          </cell>
          <cell r="D766" t="str">
            <v>Mhr</v>
          </cell>
          <cell r="E766">
            <v>0</v>
          </cell>
          <cell r="K766">
            <v>4</v>
          </cell>
          <cell r="L766">
            <v>6</v>
          </cell>
          <cell r="N766" t="b">
            <v>0</v>
          </cell>
          <cell r="O766" t="b">
            <v>0</v>
          </cell>
          <cell r="S766" t="b">
            <v>0</v>
          </cell>
          <cell r="U766">
            <v>0.75</v>
          </cell>
          <cell r="V766">
            <v>0.5</v>
          </cell>
          <cell r="W766">
            <v>0.34</v>
          </cell>
          <cell r="X766">
            <v>0.5</v>
          </cell>
          <cell r="AH766">
            <v>1</v>
          </cell>
          <cell r="AI766">
            <v>1</v>
          </cell>
          <cell r="AJ766">
            <v>1</v>
          </cell>
          <cell r="AK766">
            <v>1</v>
          </cell>
          <cell r="AL766">
            <v>1</v>
          </cell>
          <cell r="AM766">
            <v>0</v>
          </cell>
          <cell r="AN766">
            <v>2</v>
          </cell>
          <cell r="AO766">
            <v>2</v>
          </cell>
          <cell r="AP766">
            <v>2</v>
          </cell>
          <cell r="AQ766">
            <v>2</v>
          </cell>
          <cell r="AR766">
            <v>2</v>
          </cell>
          <cell r="AS766">
            <v>2</v>
          </cell>
          <cell r="AT766">
            <v>2</v>
          </cell>
          <cell r="AU766">
            <v>2</v>
          </cell>
          <cell r="AV766">
            <v>2</v>
          </cell>
          <cell r="AW766">
            <v>1</v>
          </cell>
          <cell r="AX766">
            <v>1</v>
          </cell>
          <cell r="AY766">
            <v>1</v>
          </cell>
          <cell r="AZ766">
            <v>1</v>
          </cell>
          <cell r="BA766">
            <v>1</v>
          </cell>
          <cell r="BB766">
            <v>2</v>
          </cell>
          <cell r="BC766">
            <v>1</v>
          </cell>
          <cell r="BD766">
            <v>1</v>
          </cell>
          <cell r="BE766">
            <v>2</v>
          </cell>
          <cell r="BF766">
            <v>0</v>
          </cell>
          <cell r="BG766">
            <v>0</v>
          </cell>
          <cell r="BH766">
            <v>2</v>
          </cell>
          <cell r="BI766">
            <v>1</v>
          </cell>
          <cell r="BJ766">
            <v>2</v>
          </cell>
          <cell r="BK766">
            <v>1</v>
          </cell>
          <cell r="BL766">
            <v>2</v>
          </cell>
          <cell r="BM766">
            <v>1</v>
          </cell>
          <cell r="BN766">
            <v>1</v>
          </cell>
          <cell r="BO766">
            <v>2</v>
          </cell>
          <cell r="BP766">
            <v>0</v>
          </cell>
          <cell r="BQ766">
            <v>2</v>
          </cell>
          <cell r="BR766">
            <v>1</v>
          </cell>
          <cell r="BS766">
            <v>0</v>
          </cell>
          <cell r="BT766">
            <v>0</v>
          </cell>
          <cell r="BU766">
            <v>2</v>
          </cell>
          <cell r="BV766">
            <v>2</v>
          </cell>
          <cell r="BW766">
            <v>1</v>
          </cell>
          <cell r="BX766">
            <v>1</v>
          </cell>
          <cell r="BY766">
            <v>1</v>
          </cell>
          <cell r="BZ766">
            <v>1</v>
          </cell>
          <cell r="CA766">
            <v>1</v>
          </cell>
          <cell r="CB766">
            <v>1</v>
          </cell>
          <cell r="CC766">
            <v>1</v>
          </cell>
          <cell r="CD766">
            <v>1</v>
          </cell>
          <cell r="CE766">
            <v>2</v>
          </cell>
          <cell r="CF766">
            <v>1</v>
          </cell>
          <cell r="CG766">
            <v>2</v>
          </cell>
          <cell r="CH766">
            <v>1</v>
          </cell>
          <cell r="CI766">
            <v>1</v>
          </cell>
          <cell r="CJ766">
            <v>1</v>
          </cell>
          <cell r="CK766">
            <v>1</v>
          </cell>
          <cell r="CL766">
            <v>1</v>
          </cell>
          <cell r="CM766">
            <v>1</v>
          </cell>
          <cell r="CN766">
            <v>1</v>
          </cell>
          <cell r="CO766">
            <v>1</v>
          </cell>
          <cell r="CP766">
            <v>1</v>
          </cell>
          <cell r="CQ766">
            <v>1</v>
          </cell>
          <cell r="CR766">
            <v>1</v>
          </cell>
          <cell r="CS766">
            <v>1</v>
          </cell>
          <cell r="CT766">
            <v>1</v>
          </cell>
          <cell r="CU766">
            <v>0</v>
          </cell>
          <cell r="CV766">
            <v>1</v>
          </cell>
          <cell r="CW766">
            <v>2</v>
          </cell>
          <cell r="CX766">
            <v>2</v>
          </cell>
          <cell r="CY766">
            <v>1</v>
          </cell>
          <cell r="CZ766">
            <v>1</v>
          </cell>
          <cell r="DA766">
            <v>1</v>
          </cell>
          <cell r="DB766">
            <v>1</v>
          </cell>
          <cell r="DC766">
            <v>2</v>
          </cell>
          <cell r="DD766">
            <v>2</v>
          </cell>
          <cell r="DE766">
            <v>1</v>
          </cell>
          <cell r="DF766">
            <v>1</v>
          </cell>
          <cell r="DG766">
            <v>1</v>
          </cell>
          <cell r="DH766">
            <v>0</v>
          </cell>
          <cell r="DI766">
            <v>1</v>
          </cell>
          <cell r="DJ766" t="str">
            <v>RPHB</v>
          </cell>
          <cell r="DK766" t="str">
            <v>Closed</v>
          </cell>
          <cell r="EA766" t="str">
            <v>Might</v>
          </cell>
          <cell r="EB766" t="str">
            <v xml:space="preserve">• 5 ranks in Gather Information.
• 5 ranks in Knowledge (the planes).
• 5 ranks in Sense Motive.
• Iron Will feat.
• Track feat
</v>
          </cell>
        </row>
        <row r="767">
          <cell r="A767">
            <v>764</v>
          </cell>
          <cell r="B767" t="str">
            <v>Beast-Hunter</v>
          </cell>
          <cell r="C767" t="str">
            <v>Bhr</v>
          </cell>
          <cell r="D767" t="str">
            <v>Bhr</v>
          </cell>
          <cell r="E767">
            <v>0</v>
          </cell>
          <cell r="K767">
            <v>4</v>
          </cell>
          <cell r="L767">
            <v>6</v>
          </cell>
          <cell r="N767" t="b">
            <v>0</v>
          </cell>
          <cell r="O767" t="b">
            <v>0</v>
          </cell>
          <cell r="S767" t="b">
            <v>0</v>
          </cell>
          <cell r="U767">
            <v>0.75</v>
          </cell>
          <cell r="V767">
            <v>0.5</v>
          </cell>
          <cell r="W767">
            <v>0.5</v>
          </cell>
          <cell r="X767">
            <v>0.5</v>
          </cell>
          <cell r="AH767">
            <v>1</v>
          </cell>
          <cell r="AI767">
            <v>1</v>
          </cell>
          <cell r="AJ767">
            <v>1</v>
          </cell>
          <cell r="AK767">
            <v>1</v>
          </cell>
          <cell r="AL767">
            <v>1</v>
          </cell>
          <cell r="AM767">
            <v>0</v>
          </cell>
          <cell r="AN767">
            <v>2</v>
          </cell>
          <cell r="AO767">
            <v>2</v>
          </cell>
          <cell r="AP767">
            <v>2</v>
          </cell>
          <cell r="AQ767">
            <v>2</v>
          </cell>
          <cell r="AR767">
            <v>2</v>
          </cell>
          <cell r="AS767">
            <v>2</v>
          </cell>
          <cell r="AT767">
            <v>2</v>
          </cell>
          <cell r="AU767">
            <v>2</v>
          </cell>
          <cell r="AV767">
            <v>2</v>
          </cell>
          <cell r="AW767">
            <v>1</v>
          </cell>
          <cell r="AX767">
            <v>1</v>
          </cell>
          <cell r="AY767">
            <v>1</v>
          </cell>
          <cell r="AZ767">
            <v>1</v>
          </cell>
          <cell r="BA767">
            <v>1</v>
          </cell>
          <cell r="BB767">
            <v>2</v>
          </cell>
          <cell r="BC767">
            <v>1</v>
          </cell>
          <cell r="BD767">
            <v>1</v>
          </cell>
          <cell r="BE767">
            <v>2</v>
          </cell>
          <cell r="BF767">
            <v>0</v>
          </cell>
          <cell r="BG767">
            <v>0</v>
          </cell>
          <cell r="BH767">
            <v>2</v>
          </cell>
          <cell r="BI767">
            <v>1</v>
          </cell>
          <cell r="BJ767">
            <v>2</v>
          </cell>
          <cell r="BK767">
            <v>1</v>
          </cell>
          <cell r="BL767">
            <v>2</v>
          </cell>
          <cell r="BM767">
            <v>1</v>
          </cell>
          <cell r="BN767">
            <v>1</v>
          </cell>
          <cell r="BO767">
            <v>2</v>
          </cell>
          <cell r="BP767">
            <v>0</v>
          </cell>
          <cell r="BQ767">
            <v>2</v>
          </cell>
          <cell r="BR767">
            <v>1</v>
          </cell>
          <cell r="BS767">
            <v>0</v>
          </cell>
          <cell r="BT767">
            <v>0</v>
          </cell>
          <cell r="BU767">
            <v>2</v>
          </cell>
          <cell r="BV767">
            <v>2</v>
          </cell>
          <cell r="BW767">
            <v>1</v>
          </cell>
          <cell r="BX767">
            <v>1</v>
          </cell>
          <cell r="BY767">
            <v>1</v>
          </cell>
          <cell r="BZ767">
            <v>1</v>
          </cell>
          <cell r="CA767">
            <v>1</v>
          </cell>
          <cell r="CB767">
            <v>1</v>
          </cell>
          <cell r="CC767">
            <v>1</v>
          </cell>
          <cell r="CD767">
            <v>1</v>
          </cell>
          <cell r="CE767">
            <v>2</v>
          </cell>
          <cell r="CF767">
            <v>1</v>
          </cell>
          <cell r="CG767">
            <v>2</v>
          </cell>
          <cell r="CH767">
            <v>1</v>
          </cell>
          <cell r="CI767">
            <v>1</v>
          </cell>
          <cell r="CJ767">
            <v>1</v>
          </cell>
          <cell r="CK767">
            <v>1</v>
          </cell>
          <cell r="CL767">
            <v>1</v>
          </cell>
          <cell r="CM767">
            <v>1</v>
          </cell>
          <cell r="CN767">
            <v>1</v>
          </cell>
          <cell r="CO767">
            <v>1</v>
          </cell>
          <cell r="CP767">
            <v>1</v>
          </cell>
          <cell r="CQ767">
            <v>1</v>
          </cell>
          <cell r="CR767">
            <v>1</v>
          </cell>
          <cell r="CS767">
            <v>1</v>
          </cell>
          <cell r="CT767">
            <v>1</v>
          </cell>
          <cell r="CU767">
            <v>0</v>
          </cell>
          <cell r="CV767">
            <v>1</v>
          </cell>
          <cell r="CW767">
            <v>2</v>
          </cell>
          <cell r="CX767">
            <v>2</v>
          </cell>
          <cell r="CY767">
            <v>1</v>
          </cell>
          <cell r="CZ767">
            <v>1</v>
          </cell>
          <cell r="DA767">
            <v>1</v>
          </cell>
          <cell r="DB767">
            <v>1</v>
          </cell>
          <cell r="DC767">
            <v>2</v>
          </cell>
          <cell r="DD767">
            <v>2</v>
          </cell>
          <cell r="DE767">
            <v>1</v>
          </cell>
          <cell r="DF767">
            <v>1</v>
          </cell>
          <cell r="DG767">
            <v>1</v>
          </cell>
          <cell r="DH767">
            <v>0</v>
          </cell>
          <cell r="DI767">
            <v>1</v>
          </cell>
          <cell r="DJ767" t="str">
            <v>RPHB</v>
          </cell>
          <cell r="DK767" t="str">
            <v>Closed</v>
          </cell>
          <cell r="EA767" t="str">
            <v>Do</v>
          </cell>
          <cell r="EB767" t="str">
            <v>• 10 ranks in Intimidate.
• 5 ranks in Knowledge (the planes).
• 10 ranks in Knowledge (Beast).
• 10 ranks in Sense Motive.
• Must have at least 3 levels of Monster Hunter.</v>
          </cell>
        </row>
        <row r="768">
          <cell r="A768">
            <v>765</v>
          </cell>
          <cell r="B768" t="str">
            <v>Demon-Hunter</v>
          </cell>
          <cell r="C768" t="str">
            <v>Dhr</v>
          </cell>
          <cell r="D768" t="str">
            <v>Dhr</v>
          </cell>
          <cell r="E768">
            <v>0</v>
          </cell>
          <cell r="K768">
            <v>4</v>
          </cell>
          <cell r="L768">
            <v>6</v>
          </cell>
          <cell r="N768" t="b">
            <v>0</v>
          </cell>
          <cell r="O768" t="b">
            <v>0</v>
          </cell>
          <cell r="S768" t="b">
            <v>0</v>
          </cell>
          <cell r="U768">
            <v>0.75</v>
          </cell>
          <cell r="V768">
            <v>0.5</v>
          </cell>
          <cell r="W768">
            <v>0.5</v>
          </cell>
          <cell r="X768">
            <v>0.5</v>
          </cell>
          <cell r="AH768">
            <v>1</v>
          </cell>
          <cell r="AI768">
            <v>1</v>
          </cell>
          <cell r="AJ768">
            <v>1</v>
          </cell>
          <cell r="AK768">
            <v>1</v>
          </cell>
          <cell r="AL768">
            <v>1</v>
          </cell>
          <cell r="AM768">
            <v>0</v>
          </cell>
          <cell r="AN768">
            <v>2</v>
          </cell>
          <cell r="AO768">
            <v>2</v>
          </cell>
          <cell r="AP768">
            <v>2</v>
          </cell>
          <cell r="AQ768">
            <v>2</v>
          </cell>
          <cell r="AR768">
            <v>2</v>
          </cell>
          <cell r="AS768">
            <v>2</v>
          </cell>
          <cell r="AT768">
            <v>2</v>
          </cell>
          <cell r="AU768">
            <v>2</v>
          </cell>
          <cell r="AV768">
            <v>2</v>
          </cell>
          <cell r="AW768">
            <v>1</v>
          </cell>
          <cell r="AX768">
            <v>1</v>
          </cell>
          <cell r="AY768">
            <v>1</v>
          </cell>
          <cell r="AZ768">
            <v>1</v>
          </cell>
          <cell r="BA768">
            <v>1</v>
          </cell>
          <cell r="BB768">
            <v>2</v>
          </cell>
          <cell r="BC768">
            <v>1</v>
          </cell>
          <cell r="BD768">
            <v>1</v>
          </cell>
          <cell r="BE768">
            <v>2</v>
          </cell>
          <cell r="BF768">
            <v>0</v>
          </cell>
          <cell r="BG768">
            <v>0</v>
          </cell>
          <cell r="BH768">
            <v>2</v>
          </cell>
          <cell r="BI768">
            <v>1</v>
          </cell>
          <cell r="BJ768">
            <v>2</v>
          </cell>
          <cell r="BK768">
            <v>1</v>
          </cell>
          <cell r="BL768">
            <v>2</v>
          </cell>
          <cell r="BM768">
            <v>1</v>
          </cell>
          <cell r="BN768">
            <v>1</v>
          </cell>
          <cell r="BO768">
            <v>2</v>
          </cell>
          <cell r="BP768">
            <v>0</v>
          </cell>
          <cell r="BQ768">
            <v>2</v>
          </cell>
          <cell r="BR768">
            <v>1</v>
          </cell>
          <cell r="BS768">
            <v>0</v>
          </cell>
          <cell r="BT768">
            <v>0</v>
          </cell>
          <cell r="BU768">
            <v>2</v>
          </cell>
          <cell r="BV768">
            <v>2</v>
          </cell>
          <cell r="BW768">
            <v>1</v>
          </cell>
          <cell r="BX768">
            <v>1</v>
          </cell>
          <cell r="BY768">
            <v>1</v>
          </cell>
          <cell r="BZ768">
            <v>1</v>
          </cell>
          <cell r="CA768">
            <v>1</v>
          </cell>
          <cell r="CB768">
            <v>1</v>
          </cell>
          <cell r="CC768">
            <v>1</v>
          </cell>
          <cell r="CD768">
            <v>1</v>
          </cell>
          <cell r="CE768">
            <v>2</v>
          </cell>
          <cell r="CF768">
            <v>1</v>
          </cell>
          <cell r="CG768">
            <v>2</v>
          </cell>
          <cell r="CH768">
            <v>1</v>
          </cell>
          <cell r="CI768">
            <v>1</v>
          </cell>
          <cell r="CJ768">
            <v>1</v>
          </cell>
          <cell r="CK768">
            <v>1</v>
          </cell>
          <cell r="CL768">
            <v>1</v>
          </cell>
          <cell r="CM768">
            <v>1</v>
          </cell>
          <cell r="CN768">
            <v>1</v>
          </cell>
          <cell r="CO768">
            <v>1</v>
          </cell>
          <cell r="CP768">
            <v>1</v>
          </cell>
          <cell r="CQ768">
            <v>1</v>
          </cell>
          <cell r="CR768">
            <v>1</v>
          </cell>
          <cell r="CS768">
            <v>1</v>
          </cell>
          <cell r="CT768">
            <v>1</v>
          </cell>
          <cell r="CU768">
            <v>0</v>
          </cell>
          <cell r="CV768">
            <v>1</v>
          </cell>
          <cell r="CW768">
            <v>2</v>
          </cell>
          <cell r="CX768">
            <v>2</v>
          </cell>
          <cell r="CY768">
            <v>1</v>
          </cell>
          <cell r="CZ768">
            <v>1</v>
          </cell>
          <cell r="DA768">
            <v>1</v>
          </cell>
          <cell r="DB768">
            <v>1</v>
          </cell>
          <cell r="DC768">
            <v>2</v>
          </cell>
          <cell r="DD768">
            <v>2</v>
          </cell>
          <cell r="DE768">
            <v>1</v>
          </cell>
          <cell r="DF768">
            <v>1</v>
          </cell>
          <cell r="DG768">
            <v>1</v>
          </cell>
          <cell r="DH768">
            <v>0</v>
          </cell>
          <cell r="DI768">
            <v>1</v>
          </cell>
          <cell r="DJ768" t="str">
            <v>RPHB</v>
          </cell>
          <cell r="DK768" t="str">
            <v>Closed</v>
          </cell>
          <cell r="EA768" t="str">
            <v>Do</v>
          </cell>
          <cell r="EB768" t="str">
            <v>• 10 ranks in Intimidate.
• 5 ranks in Knowledge (the planes).
• 10 ranks in Knowledge (Demon).
• 10 ranks in Sense Motive.
• Must have at least 3 levels of Monster Hunter.</v>
          </cell>
        </row>
        <row r="769">
          <cell r="A769">
            <v>766</v>
          </cell>
          <cell r="B769" t="str">
            <v>Ghost-Hunter</v>
          </cell>
          <cell r="C769" t="str">
            <v>Ghr</v>
          </cell>
          <cell r="D769" t="str">
            <v>Ghr</v>
          </cell>
          <cell r="E769">
            <v>0</v>
          </cell>
          <cell r="K769">
            <v>4</v>
          </cell>
          <cell r="L769">
            <v>6</v>
          </cell>
          <cell r="N769" t="b">
            <v>0</v>
          </cell>
          <cell r="O769" t="b">
            <v>0</v>
          </cell>
          <cell r="S769" t="b">
            <v>0</v>
          </cell>
          <cell r="U769">
            <v>0.75</v>
          </cell>
          <cell r="V769">
            <v>0.5</v>
          </cell>
          <cell r="W769">
            <v>0.5</v>
          </cell>
          <cell r="X769">
            <v>0.5</v>
          </cell>
          <cell r="AH769">
            <v>1</v>
          </cell>
          <cell r="AI769">
            <v>1</v>
          </cell>
          <cell r="AJ769">
            <v>1</v>
          </cell>
          <cell r="AK769">
            <v>1</v>
          </cell>
          <cell r="AL769">
            <v>1</v>
          </cell>
          <cell r="AM769">
            <v>0</v>
          </cell>
          <cell r="AN769">
            <v>2</v>
          </cell>
          <cell r="AO769">
            <v>2</v>
          </cell>
          <cell r="AP769">
            <v>2</v>
          </cell>
          <cell r="AQ769">
            <v>2</v>
          </cell>
          <cell r="AR769">
            <v>2</v>
          </cell>
          <cell r="AS769">
            <v>2</v>
          </cell>
          <cell r="AT769">
            <v>2</v>
          </cell>
          <cell r="AU769">
            <v>2</v>
          </cell>
          <cell r="AV769">
            <v>2</v>
          </cell>
          <cell r="AW769">
            <v>1</v>
          </cell>
          <cell r="AX769">
            <v>1</v>
          </cell>
          <cell r="AY769">
            <v>1</v>
          </cell>
          <cell r="AZ769">
            <v>1</v>
          </cell>
          <cell r="BA769">
            <v>1</v>
          </cell>
          <cell r="BB769">
            <v>2</v>
          </cell>
          <cell r="BC769">
            <v>1</v>
          </cell>
          <cell r="BD769">
            <v>1</v>
          </cell>
          <cell r="BE769">
            <v>2</v>
          </cell>
          <cell r="BF769">
            <v>0</v>
          </cell>
          <cell r="BG769">
            <v>0</v>
          </cell>
          <cell r="BH769">
            <v>2</v>
          </cell>
          <cell r="BI769">
            <v>1</v>
          </cell>
          <cell r="BJ769">
            <v>2</v>
          </cell>
          <cell r="BK769">
            <v>1</v>
          </cell>
          <cell r="BL769">
            <v>2</v>
          </cell>
          <cell r="BM769">
            <v>1</v>
          </cell>
          <cell r="BN769">
            <v>1</v>
          </cell>
          <cell r="BO769">
            <v>2</v>
          </cell>
          <cell r="BP769">
            <v>0</v>
          </cell>
          <cell r="BQ769">
            <v>2</v>
          </cell>
          <cell r="BR769">
            <v>1</v>
          </cell>
          <cell r="BS769">
            <v>0</v>
          </cell>
          <cell r="BT769">
            <v>0</v>
          </cell>
          <cell r="BU769">
            <v>2</v>
          </cell>
          <cell r="BV769">
            <v>2</v>
          </cell>
          <cell r="BW769">
            <v>1</v>
          </cell>
          <cell r="BX769">
            <v>1</v>
          </cell>
          <cell r="BY769">
            <v>1</v>
          </cell>
          <cell r="BZ769">
            <v>1</v>
          </cell>
          <cell r="CA769">
            <v>1</v>
          </cell>
          <cell r="CB769">
            <v>1</v>
          </cell>
          <cell r="CC769">
            <v>1</v>
          </cell>
          <cell r="CD769">
            <v>1</v>
          </cell>
          <cell r="CE769">
            <v>2</v>
          </cell>
          <cell r="CF769">
            <v>1</v>
          </cell>
          <cell r="CG769">
            <v>2</v>
          </cell>
          <cell r="CH769">
            <v>1</v>
          </cell>
          <cell r="CI769">
            <v>1</v>
          </cell>
          <cell r="CJ769">
            <v>1</v>
          </cell>
          <cell r="CK769">
            <v>1</v>
          </cell>
          <cell r="CL769">
            <v>1</v>
          </cell>
          <cell r="CM769">
            <v>1</v>
          </cell>
          <cell r="CN769">
            <v>1</v>
          </cell>
          <cell r="CO769">
            <v>1</v>
          </cell>
          <cell r="CP769">
            <v>1</v>
          </cell>
          <cell r="CQ769">
            <v>1</v>
          </cell>
          <cell r="CR769">
            <v>1</v>
          </cell>
          <cell r="CS769">
            <v>1</v>
          </cell>
          <cell r="CT769">
            <v>1</v>
          </cell>
          <cell r="CU769">
            <v>0</v>
          </cell>
          <cell r="CV769">
            <v>1</v>
          </cell>
          <cell r="CW769">
            <v>2</v>
          </cell>
          <cell r="CX769">
            <v>2</v>
          </cell>
          <cell r="CY769">
            <v>1</v>
          </cell>
          <cell r="CZ769">
            <v>1</v>
          </cell>
          <cell r="DA769">
            <v>1</v>
          </cell>
          <cell r="DB769">
            <v>1</v>
          </cell>
          <cell r="DC769">
            <v>2</v>
          </cell>
          <cell r="DD769">
            <v>2</v>
          </cell>
          <cell r="DE769">
            <v>1</v>
          </cell>
          <cell r="DF769">
            <v>1</v>
          </cell>
          <cell r="DG769">
            <v>1</v>
          </cell>
          <cell r="DH769">
            <v>0</v>
          </cell>
          <cell r="DI769">
            <v>1</v>
          </cell>
          <cell r="DJ769" t="str">
            <v>RPHB</v>
          </cell>
          <cell r="DK769" t="str">
            <v>Closed</v>
          </cell>
          <cell r="EA769" t="str">
            <v>Do</v>
          </cell>
          <cell r="EB769" t="str">
            <v>• 10 ranks in Intimidate.
• 5 ranks in Knowledge (the planes).
• 10 ranks in Knowledge (Ghost).
• 10 ranks in Sense Motive.
• Must have at least 3 levels of Monster Hunter.</v>
          </cell>
        </row>
        <row r="770">
          <cell r="A770">
            <v>767</v>
          </cell>
          <cell r="B770" t="str">
            <v>Vampire-Hunter</v>
          </cell>
          <cell r="C770" t="str">
            <v>Vhr</v>
          </cell>
          <cell r="D770" t="str">
            <v>Vhr</v>
          </cell>
          <cell r="E770">
            <v>0</v>
          </cell>
          <cell r="K770">
            <v>4</v>
          </cell>
          <cell r="L770">
            <v>6</v>
          </cell>
          <cell r="N770" t="b">
            <v>0</v>
          </cell>
          <cell r="O770" t="b">
            <v>0</v>
          </cell>
          <cell r="S770" t="b">
            <v>0</v>
          </cell>
          <cell r="U770">
            <v>0.75</v>
          </cell>
          <cell r="V770">
            <v>0.5</v>
          </cell>
          <cell r="W770">
            <v>0.5</v>
          </cell>
          <cell r="X770">
            <v>0.5</v>
          </cell>
          <cell r="AH770">
            <v>1</v>
          </cell>
          <cell r="AI770">
            <v>1</v>
          </cell>
          <cell r="AJ770">
            <v>1</v>
          </cell>
          <cell r="AK770">
            <v>1</v>
          </cell>
          <cell r="AL770">
            <v>1</v>
          </cell>
          <cell r="AM770">
            <v>0</v>
          </cell>
          <cell r="AN770">
            <v>2</v>
          </cell>
          <cell r="AO770">
            <v>2</v>
          </cell>
          <cell r="AP770">
            <v>2</v>
          </cell>
          <cell r="AQ770">
            <v>2</v>
          </cell>
          <cell r="AR770">
            <v>2</v>
          </cell>
          <cell r="AS770">
            <v>2</v>
          </cell>
          <cell r="AT770">
            <v>2</v>
          </cell>
          <cell r="AU770">
            <v>2</v>
          </cell>
          <cell r="AV770">
            <v>2</v>
          </cell>
          <cell r="AW770">
            <v>1</v>
          </cell>
          <cell r="AX770">
            <v>1</v>
          </cell>
          <cell r="AY770">
            <v>1</v>
          </cell>
          <cell r="AZ770">
            <v>1</v>
          </cell>
          <cell r="BA770">
            <v>1</v>
          </cell>
          <cell r="BB770">
            <v>2</v>
          </cell>
          <cell r="BC770">
            <v>1</v>
          </cell>
          <cell r="BD770">
            <v>1</v>
          </cell>
          <cell r="BE770">
            <v>2</v>
          </cell>
          <cell r="BF770">
            <v>0</v>
          </cell>
          <cell r="BG770">
            <v>0</v>
          </cell>
          <cell r="BH770">
            <v>2</v>
          </cell>
          <cell r="BI770">
            <v>1</v>
          </cell>
          <cell r="BJ770">
            <v>2</v>
          </cell>
          <cell r="BK770">
            <v>1</v>
          </cell>
          <cell r="BL770">
            <v>2</v>
          </cell>
          <cell r="BM770">
            <v>1</v>
          </cell>
          <cell r="BN770">
            <v>1</v>
          </cell>
          <cell r="BO770">
            <v>2</v>
          </cell>
          <cell r="BP770">
            <v>0</v>
          </cell>
          <cell r="BQ770">
            <v>2</v>
          </cell>
          <cell r="BR770">
            <v>1</v>
          </cell>
          <cell r="BS770">
            <v>0</v>
          </cell>
          <cell r="BT770">
            <v>0</v>
          </cell>
          <cell r="BU770">
            <v>2</v>
          </cell>
          <cell r="BV770">
            <v>2</v>
          </cell>
          <cell r="BW770">
            <v>1</v>
          </cell>
          <cell r="BX770">
            <v>1</v>
          </cell>
          <cell r="BY770">
            <v>1</v>
          </cell>
          <cell r="BZ770">
            <v>1</v>
          </cell>
          <cell r="CA770">
            <v>1</v>
          </cell>
          <cell r="CB770">
            <v>1</v>
          </cell>
          <cell r="CC770">
            <v>1</v>
          </cell>
          <cell r="CD770">
            <v>1</v>
          </cell>
          <cell r="CE770">
            <v>2</v>
          </cell>
          <cell r="CF770">
            <v>1</v>
          </cell>
          <cell r="CG770">
            <v>2</v>
          </cell>
          <cell r="CH770">
            <v>1</v>
          </cell>
          <cell r="CI770">
            <v>1</v>
          </cell>
          <cell r="CJ770">
            <v>1</v>
          </cell>
          <cell r="CK770">
            <v>1</v>
          </cell>
          <cell r="CL770">
            <v>1</v>
          </cell>
          <cell r="CM770">
            <v>1</v>
          </cell>
          <cell r="CN770">
            <v>1</v>
          </cell>
          <cell r="CO770">
            <v>1</v>
          </cell>
          <cell r="CP770">
            <v>1</v>
          </cell>
          <cell r="CQ770">
            <v>1</v>
          </cell>
          <cell r="CR770">
            <v>1</v>
          </cell>
          <cell r="CS770">
            <v>1</v>
          </cell>
          <cell r="CT770">
            <v>1</v>
          </cell>
          <cell r="CU770">
            <v>0</v>
          </cell>
          <cell r="CV770">
            <v>1</v>
          </cell>
          <cell r="CW770">
            <v>2</v>
          </cell>
          <cell r="CX770">
            <v>2</v>
          </cell>
          <cell r="CY770">
            <v>1</v>
          </cell>
          <cell r="CZ770">
            <v>1</v>
          </cell>
          <cell r="DA770">
            <v>1</v>
          </cell>
          <cell r="DB770">
            <v>1</v>
          </cell>
          <cell r="DC770">
            <v>2</v>
          </cell>
          <cell r="DD770">
            <v>2</v>
          </cell>
          <cell r="DE770">
            <v>1</v>
          </cell>
          <cell r="DF770">
            <v>1</v>
          </cell>
          <cell r="DG770">
            <v>1</v>
          </cell>
          <cell r="DH770">
            <v>0</v>
          </cell>
          <cell r="DI770">
            <v>1</v>
          </cell>
          <cell r="DJ770" t="str">
            <v>RPHB</v>
          </cell>
          <cell r="DK770" t="str">
            <v>Closed</v>
          </cell>
          <cell r="EA770" t="str">
            <v>Do</v>
          </cell>
          <cell r="EB770" t="str">
            <v>• 10 ranks in Intimidate.
• 5 ranks in Knowledge (the planes).
• 10 ranks in Knowledge (Vampire).
• 10 ranks in Sense Motive.
• Must have at least 3 levels of Monster Hunter.</v>
          </cell>
        </row>
        <row r="771">
          <cell r="A771">
            <v>768</v>
          </cell>
          <cell r="B771" t="str">
            <v>Witch-Hunter</v>
          </cell>
          <cell r="C771" t="str">
            <v>Whr</v>
          </cell>
          <cell r="D771" t="str">
            <v>Whr</v>
          </cell>
          <cell r="E771">
            <v>0</v>
          </cell>
          <cell r="K771">
            <v>4</v>
          </cell>
          <cell r="L771">
            <v>6</v>
          </cell>
          <cell r="N771" t="b">
            <v>0</v>
          </cell>
          <cell r="O771" t="b">
            <v>0</v>
          </cell>
          <cell r="S771" t="b">
            <v>0</v>
          </cell>
          <cell r="U771">
            <v>0.75</v>
          </cell>
          <cell r="V771">
            <v>0.5</v>
          </cell>
          <cell r="W771">
            <v>0.5</v>
          </cell>
          <cell r="X771">
            <v>0.5</v>
          </cell>
          <cell r="AH771">
            <v>1</v>
          </cell>
          <cell r="AI771">
            <v>1</v>
          </cell>
          <cell r="AJ771">
            <v>1</v>
          </cell>
          <cell r="AK771">
            <v>1</v>
          </cell>
          <cell r="AL771">
            <v>1</v>
          </cell>
          <cell r="AM771">
            <v>0</v>
          </cell>
          <cell r="AN771">
            <v>2</v>
          </cell>
          <cell r="AO771">
            <v>2</v>
          </cell>
          <cell r="AP771">
            <v>2</v>
          </cell>
          <cell r="AQ771">
            <v>2</v>
          </cell>
          <cell r="AR771">
            <v>2</v>
          </cell>
          <cell r="AS771">
            <v>2</v>
          </cell>
          <cell r="AT771">
            <v>2</v>
          </cell>
          <cell r="AU771">
            <v>2</v>
          </cell>
          <cell r="AV771">
            <v>2</v>
          </cell>
          <cell r="AW771">
            <v>1</v>
          </cell>
          <cell r="AX771">
            <v>1</v>
          </cell>
          <cell r="AY771">
            <v>1</v>
          </cell>
          <cell r="AZ771">
            <v>1</v>
          </cell>
          <cell r="BA771">
            <v>1</v>
          </cell>
          <cell r="BB771">
            <v>2</v>
          </cell>
          <cell r="BC771">
            <v>1</v>
          </cell>
          <cell r="BD771">
            <v>1</v>
          </cell>
          <cell r="BE771">
            <v>2</v>
          </cell>
          <cell r="BF771">
            <v>0</v>
          </cell>
          <cell r="BG771">
            <v>0</v>
          </cell>
          <cell r="BH771">
            <v>2</v>
          </cell>
          <cell r="BI771">
            <v>1</v>
          </cell>
          <cell r="BJ771">
            <v>2</v>
          </cell>
          <cell r="BK771">
            <v>1</v>
          </cell>
          <cell r="BL771">
            <v>2</v>
          </cell>
          <cell r="BM771">
            <v>1</v>
          </cell>
          <cell r="BN771">
            <v>1</v>
          </cell>
          <cell r="BO771">
            <v>2</v>
          </cell>
          <cell r="BP771">
            <v>0</v>
          </cell>
          <cell r="BQ771">
            <v>2</v>
          </cell>
          <cell r="BR771">
            <v>1</v>
          </cell>
          <cell r="BS771">
            <v>0</v>
          </cell>
          <cell r="BT771">
            <v>0</v>
          </cell>
          <cell r="BU771">
            <v>2</v>
          </cell>
          <cell r="BV771">
            <v>2</v>
          </cell>
          <cell r="BW771">
            <v>1</v>
          </cell>
          <cell r="BX771">
            <v>1</v>
          </cell>
          <cell r="BY771">
            <v>1</v>
          </cell>
          <cell r="BZ771">
            <v>1</v>
          </cell>
          <cell r="CA771">
            <v>1</v>
          </cell>
          <cell r="CB771">
            <v>1</v>
          </cell>
          <cell r="CC771">
            <v>1</v>
          </cell>
          <cell r="CD771">
            <v>1</v>
          </cell>
          <cell r="CE771">
            <v>2</v>
          </cell>
          <cell r="CF771">
            <v>1</v>
          </cell>
          <cell r="CG771">
            <v>2</v>
          </cell>
          <cell r="CH771">
            <v>1</v>
          </cell>
          <cell r="CI771">
            <v>1</v>
          </cell>
          <cell r="CJ771">
            <v>1</v>
          </cell>
          <cell r="CK771">
            <v>1</v>
          </cell>
          <cell r="CL771">
            <v>1</v>
          </cell>
          <cell r="CM771">
            <v>1</v>
          </cell>
          <cell r="CN771">
            <v>1</v>
          </cell>
          <cell r="CO771">
            <v>1</v>
          </cell>
          <cell r="CP771">
            <v>1</v>
          </cell>
          <cell r="CQ771">
            <v>1</v>
          </cell>
          <cell r="CR771">
            <v>1</v>
          </cell>
          <cell r="CS771">
            <v>1</v>
          </cell>
          <cell r="CT771">
            <v>1</v>
          </cell>
          <cell r="CU771">
            <v>0</v>
          </cell>
          <cell r="CV771">
            <v>1</v>
          </cell>
          <cell r="CW771">
            <v>2</v>
          </cell>
          <cell r="CX771">
            <v>2</v>
          </cell>
          <cell r="CY771">
            <v>1</v>
          </cell>
          <cell r="CZ771">
            <v>1</v>
          </cell>
          <cell r="DA771">
            <v>1</v>
          </cell>
          <cell r="DB771">
            <v>1</v>
          </cell>
          <cell r="DC771">
            <v>2</v>
          </cell>
          <cell r="DD771">
            <v>2</v>
          </cell>
          <cell r="DE771">
            <v>1</v>
          </cell>
          <cell r="DF771">
            <v>1</v>
          </cell>
          <cell r="DG771">
            <v>1</v>
          </cell>
          <cell r="DH771">
            <v>0</v>
          </cell>
          <cell r="DI771">
            <v>1</v>
          </cell>
          <cell r="DJ771" t="str">
            <v>RPHB</v>
          </cell>
          <cell r="DK771" t="str">
            <v>Closed</v>
          </cell>
          <cell r="EA771" t="str">
            <v>Do</v>
          </cell>
          <cell r="EB771" t="str">
            <v>• 10 ranks in Intimidate.
• 5 ranks in Knowledge (the planes).
• 10 ranks in Knowledge (Witch).
• 10 ranks in Sense Motive.
• Must have at least 3 levels of Monster Hunter.</v>
          </cell>
        </row>
        <row r="772">
          <cell r="A772">
            <v>769</v>
          </cell>
          <cell r="B772" t="str">
            <v>– Prestige Classes Van Richten's Arsenal Vol. 1. –</v>
          </cell>
          <cell r="E772">
            <v>0</v>
          </cell>
          <cell r="F772">
            <v>1</v>
          </cell>
        </row>
        <row r="773">
          <cell r="A773">
            <v>770</v>
          </cell>
          <cell r="B773" t="str">
            <v>Alchemical Philosopher</v>
          </cell>
          <cell r="C773" t="str">
            <v>Alp</v>
          </cell>
          <cell r="D773" t="str">
            <v>Alp</v>
          </cell>
          <cell r="E773">
            <v>0</v>
          </cell>
          <cell r="K773">
            <v>4</v>
          </cell>
          <cell r="L773">
            <v>4</v>
          </cell>
          <cell r="U773">
            <v>0.5</v>
          </cell>
          <cell r="V773">
            <v>0.34</v>
          </cell>
          <cell r="W773">
            <v>0.34</v>
          </cell>
          <cell r="X773">
            <v>0.5</v>
          </cell>
          <cell r="AH773">
            <v>1</v>
          </cell>
          <cell r="AI773">
            <v>1</v>
          </cell>
          <cell r="AJ773">
            <v>1</v>
          </cell>
          <cell r="AK773">
            <v>2</v>
          </cell>
          <cell r="AL773">
            <v>1</v>
          </cell>
          <cell r="AM773">
            <v>0</v>
          </cell>
          <cell r="AN773">
            <v>2</v>
          </cell>
          <cell r="AO773">
            <v>2</v>
          </cell>
          <cell r="AP773">
            <v>2</v>
          </cell>
          <cell r="AQ773">
            <v>2</v>
          </cell>
          <cell r="AR773">
            <v>2</v>
          </cell>
          <cell r="AS773">
            <v>2</v>
          </cell>
          <cell r="AT773">
            <v>2</v>
          </cell>
          <cell r="AU773">
            <v>2</v>
          </cell>
          <cell r="AV773">
            <v>2</v>
          </cell>
          <cell r="AW773">
            <v>1</v>
          </cell>
          <cell r="AX773">
            <v>1</v>
          </cell>
          <cell r="AY773">
            <v>1</v>
          </cell>
          <cell r="AZ773">
            <v>1</v>
          </cell>
          <cell r="BA773">
            <v>1</v>
          </cell>
          <cell r="BB773">
            <v>1</v>
          </cell>
          <cell r="BC773">
            <v>1</v>
          </cell>
          <cell r="BD773">
            <v>2</v>
          </cell>
          <cell r="BE773">
            <v>1</v>
          </cell>
          <cell r="BF773">
            <v>0</v>
          </cell>
          <cell r="BG773">
            <v>0</v>
          </cell>
          <cell r="BH773">
            <v>1</v>
          </cell>
          <cell r="BI773">
            <v>1</v>
          </cell>
          <cell r="BJ773">
            <v>2</v>
          </cell>
          <cell r="BK773">
            <v>2</v>
          </cell>
          <cell r="BL773">
            <v>2</v>
          </cell>
          <cell r="BM773">
            <v>2</v>
          </cell>
          <cell r="BN773">
            <v>2</v>
          </cell>
          <cell r="BO773">
            <v>2</v>
          </cell>
          <cell r="BP773">
            <v>0</v>
          </cell>
          <cell r="BQ773">
            <v>2</v>
          </cell>
          <cell r="BR773">
            <v>2</v>
          </cell>
          <cell r="BS773">
            <v>0</v>
          </cell>
          <cell r="BT773">
            <v>0</v>
          </cell>
          <cell r="BU773">
            <v>2</v>
          </cell>
          <cell r="BV773">
            <v>2</v>
          </cell>
          <cell r="BW773">
            <v>2</v>
          </cell>
          <cell r="BX773">
            <v>2</v>
          </cell>
          <cell r="BY773">
            <v>2</v>
          </cell>
          <cell r="BZ773">
            <v>2</v>
          </cell>
          <cell r="CA773">
            <v>2</v>
          </cell>
          <cell r="CB773">
            <v>2</v>
          </cell>
          <cell r="CC773">
            <v>2</v>
          </cell>
          <cell r="CD773">
            <v>2</v>
          </cell>
          <cell r="CE773">
            <v>1</v>
          </cell>
          <cell r="CF773">
            <v>1</v>
          </cell>
          <cell r="CG773">
            <v>1</v>
          </cell>
          <cell r="CH773">
            <v>1</v>
          </cell>
          <cell r="CI773">
            <v>1</v>
          </cell>
          <cell r="CJ773">
            <v>1</v>
          </cell>
          <cell r="CK773">
            <v>1</v>
          </cell>
          <cell r="CL773">
            <v>1</v>
          </cell>
          <cell r="CM773">
            <v>1</v>
          </cell>
          <cell r="CN773">
            <v>1</v>
          </cell>
          <cell r="CO773">
            <v>1</v>
          </cell>
          <cell r="CP773">
            <v>1</v>
          </cell>
          <cell r="CQ773">
            <v>1</v>
          </cell>
          <cell r="CR773">
            <v>1</v>
          </cell>
          <cell r="CS773">
            <v>1</v>
          </cell>
          <cell r="CT773">
            <v>1</v>
          </cell>
          <cell r="CU773">
            <v>0</v>
          </cell>
          <cell r="CV773">
            <v>1</v>
          </cell>
          <cell r="CW773">
            <v>1</v>
          </cell>
          <cell r="CX773">
            <v>1</v>
          </cell>
          <cell r="CY773">
            <v>1</v>
          </cell>
          <cell r="CZ773">
            <v>1</v>
          </cell>
          <cell r="DA773">
            <v>1</v>
          </cell>
          <cell r="DB773">
            <v>1</v>
          </cell>
          <cell r="DC773">
            <v>1</v>
          </cell>
          <cell r="DD773">
            <v>1</v>
          </cell>
          <cell r="DE773">
            <v>1</v>
          </cell>
          <cell r="DF773">
            <v>1</v>
          </cell>
          <cell r="DG773">
            <v>2</v>
          </cell>
          <cell r="DH773">
            <v>0</v>
          </cell>
          <cell r="DI773">
            <v>1</v>
          </cell>
          <cell r="DJ773" t="str">
            <v>VRA1</v>
          </cell>
          <cell r="DK773" t="str">
            <v>Closed</v>
          </cell>
          <cell r="EA773" t="str">
            <v>Do</v>
          </cell>
          <cell r="EB773" t="str">
            <v>• Brew Potion feat.
• Spell Focus (Transmutation).
• 8 ranks in Craft (Alchemy).
• 6 ranks in Knowledge (arcana).</v>
          </cell>
        </row>
        <row r="774">
          <cell r="A774">
            <v>771</v>
          </cell>
          <cell r="B774" t="str">
            <v>Anchorite of the Mists</v>
          </cell>
          <cell r="C774" t="str">
            <v>Anm</v>
          </cell>
          <cell r="D774" t="str">
            <v>Anm</v>
          </cell>
          <cell r="E774">
            <v>0</v>
          </cell>
          <cell r="K774">
            <v>2</v>
          </cell>
          <cell r="L774">
            <v>8</v>
          </cell>
          <cell r="U774">
            <v>0.5</v>
          </cell>
          <cell r="V774">
            <v>0.34</v>
          </cell>
          <cell r="W774">
            <v>0.34</v>
          </cell>
          <cell r="X774">
            <v>0.5</v>
          </cell>
          <cell r="AH774">
            <v>1</v>
          </cell>
          <cell r="AI774">
            <v>1</v>
          </cell>
          <cell r="AJ774">
            <v>1</v>
          </cell>
          <cell r="AK774">
            <v>1</v>
          </cell>
          <cell r="AL774">
            <v>1</v>
          </cell>
          <cell r="AM774">
            <v>0</v>
          </cell>
          <cell r="AN774">
            <v>2</v>
          </cell>
          <cell r="AO774">
            <v>2</v>
          </cell>
          <cell r="AP774">
            <v>2</v>
          </cell>
          <cell r="AQ774">
            <v>2</v>
          </cell>
          <cell r="AR774">
            <v>2</v>
          </cell>
          <cell r="AS774">
            <v>2</v>
          </cell>
          <cell r="AT774">
            <v>2</v>
          </cell>
          <cell r="AU774">
            <v>2</v>
          </cell>
          <cell r="AV774">
            <v>2</v>
          </cell>
          <cell r="AW774">
            <v>2</v>
          </cell>
          <cell r="AX774">
            <v>1</v>
          </cell>
          <cell r="AY774">
            <v>1</v>
          </cell>
          <cell r="AZ774">
            <v>1</v>
          </cell>
          <cell r="BA774">
            <v>1</v>
          </cell>
          <cell r="BB774">
            <v>1</v>
          </cell>
          <cell r="BC774">
            <v>1</v>
          </cell>
          <cell r="BD774">
            <v>2</v>
          </cell>
          <cell r="BE774">
            <v>1</v>
          </cell>
          <cell r="BF774">
            <v>0</v>
          </cell>
          <cell r="BG774">
            <v>0</v>
          </cell>
          <cell r="BH774">
            <v>1</v>
          </cell>
          <cell r="BI774">
            <v>1</v>
          </cell>
          <cell r="BJ774">
            <v>2</v>
          </cell>
          <cell r="BK774">
            <v>1</v>
          </cell>
          <cell r="BL774">
            <v>1</v>
          </cell>
          <cell r="BM774">
            <v>1</v>
          </cell>
          <cell r="BN774">
            <v>1</v>
          </cell>
          <cell r="BO774">
            <v>1</v>
          </cell>
          <cell r="BP774">
            <v>0</v>
          </cell>
          <cell r="BQ774">
            <v>1</v>
          </cell>
          <cell r="BR774">
            <v>1</v>
          </cell>
          <cell r="BS774">
            <v>0</v>
          </cell>
          <cell r="BT774">
            <v>0</v>
          </cell>
          <cell r="BU774">
            <v>2</v>
          </cell>
          <cell r="BV774">
            <v>2</v>
          </cell>
          <cell r="BW774">
            <v>2</v>
          </cell>
          <cell r="BX774">
            <v>2</v>
          </cell>
          <cell r="BY774">
            <v>1</v>
          </cell>
          <cell r="BZ774">
            <v>1</v>
          </cell>
          <cell r="CA774">
            <v>1</v>
          </cell>
          <cell r="CB774">
            <v>1</v>
          </cell>
          <cell r="CC774">
            <v>1</v>
          </cell>
          <cell r="CD774">
            <v>1</v>
          </cell>
          <cell r="CE774">
            <v>1</v>
          </cell>
          <cell r="CF774">
            <v>1</v>
          </cell>
          <cell r="CG774">
            <v>1</v>
          </cell>
          <cell r="CH774">
            <v>1</v>
          </cell>
          <cell r="CI774">
            <v>1</v>
          </cell>
          <cell r="CJ774">
            <v>1</v>
          </cell>
          <cell r="CK774">
            <v>1</v>
          </cell>
          <cell r="CL774">
            <v>1</v>
          </cell>
          <cell r="CM774">
            <v>1</v>
          </cell>
          <cell r="CN774">
            <v>1</v>
          </cell>
          <cell r="CO774">
            <v>2</v>
          </cell>
          <cell r="CP774">
            <v>2</v>
          </cell>
          <cell r="CQ774">
            <v>2</v>
          </cell>
          <cell r="CR774">
            <v>2</v>
          </cell>
          <cell r="CS774">
            <v>2</v>
          </cell>
          <cell r="CT774">
            <v>2</v>
          </cell>
          <cell r="CU774">
            <v>0</v>
          </cell>
          <cell r="CV774">
            <v>1</v>
          </cell>
          <cell r="CW774">
            <v>1</v>
          </cell>
          <cell r="CX774">
            <v>2</v>
          </cell>
          <cell r="CY774">
            <v>1</v>
          </cell>
          <cell r="CZ774">
            <v>1</v>
          </cell>
          <cell r="DA774">
            <v>1</v>
          </cell>
          <cell r="DB774">
            <v>2</v>
          </cell>
          <cell r="DC774">
            <v>1</v>
          </cell>
          <cell r="DD774">
            <v>1</v>
          </cell>
          <cell r="DE774">
            <v>1</v>
          </cell>
          <cell r="DF774">
            <v>1</v>
          </cell>
          <cell r="DG774">
            <v>1</v>
          </cell>
          <cell r="DH774">
            <v>0</v>
          </cell>
          <cell r="DI774">
            <v>1</v>
          </cell>
          <cell r="DJ774" t="str">
            <v>VRA1</v>
          </cell>
          <cell r="DK774" t="str">
            <v>Closed</v>
          </cell>
          <cell r="EA774" t="str">
            <v>Might</v>
          </cell>
          <cell r="EB774" t="str">
            <v>• Deity: Ezra.
• Iron Will feat.
• Skill Focus (Concentration).
• 4 ranks in Diplomacy.
• 8 ranks in Knowledge (arcana).
• 2 ranks in Knowledge (planes).
• 6 ranks in Knowledge (religion).
• Able to cast divine spells of third level or higher.
• Must have selected the Mists domain as one of your cleric domains</v>
          </cell>
        </row>
        <row r="775">
          <cell r="A775">
            <v>772</v>
          </cell>
          <cell r="B775" t="str">
            <v>The Avenger</v>
          </cell>
          <cell r="C775" t="str">
            <v>Avn</v>
          </cell>
          <cell r="D775" t="str">
            <v>Avn</v>
          </cell>
          <cell r="E775">
            <v>0</v>
          </cell>
          <cell r="K775">
            <v>2</v>
          </cell>
          <cell r="L775">
            <v>10</v>
          </cell>
          <cell r="N775" t="b">
            <v>0</v>
          </cell>
          <cell r="O775" t="b">
            <v>0</v>
          </cell>
          <cell r="P775" t="b">
            <v>0</v>
          </cell>
          <cell r="Q775" t="b">
            <v>0</v>
          </cell>
          <cell r="S775" t="b">
            <v>0</v>
          </cell>
          <cell r="T775" t="b">
            <v>0</v>
          </cell>
          <cell r="U775">
            <v>1</v>
          </cell>
          <cell r="V775">
            <v>0.5</v>
          </cell>
          <cell r="W775">
            <v>0.34</v>
          </cell>
          <cell r="X775">
            <v>0.5</v>
          </cell>
          <cell r="AH775">
            <v>1</v>
          </cell>
          <cell r="AI775">
            <v>1</v>
          </cell>
          <cell r="AJ775">
            <v>1</v>
          </cell>
          <cell r="AK775">
            <v>1</v>
          </cell>
          <cell r="AL775">
            <v>1</v>
          </cell>
          <cell r="AM775">
            <v>0</v>
          </cell>
          <cell r="AN775">
            <v>1</v>
          </cell>
          <cell r="AO775">
            <v>2</v>
          </cell>
          <cell r="AP775">
            <v>2</v>
          </cell>
          <cell r="AQ775">
            <v>2</v>
          </cell>
          <cell r="AR775">
            <v>2</v>
          </cell>
          <cell r="AS775">
            <v>2</v>
          </cell>
          <cell r="AT775">
            <v>2</v>
          </cell>
          <cell r="AU775">
            <v>2</v>
          </cell>
          <cell r="AV775">
            <v>1</v>
          </cell>
          <cell r="AW775">
            <v>1</v>
          </cell>
          <cell r="AX775">
            <v>1</v>
          </cell>
          <cell r="AY775">
            <v>1</v>
          </cell>
          <cell r="AZ775">
            <v>2</v>
          </cell>
          <cell r="BA775">
            <v>1</v>
          </cell>
          <cell r="BB775">
            <v>2</v>
          </cell>
          <cell r="BC775">
            <v>1</v>
          </cell>
          <cell r="BD775">
            <v>1</v>
          </cell>
          <cell r="BE775">
            <v>2</v>
          </cell>
          <cell r="BF775">
            <v>0</v>
          </cell>
          <cell r="BG775">
            <v>0</v>
          </cell>
          <cell r="BH775">
            <v>2</v>
          </cell>
          <cell r="BI775">
            <v>1</v>
          </cell>
          <cell r="BJ775">
            <v>1</v>
          </cell>
          <cell r="BK775">
            <v>1</v>
          </cell>
          <cell r="BL775">
            <v>1</v>
          </cell>
          <cell r="BM775">
            <v>1</v>
          </cell>
          <cell r="BN775">
            <v>1</v>
          </cell>
          <cell r="BO775">
            <v>1</v>
          </cell>
          <cell r="BP775">
            <v>0</v>
          </cell>
          <cell r="BQ775">
            <v>1</v>
          </cell>
          <cell r="BR775">
            <v>1</v>
          </cell>
          <cell r="BS775">
            <v>0</v>
          </cell>
          <cell r="BT775">
            <v>0</v>
          </cell>
          <cell r="BU775">
            <v>1</v>
          </cell>
          <cell r="BV775">
            <v>1</v>
          </cell>
          <cell r="BW775">
            <v>2</v>
          </cell>
          <cell r="BX775">
            <v>2</v>
          </cell>
          <cell r="BY775">
            <v>1</v>
          </cell>
          <cell r="BZ775">
            <v>1</v>
          </cell>
          <cell r="CA775">
            <v>1</v>
          </cell>
          <cell r="CB775">
            <v>1</v>
          </cell>
          <cell r="CC775">
            <v>1</v>
          </cell>
          <cell r="CD775">
            <v>1</v>
          </cell>
          <cell r="CE775">
            <v>2</v>
          </cell>
          <cell r="CF775">
            <v>1</v>
          </cell>
          <cell r="CG775">
            <v>2</v>
          </cell>
          <cell r="CH775">
            <v>1</v>
          </cell>
          <cell r="CI775">
            <v>1</v>
          </cell>
          <cell r="CJ775">
            <v>1</v>
          </cell>
          <cell r="CK775">
            <v>1</v>
          </cell>
          <cell r="CL775">
            <v>1</v>
          </cell>
          <cell r="CM775">
            <v>1</v>
          </cell>
          <cell r="CN775">
            <v>1</v>
          </cell>
          <cell r="CO775">
            <v>2</v>
          </cell>
          <cell r="CP775">
            <v>2</v>
          </cell>
          <cell r="CQ775">
            <v>2</v>
          </cell>
          <cell r="CR775">
            <v>2</v>
          </cell>
          <cell r="CS775">
            <v>2</v>
          </cell>
          <cell r="CT775">
            <v>2</v>
          </cell>
          <cell r="CU775">
            <v>0</v>
          </cell>
          <cell r="CV775">
            <v>1</v>
          </cell>
          <cell r="CW775">
            <v>2</v>
          </cell>
          <cell r="CX775">
            <v>2</v>
          </cell>
          <cell r="CY775">
            <v>1</v>
          </cell>
          <cell r="CZ775">
            <v>1</v>
          </cell>
          <cell r="DA775">
            <v>1</v>
          </cell>
          <cell r="DB775">
            <v>1</v>
          </cell>
          <cell r="DC775">
            <v>2</v>
          </cell>
          <cell r="DD775">
            <v>1</v>
          </cell>
          <cell r="DE775">
            <v>1</v>
          </cell>
          <cell r="DF775">
            <v>1</v>
          </cell>
          <cell r="DG775">
            <v>1</v>
          </cell>
          <cell r="DH775">
            <v>0</v>
          </cell>
          <cell r="DI775">
            <v>1</v>
          </cell>
          <cell r="DJ775" t="str">
            <v>VRA1</v>
          </cell>
          <cell r="DK775" t="str">
            <v>Closed</v>
          </cell>
          <cell r="EA775" t="str">
            <v>Might</v>
          </cell>
          <cell r="EB775" t="str">
            <v>• Must be of any non-lawful alignment.
• Base Attack Bonus +3.
• Endurance feat.
• Jaded feat.
• 2 ranks in Gather Information.
• 6 ranks in Sense Motive.
• Must have suffered some disaster at the hands of a foe that escaped punishment. (not checked).</v>
          </cell>
        </row>
        <row r="776">
          <cell r="A776">
            <v>773</v>
          </cell>
          <cell r="B776" t="str">
            <v>Crypt Raider</v>
          </cell>
          <cell r="C776" t="str">
            <v>Cry</v>
          </cell>
          <cell r="D776" t="str">
            <v>Cry</v>
          </cell>
          <cell r="E776">
            <v>0</v>
          </cell>
          <cell r="K776">
            <v>8</v>
          </cell>
          <cell r="L776">
            <v>6</v>
          </cell>
          <cell r="U776">
            <v>0.75</v>
          </cell>
          <cell r="V776">
            <v>0.5</v>
          </cell>
          <cell r="W776">
            <v>0.5</v>
          </cell>
          <cell r="X776">
            <v>0.34</v>
          </cell>
          <cell r="AH776">
            <v>2</v>
          </cell>
          <cell r="AI776">
            <v>1</v>
          </cell>
          <cell r="AJ776">
            <v>2</v>
          </cell>
          <cell r="AK776">
            <v>1</v>
          </cell>
          <cell r="AL776">
            <v>2</v>
          </cell>
          <cell r="AM776">
            <v>0</v>
          </cell>
          <cell r="AN776">
            <v>2</v>
          </cell>
          <cell r="AO776">
            <v>2</v>
          </cell>
          <cell r="AP776">
            <v>2</v>
          </cell>
          <cell r="AQ776">
            <v>2</v>
          </cell>
          <cell r="AR776">
            <v>2</v>
          </cell>
          <cell r="AS776">
            <v>2</v>
          </cell>
          <cell r="AT776">
            <v>2</v>
          </cell>
          <cell r="AU776">
            <v>2</v>
          </cell>
          <cell r="AV776">
            <v>2</v>
          </cell>
          <cell r="AW776">
            <v>1</v>
          </cell>
          <cell r="AX776">
            <v>2</v>
          </cell>
          <cell r="AY776">
            <v>1</v>
          </cell>
          <cell r="AZ776">
            <v>2</v>
          </cell>
          <cell r="BA776">
            <v>1</v>
          </cell>
          <cell r="BB776">
            <v>2</v>
          </cell>
          <cell r="BC776">
            <v>1</v>
          </cell>
          <cell r="BD776">
            <v>1</v>
          </cell>
          <cell r="BE776">
            <v>2</v>
          </cell>
          <cell r="BF776">
            <v>0</v>
          </cell>
          <cell r="BG776">
            <v>0</v>
          </cell>
          <cell r="BH776">
            <v>1</v>
          </cell>
          <cell r="BI776">
            <v>2</v>
          </cell>
          <cell r="BJ776">
            <v>2</v>
          </cell>
          <cell r="BK776">
            <v>2</v>
          </cell>
          <cell r="BL776">
            <v>2</v>
          </cell>
          <cell r="BM776">
            <v>1</v>
          </cell>
          <cell r="BN776">
            <v>2</v>
          </cell>
          <cell r="BO776">
            <v>1</v>
          </cell>
          <cell r="BP776">
            <v>0</v>
          </cell>
          <cell r="BQ776">
            <v>1</v>
          </cell>
          <cell r="BR776">
            <v>1</v>
          </cell>
          <cell r="BS776">
            <v>0</v>
          </cell>
          <cell r="BT776">
            <v>0</v>
          </cell>
          <cell r="BU776">
            <v>2</v>
          </cell>
          <cell r="BV776">
            <v>1</v>
          </cell>
          <cell r="BW776">
            <v>2</v>
          </cell>
          <cell r="BX776">
            <v>2</v>
          </cell>
          <cell r="BY776">
            <v>1</v>
          </cell>
          <cell r="BZ776">
            <v>1</v>
          </cell>
          <cell r="CA776">
            <v>1</v>
          </cell>
          <cell r="CB776">
            <v>1</v>
          </cell>
          <cell r="CC776">
            <v>1</v>
          </cell>
          <cell r="CD776">
            <v>1</v>
          </cell>
          <cell r="CE776">
            <v>2</v>
          </cell>
          <cell r="CF776">
            <v>1</v>
          </cell>
          <cell r="CG776">
            <v>2</v>
          </cell>
          <cell r="CH776">
            <v>2</v>
          </cell>
          <cell r="CI776">
            <v>1</v>
          </cell>
          <cell r="CJ776">
            <v>1</v>
          </cell>
          <cell r="CK776">
            <v>1</v>
          </cell>
          <cell r="CL776">
            <v>1</v>
          </cell>
          <cell r="CM776">
            <v>1</v>
          </cell>
          <cell r="CN776">
            <v>1</v>
          </cell>
          <cell r="CO776">
            <v>2</v>
          </cell>
          <cell r="CP776">
            <v>2</v>
          </cell>
          <cell r="CQ776">
            <v>2</v>
          </cell>
          <cell r="CR776">
            <v>2</v>
          </cell>
          <cell r="CS776">
            <v>2</v>
          </cell>
          <cell r="CT776">
            <v>2</v>
          </cell>
          <cell r="CU776">
            <v>0</v>
          </cell>
          <cell r="CV776">
            <v>1</v>
          </cell>
          <cell r="CW776">
            <v>2</v>
          </cell>
          <cell r="CX776">
            <v>1</v>
          </cell>
          <cell r="CY776">
            <v>1</v>
          </cell>
          <cell r="CZ776">
            <v>1</v>
          </cell>
          <cell r="DA776">
            <v>1</v>
          </cell>
          <cell r="DB776">
            <v>2</v>
          </cell>
          <cell r="DC776">
            <v>2</v>
          </cell>
          <cell r="DD776">
            <v>2</v>
          </cell>
          <cell r="DE776">
            <v>2</v>
          </cell>
          <cell r="DF776">
            <v>2</v>
          </cell>
          <cell r="DG776">
            <v>2</v>
          </cell>
          <cell r="DH776">
            <v>0</v>
          </cell>
          <cell r="DI776">
            <v>2</v>
          </cell>
          <cell r="DJ776" t="str">
            <v>VRA1</v>
          </cell>
          <cell r="DK776" t="str">
            <v>Closed</v>
          </cell>
          <cell r="EA776" t="str">
            <v>Do</v>
          </cell>
          <cell r="EB776" t="str">
            <v>• Base Attack Bonus +4.
• Back to the Wall Feat.
• Jaded feat.
• 8 ranks in Decipher Script.
• 8 ranks in Disable Device.
• 4 ranks in Knowledge (history).
• 8 ranks in Search.</v>
          </cell>
        </row>
        <row r="777">
          <cell r="A777">
            <v>774</v>
          </cell>
          <cell r="B777" t="str">
            <v>Dirgist</v>
          </cell>
          <cell r="C777" t="str">
            <v>Dir</v>
          </cell>
          <cell r="D777" t="str">
            <v>Dir</v>
          </cell>
          <cell r="E777">
            <v>0</v>
          </cell>
          <cell r="G777">
            <v>0</v>
          </cell>
          <cell r="K777">
            <v>6</v>
          </cell>
          <cell r="L777">
            <v>4</v>
          </cell>
          <cell r="U777">
            <v>0.75</v>
          </cell>
          <cell r="V777">
            <v>0.34</v>
          </cell>
          <cell r="W777">
            <v>0.34</v>
          </cell>
          <cell r="X777">
            <v>0.5</v>
          </cell>
          <cell r="AH777">
            <v>2</v>
          </cell>
          <cell r="AI777">
            <v>1</v>
          </cell>
          <cell r="AJ777">
            <v>1</v>
          </cell>
          <cell r="AK777">
            <v>2</v>
          </cell>
          <cell r="AL777">
            <v>1</v>
          </cell>
          <cell r="AM777">
            <v>0</v>
          </cell>
          <cell r="AN777">
            <v>1</v>
          </cell>
          <cell r="AO777">
            <v>2</v>
          </cell>
          <cell r="AP777">
            <v>2</v>
          </cell>
          <cell r="AQ777">
            <v>2</v>
          </cell>
          <cell r="AR777">
            <v>2</v>
          </cell>
          <cell r="AS777">
            <v>2</v>
          </cell>
          <cell r="AT777">
            <v>2</v>
          </cell>
          <cell r="AU777">
            <v>2</v>
          </cell>
          <cell r="AV777">
            <v>2</v>
          </cell>
          <cell r="AW777">
            <v>2</v>
          </cell>
          <cell r="AX777">
            <v>1</v>
          </cell>
          <cell r="AY777">
            <v>1</v>
          </cell>
          <cell r="AZ777">
            <v>1</v>
          </cell>
          <cell r="BA777">
            <v>1</v>
          </cell>
          <cell r="BB777">
            <v>2</v>
          </cell>
          <cell r="BC777">
            <v>1</v>
          </cell>
          <cell r="BD777">
            <v>1</v>
          </cell>
          <cell r="BE777">
            <v>2</v>
          </cell>
          <cell r="BF777">
            <v>0</v>
          </cell>
          <cell r="BG777">
            <v>0</v>
          </cell>
          <cell r="BH777">
            <v>2</v>
          </cell>
          <cell r="BI777">
            <v>1</v>
          </cell>
          <cell r="BJ777">
            <v>2</v>
          </cell>
          <cell r="BK777">
            <v>1</v>
          </cell>
          <cell r="BL777">
            <v>1</v>
          </cell>
          <cell r="BM777">
            <v>1</v>
          </cell>
          <cell r="BN777">
            <v>2</v>
          </cell>
          <cell r="BO777">
            <v>1</v>
          </cell>
          <cell r="BP777">
            <v>0</v>
          </cell>
          <cell r="BQ777">
            <v>1</v>
          </cell>
          <cell r="BR777">
            <v>2</v>
          </cell>
          <cell r="BS777">
            <v>0</v>
          </cell>
          <cell r="BT777">
            <v>0</v>
          </cell>
          <cell r="BU777">
            <v>2</v>
          </cell>
          <cell r="BV777">
            <v>1</v>
          </cell>
          <cell r="BW777">
            <v>2</v>
          </cell>
          <cell r="BX777">
            <v>2</v>
          </cell>
          <cell r="BY777">
            <v>1</v>
          </cell>
          <cell r="BZ777">
            <v>1</v>
          </cell>
          <cell r="CA777">
            <v>1</v>
          </cell>
          <cell r="CB777">
            <v>1</v>
          </cell>
          <cell r="CC777">
            <v>1</v>
          </cell>
          <cell r="CD777">
            <v>1</v>
          </cell>
          <cell r="CE777">
            <v>1</v>
          </cell>
          <cell r="CF777">
            <v>1</v>
          </cell>
          <cell r="CG777">
            <v>2</v>
          </cell>
          <cell r="CH777">
            <v>1</v>
          </cell>
          <cell r="CI777">
            <v>2</v>
          </cell>
          <cell r="CJ777">
            <v>2</v>
          </cell>
          <cell r="CK777">
            <v>2</v>
          </cell>
          <cell r="CL777">
            <v>2</v>
          </cell>
          <cell r="CM777">
            <v>2</v>
          </cell>
          <cell r="CN777">
            <v>2</v>
          </cell>
          <cell r="CO777">
            <v>2</v>
          </cell>
          <cell r="CP777">
            <v>2</v>
          </cell>
          <cell r="CQ777">
            <v>2</v>
          </cell>
          <cell r="CR777">
            <v>2</v>
          </cell>
          <cell r="CS777">
            <v>2</v>
          </cell>
          <cell r="CT777">
            <v>2</v>
          </cell>
          <cell r="CU777">
            <v>0</v>
          </cell>
          <cell r="CV777">
            <v>1</v>
          </cell>
          <cell r="CW777">
            <v>1</v>
          </cell>
          <cell r="CX777">
            <v>2</v>
          </cell>
          <cell r="CY777">
            <v>1</v>
          </cell>
          <cell r="CZ777">
            <v>1</v>
          </cell>
          <cell r="DA777">
            <v>1</v>
          </cell>
          <cell r="DB777">
            <v>2</v>
          </cell>
          <cell r="DC777">
            <v>1</v>
          </cell>
          <cell r="DD777">
            <v>1</v>
          </cell>
          <cell r="DE777">
            <v>1</v>
          </cell>
          <cell r="DF777">
            <v>1</v>
          </cell>
          <cell r="DG777">
            <v>1</v>
          </cell>
          <cell r="DH777">
            <v>0</v>
          </cell>
          <cell r="DI777">
            <v>1</v>
          </cell>
          <cell r="DJ777" t="str">
            <v>VRA1</v>
          </cell>
          <cell r="DK777" t="str">
            <v>Closed</v>
          </cell>
          <cell r="EA777" t="str">
            <v>Do</v>
          </cell>
          <cell r="EB777" t="str">
            <v>• Endurance feat.
• Jaded feat.
• 6 ranks in Intimidate.
• 4 ranks in Knowledge (arcana).
• 4 ranks in Knowledge (religion).
• 8 ranks in Perform.
• Able to cast 2nd-level arcane spells.
• Must have the bardic music ability.</v>
          </cell>
        </row>
        <row r="778">
          <cell r="A778">
            <v>775</v>
          </cell>
          <cell r="B778" t="str">
            <v>Guardian Seeker</v>
          </cell>
          <cell r="C778" t="str">
            <v>Gdn</v>
          </cell>
          <cell r="D778" t="str">
            <v>Gdn</v>
          </cell>
          <cell r="E778">
            <v>0</v>
          </cell>
          <cell r="G778">
            <v>0</v>
          </cell>
          <cell r="K778">
            <v>2</v>
          </cell>
          <cell r="L778">
            <v>6</v>
          </cell>
          <cell r="S778" t="b">
            <v>0</v>
          </cell>
          <cell r="U778">
            <v>0.75</v>
          </cell>
          <cell r="V778">
            <v>0.34</v>
          </cell>
          <cell r="W778">
            <v>0.34</v>
          </cell>
          <cell r="X778">
            <v>0.5</v>
          </cell>
          <cell r="AH778">
            <v>2</v>
          </cell>
          <cell r="AI778">
            <v>1</v>
          </cell>
          <cell r="AJ778">
            <v>1</v>
          </cell>
          <cell r="AK778">
            <v>1</v>
          </cell>
          <cell r="AL778">
            <v>1</v>
          </cell>
          <cell r="AM778">
            <v>0</v>
          </cell>
          <cell r="AN778">
            <v>2</v>
          </cell>
          <cell r="AO778">
            <v>2</v>
          </cell>
          <cell r="AP778">
            <v>2</v>
          </cell>
          <cell r="AQ778">
            <v>2</v>
          </cell>
          <cell r="AR778">
            <v>2</v>
          </cell>
          <cell r="AS778">
            <v>2</v>
          </cell>
          <cell r="AT778">
            <v>2</v>
          </cell>
          <cell r="AU778">
            <v>2</v>
          </cell>
          <cell r="AV778">
            <v>2</v>
          </cell>
          <cell r="AW778">
            <v>2</v>
          </cell>
          <cell r="AX778">
            <v>1</v>
          </cell>
          <cell r="AY778">
            <v>1</v>
          </cell>
          <cell r="AZ778">
            <v>1</v>
          </cell>
          <cell r="BA778">
            <v>1</v>
          </cell>
          <cell r="BB778">
            <v>2</v>
          </cell>
          <cell r="BC778">
            <v>1</v>
          </cell>
          <cell r="BD778">
            <v>1</v>
          </cell>
          <cell r="BE778">
            <v>1</v>
          </cell>
          <cell r="BF778">
            <v>0</v>
          </cell>
          <cell r="BG778">
            <v>0</v>
          </cell>
          <cell r="BH778">
            <v>1</v>
          </cell>
          <cell r="BI778">
            <v>1</v>
          </cell>
          <cell r="BJ778">
            <v>2</v>
          </cell>
          <cell r="BK778">
            <v>1</v>
          </cell>
          <cell r="BL778">
            <v>1</v>
          </cell>
          <cell r="BM778">
            <v>1</v>
          </cell>
          <cell r="BN778">
            <v>2</v>
          </cell>
          <cell r="BO778">
            <v>1</v>
          </cell>
          <cell r="BP778">
            <v>0</v>
          </cell>
          <cell r="BQ778">
            <v>1</v>
          </cell>
          <cell r="BR778">
            <v>1</v>
          </cell>
          <cell r="BS778">
            <v>0</v>
          </cell>
          <cell r="BT778">
            <v>0</v>
          </cell>
          <cell r="BU778">
            <v>1</v>
          </cell>
          <cell r="BV778">
            <v>1</v>
          </cell>
          <cell r="BW778">
            <v>1</v>
          </cell>
          <cell r="BX778">
            <v>1</v>
          </cell>
          <cell r="BY778">
            <v>1</v>
          </cell>
          <cell r="BZ778">
            <v>1</v>
          </cell>
          <cell r="CA778">
            <v>1</v>
          </cell>
          <cell r="CB778">
            <v>1</v>
          </cell>
          <cell r="CC778">
            <v>1</v>
          </cell>
          <cell r="CD778">
            <v>1</v>
          </cell>
          <cell r="CE778">
            <v>1</v>
          </cell>
          <cell r="CF778">
            <v>1</v>
          </cell>
          <cell r="CG778">
            <v>1</v>
          </cell>
          <cell r="CH778">
            <v>1</v>
          </cell>
          <cell r="CI778">
            <v>1</v>
          </cell>
          <cell r="CJ778">
            <v>1</v>
          </cell>
          <cell r="CK778">
            <v>1</v>
          </cell>
          <cell r="CL778">
            <v>1</v>
          </cell>
          <cell r="CM778">
            <v>1</v>
          </cell>
          <cell r="CN778">
            <v>1</v>
          </cell>
          <cell r="CO778">
            <v>2</v>
          </cell>
          <cell r="CP778">
            <v>2</v>
          </cell>
          <cell r="CQ778">
            <v>2</v>
          </cell>
          <cell r="CR778">
            <v>2</v>
          </cell>
          <cell r="CS778">
            <v>2</v>
          </cell>
          <cell r="CT778">
            <v>2</v>
          </cell>
          <cell r="CU778">
            <v>0</v>
          </cell>
          <cell r="CV778">
            <v>1</v>
          </cell>
          <cell r="CW778">
            <v>2</v>
          </cell>
          <cell r="CX778">
            <v>1</v>
          </cell>
          <cell r="CY778">
            <v>1</v>
          </cell>
          <cell r="CZ778">
            <v>1</v>
          </cell>
          <cell r="DA778">
            <v>1</v>
          </cell>
          <cell r="DB778">
            <v>2</v>
          </cell>
          <cell r="DC778">
            <v>1</v>
          </cell>
          <cell r="DD778">
            <v>1</v>
          </cell>
          <cell r="DE778">
            <v>1</v>
          </cell>
          <cell r="DF778">
            <v>1</v>
          </cell>
          <cell r="DG778">
            <v>1</v>
          </cell>
          <cell r="DH778">
            <v>0</v>
          </cell>
          <cell r="DI778">
            <v>1</v>
          </cell>
          <cell r="DJ778" t="str">
            <v>VRA1</v>
          </cell>
          <cell r="DK778" t="str">
            <v>Closed</v>
          </cell>
          <cell r="EA778" t="str">
            <v>Might</v>
          </cell>
          <cell r="EB778" t="str">
            <v xml:space="preserve">• Iron Will feat.
• Spell Focus (Divination).
• 4 ranks in Diplomacy.
• 8 ranks in Knowledge (arcana).
• 4 ranks in Search.
• 6 ranks in Spellcraft.
• Able to cast locate object (not checked).
• Must be initiated by an existing member (not checked).
</v>
          </cell>
        </row>
        <row r="779">
          <cell r="A779">
            <v>776</v>
          </cell>
          <cell r="B779" t="str">
            <v>Hallowed Witch</v>
          </cell>
          <cell r="C779" t="str">
            <v>Hwi</v>
          </cell>
          <cell r="D779" t="str">
            <v>Hwi</v>
          </cell>
          <cell r="E779">
            <v>0</v>
          </cell>
          <cell r="K779">
            <v>6</v>
          </cell>
          <cell r="L779">
            <v>4</v>
          </cell>
          <cell r="U779">
            <v>0.5</v>
          </cell>
          <cell r="V779">
            <v>0.5</v>
          </cell>
          <cell r="W779">
            <v>0.34</v>
          </cell>
          <cell r="X779">
            <v>0.5</v>
          </cell>
          <cell r="AH779">
            <v>1</v>
          </cell>
          <cell r="AI779">
            <v>1</v>
          </cell>
          <cell r="AJ779">
            <v>1</v>
          </cell>
          <cell r="AK779">
            <v>2</v>
          </cell>
          <cell r="AL779">
            <v>1</v>
          </cell>
          <cell r="AM779">
            <v>0</v>
          </cell>
          <cell r="AN779">
            <v>2</v>
          </cell>
          <cell r="AO779">
            <v>2</v>
          </cell>
          <cell r="AP779">
            <v>2</v>
          </cell>
          <cell r="AQ779">
            <v>2</v>
          </cell>
          <cell r="AR779">
            <v>2</v>
          </cell>
          <cell r="AS779">
            <v>2</v>
          </cell>
          <cell r="AT779">
            <v>2</v>
          </cell>
          <cell r="AU779">
            <v>2</v>
          </cell>
          <cell r="AV779">
            <v>1</v>
          </cell>
          <cell r="AW779">
            <v>1</v>
          </cell>
          <cell r="AX779">
            <v>1</v>
          </cell>
          <cell r="AY779">
            <v>1</v>
          </cell>
          <cell r="AZ779">
            <v>1</v>
          </cell>
          <cell r="BA779">
            <v>1</v>
          </cell>
          <cell r="BB779">
            <v>1</v>
          </cell>
          <cell r="BC779">
            <v>2</v>
          </cell>
          <cell r="BD779">
            <v>2</v>
          </cell>
          <cell r="BE779">
            <v>2</v>
          </cell>
          <cell r="BF779">
            <v>0</v>
          </cell>
          <cell r="BG779">
            <v>0</v>
          </cell>
          <cell r="BH779">
            <v>1</v>
          </cell>
          <cell r="BI779">
            <v>1</v>
          </cell>
          <cell r="BJ779">
            <v>2</v>
          </cell>
          <cell r="BK779">
            <v>1</v>
          </cell>
          <cell r="BL779">
            <v>1</v>
          </cell>
          <cell r="BM779">
            <v>1</v>
          </cell>
          <cell r="BN779">
            <v>1</v>
          </cell>
          <cell r="BO779">
            <v>1</v>
          </cell>
          <cell r="BP779">
            <v>0</v>
          </cell>
          <cell r="BQ779">
            <v>2</v>
          </cell>
          <cell r="BR779">
            <v>1</v>
          </cell>
          <cell r="BS779">
            <v>0</v>
          </cell>
          <cell r="BT779">
            <v>0</v>
          </cell>
          <cell r="BU779">
            <v>1</v>
          </cell>
          <cell r="BV779">
            <v>1</v>
          </cell>
          <cell r="BW779">
            <v>1</v>
          </cell>
          <cell r="BX779">
            <v>1</v>
          </cell>
          <cell r="BY779">
            <v>1</v>
          </cell>
          <cell r="BZ779">
            <v>1</v>
          </cell>
          <cell r="CA779">
            <v>1</v>
          </cell>
          <cell r="CB779">
            <v>1</v>
          </cell>
          <cell r="CC779">
            <v>1</v>
          </cell>
          <cell r="CD779">
            <v>1</v>
          </cell>
          <cell r="CE779">
            <v>1</v>
          </cell>
          <cell r="CF779">
            <v>1</v>
          </cell>
          <cell r="CG779">
            <v>2</v>
          </cell>
          <cell r="CH779">
            <v>1</v>
          </cell>
          <cell r="CI779">
            <v>1</v>
          </cell>
          <cell r="CJ779">
            <v>1</v>
          </cell>
          <cell r="CK779">
            <v>1</v>
          </cell>
          <cell r="CL779">
            <v>1</v>
          </cell>
          <cell r="CM779">
            <v>1</v>
          </cell>
          <cell r="CN779">
            <v>1</v>
          </cell>
          <cell r="CO779">
            <v>2</v>
          </cell>
          <cell r="CP779">
            <v>2</v>
          </cell>
          <cell r="CQ779">
            <v>2</v>
          </cell>
          <cell r="CR779">
            <v>2</v>
          </cell>
          <cell r="CS779">
            <v>2</v>
          </cell>
          <cell r="CT779">
            <v>2</v>
          </cell>
          <cell r="CU779">
            <v>0</v>
          </cell>
          <cell r="CV779">
            <v>1</v>
          </cell>
          <cell r="CW779">
            <v>1</v>
          </cell>
          <cell r="CX779">
            <v>1</v>
          </cell>
          <cell r="CY779">
            <v>1</v>
          </cell>
          <cell r="CZ779">
            <v>1</v>
          </cell>
          <cell r="DA779">
            <v>1</v>
          </cell>
          <cell r="DB779">
            <v>2</v>
          </cell>
          <cell r="DC779">
            <v>1</v>
          </cell>
          <cell r="DD779">
            <v>2</v>
          </cell>
          <cell r="DE779">
            <v>1</v>
          </cell>
          <cell r="DF779">
            <v>1</v>
          </cell>
          <cell r="DG779">
            <v>1</v>
          </cell>
          <cell r="DH779">
            <v>0</v>
          </cell>
          <cell r="DI779">
            <v>1</v>
          </cell>
          <cell r="DJ779" t="str">
            <v>VRA1</v>
          </cell>
          <cell r="DK779" t="str">
            <v>Closed</v>
          </cell>
          <cell r="EA779" t="str">
            <v>Might</v>
          </cell>
          <cell r="EB779" t="str">
            <v>• Alignment: Neutral.
• 8 ranks in Knowledge (arcana).
• 4 ranks in Knowledge (nature).
• 8 ranks in Spellcraft.
• Spell Focus (Divination or Enchantment)
• Ability to cast 2nd-level arcane spells and 2nd-level divine spells.
• Must be initiated into the mysteries of witchcraft by an existing coven. (not checked)</v>
          </cell>
        </row>
        <row r="780">
          <cell r="A780">
            <v>777</v>
          </cell>
          <cell r="B780" t="str">
            <v>Knight of the Shadows</v>
          </cell>
          <cell r="C780" t="str">
            <v>Ksh</v>
          </cell>
          <cell r="D780" t="str">
            <v>Ksh</v>
          </cell>
          <cell r="E780">
            <v>0</v>
          </cell>
          <cell r="K780">
            <v>2</v>
          </cell>
          <cell r="L780">
            <v>10</v>
          </cell>
          <cell r="N780" t="b">
            <v>0</v>
          </cell>
          <cell r="O780" t="b">
            <v>0</v>
          </cell>
          <cell r="P780" t="b">
            <v>0</v>
          </cell>
          <cell r="Q780" t="b">
            <v>0</v>
          </cell>
          <cell r="S780" t="b">
            <v>0</v>
          </cell>
          <cell r="T780" t="b">
            <v>0</v>
          </cell>
          <cell r="U780">
            <v>1</v>
          </cell>
          <cell r="V780">
            <v>0.5</v>
          </cell>
          <cell r="W780">
            <v>0.34</v>
          </cell>
          <cell r="X780">
            <v>0.34</v>
          </cell>
          <cell r="AH780">
            <v>1</v>
          </cell>
          <cell r="AI780">
            <v>1</v>
          </cell>
          <cell r="AJ780">
            <v>1</v>
          </cell>
          <cell r="AK780">
            <v>2</v>
          </cell>
          <cell r="AL780">
            <v>1</v>
          </cell>
          <cell r="AM780">
            <v>0</v>
          </cell>
          <cell r="AN780">
            <v>2</v>
          </cell>
          <cell r="AO780">
            <v>2</v>
          </cell>
          <cell r="AP780">
            <v>2</v>
          </cell>
          <cell r="AQ780">
            <v>2</v>
          </cell>
          <cell r="AR780">
            <v>2</v>
          </cell>
          <cell r="AS780">
            <v>2</v>
          </cell>
          <cell r="AT780">
            <v>2</v>
          </cell>
          <cell r="AU780">
            <v>2</v>
          </cell>
          <cell r="AV780">
            <v>1</v>
          </cell>
          <cell r="AW780">
            <v>2</v>
          </cell>
          <cell r="AX780">
            <v>1</v>
          </cell>
          <cell r="AY780">
            <v>2</v>
          </cell>
          <cell r="AZ780">
            <v>1</v>
          </cell>
          <cell r="BA780">
            <v>1</v>
          </cell>
          <cell r="BB780">
            <v>2</v>
          </cell>
          <cell r="BC780">
            <v>1</v>
          </cell>
          <cell r="BD780">
            <v>2</v>
          </cell>
          <cell r="BE780">
            <v>2</v>
          </cell>
          <cell r="BF780">
            <v>0</v>
          </cell>
          <cell r="BG780">
            <v>0</v>
          </cell>
          <cell r="BH780">
            <v>1</v>
          </cell>
          <cell r="BI780">
            <v>1</v>
          </cell>
          <cell r="BJ780">
            <v>1</v>
          </cell>
          <cell r="BK780">
            <v>1</v>
          </cell>
          <cell r="BL780">
            <v>1</v>
          </cell>
          <cell r="BM780">
            <v>2</v>
          </cell>
          <cell r="BN780">
            <v>2</v>
          </cell>
          <cell r="BO780">
            <v>2</v>
          </cell>
          <cell r="BP780">
            <v>0</v>
          </cell>
          <cell r="BQ780">
            <v>1</v>
          </cell>
          <cell r="BR780">
            <v>1</v>
          </cell>
          <cell r="BS780">
            <v>0</v>
          </cell>
          <cell r="BT780">
            <v>0</v>
          </cell>
          <cell r="BU780">
            <v>1</v>
          </cell>
          <cell r="BV780">
            <v>1</v>
          </cell>
          <cell r="BW780">
            <v>1</v>
          </cell>
          <cell r="BX780">
            <v>1</v>
          </cell>
          <cell r="BY780">
            <v>1</v>
          </cell>
          <cell r="BZ780">
            <v>1</v>
          </cell>
          <cell r="CA780">
            <v>1</v>
          </cell>
          <cell r="CB780">
            <v>1</v>
          </cell>
          <cell r="CC780">
            <v>1</v>
          </cell>
          <cell r="CD780">
            <v>1</v>
          </cell>
          <cell r="CE780">
            <v>1</v>
          </cell>
          <cell r="CF780">
            <v>1</v>
          </cell>
          <cell r="CG780">
            <v>2</v>
          </cell>
          <cell r="CH780">
            <v>1</v>
          </cell>
          <cell r="CI780">
            <v>1</v>
          </cell>
          <cell r="CJ780">
            <v>1</v>
          </cell>
          <cell r="CK780">
            <v>1</v>
          </cell>
          <cell r="CL780">
            <v>1</v>
          </cell>
          <cell r="CM780">
            <v>1</v>
          </cell>
          <cell r="CN780">
            <v>1</v>
          </cell>
          <cell r="CO780">
            <v>2</v>
          </cell>
          <cell r="CP780">
            <v>2</v>
          </cell>
          <cell r="CQ780">
            <v>2</v>
          </cell>
          <cell r="CR780">
            <v>2</v>
          </cell>
          <cell r="CS780">
            <v>2</v>
          </cell>
          <cell r="CT780">
            <v>2</v>
          </cell>
          <cell r="CU780">
            <v>0</v>
          </cell>
          <cell r="CV780">
            <v>2</v>
          </cell>
          <cell r="CW780">
            <v>1</v>
          </cell>
          <cell r="CX780">
            <v>1</v>
          </cell>
          <cell r="CY780">
            <v>1</v>
          </cell>
          <cell r="CZ780">
            <v>1</v>
          </cell>
          <cell r="DA780">
            <v>1</v>
          </cell>
          <cell r="DB780">
            <v>2</v>
          </cell>
          <cell r="DC780">
            <v>1</v>
          </cell>
          <cell r="DD780">
            <v>1</v>
          </cell>
          <cell r="DE780">
            <v>1</v>
          </cell>
          <cell r="DF780">
            <v>1</v>
          </cell>
          <cell r="DG780">
            <v>1</v>
          </cell>
          <cell r="DH780">
            <v>0</v>
          </cell>
          <cell r="DI780">
            <v>1</v>
          </cell>
          <cell r="DJ780" t="str">
            <v>VRA1</v>
          </cell>
          <cell r="DK780" t="str">
            <v>Closed</v>
          </cell>
          <cell r="EA780" t="str">
            <v>Might</v>
          </cell>
          <cell r="EB780" t="str">
            <v>• Base Attack Bonus: +6.
• 4 ranks in Gather Information.
• 4 ranks in Knowledge (local).
• Courage feat.
• .Dead Man Walking feat.
• Must be initiated by other Knights of the Shadows (not checked).</v>
          </cell>
        </row>
        <row r="781">
          <cell r="A781">
            <v>778</v>
          </cell>
          <cell r="B781" t="str">
            <v>Pistoleer</v>
          </cell>
          <cell r="C781" t="str">
            <v>Pis</v>
          </cell>
          <cell r="D781" t="str">
            <v>Pis</v>
          </cell>
          <cell r="E781">
            <v>0</v>
          </cell>
          <cell r="K781">
            <v>2</v>
          </cell>
          <cell r="L781">
            <v>8</v>
          </cell>
          <cell r="U781">
            <v>1</v>
          </cell>
          <cell r="V781">
            <v>0.5</v>
          </cell>
          <cell r="W781">
            <v>0.5</v>
          </cell>
          <cell r="X781">
            <v>0.34</v>
          </cell>
          <cell r="AH781">
            <v>1</v>
          </cell>
          <cell r="AI781">
            <v>1</v>
          </cell>
          <cell r="AJ781">
            <v>1</v>
          </cell>
          <cell r="AK781">
            <v>2</v>
          </cell>
          <cell r="AL781">
            <v>2</v>
          </cell>
          <cell r="AM781">
            <v>0</v>
          </cell>
          <cell r="AN781">
            <v>1</v>
          </cell>
          <cell r="AO781">
            <v>2</v>
          </cell>
          <cell r="AP781">
            <v>2</v>
          </cell>
          <cell r="AQ781">
            <v>2</v>
          </cell>
          <cell r="AR781">
            <v>2</v>
          </cell>
          <cell r="AS781">
            <v>2</v>
          </cell>
          <cell r="AT781">
            <v>2</v>
          </cell>
          <cell r="AU781">
            <v>2</v>
          </cell>
          <cell r="AV781">
            <v>1</v>
          </cell>
          <cell r="AW781">
            <v>1</v>
          </cell>
          <cell r="AX781">
            <v>1</v>
          </cell>
          <cell r="AY781">
            <v>1</v>
          </cell>
          <cell r="AZ781">
            <v>1</v>
          </cell>
          <cell r="BA781">
            <v>1</v>
          </cell>
          <cell r="BB781">
            <v>1</v>
          </cell>
          <cell r="BC781">
            <v>1</v>
          </cell>
          <cell r="BD781">
            <v>1</v>
          </cell>
          <cell r="BE781">
            <v>1</v>
          </cell>
          <cell r="BF781">
            <v>0</v>
          </cell>
          <cell r="BG781">
            <v>0</v>
          </cell>
          <cell r="BH781">
            <v>2</v>
          </cell>
          <cell r="BI781">
            <v>2</v>
          </cell>
          <cell r="BJ781">
            <v>1</v>
          </cell>
          <cell r="BK781">
            <v>1</v>
          </cell>
          <cell r="BL781">
            <v>1</v>
          </cell>
          <cell r="BM781">
            <v>1</v>
          </cell>
          <cell r="BN781">
            <v>1</v>
          </cell>
          <cell r="BO781">
            <v>1</v>
          </cell>
          <cell r="BP781">
            <v>0</v>
          </cell>
          <cell r="BQ781">
            <v>1</v>
          </cell>
          <cell r="BR781">
            <v>1</v>
          </cell>
          <cell r="BS781">
            <v>0</v>
          </cell>
          <cell r="BT781">
            <v>0</v>
          </cell>
          <cell r="BU781">
            <v>1</v>
          </cell>
          <cell r="BV781">
            <v>1</v>
          </cell>
          <cell r="BW781">
            <v>1</v>
          </cell>
          <cell r="BX781">
            <v>1</v>
          </cell>
          <cell r="BY781">
            <v>1</v>
          </cell>
          <cell r="BZ781">
            <v>1</v>
          </cell>
          <cell r="CA781">
            <v>1</v>
          </cell>
          <cell r="CB781">
            <v>1</v>
          </cell>
          <cell r="CC781">
            <v>1</v>
          </cell>
          <cell r="CD781">
            <v>1</v>
          </cell>
          <cell r="CE781">
            <v>1</v>
          </cell>
          <cell r="CF781">
            <v>1</v>
          </cell>
          <cell r="CG781">
            <v>1</v>
          </cell>
          <cell r="CH781">
            <v>1</v>
          </cell>
          <cell r="CI781">
            <v>1</v>
          </cell>
          <cell r="CJ781">
            <v>1</v>
          </cell>
          <cell r="CK781">
            <v>1</v>
          </cell>
          <cell r="CL781">
            <v>1</v>
          </cell>
          <cell r="CM781">
            <v>1</v>
          </cell>
          <cell r="CN781">
            <v>1</v>
          </cell>
          <cell r="CO781">
            <v>2</v>
          </cell>
          <cell r="CP781">
            <v>2</v>
          </cell>
          <cell r="CQ781">
            <v>2</v>
          </cell>
          <cell r="CR781">
            <v>2</v>
          </cell>
          <cell r="CS781">
            <v>2</v>
          </cell>
          <cell r="CT781">
            <v>2</v>
          </cell>
          <cell r="CU781">
            <v>0</v>
          </cell>
          <cell r="CV781">
            <v>2</v>
          </cell>
          <cell r="CW781">
            <v>1</v>
          </cell>
          <cell r="CX781">
            <v>2</v>
          </cell>
          <cell r="CY781">
            <v>1</v>
          </cell>
          <cell r="CZ781">
            <v>1</v>
          </cell>
          <cell r="DA781">
            <v>1</v>
          </cell>
          <cell r="DB781">
            <v>1</v>
          </cell>
          <cell r="DC781">
            <v>1</v>
          </cell>
          <cell r="DD781">
            <v>2</v>
          </cell>
          <cell r="DE781">
            <v>1</v>
          </cell>
          <cell r="DF781">
            <v>1</v>
          </cell>
          <cell r="DG781">
            <v>1</v>
          </cell>
          <cell r="DH781">
            <v>0</v>
          </cell>
          <cell r="DI781">
            <v>1</v>
          </cell>
          <cell r="DJ781" t="str">
            <v>VRA1</v>
          </cell>
          <cell r="DK781" t="str">
            <v>Closed</v>
          </cell>
          <cell r="EA781" t="str">
            <v>Might</v>
          </cell>
          <cell r="EB781" t="str">
            <v>• Base Attack Bonus: +4.
• Must own a Masterwork Pistol or Masterwork Musket (not checked).• Exotic Weapon Proficiency (firearms) feat.
• Point Blank Shot feat.
• Precise Shot feat.
• Quick Draw feat.
• Weapon Focus (pistol or musket).
• 4 ranks in Craft (Alchemy).
• 4 ranks in Craft (Gunsmithing).</v>
          </cell>
        </row>
        <row r="782">
          <cell r="A782">
            <v>779</v>
          </cell>
          <cell r="B782" t="str">
            <v>Stygian Attendant</v>
          </cell>
          <cell r="C782" t="str">
            <v>Sty</v>
          </cell>
          <cell r="D782" t="str">
            <v>Sty</v>
          </cell>
          <cell r="E782">
            <v>0</v>
          </cell>
          <cell r="K782">
            <v>2</v>
          </cell>
          <cell r="L782">
            <v>6</v>
          </cell>
          <cell r="U782">
            <v>0.5</v>
          </cell>
          <cell r="V782">
            <v>0.34</v>
          </cell>
          <cell r="W782">
            <v>0.34</v>
          </cell>
          <cell r="X782">
            <v>0.5</v>
          </cell>
          <cell r="AH782">
            <v>1</v>
          </cell>
          <cell r="AI782">
            <v>1</v>
          </cell>
          <cell r="AJ782">
            <v>1</v>
          </cell>
          <cell r="AK782">
            <v>1</v>
          </cell>
          <cell r="AL782">
            <v>1</v>
          </cell>
          <cell r="AM782">
            <v>0</v>
          </cell>
          <cell r="AN782">
            <v>2</v>
          </cell>
          <cell r="AO782">
            <v>2</v>
          </cell>
          <cell r="AP782">
            <v>2</v>
          </cell>
          <cell r="AQ782">
            <v>2</v>
          </cell>
          <cell r="AR782">
            <v>2</v>
          </cell>
          <cell r="AS782">
            <v>2</v>
          </cell>
          <cell r="AT782">
            <v>2</v>
          </cell>
          <cell r="AU782">
            <v>2</v>
          </cell>
          <cell r="AV782">
            <v>2</v>
          </cell>
          <cell r="AW782">
            <v>2</v>
          </cell>
          <cell r="AX782">
            <v>1</v>
          </cell>
          <cell r="AY782">
            <v>1</v>
          </cell>
          <cell r="AZ782">
            <v>1</v>
          </cell>
          <cell r="BA782">
            <v>1</v>
          </cell>
          <cell r="BB782">
            <v>2</v>
          </cell>
          <cell r="BC782">
            <v>1</v>
          </cell>
          <cell r="BD782">
            <v>1</v>
          </cell>
          <cell r="BE782">
            <v>1</v>
          </cell>
          <cell r="BF782">
            <v>0</v>
          </cell>
          <cell r="BG782">
            <v>0</v>
          </cell>
          <cell r="BH782">
            <v>1</v>
          </cell>
          <cell r="BI782">
            <v>1</v>
          </cell>
          <cell r="BJ782">
            <v>2</v>
          </cell>
          <cell r="BK782">
            <v>1</v>
          </cell>
          <cell r="BL782">
            <v>1</v>
          </cell>
          <cell r="BM782">
            <v>1</v>
          </cell>
          <cell r="BN782">
            <v>2</v>
          </cell>
          <cell r="BO782">
            <v>1</v>
          </cell>
          <cell r="BP782">
            <v>0</v>
          </cell>
          <cell r="BQ782">
            <v>1</v>
          </cell>
          <cell r="BR782">
            <v>1</v>
          </cell>
          <cell r="BS782">
            <v>0</v>
          </cell>
          <cell r="BT782">
            <v>0</v>
          </cell>
          <cell r="BU782">
            <v>1</v>
          </cell>
          <cell r="BV782">
            <v>2</v>
          </cell>
          <cell r="BW782">
            <v>2</v>
          </cell>
          <cell r="BX782">
            <v>2</v>
          </cell>
          <cell r="BY782">
            <v>1</v>
          </cell>
          <cell r="BZ782">
            <v>1</v>
          </cell>
          <cell r="CA782">
            <v>1</v>
          </cell>
          <cell r="CB782">
            <v>1</v>
          </cell>
          <cell r="CC782">
            <v>1</v>
          </cell>
          <cell r="CD782">
            <v>1</v>
          </cell>
          <cell r="CE782">
            <v>1</v>
          </cell>
          <cell r="CF782">
            <v>1</v>
          </cell>
          <cell r="CG782">
            <v>1</v>
          </cell>
          <cell r="CH782">
            <v>1</v>
          </cell>
          <cell r="CI782">
            <v>1</v>
          </cell>
          <cell r="CJ782">
            <v>1</v>
          </cell>
          <cell r="CK782">
            <v>1</v>
          </cell>
          <cell r="CL782">
            <v>1</v>
          </cell>
          <cell r="CM782">
            <v>1</v>
          </cell>
          <cell r="CN782">
            <v>1</v>
          </cell>
          <cell r="CO782">
            <v>2</v>
          </cell>
          <cell r="CP782">
            <v>2</v>
          </cell>
          <cell r="CQ782">
            <v>2</v>
          </cell>
          <cell r="CR782">
            <v>2</v>
          </cell>
          <cell r="CS782">
            <v>2</v>
          </cell>
          <cell r="CT782">
            <v>2</v>
          </cell>
          <cell r="CU782">
            <v>0</v>
          </cell>
          <cell r="CV782">
            <v>1</v>
          </cell>
          <cell r="CW782">
            <v>1</v>
          </cell>
          <cell r="CX782">
            <v>2</v>
          </cell>
          <cell r="CY782">
            <v>1</v>
          </cell>
          <cell r="CZ782">
            <v>1</v>
          </cell>
          <cell r="DA782">
            <v>1</v>
          </cell>
          <cell r="DB782">
            <v>2</v>
          </cell>
          <cell r="DC782">
            <v>1</v>
          </cell>
          <cell r="DD782">
            <v>1</v>
          </cell>
          <cell r="DE782">
            <v>1</v>
          </cell>
          <cell r="DF782">
            <v>1</v>
          </cell>
          <cell r="DG782">
            <v>1</v>
          </cell>
          <cell r="DH782">
            <v>0</v>
          </cell>
          <cell r="DI782">
            <v>1</v>
          </cell>
          <cell r="DJ782" t="str">
            <v>VRA1</v>
          </cell>
          <cell r="DK782" t="str">
            <v>Closed</v>
          </cell>
          <cell r="EA782" t="str">
            <v>Might</v>
          </cell>
          <cell r="EB782" t="str">
            <v xml:space="preserve">• 4 ranks in Diplomacy.
• 4 ranks in Knowledge (History).
• 6 ranks in Knowledge (Undead).
• 2 ranks in Knowledge (the planes), or Ethereal Empathy feat, or Ghost Sight feat.
</v>
          </cell>
        </row>
        <row r="783">
          <cell r="A783">
            <v>780</v>
          </cell>
          <cell r="B783" t="str">
            <v>– Prestige Classes Fiend Folio –</v>
          </cell>
          <cell r="E783">
            <v>0</v>
          </cell>
          <cell r="F783">
            <v>1</v>
          </cell>
        </row>
        <row r="784">
          <cell r="A784">
            <v>781</v>
          </cell>
          <cell r="B784" t="str">
            <v>Fiend of Blasphemy</v>
          </cell>
          <cell r="C784" t="str">
            <v>FBl</v>
          </cell>
          <cell r="D784" t="str">
            <v>FBl</v>
          </cell>
          <cell r="E784">
            <v>0</v>
          </cell>
          <cell r="K784">
            <v>2</v>
          </cell>
          <cell r="L784">
            <v>8</v>
          </cell>
          <cell r="U784">
            <v>0.75</v>
          </cell>
          <cell r="V784">
            <v>0.5</v>
          </cell>
          <cell r="W784">
            <v>0.5</v>
          </cell>
          <cell r="X784">
            <v>0.5</v>
          </cell>
          <cell r="AH784">
            <v>1</v>
          </cell>
          <cell r="AI784">
            <v>1</v>
          </cell>
          <cell r="AJ784">
            <v>1</v>
          </cell>
          <cell r="AK784">
            <v>2</v>
          </cell>
          <cell r="AL784">
            <v>1</v>
          </cell>
          <cell r="AM784">
            <v>0</v>
          </cell>
          <cell r="AN784">
            <v>2</v>
          </cell>
          <cell r="AO784">
            <v>1</v>
          </cell>
          <cell r="AP784">
            <v>1</v>
          </cell>
          <cell r="AQ784">
            <v>1</v>
          </cell>
          <cell r="AR784">
            <v>1</v>
          </cell>
          <cell r="AS784">
            <v>1</v>
          </cell>
          <cell r="AT784">
            <v>1</v>
          </cell>
          <cell r="AU784">
            <v>1</v>
          </cell>
          <cell r="AV784">
            <v>1</v>
          </cell>
          <cell r="AW784">
            <v>2</v>
          </cell>
          <cell r="AX784">
            <v>1</v>
          </cell>
          <cell r="AY784">
            <v>2</v>
          </cell>
          <cell r="AZ784">
            <v>1</v>
          </cell>
          <cell r="BA784">
            <v>1</v>
          </cell>
          <cell r="BB784">
            <v>1</v>
          </cell>
          <cell r="BC784">
            <v>1</v>
          </cell>
          <cell r="BD784">
            <v>1</v>
          </cell>
          <cell r="BE784">
            <v>1</v>
          </cell>
          <cell r="BF784">
            <v>0</v>
          </cell>
          <cell r="BG784">
            <v>0</v>
          </cell>
          <cell r="BH784">
            <v>1</v>
          </cell>
          <cell r="BI784">
            <v>1</v>
          </cell>
          <cell r="BJ784">
            <v>1</v>
          </cell>
          <cell r="BK784">
            <v>1</v>
          </cell>
          <cell r="BL784">
            <v>1</v>
          </cell>
          <cell r="BM784">
            <v>1</v>
          </cell>
          <cell r="BN784">
            <v>1</v>
          </cell>
          <cell r="BO784">
            <v>1</v>
          </cell>
          <cell r="BP784">
            <v>0</v>
          </cell>
          <cell r="BQ784">
            <v>1</v>
          </cell>
          <cell r="BR784">
            <v>1</v>
          </cell>
          <cell r="BS784">
            <v>1</v>
          </cell>
          <cell r="BT784">
            <v>1</v>
          </cell>
          <cell r="BU784">
            <v>2</v>
          </cell>
          <cell r="BV784">
            <v>1</v>
          </cell>
          <cell r="BW784">
            <v>1</v>
          </cell>
          <cell r="BX784">
            <v>1</v>
          </cell>
          <cell r="BY784">
            <v>1</v>
          </cell>
          <cell r="BZ784">
            <v>1</v>
          </cell>
          <cell r="CA784">
            <v>1</v>
          </cell>
          <cell r="CB784">
            <v>1</v>
          </cell>
          <cell r="CC784">
            <v>1</v>
          </cell>
          <cell r="CD784">
            <v>1</v>
          </cell>
          <cell r="CE784">
            <v>2</v>
          </cell>
          <cell r="CF784">
            <v>1</v>
          </cell>
          <cell r="CG784">
            <v>1</v>
          </cell>
          <cell r="CH784">
            <v>1</v>
          </cell>
          <cell r="CI784">
            <v>1</v>
          </cell>
          <cell r="CJ784">
            <v>1</v>
          </cell>
          <cell r="CK784">
            <v>1</v>
          </cell>
          <cell r="CL784">
            <v>1</v>
          </cell>
          <cell r="CM784">
            <v>1</v>
          </cell>
          <cell r="CN784">
            <v>1</v>
          </cell>
          <cell r="CO784">
            <v>1</v>
          </cell>
          <cell r="CP784">
            <v>1</v>
          </cell>
          <cell r="CQ784">
            <v>1</v>
          </cell>
          <cell r="CR784">
            <v>1</v>
          </cell>
          <cell r="CS784">
            <v>1</v>
          </cell>
          <cell r="CT784">
            <v>1</v>
          </cell>
          <cell r="CU784">
            <v>0</v>
          </cell>
          <cell r="CV784">
            <v>1</v>
          </cell>
          <cell r="CW784">
            <v>2</v>
          </cell>
          <cell r="CX784">
            <v>2</v>
          </cell>
          <cell r="CY784">
            <v>1</v>
          </cell>
          <cell r="CZ784">
            <v>1</v>
          </cell>
          <cell r="DA784">
            <v>1</v>
          </cell>
          <cell r="DB784">
            <v>2</v>
          </cell>
          <cell r="DC784">
            <v>2</v>
          </cell>
          <cell r="DD784">
            <v>1</v>
          </cell>
          <cell r="DE784">
            <v>1</v>
          </cell>
          <cell r="DF784">
            <v>1</v>
          </cell>
          <cell r="DG784">
            <v>1</v>
          </cell>
          <cell r="DH784">
            <v>0</v>
          </cell>
          <cell r="DI784">
            <v>1</v>
          </cell>
          <cell r="DJ784" t="str">
            <v>FF</v>
          </cell>
          <cell r="DK784" t="str">
            <v>Closed</v>
          </cell>
          <cell r="EA784" t="str">
            <v>Do</v>
          </cell>
          <cell r="EB784" t="str">
            <v>• Must be an Outsider.
• Must have the Evil Subtype.
• Base Will save +7.
• 10 ranks in Bluff.
• 10 ranks in Knowledge(Religion).
• Leadership feat.
• One Spell-like ability that duplicates a spell effect of 4th level or higher (not verified).</v>
          </cell>
        </row>
        <row r="785">
          <cell r="A785">
            <v>782</v>
          </cell>
          <cell r="B785" t="str">
            <v>Fiend of Corruption</v>
          </cell>
          <cell r="C785" t="str">
            <v>FCo</v>
          </cell>
          <cell r="D785" t="str">
            <v>FCo</v>
          </cell>
          <cell r="E785">
            <v>0</v>
          </cell>
          <cell r="K785">
            <v>2</v>
          </cell>
          <cell r="L785">
            <v>6</v>
          </cell>
          <cell r="U785">
            <v>0.75</v>
          </cell>
          <cell r="V785">
            <v>0.5</v>
          </cell>
          <cell r="W785">
            <v>0.5</v>
          </cell>
          <cell r="X785">
            <v>0.5</v>
          </cell>
          <cell r="AH785">
            <v>1</v>
          </cell>
          <cell r="AI785">
            <v>1</v>
          </cell>
          <cell r="AJ785">
            <v>1</v>
          </cell>
          <cell r="AK785">
            <v>2</v>
          </cell>
          <cell r="AL785">
            <v>1</v>
          </cell>
          <cell r="AM785">
            <v>0</v>
          </cell>
          <cell r="AN785">
            <v>1</v>
          </cell>
          <cell r="AO785">
            <v>1</v>
          </cell>
          <cell r="AP785">
            <v>1</v>
          </cell>
          <cell r="AQ785">
            <v>1</v>
          </cell>
          <cell r="AR785">
            <v>1</v>
          </cell>
          <cell r="AS785">
            <v>1</v>
          </cell>
          <cell r="AT785">
            <v>1</v>
          </cell>
          <cell r="AU785">
            <v>1</v>
          </cell>
          <cell r="AV785">
            <v>1</v>
          </cell>
          <cell r="AW785">
            <v>2</v>
          </cell>
          <cell r="AX785">
            <v>1</v>
          </cell>
          <cell r="AY785">
            <v>2</v>
          </cell>
          <cell r="AZ785">
            <v>1</v>
          </cell>
          <cell r="BA785">
            <v>1</v>
          </cell>
          <cell r="BB785">
            <v>1</v>
          </cell>
          <cell r="BC785">
            <v>1</v>
          </cell>
          <cell r="BD785">
            <v>1</v>
          </cell>
          <cell r="BE785">
            <v>1</v>
          </cell>
          <cell r="BF785">
            <v>0</v>
          </cell>
          <cell r="BG785">
            <v>0</v>
          </cell>
          <cell r="BH785">
            <v>1</v>
          </cell>
          <cell r="BI785">
            <v>1</v>
          </cell>
          <cell r="BJ785">
            <v>1</v>
          </cell>
          <cell r="BK785">
            <v>1</v>
          </cell>
          <cell r="BL785">
            <v>1</v>
          </cell>
          <cell r="BM785">
            <v>1</v>
          </cell>
          <cell r="BN785">
            <v>1</v>
          </cell>
          <cell r="BO785">
            <v>1</v>
          </cell>
          <cell r="BP785">
            <v>0</v>
          </cell>
          <cell r="BQ785">
            <v>1</v>
          </cell>
          <cell r="BR785">
            <v>1</v>
          </cell>
          <cell r="BS785">
            <v>1</v>
          </cell>
          <cell r="BT785">
            <v>1</v>
          </cell>
          <cell r="BU785">
            <v>2</v>
          </cell>
          <cell r="BV785">
            <v>1</v>
          </cell>
          <cell r="BW785">
            <v>1</v>
          </cell>
          <cell r="BX785">
            <v>1</v>
          </cell>
          <cell r="BY785">
            <v>1</v>
          </cell>
          <cell r="BZ785">
            <v>1</v>
          </cell>
          <cell r="CA785">
            <v>1</v>
          </cell>
          <cell r="CB785">
            <v>1</v>
          </cell>
          <cell r="CC785">
            <v>1</v>
          </cell>
          <cell r="CD785">
            <v>1</v>
          </cell>
          <cell r="CE785">
            <v>2</v>
          </cell>
          <cell r="CF785">
            <v>1</v>
          </cell>
          <cell r="CG785">
            <v>1</v>
          </cell>
          <cell r="CH785">
            <v>1</v>
          </cell>
          <cell r="CI785">
            <v>1</v>
          </cell>
          <cell r="CJ785">
            <v>1</v>
          </cell>
          <cell r="CK785">
            <v>1</v>
          </cell>
          <cell r="CL785">
            <v>1</v>
          </cell>
          <cell r="CM785">
            <v>1</v>
          </cell>
          <cell r="CN785">
            <v>1</v>
          </cell>
          <cell r="CO785">
            <v>1</v>
          </cell>
          <cell r="CP785">
            <v>1</v>
          </cell>
          <cell r="CQ785">
            <v>1</v>
          </cell>
          <cell r="CR785">
            <v>1</v>
          </cell>
          <cell r="CS785">
            <v>1</v>
          </cell>
          <cell r="CT785">
            <v>1</v>
          </cell>
          <cell r="CU785">
            <v>0</v>
          </cell>
          <cell r="CV785">
            <v>1</v>
          </cell>
          <cell r="CW785">
            <v>2</v>
          </cell>
          <cell r="CX785">
            <v>2</v>
          </cell>
          <cell r="CY785">
            <v>1</v>
          </cell>
          <cell r="CZ785">
            <v>1</v>
          </cell>
          <cell r="DA785">
            <v>1</v>
          </cell>
          <cell r="DB785">
            <v>1</v>
          </cell>
          <cell r="DC785">
            <v>2</v>
          </cell>
          <cell r="DD785">
            <v>1</v>
          </cell>
          <cell r="DE785">
            <v>1</v>
          </cell>
          <cell r="DF785">
            <v>1</v>
          </cell>
          <cell r="DG785">
            <v>1</v>
          </cell>
          <cell r="DH785">
            <v>0</v>
          </cell>
          <cell r="DI785">
            <v>1</v>
          </cell>
          <cell r="DJ785" t="str">
            <v>FF</v>
          </cell>
          <cell r="DK785" t="str">
            <v>Closed</v>
          </cell>
          <cell r="EA785" t="str">
            <v>Do</v>
          </cell>
          <cell r="EB785" t="str">
            <v>• Must be an Outsider.
• Must have the Evil Subtype.
• Base Will save +7.
• 10 ranks in Bluff.
• 10 ranks in Disguise.
• 10 ranks in Sense Motive.
• Able to use Charm Monster or Charm Person as a spell or spell-like ability (not verified).</v>
          </cell>
        </row>
        <row r="786">
          <cell r="A786">
            <v>783</v>
          </cell>
          <cell r="B786" t="str">
            <v>Fiend of Possession</v>
          </cell>
          <cell r="C786" t="str">
            <v>FPo</v>
          </cell>
          <cell r="D786" t="str">
            <v>FPo</v>
          </cell>
          <cell r="E786">
            <v>0</v>
          </cell>
          <cell r="K786">
            <v>2</v>
          </cell>
          <cell r="L786">
            <v>6</v>
          </cell>
          <cell r="U786">
            <v>0.5</v>
          </cell>
          <cell r="V786">
            <v>0.5</v>
          </cell>
          <cell r="W786">
            <v>0.5</v>
          </cell>
          <cell r="X786">
            <v>0.5</v>
          </cell>
          <cell r="AH786">
            <v>1</v>
          </cell>
          <cell r="AI786">
            <v>1</v>
          </cell>
          <cell r="AJ786">
            <v>1</v>
          </cell>
          <cell r="AK786">
            <v>2</v>
          </cell>
          <cell r="AL786">
            <v>1</v>
          </cell>
          <cell r="AM786">
            <v>0</v>
          </cell>
          <cell r="AN786">
            <v>1</v>
          </cell>
          <cell r="AO786">
            <v>1</v>
          </cell>
          <cell r="AP786">
            <v>1</v>
          </cell>
          <cell r="AQ786">
            <v>1</v>
          </cell>
          <cell r="AR786">
            <v>1</v>
          </cell>
          <cell r="AS786">
            <v>1</v>
          </cell>
          <cell r="AT786">
            <v>1</v>
          </cell>
          <cell r="AU786">
            <v>1</v>
          </cell>
          <cell r="AV786">
            <v>1</v>
          </cell>
          <cell r="AW786">
            <v>2</v>
          </cell>
          <cell r="AX786">
            <v>1</v>
          </cell>
          <cell r="AY786">
            <v>2</v>
          </cell>
          <cell r="AZ786">
            <v>1</v>
          </cell>
          <cell r="BA786">
            <v>1</v>
          </cell>
          <cell r="BB786">
            <v>1</v>
          </cell>
          <cell r="BC786">
            <v>1</v>
          </cell>
          <cell r="BD786">
            <v>1</v>
          </cell>
          <cell r="BE786">
            <v>2</v>
          </cell>
          <cell r="BF786">
            <v>0</v>
          </cell>
          <cell r="BG786">
            <v>0</v>
          </cell>
          <cell r="BH786">
            <v>1</v>
          </cell>
          <cell r="BI786">
            <v>1</v>
          </cell>
          <cell r="BJ786">
            <v>1</v>
          </cell>
          <cell r="BK786">
            <v>1</v>
          </cell>
          <cell r="BL786">
            <v>1</v>
          </cell>
          <cell r="BM786">
            <v>1</v>
          </cell>
          <cell r="BN786">
            <v>1</v>
          </cell>
          <cell r="BO786">
            <v>1</v>
          </cell>
          <cell r="BP786">
            <v>0</v>
          </cell>
          <cell r="BQ786">
            <v>1</v>
          </cell>
          <cell r="BR786">
            <v>1</v>
          </cell>
          <cell r="BS786">
            <v>1</v>
          </cell>
          <cell r="BT786">
            <v>1</v>
          </cell>
          <cell r="BU786">
            <v>1</v>
          </cell>
          <cell r="BV786">
            <v>1</v>
          </cell>
          <cell r="BW786">
            <v>1</v>
          </cell>
          <cell r="BX786">
            <v>1</v>
          </cell>
          <cell r="BY786">
            <v>1</v>
          </cell>
          <cell r="BZ786">
            <v>1</v>
          </cell>
          <cell r="CA786">
            <v>1</v>
          </cell>
          <cell r="CB786">
            <v>1</v>
          </cell>
          <cell r="CC786">
            <v>1</v>
          </cell>
          <cell r="CD786">
            <v>1</v>
          </cell>
          <cell r="CE786">
            <v>2</v>
          </cell>
          <cell r="CF786">
            <v>1</v>
          </cell>
          <cell r="CG786">
            <v>1</v>
          </cell>
          <cell r="CH786">
            <v>1</v>
          </cell>
          <cell r="CI786">
            <v>1</v>
          </cell>
          <cell r="CJ786">
            <v>1</v>
          </cell>
          <cell r="CK786">
            <v>1</v>
          </cell>
          <cell r="CL786">
            <v>1</v>
          </cell>
          <cell r="CM786">
            <v>1</v>
          </cell>
          <cell r="CN786">
            <v>1</v>
          </cell>
          <cell r="CO786">
            <v>1</v>
          </cell>
          <cell r="CP786">
            <v>1</v>
          </cell>
          <cell r="CQ786">
            <v>1</v>
          </cell>
          <cell r="CR786">
            <v>1</v>
          </cell>
          <cell r="CS786">
            <v>1</v>
          </cell>
          <cell r="CT786">
            <v>1</v>
          </cell>
          <cell r="CU786">
            <v>0</v>
          </cell>
          <cell r="CV786">
            <v>1</v>
          </cell>
          <cell r="CW786">
            <v>2</v>
          </cell>
          <cell r="CX786">
            <v>2</v>
          </cell>
          <cell r="CY786">
            <v>1</v>
          </cell>
          <cell r="CZ786">
            <v>1</v>
          </cell>
          <cell r="DA786">
            <v>1</v>
          </cell>
          <cell r="DB786">
            <v>2</v>
          </cell>
          <cell r="DC786">
            <v>2</v>
          </cell>
          <cell r="DD786">
            <v>1</v>
          </cell>
          <cell r="DE786">
            <v>1</v>
          </cell>
          <cell r="DF786">
            <v>1</v>
          </cell>
          <cell r="DG786">
            <v>1</v>
          </cell>
          <cell r="DH786">
            <v>0</v>
          </cell>
          <cell r="DI786">
            <v>1</v>
          </cell>
          <cell r="DJ786" t="str">
            <v>FF</v>
          </cell>
          <cell r="DK786" t="str">
            <v>Closed</v>
          </cell>
          <cell r="EA786" t="str">
            <v>Do</v>
          </cell>
          <cell r="EB786" t="str">
            <v>• Must be an Outsider.
• Must have the Evil Subtype.
• Base Will save +5.
• 6 ranks in Hide.
• 6 ranks in Knowledge(Arcana).</v>
          </cell>
        </row>
        <row r="787">
          <cell r="A787">
            <v>784</v>
          </cell>
          <cell r="B787" t="str">
            <v>– Prestige Classes Player's Companion –</v>
          </cell>
          <cell r="E787">
            <v>0</v>
          </cell>
        </row>
        <row r="788">
          <cell r="A788">
            <v>785</v>
          </cell>
          <cell r="B788" t="str">
            <v>Guerilla</v>
          </cell>
          <cell r="C788" t="str">
            <v>Gla</v>
          </cell>
          <cell r="D788" t="str">
            <v>Gla</v>
          </cell>
          <cell r="E788">
            <v>0</v>
          </cell>
          <cell r="K788">
            <v>6</v>
          </cell>
          <cell r="L788">
            <v>6</v>
          </cell>
          <cell r="N788" t="b">
            <v>0</v>
          </cell>
          <cell r="O788" t="b">
            <v>0</v>
          </cell>
          <cell r="S788" t="b">
            <v>0</v>
          </cell>
          <cell r="U788">
            <v>1</v>
          </cell>
          <cell r="V788">
            <v>0.34</v>
          </cell>
          <cell r="W788">
            <v>0.5</v>
          </cell>
          <cell r="X788">
            <v>0.34</v>
          </cell>
          <cell r="AH788">
            <v>1</v>
          </cell>
          <cell r="AI788">
            <v>1</v>
          </cell>
          <cell r="AJ788">
            <v>1</v>
          </cell>
          <cell r="AK788">
            <v>2</v>
          </cell>
          <cell r="AL788">
            <v>2</v>
          </cell>
          <cell r="AM788">
            <v>0</v>
          </cell>
          <cell r="AN788">
            <v>1</v>
          </cell>
          <cell r="AO788">
            <v>2</v>
          </cell>
          <cell r="AP788">
            <v>2</v>
          </cell>
          <cell r="AQ788">
            <v>2</v>
          </cell>
          <cell r="AR788">
            <v>2</v>
          </cell>
          <cell r="AS788">
            <v>2</v>
          </cell>
          <cell r="AT788">
            <v>2</v>
          </cell>
          <cell r="AU788">
            <v>2</v>
          </cell>
          <cell r="AV788">
            <v>1</v>
          </cell>
          <cell r="AW788">
            <v>2</v>
          </cell>
          <cell r="AX788">
            <v>2</v>
          </cell>
          <cell r="AY788">
            <v>2</v>
          </cell>
          <cell r="AZ788">
            <v>2</v>
          </cell>
          <cell r="BA788">
            <v>2</v>
          </cell>
          <cell r="BB788">
            <v>2</v>
          </cell>
          <cell r="BC788">
            <v>1</v>
          </cell>
          <cell r="BD788">
            <v>1</v>
          </cell>
          <cell r="BE788">
            <v>2</v>
          </cell>
          <cell r="BF788">
            <v>0</v>
          </cell>
          <cell r="BG788">
            <v>0</v>
          </cell>
          <cell r="BH788">
            <v>2</v>
          </cell>
          <cell r="BI788">
            <v>2</v>
          </cell>
          <cell r="BJ788">
            <v>1</v>
          </cell>
          <cell r="BK788">
            <v>1</v>
          </cell>
          <cell r="BL788">
            <v>1</v>
          </cell>
          <cell r="BM788">
            <v>1</v>
          </cell>
          <cell r="BN788">
            <v>1</v>
          </cell>
          <cell r="BO788">
            <v>2</v>
          </cell>
          <cell r="BP788">
            <v>0</v>
          </cell>
          <cell r="BQ788">
            <v>1</v>
          </cell>
          <cell r="BR788">
            <v>1</v>
          </cell>
          <cell r="BS788">
            <v>1</v>
          </cell>
          <cell r="BT788">
            <v>0</v>
          </cell>
          <cell r="BU788">
            <v>1</v>
          </cell>
          <cell r="BV788">
            <v>1</v>
          </cell>
          <cell r="BW788">
            <v>1</v>
          </cell>
          <cell r="BX788">
            <v>1</v>
          </cell>
          <cell r="BY788">
            <v>1</v>
          </cell>
          <cell r="BZ788">
            <v>1</v>
          </cell>
          <cell r="CA788">
            <v>1</v>
          </cell>
          <cell r="CB788">
            <v>1</v>
          </cell>
          <cell r="CC788">
            <v>1</v>
          </cell>
          <cell r="CD788">
            <v>1</v>
          </cell>
          <cell r="CE788">
            <v>2</v>
          </cell>
          <cell r="CF788">
            <v>1</v>
          </cell>
          <cell r="CG788">
            <v>2</v>
          </cell>
          <cell r="CH788">
            <v>2</v>
          </cell>
          <cell r="CI788">
            <v>1</v>
          </cell>
          <cell r="CJ788">
            <v>1</v>
          </cell>
          <cell r="CK788">
            <v>1</v>
          </cell>
          <cell r="CL788">
            <v>1</v>
          </cell>
          <cell r="CM788">
            <v>1</v>
          </cell>
          <cell r="CN788">
            <v>1</v>
          </cell>
          <cell r="CO788">
            <v>2</v>
          </cell>
          <cell r="CP788">
            <v>2</v>
          </cell>
          <cell r="CQ788">
            <v>2</v>
          </cell>
          <cell r="CR788">
            <v>2</v>
          </cell>
          <cell r="CS788">
            <v>2</v>
          </cell>
          <cell r="CT788">
            <v>2</v>
          </cell>
          <cell r="CU788">
            <v>1</v>
          </cell>
          <cell r="CV788">
            <v>1</v>
          </cell>
          <cell r="CW788">
            <v>2</v>
          </cell>
          <cell r="CX788">
            <v>2</v>
          </cell>
          <cell r="CY788">
            <v>1</v>
          </cell>
          <cell r="CZ788">
            <v>1</v>
          </cell>
          <cell r="DA788">
            <v>1</v>
          </cell>
          <cell r="DB788">
            <v>1</v>
          </cell>
          <cell r="DC788">
            <v>2</v>
          </cell>
          <cell r="DD788">
            <v>2</v>
          </cell>
          <cell r="DE788">
            <v>2</v>
          </cell>
          <cell r="DF788">
            <v>1</v>
          </cell>
          <cell r="DG788">
            <v>1</v>
          </cell>
          <cell r="DH788">
            <v>1</v>
          </cell>
          <cell r="DI788">
            <v>2</v>
          </cell>
          <cell r="DJ788" t="str">
            <v>PC</v>
          </cell>
          <cell r="DK788" t="str">
            <v>Closed</v>
          </cell>
          <cell r="EA788" t="str">
            <v>Might</v>
          </cell>
          <cell r="EB788" t="str">
            <v xml:space="preserve">• Craft (traps) 8 ranks.
• Hide 5 ranks.
• Move Silently 5 ranks.
• Survival 8 ranks.
</v>
          </cell>
        </row>
        <row r="789">
          <cell r="A789">
            <v>786</v>
          </cell>
          <cell r="B789" t="str">
            <v>Swift</v>
          </cell>
          <cell r="C789" t="str">
            <v>Sft</v>
          </cell>
          <cell r="D789" t="str">
            <v>Sft</v>
          </cell>
          <cell r="E789">
            <v>0</v>
          </cell>
          <cell r="K789">
            <v>4</v>
          </cell>
          <cell r="L789">
            <v>8</v>
          </cell>
          <cell r="U789">
            <v>0.5</v>
          </cell>
          <cell r="V789">
            <v>0.5</v>
          </cell>
          <cell r="W789">
            <v>0.5</v>
          </cell>
          <cell r="X789">
            <v>0.34</v>
          </cell>
          <cell r="AH789">
            <v>1</v>
          </cell>
          <cell r="AI789">
            <v>1</v>
          </cell>
          <cell r="AJ789">
            <v>2</v>
          </cell>
          <cell r="AK789">
            <v>1</v>
          </cell>
          <cell r="AL789">
            <v>1</v>
          </cell>
          <cell r="AM789">
            <v>0</v>
          </cell>
          <cell r="AN789">
            <v>1</v>
          </cell>
          <cell r="AO789">
            <v>1</v>
          </cell>
          <cell r="AP789">
            <v>1</v>
          </cell>
          <cell r="AQ789">
            <v>1</v>
          </cell>
          <cell r="AR789">
            <v>1</v>
          </cell>
          <cell r="AS789">
            <v>1</v>
          </cell>
          <cell r="AT789">
            <v>1</v>
          </cell>
          <cell r="AU789">
            <v>1</v>
          </cell>
          <cell r="AV789">
            <v>1</v>
          </cell>
          <cell r="AW789">
            <v>1</v>
          </cell>
          <cell r="AX789">
            <v>1</v>
          </cell>
          <cell r="AY789">
            <v>1</v>
          </cell>
          <cell r="AZ789">
            <v>1</v>
          </cell>
          <cell r="BA789">
            <v>1</v>
          </cell>
          <cell r="BB789">
            <v>1</v>
          </cell>
          <cell r="BC789">
            <v>1</v>
          </cell>
          <cell r="BD789">
            <v>2</v>
          </cell>
          <cell r="BE789">
            <v>1</v>
          </cell>
          <cell r="BF789">
            <v>0</v>
          </cell>
          <cell r="BG789">
            <v>0</v>
          </cell>
          <cell r="BH789">
            <v>1</v>
          </cell>
          <cell r="BI789">
            <v>2</v>
          </cell>
          <cell r="BJ789">
            <v>1</v>
          </cell>
          <cell r="BK789">
            <v>1</v>
          </cell>
          <cell r="BL789">
            <v>1</v>
          </cell>
          <cell r="BM789">
            <v>1</v>
          </cell>
          <cell r="BN789">
            <v>1</v>
          </cell>
          <cell r="BO789">
            <v>1</v>
          </cell>
          <cell r="BP789">
            <v>0</v>
          </cell>
          <cell r="BQ789">
            <v>1</v>
          </cell>
          <cell r="BR789">
            <v>1</v>
          </cell>
          <cell r="BS789">
            <v>1</v>
          </cell>
          <cell r="BT789">
            <v>0</v>
          </cell>
          <cell r="BU789">
            <v>1</v>
          </cell>
          <cell r="BV789">
            <v>1</v>
          </cell>
          <cell r="BW789">
            <v>1</v>
          </cell>
          <cell r="BX789">
            <v>1</v>
          </cell>
          <cell r="BY789">
            <v>1</v>
          </cell>
          <cell r="BZ789">
            <v>1</v>
          </cell>
          <cell r="CA789">
            <v>1</v>
          </cell>
          <cell r="CB789">
            <v>1</v>
          </cell>
          <cell r="CC789">
            <v>1</v>
          </cell>
          <cell r="CD789">
            <v>1</v>
          </cell>
          <cell r="CE789">
            <v>2</v>
          </cell>
          <cell r="CF789">
            <v>1</v>
          </cell>
          <cell r="CG789">
            <v>2</v>
          </cell>
          <cell r="CH789">
            <v>1</v>
          </cell>
          <cell r="CI789">
            <v>1</v>
          </cell>
          <cell r="CJ789">
            <v>1</v>
          </cell>
          <cell r="CK789">
            <v>1</v>
          </cell>
          <cell r="CL789">
            <v>1</v>
          </cell>
          <cell r="CM789">
            <v>1</v>
          </cell>
          <cell r="CN789">
            <v>1</v>
          </cell>
          <cell r="CO789">
            <v>1</v>
          </cell>
          <cell r="CP789">
            <v>1</v>
          </cell>
          <cell r="CQ789">
            <v>1</v>
          </cell>
          <cell r="CR789">
            <v>1</v>
          </cell>
          <cell r="CS789">
            <v>1</v>
          </cell>
          <cell r="CT789">
            <v>1</v>
          </cell>
          <cell r="CU789">
            <v>1</v>
          </cell>
          <cell r="CV789">
            <v>1</v>
          </cell>
          <cell r="CW789">
            <v>1</v>
          </cell>
          <cell r="CX789">
            <v>1</v>
          </cell>
          <cell r="CY789">
            <v>1</v>
          </cell>
          <cell r="CZ789">
            <v>1</v>
          </cell>
          <cell r="DA789">
            <v>1</v>
          </cell>
          <cell r="DB789">
            <v>1</v>
          </cell>
          <cell r="DC789">
            <v>2</v>
          </cell>
          <cell r="DD789">
            <v>1</v>
          </cell>
          <cell r="DE789">
            <v>2</v>
          </cell>
          <cell r="DF789">
            <v>2</v>
          </cell>
          <cell r="DG789">
            <v>1</v>
          </cell>
          <cell r="DH789">
            <v>1</v>
          </cell>
          <cell r="DI789">
            <v>1</v>
          </cell>
          <cell r="DJ789" t="str">
            <v>PC</v>
          </cell>
          <cell r="DK789" t="str">
            <v>Closed</v>
          </cell>
          <cell r="EA789" t="str">
            <v>Might</v>
          </cell>
          <cell r="EB789" t="str">
            <v xml:space="preserve">• Endurance Feat.
• Mobility Feat.
• Run Feat.
</v>
          </cell>
        </row>
        <row r="790">
          <cell r="A790">
            <v>787</v>
          </cell>
          <cell r="B790" t="str">
            <v>– Prestige Classes Dragon Magazine Compendium –</v>
          </cell>
          <cell r="E790">
            <v>0</v>
          </cell>
          <cell r="F790">
            <v>1</v>
          </cell>
        </row>
        <row r="791">
          <cell r="A791">
            <v>788</v>
          </cell>
          <cell r="B791" t="str">
            <v>Osteomancer</v>
          </cell>
          <cell r="C791" t="str">
            <v>Ost</v>
          </cell>
          <cell r="D791" t="str">
            <v>Ost</v>
          </cell>
          <cell r="E791">
            <v>0</v>
          </cell>
          <cell r="G791">
            <v>0</v>
          </cell>
          <cell r="K791">
            <v>2</v>
          </cell>
          <cell r="L791">
            <v>8</v>
          </cell>
          <cell r="U791">
            <v>0.75</v>
          </cell>
          <cell r="V791">
            <v>0.5</v>
          </cell>
          <cell r="W791">
            <v>0.34</v>
          </cell>
          <cell r="X791">
            <v>0.5</v>
          </cell>
          <cell r="AH791">
            <v>1</v>
          </cell>
          <cell r="AI791">
            <v>1</v>
          </cell>
          <cell r="AJ791">
            <v>1</v>
          </cell>
          <cell r="AK791">
            <v>1</v>
          </cell>
          <cell r="AL791">
            <v>1</v>
          </cell>
          <cell r="AM791">
            <v>0</v>
          </cell>
          <cell r="AN791">
            <v>2</v>
          </cell>
          <cell r="AO791">
            <v>2</v>
          </cell>
          <cell r="AP791">
            <v>2</v>
          </cell>
          <cell r="AQ791">
            <v>2</v>
          </cell>
          <cell r="AR791">
            <v>2</v>
          </cell>
          <cell r="AS791">
            <v>2</v>
          </cell>
          <cell r="AT791">
            <v>2</v>
          </cell>
          <cell r="AU791">
            <v>2</v>
          </cell>
          <cell r="AV791">
            <v>1</v>
          </cell>
          <cell r="AW791">
            <v>1</v>
          </cell>
          <cell r="AX791">
            <v>1</v>
          </cell>
          <cell r="AY791">
            <v>2</v>
          </cell>
          <cell r="AZ791">
            <v>1</v>
          </cell>
          <cell r="BA791">
            <v>1</v>
          </cell>
          <cell r="BB791">
            <v>1</v>
          </cell>
          <cell r="BC791">
            <v>1</v>
          </cell>
          <cell r="BD791">
            <v>2</v>
          </cell>
          <cell r="BE791">
            <v>1</v>
          </cell>
          <cell r="BF791">
            <v>0</v>
          </cell>
          <cell r="BG791">
            <v>0</v>
          </cell>
          <cell r="BH791">
            <v>2</v>
          </cell>
          <cell r="BI791">
            <v>1</v>
          </cell>
          <cell r="BJ791">
            <v>2</v>
          </cell>
          <cell r="BK791">
            <v>2</v>
          </cell>
          <cell r="BL791">
            <v>2</v>
          </cell>
          <cell r="BM791">
            <v>2</v>
          </cell>
          <cell r="BN791">
            <v>2</v>
          </cell>
          <cell r="BO791">
            <v>2</v>
          </cell>
          <cell r="BP791">
            <v>0</v>
          </cell>
          <cell r="BQ791">
            <v>2</v>
          </cell>
          <cell r="BR791">
            <v>2</v>
          </cell>
          <cell r="BS791">
            <v>2</v>
          </cell>
          <cell r="BT791">
            <v>0</v>
          </cell>
          <cell r="BU791">
            <v>2</v>
          </cell>
          <cell r="BV791">
            <v>2</v>
          </cell>
          <cell r="BW791">
            <v>2</v>
          </cell>
          <cell r="BX791">
            <v>2</v>
          </cell>
          <cell r="BY791">
            <v>2</v>
          </cell>
          <cell r="BZ791">
            <v>2</v>
          </cell>
          <cell r="CA791">
            <v>2</v>
          </cell>
          <cell r="CB791">
            <v>2</v>
          </cell>
          <cell r="CC791">
            <v>2</v>
          </cell>
          <cell r="CD791">
            <v>2</v>
          </cell>
          <cell r="CE791">
            <v>1</v>
          </cell>
          <cell r="CF791">
            <v>1</v>
          </cell>
          <cell r="CG791">
            <v>1</v>
          </cell>
          <cell r="CH791">
            <v>1</v>
          </cell>
          <cell r="CI791">
            <v>1</v>
          </cell>
          <cell r="CJ791">
            <v>1</v>
          </cell>
          <cell r="CK791">
            <v>1</v>
          </cell>
          <cell r="CL791">
            <v>1</v>
          </cell>
          <cell r="CM791">
            <v>1</v>
          </cell>
          <cell r="CN791">
            <v>1</v>
          </cell>
          <cell r="CO791">
            <v>1</v>
          </cell>
          <cell r="CP791">
            <v>1</v>
          </cell>
          <cell r="CQ791">
            <v>1</v>
          </cell>
          <cell r="CR791">
            <v>1</v>
          </cell>
          <cell r="CS791">
            <v>1</v>
          </cell>
          <cell r="CT791">
            <v>1</v>
          </cell>
          <cell r="CU791">
            <v>1</v>
          </cell>
          <cell r="CV791">
            <v>1</v>
          </cell>
          <cell r="CW791">
            <v>1</v>
          </cell>
          <cell r="CX791">
            <v>1</v>
          </cell>
          <cell r="CY791">
            <v>1</v>
          </cell>
          <cell r="CZ791">
            <v>1</v>
          </cell>
          <cell r="DA791">
            <v>1</v>
          </cell>
          <cell r="DB791">
            <v>2</v>
          </cell>
          <cell r="DC791">
            <v>1</v>
          </cell>
          <cell r="DD791">
            <v>1</v>
          </cell>
          <cell r="DE791">
            <v>1</v>
          </cell>
          <cell r="DF791">
            <v>1</v>
          </cell>
          <cell r="DG791">
            <v>2</v>
          </cell>
          <cell r="DH791">
            <v>1</v>
          </cell>
          <cell r="DI791">
            <v>1</v>
          </cell>
          <cell r="DJ791" t="str">
            <v>DC</v>
          </cell>
          <cell r="DK791" t="str">
            <v>Closed</v>
          </cell>
          <cell r="EA791" t="str">
            <v>Might</v>
          </cell>
          <cell r="EB791" t="str">
            <v>• Base Attack Bonus: +4.
• Heal 4 ranks.
• Knowledge (Arcana) 4 ranks.
• Knowledge (Nature) 4 ranks.
• Toughness feat.
• Must be able to cast at least three Transmutation spells, one of which is 1st level or higher (not checked)</v>
          </cell>
        </row>
        <row r="792">
          <cell r="A792">
            <v>789</v>
          </cell>
          <cell r="B792" t="str">
            <v>– Prestige Classes Wizards Online Content –</v>
          </cell>
          <cell r="E792">
            <v>0</v>
          </cell>
          <cell r="F792">
            <v>1</v>
          </cell>
        </row>
        <row r="793">
          <cell r="A793">
            <v>790</v>
          </cell>
          <cell r="B793" t="str">
            <v>Dwarven Chanter</v>
          </cell>
          <cell r="C793" t="str">
            <v>DwCh</v>
          </cell>
          <cell r="D793" t="str">
            <v>DwCh</v>
          </cell>
          <cell r="E793">
            <v>0</v>
          </cell>
          <cell r="G793">
            <v>0</v>
          </cell>
          <cell r="K793">
            <v>6</v>
          </cell>
          <cell r="L793">
            <v>6</v>
          </cell>
          <cell r="U793">
            <v>0.75</v>
          </cell>
          <cell r="V793">
            <v>0.5</v>
          </cell>
          <cell r="W793">
            <v>0.34</v>
          </cell>
          <cell r="X793">
            <v>0.5</v>
          </cell>
          <cell r="AH793">
            <v>2</v>
          </cell>
          <cell r="AI793">
            <v>1</v>
          </cell>
          <cell r="AJ793">
            <v>2</v>
          </cell>
          <cell r="AK793">
            <v>2</v>
          </cell>
          <cell r="AL793">
            <v>2</v>
          </cell>
          <cell r="AM793">
            <v>0</v>
          </cell>
          <cell r="AN793">
            <v>2</v>
          </cell>
          <cell r="AO793">
            <v>2</v>
          </cell>
          <cell r="AP793">
            <v>2</v>
          </cell>
          <cell r="AQ793">
            <v>2</v>
          </cell>
          <cell r="AR793">
            <v>2</v>
          </cell>
          <cell r="AS793">
            <v>2</v>
          </cell>
          <cell r="AT793">
            <v>2</v>
          </cell>
          <cell r="AU793">
            <v>2</v>
          </cell>
          <cell r="AV793">
            <v>2</v>
          </cell>
          <cell r="AW793">
            <v>2</v>
          </cell>
          <cell r="AX793">
            <v>1</v>
          </cell>
          <cell r="AY793">
            <v>2</v>
          </cell>
          <cell r="AZ793">
            <v>2</v>
          </cell>
          <cell r="BA793">
            <v>1</v>
          </cell>
          <cell r="BB793">
            <v>2</v>
          </cell>
          <cell r="BC793">
            <v>1</v>
          </cell>
          <cell r="BD793">
            <v>1</v>
          </cell>
          <cell r="BE793">
            <v>2</v>
          </cell>
          <cell r="BF793">
            <v>0</v>
          </cell>
          <cell r="BG793">
            <v>0</v>
          </cell>
          <cell r="BH793">
            <v>1</v>
          </cell>
          <cell r="BI793">
            <v>2</v>
          </cell>
          <cell r="BJ793">
            <v>2</v>
          </cell>
          <cell r="BK793">
            <v>2</v>
          </cell>
          <cell r="BL793">
            <v>2</v>
          </cell>
          <cell r="BM793">
            <v>2</v>
          </cell>
          <cell r="BN793">
            <v>2</v>
          </cell>
          <cell r="BO793">
            <v>2</v>
          </cell>
          <cell r="BP793">
            <v>0</v>
          </cell>
          <cell r="BQ793">
            <v>2</v>
          </cell>
          <cell r="BR793">
            <v>2</v>
          </cell>
          <cell r="BS793">
            <v>2</v>
          </cell>
          <cell r="BT793">
            <v>0</v>
          </cell>
          <cell r="BU793">
            <v>2</v>
          </cell>
          <cell r="BV793">
            <v>2</v>
          </cell>
          <cell r="BW793">
            <v>2</v>
          </cell>
          <cell r="BX793">
            <v>2</v>
          </cell>
          <cell r="BY793">
            <v>2</v>
          </cell>
          <cell r="BZ793">
            <v>2</v>
          </cell>
          <cell r="CA793">
            <v>2</v>
          </cell>
          <cell r="CB793">
            <v>2</v>
          </cell>
          <cell r="CC793">
            <v>2</v>
          </cell>
          <cell r="CD793">
            <v>2</v>
          </cell>
          <cell r="CE793">
            <v>2</v>
          </cell>
          <cell r="CF793">
            <v>1</v>
          </cell>
          <cell r="CG793">
            <v>2</v>
          </cell>
          <cell r="CH793">
            <v>1</v>
          </cell>
          <cell r="CI793">
            <v>2</v>
          </cell>
          <cell r="CJ793">
            <v>2</v>
          </cell>
          <cell r="CK793">
            <v>2</v>
          </cell>
          <cell r="CL793">
            <v>2</v>
          </cell>
          <cell r="CM793">
            <v>2</v>
          </cell>
          <cell r="CN793">
            <v>2</v>
          </cell>
          <cell r="CO793">
            <v>2</v>
          </cell>
          <cell r="CP793">
            <v>2</v>
          </cell>
          <cell r="CQ793">
            <v>2</v>
          </cell>
          <cell r="CR793">
            <v>2</v>
          </cell>
          <cell r="CS793">
            <v>2</v>
          </cell>
          <cell r="CT793">
            <v>2</v>
          </cell>
          <cell r="CU793">
            <v>1</v>
          </cell>
          <cell r="CV793">
            <v>1</v>
          </cell>
          <cell r="CW793">
            <v>1</v>
          </cell>
          <cell r="CX793">
            <v>2</v>
          </cell>
          <cell r="CY793">
            <v>1</v>
          </cell>
          <cell r="CZ793">
            <v>1</v>
          </cell>
          <cell r="DA793">
            <v>2</v>
          </cell>
          <cell r="DB793">
            <v>2</v>
          </cell>
          <cell r="DC793">
            <v>1</v>
          </cell>
          <cell r="DD793">
            <v>2</v>
          </cell>
          <cell r="DE793">
            <v>1</v>
          </cell>
          <cell r="DF793">
            <v>1</v>
          </cell>
          <cell r="DG793">
            <v>2</v>
          </cell>
          <cell r="DH793">
            <v>1</v>
          </cell>
          <cell r="DI793">
            <v>1</v>
          </cell>
          <cell r="DJ793" t="str">
            <v>Online</v>
          </cell>
          <cell r="DK793" t="str">
            <v>Closed</v>
          </cell>
          <cell r="EA793" t="str">
            <v>Might</v>
          </cell>
          <cell r="EB793" t="str">
            <v xml:space="preserve">• Must be a Dwarf.
• Constitution 13.
• 8 ranks in Concentration.
• 8 ranks in Perform (chant, percussion) (not verified).
• Great Fortitude feat.
• Bardic Music ability.
</v>
          </cell>
        </row>
        <row r="794">
          <cell r="A794">
            <v>791</v>
          </cell>
          <cell r="B794" t="str">
            <v>Halfling Whistler</v>
          </cell>
          <cell r="C794" t="str">
            <v>HWh</v>
          </cell>
          <cell r="D794" t="str">
            <v>HWh</v>
          </cell>
          <cell r="E794">
            <v>0</v>
          </cell>
          <cell r="G794">
            <v>0</v>
          </cell>
          <cell r="K794">
            <v>6</v>
          </cell>
          <cell r="L794">
            <v>6</v>
          </cell>
          <cell r="U794">
            <v>0.75</v>
          </cell>
          <cell r="V794">
            <v>0.34</v>
          </cell>
          <cell r="W794">
            <v>0.5</v>
          </cell>
          <cell r="X794">
            <v>0.5</v>
          </cell>
          <cell r="AH794">
            <v>1</v>
          </cell>
          <cell r="AI794">
            <v>1</v>
          </cell>
          <cell r="AJ794">
            <v>2</v>
          </cell>
          <cell r="AK794">
            <v>1</v>
          </cell>
          <cell r="AL794">
            <v>2</v>
          </cell>
          <cell r="AM794">
            <v>0</v>
          </cell>
          <cell r="AN794">
            <v>2</v>
          </cell>
          <cell r="AO794">
            <v>2</v>
          </cell>
          <cell r="AP794">
            <v>2</v>
          </cell>
          <cell r="AQ794">
            <v>2</v>
          </cell>
          <cell r="AR794">
            <v>2</v>
          </cell>
          <cell r="AS794">
            <v>2</v>
          </cell>
          <cell r="AT794">
            <v>2</v>
          </cell>
          <cell r="AU794">
            <v>2</v>
          </cell>
          <cell r="AV794">
            <v>1</v>
          </cell>
          <cell r="AW794">
            <v>2</v>
          </cell>
          <cell r="AX794">
            <v>1</v>
          </cell>
          <cell r="AY794">
            <v>1</v>
          </cell>
          <cell r="AZ794">
            <v>2</v>
          </cell>
          <cell r="BA794">
            <v>1</v>
          </cell>
          <cell r="BB794">
            <v>1</v>
          </cell>
          <cell r="BC794">
            <v>2</v>
          </cell>
          <cell r="BD794">
            <v>1</v>
          </cell>
          <cell r="BE794">
            <v>2</v>
          </cell>
          <cell r="BF794">
            <v>0</v>
          </cell>
          <cell r="BG794">
            <v>0</v>
          </cell>
          <cell r="BH794">
            <v>1</v>
          </cell>
          <cell r="BI794">
            <v>2</v>
          </cell>
          <cell r="BJ794">
            <v>1</v>
          </cell>
          <cell r="BK794">
            <v>1</v>
          </cell>
          <cell r="BL794">
            <v>1</v>
          </cell>
          <cell r="BM794">
            <v>2</v>
          </cell>
          <cell r="BN794">
            <v>1</v>
          </cell>
          <cell r="BO794">
            <v>2</v>
          </cell>
          <cell r="BP794">
            <v>0</v>
          </cell>
          <cell r="BQ794">
            <v>2</v>
          </cell>
          <cell r="BR794">
            <v>1</v>
          </cell>
          <cell r="BS794">
            <v>1</v>
          </cell>
          <cell r="BT794">
            <v>0</v>
          </cell>
          <cell r="BU794">
            <v>1</v>
          </cell>
          <cell r="BV794">
            <v>1</v>
          </cell>
          <cell r="BW794">
            <v>1</v>
          </cell>
          <cell r="BX794">
            <v>1</v>
          </cell>
          <cell r="BY794">
            <v>1</v>
          </cell>
          <cell r="BZ794">
            <v>1</v>
          </cell>
          <cell r="CA794">
            <v>1</v>
          </cell>
          <cell r="CB794">
            <v>1</v>
          </cell>
          <cell r="CC794">
            <v>1</v>
          </cell>
          <cell r="CD794">
            <v>1</v>
          </cell>
          <cell r="CE794">
            <v>2</v>
          </cell>
          <cell r="CF794">
            <v>1</v>
          </cell>
          <cell r="CG794">
            <v>2</v>
          </cell>
          <cell r="CH794">
            <v>1</v>
          </cell>
          <cell r="CI794">
            <v>2</v>
          </cell>
          <cell r="CJ794">
            <v>2</v>
          </cell>
          <cell r="CK794">
            <v>2</v>
          </cell>
          <cell r="CL794">
            <v>2</v>
          </cell>
          <cell r="CM794">
            <v>2</v>
          </cell>
          <cell r="CN794">
            <v>2</v>
          </cell>
          <cell r="CO794">
            <v>2</v>
          </cell>
          <cell r="CP794">
            <v>2</v>
          </cell>
          <cell r="CQ794">
            <v>2</v>
          </cell>
          <cell r="CR794">
            <v>2</v>
          </cell>
          <cell r="CS794">
            <v>2</v>
          </cell>
          <cell r="CT794">
            <v>2</v>
          </cell>
          <cell r="CU794">
            <v>1</v>
          </cell>
          <cell r="CV794">
            <v>1</v>
          </cell>
          <cell r="CW794">
            <v>1</v>
          </cell>
          <cell r="CX794">
            <v>2</v>
          </cell>
          <cell r="CY794">
            <v>1</v>
          </cell>
          <cell r="CZ794">
            <v>1</v>
          </cell>
          <cell r="DA794">
            <v>2</v>
          </cell>
          <cell r="DB794">
            <v>2</v>
          </cell>
          <cell r="DC794">
            <v>1</v>
          </cell>
          <cell r="DD794">
            <v>2</v>
          </cell>
          <cell r="DE794">
            <v>1</v>
          </cell>
          <cell r="DF794">
            <v>1</v>
          </cell>
          <cell r="DG794">
            <v>1</v>
          </cell>
          <cell r="DH794">
            <v>1</v>
          </cell>
          <cell r="DI794">
            <v>1</v>
          </cell>
          <cell r="DJ794" t="str">
            <v>Online</v>
          </cell>
          <cell r="DK794" t="str">
            <v>Closed</v>
          </cell>
          <cell r="EA794" t="str">
            <v>Might</v>
          </cell>
          <cell r="EB794" t="str">
            <v xml:space="preserve">• Must be a Halfling.
• 4 ranks in Handle Animal.
• 8 ranks in Knowledge (nature).
• 4 ranks in Perform (whistling) (not verified).
• 4 ranks in Survival.
• Patron deity Yondalla.
• Must have a trained animal that chatters (not verified).
</v>
          </cell>
        </row>
        <row r="795">
          <cell r="A795">
            <v>792</v>
          </cell>
          <cell r="B795" t="str">
            <v>Swiftblade</v>
          </cell>
          <cell r="C795" t="str">
            <v>Swf</v>
          </cell>
          <cell r="D795" t="str">
            <v>Swf</v>
          </cell>
          <cell r="E795">
            <v>0</v>
          </cell>
          <cell r="G795">
            <v>0</v>
          </cell>
          <cell r="K795">
            <v>4</v>
          </cell>
          <cell r="L795">
            <v>6</v>
          </cell>
          <cell r="U795">
            <v>1</v>
          </cell>
          <cell r="V795">
            <v>0.34</v>
          </cell>
          <cell r="W795">
            <v>0.5</v>
          </cell>
          <cell r="X795">
            <v>0.5</v>
          </cell>
          <cell r="AH795">
            <v>1</v>
          </cell>
          <cell r="AI795">
            <v>1</v>
          </cell>
          <cell r="AJ795">
            <v>2</v>
          </cell>
          <cell r="AK795">
            <v>1</v>
          </cell>
          <cell r="AL795">
            <v>1</v>
          </cell>
          <cell r="AM795">
            <v>0</v>
          </cell>
          <cell r="AN795">
            <v>2</v>
          </cell>
          <cell r="AO795">
            <v>2</v>
          </cell>
          <cell r="AP795">
            <v>2</v>
          </cell>
          <cell r="AQ795">
            <v>2</v>
          </cell>
          <cell r="AR795">
            <v>2</v>
          </cell>
          <cell r="AS795">
            <v>2</v>
          </cell>
          <cell r="AT795">
            <v>2</v>
          </cell>
          <cell r="AU795">
            <v>2</v>
          </cell>
          <cell r="AV795">
            <v>1</v>
          </cell>
          <cell r="AW795">
            <v>1</v>
          </cell>
          <cell r="AX795">
            <v>1</v>
          </cell>
          <cell r="AY795">
            <v>1</v>
          </cell>
          <cell r="AZ795">
            <v>1</v>
          </cell>
          <cell r="BA795">
            <v>1</v>
          </cell>
          <cell r="BB795">
            <v>2</v>
          </cell>
          <cell r="BC795">
            <v>1</v>
          </cell>
          <cell r="BD795">
            <v>1</v>
          </cell>
          <cell r="BE795">
            <v>1</v>
          </cell>
          <cell r="BF795">
            <v>0</v>
          </cell>
          <cell r="BG795">
            <v>0</v>
          </cell>
          <cell r="BH795">
            <v>1</v>
          </cell>
          <cell r="BI795">
            <v>2</v>
          </cell>
          <cell r="BJ795">
            <v>2</v>
          </cell>
          <cell r="BK795">
            <v>1</v>
          </cell>
          <cell r="BL795">
            <v>1</v>
          </cell>
          <cell r="BM795">
            <v>1</v>
          </cell>
          <cell r="BN795">
            <v>1</v>
          </cell>
          <cell r="BO795">
            <v>1</v>
          </cell>
          <cell r="BP795">
            <v>0</v>
          </cell>
          <cell r="BQ795">
            <v>1</v>
          </cell>
          <cell r="BR795">
            <v>1</v>
          </cell>
          <cell r="BS795">
            <v>1</v>
          </cell>
          <cell r="BT795">
            <v>0</v>
          </cell>
          <cell r="BU795">
            <v>1</v>
          </cell>
          <cell r="BV795">
            <v>1</v>
          </cell>
          <cell r="BW795">
            <v>1</v>
          </cell>
          <cell r="BX795">
            <v>1</v>
          </cell>
          <cell r="BY795">
            <v>1</v>
          </cell>
          <cell r="BZ795">
            <v>1</v>
          </cell>
          <cell r="CA795">
            <v>1</v>
          </cell>
          <cell r="CB795">
            <v>1</v>
          </cell>
          <cell r="CC795">
            <v>1</v>
          </cell>
          <cell r="CD795">
            <v>1</v>
          </cell>
          <cell r="CE795">
            <v>2</v>
          </cell>
          <cell r="CF795">
            <v>1</v>
          </cell>
          <cell r="CG795">
            <v>1</v>
          </cell>
          <cell r="CH795">
            <v>1</v>
          </cell>
          <cell r="CI795">
            <v>1</v>
          </cell>
          <cell r="CJ795">
            <v>1</v>
          </cell>
          <cell r="CK795">
            <v>1</v>
          </cell>
          <cell r="CL795">
            <v>1</v>
          </cell>
          <cell r="CM795">
            <v>1</v>
          </cell>
          <cell r="CN795">
            <v>1</v>
          </cell>
          <cell r="CO795">
            <v>2</v>
          </cell>
          <cell r="CP795">
            <v>2</v>
          </cell>
          <cell r="CQ795">
            <v>2</v>
          </cell>
          <cell r="CR795">
            <v>2</v>
          </cell>
          <cell r="CS795">
            <v>2</v>
          </cell>
          <cell r="CT795">
            <v>2</v>
          </cell>
          <cell r="CU795">
            <v>1</v>
          </cell>
          <cell r="CV795">
            <v>1</v>
          </cell>
          <cell r="CW795">
            <v>1</v>
          </cell>
          <cell r="CX795">
            <v>1</v>
          </cell>
          <cell r="CY795">
            <v>1</v>
          </cell>
          <cell r="CZ795">
            <v>1</v>
          </cell>
          <cell r="DA795">
            <v>1</v>
          </cell>
          <cell r="DB795">
            <v>2</v>
          </cell>
          <cell r="DC795">
            <v>2</v>
          </cell>
          <cell r="DD795">
            <v>1</v>
          </cell>
          <cell r="DE795">
            <v>2</v>
          </cell>
          <cell r="DF795">
            <v>2</v>
          </cell>
          <cell r="DG795">
            <v>1</v>
          </cell>
          <cell r="DH795">
            <v>1</v>
          </cell>
          <cell r="DI795">
            <v>1</v>
          </cell>
          <cell r="DJ795" t="str">
            <v>Online</v>
          </cell>
          <cell r="DK795" t="str">
            <v>Closed</v>
          </cell>
          <cell r="EA795" t="str">
            <v>Might</v>
          </cell>
          <cell r="EB795" t="str">
            <v xml:space="preserve">• Base Attack bonus +3.
• 6 ranks in Concentration.
• 6 ranks in Spellcraft.
• Ability to caste Haste (not verified).
• Dodge feat.
• Mobility feat.
• Must be proficient with at least one martial weapon (not verified).
• Must have spent the entire previous level using all 3rd level spell slots to exclusively cast Haste. (not verified).
</v>
          </cell>
        </row>
        <row r="796">
          <cell r="A796">
            <v>793</v>
          </cell>
          <cell r="B796" t="str">
            <v>– Prestige Classes Sword and Fist –</v>
          </cell>
          <cell r="E796">
            <v>0</v>
          </cell>
          <cell r="F796">
            <v>1</v>
          </cell>
        </row>
        <row r="797">
          <cell r="A797">
            <v>794</v>
          </cell>
          <cell r="B797" t="str">
            <v>Devoted Defender</v>
          </cell>
          <cell r="C797" t="str">
            <v>DvD</v>
          </cell>
          <cell r="D797" t="str">
            <v>DvD</v>
          </cell>
          <cell r="E797">
            <v>0</v>
          </cell>
          <cell r="K797">
            <v>2</v>
          </cell>
          <cell r="L797">
            <v>12</v>
          </cell>
          <cell r="N797" t="b">
            <v>0</v>
          </cell>
          <cell r="O797" t="b">
            <v>0</v>
          </cell>
          <cell r="P797" t="b">
            <v>0</v>
          </cell>
          <cell r="Q797" t="b">
            <v>0</v>
          </cell>
          <cell r="S797" t="b">
            <v>0</v>
          </cell>
          <cell r="T797" t="b">
            <v>0</v>
          </cell>
          <cell r="U797">
            <v>1</v>
          </cell>
          <cell r="V797">
            <v>0.5</v>
          </cell>
          <cell r="W797">
            <v>0.5</v>
          </cell>
          <cell r="X797">
            <v>0.34</v>
          </cell>
          <cell r="AH797">
            <v>1</v>
          </cell>
          <cell r="AI797">
            <v>1</v>
          </cell>
          <cell r="AJ797">
            <v>1</v>
          </cell>
          <cell r="AK797">
            <v>2</v>
          </cell>
          <cell r="AL797">
            <v>2</v>
          </cell>
          <cell r="AM797">
            <v>0</v>
          </cell>
          <cell r="AN797">
            <v>1</v>
          </cell>
          <cell r="AO797">
            <v>1</v>
          </cell>
          <cell r="AP797">
            <v>1</v>
          </cell>
          <cell r="AQ797">
            <v>1</v>
          </cell>
          <cell r="AR797">
            <v>1</v>
          </cell>
          <cell r="AS797">
            <v>1</v>
          </cell>
          <cell r="AT797">
            <v>1</v>
          </cell>
          <cell r="AU797">
            <v>1</v>
          </cell>
          <cell r="AV797">
            <v>1</v>
          </cell>
          <cell r="AW797">
            <v>1</v>
          </cell>
          <cell r="AX797">
            <v>1</v>
          </cell>
          <cell r="AY797">
            <v>1</v>
          </cell>
          <cell r="AZ797">
            <v>1</v>
          </cell>
          <cell r="BA797">
            <v>1</v>
          </cell>
          <cell r="BB797">
            <v>1</v>
          </cell>
          <cell r="BC797">
            <v>1</v>
          </cell>
          <cell r="BD797">
            <v>1</v>
          </cell>
          <cell r="BE797">
            <v>1</v>
          </cell>
          <cell r="BF797">
            <v>0</v>
          </cell>
          <cell r="BG797">
            <v>0</v>
          </cell>
          <cell r="BH797">
            <v>1</v>
          </cell>
          <cell r="BI797">
            <v>2</v>
          </cell>
          <cell r="BJ797">
            <v>1</v>
          </cell>
          <cell r="BK797">
            <v>1</v>
          </cell>
          <cell r="BL797">
            <v>1</v>
          </cell>
          <cell r="BM797">
            <v>1</v>
          </cell>
          <cell r="BN797">
            <v>1</v>
          </cell>
          <cell r="BO797">
            <v>1</v>
          </cell>
          <cell r="BP797">
            <v>0</v>
          </cell>
          <cell r="BQ797">
            <v>1</v>
          </cell>
          <cell r="BR797">
            <v>1</v>
          </cell>
          <cell r="BS797">
            <v>1</v>
          </cell>
          <cell r="BT797">
            <v>0</v>
          </cell>
          <cell r="BU797">
            <v>1</v>
          </cell>
          <cell r="BV797">
            <v>1</v>
          </cell>
          <cell r="BW797">
            <v>1</v>
          </cell>
          <cell r="BX797">
            <v>1</v>
          </cell>
          <cell r="BY797">
            <v>1</v>
          </cell>
          <cell r="BZ797">
            <v>1</v>
          </cell>
          <cell r="CA797">
            <v>1</v>
          </cell>
          <cell r="CB797">
            <v>1</v>
          </cell>
          <cell r="CC797">
            <v>1</v>
          </cell>
          <cell r="CD797">
            <v>1</v>
          </cell>
          <cell r="CE797">
            <v>2</v>
          </cell>
          <cell r="CF797">
            <v>1</v>
          </cell>
          <cell r="CG797">
            <v>1</v>
          </cell>
          <cell r="CH797">
            <v>1</v>
          </cell>
          <cell r="CI797">
            <v>1</v>
          </cell>
          <cell r="CJ797">
            <v>1</v>
          </cell>
          <cell r="CK797">
            <v>1</v>
          </cell>
          <cell r="CL797">
            <v>1</v>
          </cell>
          <cell r="CM797">
            <v>1</v>
          </cell>
          <cell r="CN797">
            <v>1</v>
          </cell>
          <cell r="CO797">
            <v>2</v>
          </cell>
          <cell r="CP797">
            <v>2</v>
          </cell>
          <cell r="CQ797">
            <v>2</v>
          </cell>
          <cell r="CR797">
            <v>2</v>
          </cell>
          <cell r="CS797">
            <v>2</v>
          </cell>
          <cell r="CT797">
            <v>2</v>
          </cell>
          <cell r="CU797">
            <v>1</v>
          </cell>
          <cell r="CV797">
            <v>1</v>
          </cell>
          <cell r="CW797">
            <v>2</v>
          </cell>
          <cell r="CX797">
            <v>2</v>
          </cell>
          <cell r="CY797">
            <v>1</v>
          </cell>
          <cell r="CZ797">
            <v>1</v>
          </cell>
          <cell r="DA797">
            <v>1</v>
          </cell>
          <cell r="DB797">
            <v>1</v>
          </cell>
          <cell r="DC797">
            <v>2</v>
          </cell>
          <cell r="DD797">
            <v>1</v>
          </cell>
          <cell r="DE797">
            <v>1</v>
          </cell>
          <cell r="DF797">
            <v>1</v>
          </cell>
          <cell r="DG797">
            <v>1</v>
          </cell>
          <cell r="DH797">
            <v>1</v>
          </cell>
          <cell r="DI797">
            <v>1</v>
          </cell>
          <cell r="DJ797" t="str">
            <v>SF</v>
          </cell>
          <cell r="DK797" t="str">
            <v>Closed</v>
          </cell>
          <cell r="EA797" t="str">
            <v>Might</v>
          </cell>
          <cell r="EB797" t="str">
            <v xml:space="preserve">• Spot 4 ranks.
• Sense Motive 4 ranks.
• Search 4 ranks.
• Alertness feat.
• Weapon Focus (any melee weapon) feat (not checked).
• Base Attack Bonus: +5.
</v>
          </cell>
        </row>
        <row r="798">
          <cell r="A798">
            <v>795</v>
          </cell>
          <cell r="B798" t="str">
            <v>Lasher</v>
          </cell>
          <cell r="C798" t="str">
            <v>Lsh</v>
          </cell>
          <cell r="D798" t="str">
            <v>Lsh</v>
          </cell>
          <cell r="E798">
            <v>0</v>
          </cell>
          <cell r="K798">
            <v>2</v>
          </cell>
          <cell r="L798">
            <v>10</v>
          </cell>
          <cell r="U798">
            <v>1</v>
          </cell>
          <cell r="V798">
            <v>0.34</v>
          </cell>
          <cell r="W798">
            <v>0.5</v>
          </cell>
          <cell r="X798">
            <v>0.34</v>
          </cell>
          <cell r="AH798">
            <v>1</v>
          </cell>
          <cell r="AI798">
            <v>1</v>
          </cell>
          <cell r="AJ798">
            <v>2</v>
          </cell>
          <cell r="AK798">
            <v>1</v>
          </cell>
          <cell r="AL798">
            <v>1</v>
          </cell>
          <cell r="AM798">
            <v>0</v>
          </cell>
          <cell r="AN798">
            <v>1</v>
          </cell>
          <cell r="AO798">
            <v>1</v>
          </cell>
          <cell r="AP798">
            <v>2</v>
          </cell>
          <cell r="AQ798">
            <v>2</v>
          </cell>
          <cell r="AR798">
            <v>2</v>
          </cell>
          <cell r="AS798">
            <v>2</v>
          </cell>
          <cell r="AT798">
            <v>2</v>
          </cell>
          <cell r="AU798">
            <v>2</v>
          </cell>
          <cell r="AV798">
            <v>1</v>
          </cell>
          <cell r="AW798">
            <v>1</v>
          </cell>
          <cell r="AX798">
            <v>1</v>
          </cell>
          <cell r="AY798">
            <v>1</v>
          </cell>
          <cell r="AZ798">
            <v>2</v>
          </cell>
          <cell r="BA798">
            <v>1</v>
          </cell>
          <cell r="BB798">
            <v>1</v>
          </cell>
          <cell r="BC798">
            <v>1</v>
          </cell>
          <cell r="BD798">
            <v>1</v>
          </cell>
          <cell r="BE798">
            <v>1</v>
          </cell>
          <cell r="BF798">
            <v>0</v>
          </cell>
          <cell r="BG798">
            <v>0</v>
          </cell>
          <cell r="BH798">
            <v>2</v>
          </cell>
          <cell r="BI798">
            <v>2</v>
          </cell>
          <cell r="BJ798">
            <v>1</v>
          </cell>
          <cell r="BK798">
            <v>1</v>
          </cell>
          <cell r="BL798">
            <v>1</v>
          </cell>
          <cell r="BM798">
            <v>1</v>
          </cell>
          <cell r="BN798">
            <v>1</v>
          </cell>
          <cell r="BO798">
            <v>1</v>
          </cell>
          <cell r="BP798">
            <v>0</v>
          </cell>
          <cell r="BQ798">
            <v>1</v>
          </cell>
          <cell r="BR798">
            <v>1</v>
          </cell>
          <cell r="BS798">
            <v>1</v>
          </cell>
          <cell r="BT798">
            <v>0</v>
          </cell>
          <cell r="BU798">
            <v>1</v>
          </cell>
          <cell r="BV798">
            <v>1</v>
          </cell>
          <cell r="BW798">
            <v>1</v>
          </cell>
          <cell r="BX798">
            <v>1</v>
          </cell>
          <cell r="BY798">
            <v>1</v>
          </cell>
          <cell r="BZ798">
            <v>1</v>
          </cell>
          <cell r="CA798">
            <v>1</v>
          </cell>
          <cell r="CB798">
            <v>1</v>
          </cell>
          <cell r="CC798">
            <v>1</v>
          </cell>
          <cell r="CD798">
            <v>1</v>
          </cell>
          <cell r="CE798">
            <v>1</v>
          </cell>
          <cell r="CF798">
            <v>1</v>
          </cell>
          <cell r="CG798">
            <v>1</v>
          </cell>
          <cell r="CH798">
            <v>1</v>
          </cell>
          <cell r="CI798">
            <v>1</v>
          </cell>
          <cell r="CJ798">
            <v>1</v>
          </cell>
          <cell r="CK798">
            <v>1</v>
          </cell>
          <cell r="CL798">
            <v>1</v>
          </cell>
          <cell r="CM798">
            <v>1</v>
          </cell>
          <cell r="CN798">
            <v>1</v>
          </cell>
          <cell r="CO798">
            <v>1</v>
          </cell>
          <cell r="CP798">
            <v>1</v>
          </cell>
          <cell r="CQ798">
            <v>1</v>
          </cell>
          <cell r="CR798">
            <v>1</v>
          </cell>
          <cell r="CS798">
            <v>1</v>
          </cell>
          <cell r="CT798">
            <v>1</v>
          </cell>
          <cell r="CU798">
            <v>1</v>
          </cell>
          <cell r="CV798">
            <v>1</v>
          </cell>
          <cell r="CW798">
            <v>1</v>
          </cell>
          <cell r="CX798">
            <v>1</v>
          </cell>
          <cell r="CY798">
            <v>1</v>
          </cell>
          <cell r="CZ798">
            <v>1</v>
          </cell>
          <cell r="DA798">
            <v>1</v>
          </cell>
          <cell r="DB798">
            <v>1</v>
          </cell>
          <cell r="DC798">
            <v>2</v>
          </cell>
          <cell r="DD798">
            <v>1</v>
          </cell>
          <cell r="DE798">
            <v>1</v>
          </cell>
          <cell r="DF798">
            <v>1</v>
          </cell>
          <cell r="DG798">
            <v>1</v>
          </cell>
          <cell r="DH798">
            <v>1</v>
          </cell>
          <cell r="DI798">
            <v>2</v>
          </cell>
          <cell r="DJ798" t="str">
            <v>SF</v>
          </cell>
          <cell r="DK798" t="str">
            <v>Closed</v>
          </cell>
          <cell r="EA798" t="str">
            <v>Do</v>
          </cell>
          <cell r="EB798" t="str">
            <v xml:space="preserve">• Use Rope 2 ranks.
• Craft (Leatherworking) 2 ranks.
• Exotic Weapon Proficiency (whip or whip-like weapon)
• Weapon Focus (whip or whip-like weapon).
</v>
          </cell>
        </row>
        <row r="799">
          <cell r="A799">
            <v>796</v>
          </cell>
          <cell r="B799" t="str">
            <v>– Custom Class –</v>
          </cell>
          <cell r="E799">
            <v>0</v>
          </cell>
          <cell r="F799">
            <v>1</v>
          </cell>
        </row>
        <row r="800">
          <cell r="A800">
            <v>797</v>
          </cell>
          <cell r="B800" t="str">
            <v>&lt;custom-defined class&gt;</v>
          </cell>
          <cell r="C800" t="str">
            <v>Cst</v>
          </cell>
          <cell r="D800" t="str">
            <v>Cst</v>
          </cell>
          <cell r="E800">
            <v>0</v>
          </cell>
          <cell r="G800" t="str">
            <v/>
          </cell>
          <cell r="H800" t="str">
            <v/>
          </cell>
          <cell r="I800" t="str">
            <v/>
          </cell>
          <cell r="K800">
            <v>0</v>
          </cell>
          <cell r="L800">
            <v>0</v>
          </cell>
          <cell r="M800">
            <v>0</v>
          </cell>
          <cell r="N800" t="b">
            <v>0</v>
          </cell>
          <cell r="O800" t="b">
            <v>0</v>
          </cell>
          <cell r="P800" t="b">
            <v>0</v>
          </cell>
          <cell r="Q800" t="b">
            <v>0</v>
          </cell>
          <cell r="R800" t="b">
            <v>0</v>
          </cell>
          <cell r="S800" t="b">
            <v>0</v>
          </cell>
          <cell r="T800" t="b">
            <v>0</v>
          </cell>
          <cell r="U800">
            <v>0.5</v>
          </cell>
          <cell r="V800">
            <v>0.34</v>
          </cell>
          <cell r="W800">
            <v>0.34</v>
          </cell>
          <cell r="X800">
            <v>0.34</v>
          </cell>
          <cell r="AH800">
            <v>1</v>
          </cell>
          <cell r="AI800">
            <v>1</v>
          </cell>
          <cell r="AJ800">
            <v>1</v>
          </cell>
          <cell r="AK800">
            <v>1</v>
          </cell>
          <cell r="AL800">
            <v>1</v>
          </cell>
          <cell r="AM800">
            <v>0</v>
          </cell>
          <cell r="AN800">
            <v>1</v>
          </cell>
          <cell r="AO800">
            <v>1</v>
          </cell>
          <cell r="AP800">
            <v>1</v>
          </cell>
          <cell r="AQ800">
            <v>1</v>
          </cell>
          <cell r="AR800">
            <v>1</v>
          </cell>
          <cell r="AS800">
            <v>1</v>
          </cell>
          <cell r="AT800">
            <v>1</v>
          </cell>
          <cell r="AU800">
            <v>1</v>
          </cell>
          <cell r="AV800">
            <v>1</v>
          </cell>
          <cell r="AW800">
            <v>1</v>
          </cell>
          <cell r="AX800">
            <v>1</v>
          </cell>
          <cell r="AY800">
            <v>1</v>
          </cell>
          <cell r="AZ800">
            <v>1</v>
          </cell>
          <cell r="BA800">
            <v>1</v>
          </cell>
          <cell r="BB800">
            <v>1</v>
          </cell>
          <cell r="BC800">
            <v>1</v>
          </cell>
          <cell r="BD800">
            <v>1</v>
          </cell>
          <cell r="BE800">
            <v>1</v>
          </cell>
          <cell r="BF800">
            <v>1</v>
          </cell>
          <cell r="BG800">
            <v>1</v>
          </cell>
          <cell r="BH800">
            <v>1</v>
          </cell>
          <cell r="BI800">
            <v>1</v>
          </cell>
          <cell r="BJ800">
            <v>1</v>
          </cell>
          <cell r="BK800">
            <v>1</v>
          </cell>
          <cell r="BL800">
            <v>1</v>
          </cell>
          <cell r="BM800">
            <v>1</v>
          </cell>
          <cell r="BN800">
            <v>1</v>
          </cell>
          <cell r="BO800">
            <v>1</v>
          </cell>
          <cell r="BP800">
            <v>1</v>
          </cell>
          <cell r="BQ800">
            <v>1</v>
          </cell>
          <cell r="BR800">
            <v>1</v>
          </cell>
          <cell r="BS800">
            <v>1</v>
          </cell>
          <cell r="BT800">
            <v>1</v>
          </cell>
          <cell r="BU800">
            <v>1</v>
          </cell>
          <cell r="BV800">
            <v>1</v>
          </cell>
          <cell r="BW800">
            <v>1</v>
          </cell>
          <cell r="BX800">
            <v>1</v>
          </cell>
          <cell r="BY800">
            <v>1</v>
          </cell>
          <cell r="BZ800">
            <v>1</v>
          </cell>
          <cell r="CA800">
            <v>1</v>
          </cell>
          <cell r="CB800">
            <v>1</v>
          </cell>
          <cell r="CC800">
            <v>1</v>
          </cell>
          <cell r="CD800">
            <v>1</v>
          </cell>
          <cell r="CE800">
            <v>1</v>
          </cell>
          <cell r="CF800">
            <v>1</v>
          </cell>
          <cell r="CG800">
            <v>1</v>
          </cell>
          <cell r="CH800">
            <v>1</v>
          </cell>
          <cell r="CI800">
            <v>1</v>
          </cell>
          <cell r="CJ800">
            <v>1</v>
          </cell>
          <cell r="CK800">
            <v>1</v>
          </cell>
          <cell r="CL800">
            <v>1</v>
          </cell>
          <cell r="CM800">
            <v>1</v>
          </cell>
          <cell r="CN800">
            <v>1</v>
          </cell>
          <cell r="CO800">
            <v>1</v>
          </cell>
          <cell r="CP800">
            <v>1</v>
          </cell>
          <cell r="CQ800">
            <v>1</v>
          </cell>
          <cell r="CR800">
            <v>1</v>
          </cell>
          <cell r="CS800">
            <v>1</v>
          </cell>
          <cell r="CT800">
            <v>1</v>
          </cell>
          <cell r="CU800">
            <v>1</v>
          </cell>
          <cell r="CV800">
            <v>1</v>
          </cell>
          <cell r="CW800">
            <v>1</v>
          </cell>
          <cell r="CX800">
            <v>1</v>
          </cell>
          <cell r="CY800">
            <v>1</v>
          </cell>
          <cell r="CZ800">
            <v>1</v>
          </cell>
          <cell r="DA800">
            <v>1</v>
          </cell>
          <cell r="DB800">
            <v>1</v>
          </cell>
          <cell r="DC800">
            <v>1</v>
          </cell>
          <cell r="DD800">
            <v>1</v>
          </cell>
          <cell r="DE800">
            <v>1</v>
          </cell>
          <cell r="DF800">
            <v>1</v>
          </cell>
          <cell r="DG800">
            <v>1</v>
          </cell>
          <cell r="DH800">
            <v>1</v>
          </cell>
          <cell r="DI800">
            <v>1</v>
          </cell>
          <cell r="DJ800" t="str">
            <v>CST</v>
          </cell>
          <cell r="EA800" t="str">
            <v>Do</v>
          </cell>
        </row>
        <row r="801">
          <cell r="A801">
            <v>798</v>
          </cell>
          <cell r="B801" t="str">
            <v>– Marker: end of Prestige Classes –</v>
          </cell>
          <cell r="E801">
            <v>0</v>
          </cell>
          <cell r="F801">
            <v>1</v>
          </cell>
          <cell r="AH801">
            <v>1</v>
          </cell>
          <cell r="AI801">
            <v>1</v>
          </cell>
          <cell r="AJ801">
            <v>1</v>
          </cell>
          <cell r="AK801">
            <v>1</v>
          </cell>
          <cell r="AL801">
            <v>1</v>
          </cell>
          <cell r="AM801">
            <v>0</v>
          </cell>
          <cell r="AN801">
            <v>1</v>
          </cell>
          <cell r="AO801">
            <v>1</v>
          </cell>
          <cell r="AP801">
            <v>1</v>
          </cell>
          <cell r="AQ801">
            <v>1</v>
          </cell>
          <cell r="AR801">
            <v>1</v>
          </cell>
          <cell r="AS801">
            <v>1</v>
          </cell>
          <cell r="AT801">
            <v>1</v>
          </cell>
          <cell r="AU801">
            <v>1</v>
          </cell>
          <cell r="AV801">
            <v>1</v>
          </cell>
          <cell r="AW801">
            <v>1</v>
          </cell>
          <cell r="AX801">
            <v>1</v>
          </cell>
          <cell r="AY801">
            <v>1</v>
          </cell>
          <cell r="AZ801">
            <v>1</v>
          </cell>
          <cell r="BA801">
            <v>1</v>
          </cell>
          <cell r="BB801">
            <v>1</v>
          </cell>
          <cell r="BC801">
            <v>1</v>
          </cell>
          <cell r="BD801">
            <v>1</v>
          </cell>
          <cell r="BE801">
            <v>1</v>
          </cell>
          <cell r="BF801">
            <v>0</v>
          </cell>
          <cell r="BG801">
            <v>0</v>
          </cell>
          <cell r="BH801">
            <v>1</v>
          </cell>
          <cell r="BI801">
            <v>1</v>
          </cell>
          <cell r="BJ801">
            <v>1</v>
          </cell>
          <cell r="BK801">
            <v>1</v>
          </cell>
          <cell r="BL801">
            <v>1</v>
          </cell>
          <cell r="BM801">
            <v>1</v>
          </cell>
          <cell r="BN801">
            <v>1</v>
          </cell>
          <cell r="BO801">
            <v>1</v>
          </cell>
          <cell r="BP801">
            <v>0</v>
          </cell>
          <cell r="BQ801">
            <v>1</v>
          </cell>
          <cell r="BR801">
            <v>1</v>
          </cell>
          <cell r="BS801">
            <v>1</v>
          </cell>
          <cell r="BT801">
            <v>0</v>
          </cell>
          <cell r="BU801">
            <v>1</v>
          </cell>
          <cell r="BV801">
            <v>1</v>
          </cell>
          <cell r="BW801">
            <v>1</v>
          </cell>
          <cell r="BX801">
            <v>1</v>
          </cell>
          <cell r="BY801">
            <v>1</v>
          </cell>
          <cell r="BZ801">
            <v>1</v>
          </cell>
          <cell r="CA801">
            <v>1</v>
          </cell>
          <cell r="CB801">
            <v>1</v>
          </cell>
          <cell r="CC801">
            <v>1</v>
          </cell>
          <cell r="CD801">
            <v>1</v>
          </cell>
          <cell r="CE801">
            <v>1</v>
          </cell>
          <cell r="CF801">
            <v>1</v>
          </cell>
          <cell r="CG801">
            <v>1</v>
          </cell>
          <cell r="CH801">
            <v>1</v>
          </cell>
          <cell r="CI801">
            <v>1</v>
          </cell>
          <cell r="CJ801">
            <v>1</v>
          </cell>
          <cell r="CK801">
            <v>1</v>
          </cell>
          <cell r="CL801">
            <v>1</v>
          </cell>
          <cell r="CM801">
            <v>1</v>
          </cell>
          <cell r="CN801">
            <v>1</v>
          </cell>
          <cell r="CO801">
            <v>1</v>
          </cell>
          <cell r="CP801">
            <v>1</v>
          </cell>
          <cell r="CQ801">
            <v>1</v>
          </cell>
          <cell r="CR801">
            <v>1</v>
          </cell>
          <cell r="CS801">
            <v>1</v>
          </cell>
          <cell r="CT801">
            <v>1</v>
          </cell>
          <cell r="CU801">
            <v>1</v>
          </cell>
          <cell r="CV801">
            <v>1</v>
          </cell>
          <cell r="CW801">
            <v>1</v>
          </cell>
          <cell r="CX801">
            <v>1</v>
          </cell>
          <cell r="CY801">
            <v>1</v>
          </cell>
          <cell r="CZ801">
            <v>1</v>
          </cell>
          <cell r="DA801">
            <v>1</v>
          </cell>
          <cell r="DB801">
            <v>1</v>
          </cell>
          <cell r="DC801">
            <v>1</v>
          </cell>
          <cell r="DD801">
            <v>1</v>
          </cell>
          <cell r="DE801">
            <v>1</v>
          </cell>
          <cell r="DF801">
            <v>1</v>
          </cell>
          <cell r="DG801">
            <v>1</v>
          </cell>
          <cell r="DH801">
            <v>1</v>
          </cell>
          <cell r="DI801">
            <v>1</v>
          </cell>
          <cell r="DJ801" t="str">
            <v>Default Skill</v>
          </cell>
        </row>
        <row r="802">
          <cell r="A802">
            <v>799</v>
          </cell>
          <cell r="B802" t="str">
            <v>– Lycanthrope HD –</v>
          </cell>
          <cell r="E802">
            <v>0</v>
          </cell>
          <cell r="V802">
            <v>0.34</v>
          </cell>
          <cell r="W802">
            <v>0.34</v>
          </cell>
          <cell r="X802">
            <v>0.34</v>
          </cell>
        </row>
        <row r="803">
          <cell r="A803">
            <v>800</v>
          </cell>
          <cell r="B803" t="str">
            <v>N/A</v>
          </cell>
          <cell r="C803" t="str">
            <v>Lyc</v>
          </cell>
          <cell r="D803" t="str">
            <v>Lyc</v>
          </cell>
          <cell r="E803">
            <v>0</v>
          </cell>
          <cell r="K803">
            <v>1</v>
          </cell>
          <cell r="L803">
            <v>8</v>
          </cell>
          <cell r="U803">
            <v>0.75</v>
          </cell>
          <cell r="V803">
            <v>0.5</v>
          </cell>
          <cell r="W803">
            <v>0.5</v>
          </cell>
          <cell r="X803">
            <v>0.34</v>
          </cell>
          <cell r="AH803">
            <v>0</v>
          </cell>
          <cell r="AI803">
            <v>0</v>
          </cell>
          <cell r="AJ803">
            <v>0</v>
          </cell>
          <cell r="AK803">
            <v>0</v>
          </cell>
          <cell r="AL803">
            <v>0</v>
          </cell>
          <cell r="AM803">
            <v>0</v>
          </cell>
          <cell r="AN803">
            <v>0</v>
          </cell>
          <cell r="AO803">
            <v>0</v>
          </cell>
          <cell r="AP803">
            <v>0</v>
          </cell>
          <cell r="AQ803">
            <v>0</v>
          </cell>
          <cell r="AR803">
            <v>0</v>
          </cell>
          <cell r="AS803">
            <v>0</v>
          </cell>
          <cell r="AT803">
            <v>0</v>
          </cell>
          <cell r="AU803">
            <v>0</v>
          </cell>
          <cell r="AV803">
            <v>0</v>
          </cell>
          <cell r="AW803">
            <v>0</v>
          </cell>
          <cell r="AX803">
            <v>0</v>
          </cell>
          <cell r="AY803">
            <v>0</v>
          </cell>
          <cell r="AZ803">
            <v>0</v>
          </cell>
          <cell r="BA803">
            <v>0</v>
          </cell>
          <cell r="BB803">
            <v>0</v>
          </cell>
          <cell r="BC803">
            <v>0</v>
          </cell>
          <cell r="BD803">
            <v>0</v>
          </cell>
          <cell r="BE803">
            <v>0</v>
          </cell>
          <cell r="BF803">
            <v>0</v>
          </cell>
          <cell r="BG803">
            <v>0</v>
          </cell>
          <cell r="BH803">
            <v>0</v>
          </cell>
          <cell r="BI803">
            <v>0</v>
          </cell>
          <cell r="BJ803">
            <v>0</v>
          </cell>
          <cell r="BK803">
            <v>0</v>
          </cell>
          <cell r="BL803">
            <v>0</v>
          </cell>
          <cell r="BM803">
            <v>0</v>
          </cell>
          <cell r="BN803">
            <v>0</v>
          </cell>
          <cell r="BO803">
            <v>0</v>
          </cell>
          <cell r="BP803">
            <v>0</v>
          </cell>
          <cell r="BQ803">
            <v>0</v>
          </cell>
          <cell r="BR803">
            <v>0</v>
          </cell>
          <cell r="BS803">
            <v>0</v>
          </cell>
          <cell r="BT803">
            <v>0</v>
          </cell>
          <cell r="BU803">
            <v>0</v>
          </cell>
          <cell r="BV803">
            <v>0</v>
          </cell>
          <cell r="BW803">
            <v>0</v>
          </cell>
          <cell r="BX803">
            <v>0</v>
          </cell>
          <cell r="BY803">
            <v>0</v>
          </cell>
          <cell r="BZ803">
            <v>0</v>
          </cell>
          <cell r="CA803">
            <v>0</v>
          </cell>
          <cell r="CB803">
            <v>0</v>
          </cell>
          <cell r="CC803">
            <v>0</v>
          </cell>
          <cell r="CD803">
            <v>0</v>
          </cell>
          <cell r="CE803">
            <v>0</v>
          </cell>
          <cell r="CF803">
            <v>0</v>
          </cell>
          <cell r="CG803">
            <v>0</v>
          </cell>
          <cell r="CH803">
            <v>0</v>
          </cell>
          <cell r="CI803">
            <v>0</v>
          </cell>
          <cell r="CJ803">
            <v>0</v>
          </cell>
          <cell r="CK803">
            <v>0</v>
          </cell>
          <cell r="CL803">
            <v>0</v>
          </cell>
          <cell r="CM803">
            <v>0</v>
          </cell>
          <cell r="CN803">
            <v>0</v>
          </cell>
          <cell r="CO803">
            <v>0</v>
          </cell>
          <cell r="CP803">
            <v>0</v>
          </cell>
          <cell r="CQ803">
            <v>0</v>
          </cell>
          <cell r="CR803">
            <v>0</v>
          </cell>
          <cell r="CS803">
            <v>0</v>
          </cell>
          <cell r="CT803">
            <v>0</v>
          </cell>
          <cell r="CU803">
            <v>0</v>
          </cell>
          <cell r="CV803">
            <v>0</v>
          </cell>
          <cell r="CW803">
            <v>0</v>
          </cell>
          <cell r="CX803">
            <v>0</v>
          </cell>
          <cell r="CY803">
            <v>0</v>
          </cell>
          <cell r="CZ803">
            <v>0</v>
          </cell>
          <cell r="DA803">
            <v>0</v>
          </cell>
          <cell r="DB803">
            <v>0</v>
          </cell>
          <cell r="DC803">
            <v>0</v>
          </cell>
          <cell r="DD803">
            <v>0</v>
          </cell>
          <cell r="DE803">
            <v>0</v>
          </cell>
          <cell r="DF803">
            <v>0</v>
          </cell>
          <cell r="DG803">
            <v>0</v>
          </cell>
          <cell r="DH803">
            <v>0</v>
          </cell>
          <cell r="DI803">
            <v>0</v>
          </cell>
        </row>
        <row r="804">
          <cell r="A804">
            <v>801</v>
          </cell>
          <cell r="B804" t="str">
            <v>– Monstrous Race –</v>
          </cell>
          <cell r="E804">
            <v>0</v>
          </cell>
        </row>
        <row r="805">
          <cell r="A805">
            <v>802</v>
          </cell>
          <cell r="B805" t="str">
            <v>Humanoid</v>
          </cell>
          <cell r="C805" t="str">
            <v/>
          </cell>
          <cell r="D805" t="str">
            <v>Mon</v>
          </cell>
          <cell r="E805">
            <v>0</v>
          </cell>
          <cell r="K805">
            <v>2</v>
          </cell>
          <cell r="L805">
            <v>8</v>
          </cell>
          <cell r="N805" t="b">
            <v>0</v>
          </cell>
          <cell r="O805" t="b">
            <v>0</v>
          </cell>
          <cell r="P805" t="b">
            <v>0</v>
          </cell>
          <cell r="Q805" t="b">
            <v>0</v>
          </cell>
          <cell r="R805" t="b">
            <v>0</v>
          </cell>
          <cell r="S805" t="b">
            <v>1</v>
          </cell>
          <cell r="T805" t="b">
            <v>0</v>
          </cell>
          <cell r="U805">
            <v>0.75</v>
          </cell>
          <cell r="V805">
            <v>0.34</v>
          </cell>
          <cell r="W805">
            <v>0.5</v>
          </cell>
          <cell r="X805">
            <v>0.34</v>
          </cell>
          <cell r="AH805">
            <v>0</v>
          </cell>
          <cell r="AI805">
            <v>0</v>
          </cell>
          <cell r="AJ805">
            <v>0</v>
          </cell>
          <cell r="AK805">
            <v>0</v>
          </cell>
          <cell r="AL805">
            <v>0</v>
          </cell>
          <cell r="AM805">
            <v>0</v>
          </cell>
          <cell r="AN805">
            <v>0</v>
          </cell>
          <cell r="AO805">
            <v>0</v>
          </cell>
          <cell r="AP805">
            <v>0</v>
          </cell>
          <cell r="AQ805">
            <v>0</v>
          </cell>
          <cell r="AR805">
            <v>0</v>
          </cell>
          <cell r="AS805">
            <v>0</v>
          </cell>
          <cell r="AT805">
            <v>0</v>
          </cell>
          <cell r="AU805">
            <v>0</v>
          </cell>
          <cell r="AV805">
            <v>0</v>
          </cell>
          <cell r="AW805">
            <v>0</v>
          </cell>
          <cell r="AX805">
            <v>0</v>
          </cell>
          <cell r="AY805">
            <v>0</v>
          </cell>
          <cell r="AZ805">
            <v>0</v>
          </cell>
          <cell r="BA805">
            <v>0</v>
          </cell>
          <cell r="BB805">
            <v>0</v>
          </cell>
          <cell r="BC805">
            <v>0</v>
          </cell>
          <cell r="BD805">
            <v>0</v>
          </cell>
          <cell r="BE805">
            <v>0</v>
          </cell>
          <cell r="BF805">
            <v>0</v>
          </cell>
          <cell r="BG805">
            <v>0</v>
          </cell>
          <cell r="BH805">
            <v>0</v>
          </cell>
          <cell r="BI805">
            <v>0</v>
          </cell>
          <cell r="BJ805">
            <v>0</v>
          </cell>
          <cell r="BK805">
            <v>0</v>
          </cell>
          <cell r="BL805">
            <v>0</v>
          </cell>
          <cell r="BM805">
            <v>0</v>
          </cell>
          <cell r="BN805">
            <v>0</v>
          </cell>
          <cell r="BO805">
            <v>0</v>
          </cell>
          <cell r="BP805">
            <v>0</v>
          </cell>
          <cell r="BQ805">
            <v>0</v>
          </cell>
          <cell r="BR805">
            <v>0</v>
          </cell>
          <cell r="BS805">
            <v>0</v>
          </cell>
          <cell r="BT805">
            <v>0</v>
          </cell>
          <cell r="BU805">
            <v>0</v>
          </cell>
          <cell r="BV805">
            <v>0</v>
          </cell>
          <cell r="BW805">
            <v>0</v>
          </cell>
          <cell r="BX805">
            <v>0</v>
          </cell>
          <cell r="BY805">
            <v>0</v>
          </cell>
          <cell r="BZ805">
            <v>0</v>
          </cell>
          <cell r="CA805">
            <v>0</v>
          </cell>
          <cell r="CB805">
            <v>0</v>
          </cell>
          <cell r="CC805">
            <v>0</v>
          </cell>
          <cell r="CD805">
            <v>0</v>
          </cell>
          <cell r="CE805">
            <v>0</v>
          </cell>
          <cell r="CF805">
            <v>0</v>
          </cell>
          <cell r="CG805">
            <v>0</v>
          </cell>
          <cell r="CH805">
            <v>0</v>
          </cell>
          <cell r="CI805">
            <v>0</v>
          </cell>
          <cell r="CJ805">
            <v>0</v>
          </cell>
          <cell r="CK805">
            <v>0</v>
          </cell>
          <cell r="CL805">
            <v>0</v>
          </cell>
          <cell r="CM805">
            <v>0</v>
          </cell>
          <cell r="CN805">
            <v>0</v>
          </cell>
          <cell r="CO805">
            <v>0</v>
          </cell>
          <cell r="CP805">
            <v>0</v>
          </cell>
          <cell r="CQ805">
            <v>0</v>
          </cell>
          <cell r="CR805">
            <v>0</v>
          </cell>
          <cell r="CS805">
            <v>0</v>
          </cell>
          <cell r="CT805">
            <v>0</v>
          </cell>
          <cell r="CU805">
            <v>0</v>
          </cell>
          <cell r="CV805">
            <v>0</v>
          </cell>
          <cell r="CW805">
            <v>0</v>
          </cell>
          <cell r="CX805">
            <v>0</v>
          </cell>
          <cell r="CY805">
            <v>0</v>
          </cell>
          <cell r="CZ805">
            <v>0</v>
          </cell>
          <cell r="DA805">
            <v>0</v>
          </cell>
          <cell r="DB805">
            <v>0</v>
          </cell>
          <cell r="DC805">
            <v>0</v>
          </cell>
          <cell r="DD805">
            <v>0</v>
          </cell>
          <cell r="DE805">
            <v>0</v>
          </cell>
          <cell r="DF805">
            <v>0</v>
          </cell>
          <cell r="DG805">
            <v>0</v>
          </cell>
          <cell r="DH805">
            <v>0</v>
          </cell>
          <cell r="DI805">
            <v>0</v>
          </cell>
        </row>
      </sheetData>
      <sheetData sheetId="7"/>
      <sheetData sheetId="8">
        <row r="1">
          <cell r="GR1">
            <v>0</v>
          </cell>
        </row>
        <row r="2">
          <cell r="GR2">
            <v>0</v>
          </cell>
          <cell r="II2">
            <v>11</v>
          </cell>
        </row>
        <row r="3">
          <cell r="HP3" t="str">
            <v>Human</v>
          </cell>
        </row>
        <row r="5">
          <cell r="IA5" t="str">
            <v>Skill Name</v>
          </cell>
          <cell r="IB5" t="str">
            <v>Src</v>
          </cell>
          <cell r="IC5" t="str">
            <v>Pg</v>
          </cell>
          <cell r="ID5" t="str">
            <v>Alt Src</v>
          </cell>
          <cell r="IE5" t="str">
            <v>Ability</v>
          </cell>
          <cell r="IF5" t="str">
            <v>Available</v>
          </cell>
        </row>
        <row r="6">
          <cell r="A6" t="str">
            <v>Appraise¹</v>
          </cell>
          <cell r="F6">
            <v>0</v>
          </cell>
          <cell r="HE6">
            <v>1</v>
          </cell>
          <cell r="HF6">
            <v>0</v>
          </cell>
          <cell r="HG6">
            <v>-1</v>
          </cell>
          <cell r="HH6">
            <v>0</v>
          </cell>
          <cell r="HI6">
            <v>-1</v>
          </cell>
          <cell r="HJ6" t="str">
            <v>£</v>
          </cell>
          <cell r="HK6" t="str">
            <v>Appraise¹</v>
          </cell>
          <cell r="HL6" t="str">
            <v>INT</v>
          </cell>
          <cell r="HN6" t="str">
            <v>£</v>
          </cell>
          <cell r="HO6" t="str">
            <v>Appraise¹</v>
          </cell>
          <cell r="HP6" t="str">
            <v>INT</v>
          </cell>
          <cell r="HQ6">
            <v>-1</v>
          </cell>
          <cell r="HR6">
            <v>-1</v>
          </cell>
          <cell r="HS6">
            <v>0</v>
          </cell>
          <cell r="HT6">
            <v>0</v>
          </cell>
          <cell r="HW6" t="str">
            <v/>
          </cell>
          <cell r="HZ6" t="str">
            <v/>
          </cell>
          <cell r="IA6" t="str">
            <v>Appraise</v>
          </cell>
          <cell r="IB6" t="str">
            <v>PH</v>
          </cell>
          <cell r="IE6" t="str">
            <v>INT</v>
          </cell>
          <cell r="IF6" t="b">
            <v>1</v>
          </cell>
          <cell r="IN6" t="str">
            <v/>
          </cell>
        </row>
        <row r="7">
          <cell r="A7" t="str">
            <v>Autohypnosis</v>
          </cell>
          <cell r="F7">
            <v>0</v>
          </cell>
          <cell r="HE7">
            <v>2</v>
          </cell>
          <cell r="HF7">
            <v>0</v>
          </cell>
          <cell r="HG7">
            <v>-1</v>
          </cell>
          <cell r="HH7">
            <v>0</v>
          </cell>
          <cell r="HI7">
            <v>-1</v>
          </cell>
          <cell r="HJ7" t="str">
            <v>£</v>
          </cell>
          <cell r="HK7" t="str">
            <v>Autohypnosis</v>
          </cell>
          <cell r="HL7" t="str">
            <v>WIS</v>
          </cell>
          <cell r="HN7" t="str">
            <v>£</v>
          </cell>
          <cell r="HO7" t="str">
            <v>Autohypnosis</v>
          </cell>
          <cell r="HP7" t="str">
            <v>WIS</v>
          </cell>
          <cell r="HQ7">
            <v>-1</v>
          </cell>
          <cell r="HR7">
            <v>-1</v>
          </cell>
          <cell r="HS7">
            <v>0</v>
          </cell>
          <cell r="HT7">
            <v>0</v>
          </cell>
          <cell r="HZ7" t="str">
            <v/>
          </cell>
          <cell r="IA7" t="str">
            <v>Autohypnosis</v>
          </cell>
          <cell r="IB7" t="str">
            <v>XPH</v>
          </cell>
          <cell r="IC7">
            <v>36</v>
          </cell>
          <cell r="IE7" t="str">
            <v>WIS</v>
          </cell>
          <cell r="IF7" t="b">
            <v>1</v>
          </cell>
        </row>
        <row r="8">
          <cell r="A8" t="str">
            <v>Balance¹</v>
          </cell>
          <cell r="F8">
            <v>0</v>
          </cell>
          <cell r="HE8">
            <v>3</v>
          </cell>
          <cell r="HF8">
            <v>0</v>
          </cell>
          <cell r="HG8">
            <v>-1</v>
          </cell>
          <cell r="HH8">
            <v>0</v>
          </cell>
          <cell r="HI8">
            <v>-1</v>
          </cell>
          <cell r="HJ8" t="str">
            <v>£</v>
          </cell>
          <cell r="HK8" t="str">
            <v>Balance¹</v>
          </cell>
          <cell r="HL8" t="str">
            <v>DEX*</v>
          </cell>
          <cell r="HN8" t="str">
            <v>£</v>
          </cell>
          <cell r="HO8" t="str">
            <v>Balance¹</v>
          </cell>
          <cell r="HP8" t="str">
            <v>DEX*</v>
          </cell>
          <cell r="HQ8">
            <v>-1</v>
          </cell>
          <cell r="HR8">
            <v>-1</v>
          </cell>
          <cell r="HS8">
            <v>0</v>
          </cell>
          <cell r="HT8">
            <v>0</v>
          </cell>
          <cell r="HZ8" t="str">
            <v/>
          </cell>
          <cell r="IA8" t="str">
            <v>Balance</v>
          </cell>
          <cell r="IB8" t="str">
            <v>PH</v>
          </cell>
          <cell r="IE8" t="str">
            <v>DEX</v>
          </cell>
          <cell r="IF8" t="b">
            <v>1</v>
          </cell>
        </row>
        <row r="9">
          <cell r="A9" t="str">
            <v>Bluff¹</v>
          </cell>
          <cell r="F9">
            <v>0</v>
          </cell>
          <cell r="HE9">
            <v>4</v>
          </cell>
          <cell r="HF9">
            <v>0</v>
          </cell>
          <cell r="HG9">
            <v>-1</v>
          </cell>
          <cell r="HH9">
            <v>0</v>
          </cell>
          <cell r="HI9">
            <v>-1</v>
          </cell>
          <cell r="HJ9" t="str">
            <v>£</v>
          </cell>
          <cell r="HK9" t="str">
            <v>Bluff¹</v>
          </cell>
          <cell r="HL9" t="str">
            <v>CHA</v>
          </cell>
          <cell r="HN9" t="str">
            <v>£</v>
          </cell>
          <cell r="HO9" t="str">
            <v>Bluff¹</v>
          </cell>
          <cell r="HP9" t="str">
            <v>CHA</v>
          </cell>
          <cell r="HQ9">
            <v>-1</v>
          </cell>
          <cell r="HR9">
            <v>-1</v>
          </cell>
          <cell r="HS9">
            <v>0</v>
          </cell>
          <cell r="HT9">
            <v>0</v>
          </cell>
          <cell r="HZ9" t="str">
            <v/>
          </cell>
          <cell r="IA9" t="str">
            <v>Bluff</v>
          </cell>
          <cell r="IB9" t="str">
            <v>PH</v>
          </cell>
          <cell r="IE9" t="str">
            <v>CHA</v>
          </cell>
          <cell r="IF9" t="b">
            <v>1</v>
          </cell>
        </row>
        <row r="10">
          <cell r="A10" t="str">
            <v>Climb¹</v>
          </cell>
          <cell r="F10">
            <v>0</v>
          </cell>
          <cell r="HE10">
            <v>5</v>
          </cell>
          <cell r="HF10">
            <v>0</v>
          </cell>
          <cell r="HG10">
            <v>-1</v>
          </cell>
          <cell r="HH10">
            <v>0</v>
          </cell>
          <cell r="HI10">
            <v>-1</v>
          </cell>
          <cell r="HJ10" t="str">
            <v>£</v>
          </cell>
          <cell r="HK10" t="str">
            <v>Climb¹</v>
          </cell>
          <cell r="HL10" t="str">
            <v>STR*</v>
          </cell>
          <cell r="HN10" t="str">
            <v>£</v>
          </cell>
          <cell r="HO10" t="str">
            <v>Climb¹</v>
          </cell>
          <cell r="HP10" t="str">
            <v>STR*</v>
          </cell>
          <cell r="HQ10">
            <v>-1</v>
          </cell>
          <cell r="HR10">
            <v>-1</v>
          </cell>
          <cell r="HS10">
            <v>0</v>
          </cell>
          <cell r="HT10">
            <v>0</v>
          </cell>
          <cell r="HZ10" t="str">
            <v/>
          </cell>
          <cell r="IA10" t="str">
            <v>Climb</v>
          </cell>
          <cell r="IB10" t="str">
            <v>PH</v>
          </cell>
          <cell r="IE10" t="str">
            <v>STR</v>
          </cell>
          <cell r="IF10" t="b">
            <v>1</v>
          </cell>
        </row>
        <row r="11">
          <cell r="A11" t="str">
            <v>Control Shape</v>
          </cell>
          <cell r="F11">
            <v>0</v>
          </cell>
          <cell r="HE11">
            <v>5</v>
          </cell>
          <cell r="HF11">
            <v>0</v>
          </cell>
          <cell r="HG11">
            <v>-1</v>
          </cell>
          <cell r="HH11">
            <v>0</v>
          </cell>
          <cell r="HI11">
            <v>-1</v>
          </cell>
          <cell r="HJ11" t="str">
            <v/>
          </cell>
          <cell r="HK11" t="str">
            <v/>
          </cell>
          <cell r="HL11" t="str">
            <v>WIS</v>
          </cell>
          <cell r="HN11" t="str">
            <v>£</v>
          </cell>
          <cell r="HO11" t="str">
            <v>Concentration¹</v>
          </cell>
          <cell r="HP11" t="str">
            <v>CON</v>
          </cell>
          <cell r="HQ11">
            <v>-1</v>
          </cell>
          <cell r="HR11">
            <v>-1</v>
          </cell>
          <cell r="HS11">
            <v>0</v>
          </cell>
          <cell r="HT11">
            <v>0</v>
          </cell>
          <cell r="HZ11" t="str">
            <v/>
          </cell>
          <cell r="IA11" t="str">
            <v>Control Shape</v>
          </cell>
          <cell r="IB11" t="str">
            <v>MM</v>
          </cell>
          <cell r="IC11">
            <v>303</v>
          </cell>
          <cell r="IE11" t="str">
            <v>WIS</v>
          </cell>
          <cell r="IF11" t="b">
            <v>0</v>
          </cell>
        </row>
        <row r="12">
          <cell r="A12" t="str">
            <v>Concentration¹</v>
          </cell>
          <cell r="F12">
            <v>0</v>
          </cell>
          <cell r="HE12">
            <v>6</v>
          </cell>
          <cell r="HF12">
            <v>0</v>
          </cell>
          <cell r="HG12">
            <v>-1</v>
          </cell>
          <cell r="HH12">
            <v>0</v>
          </cell>
          <cell r="HI12">
            <v>-1</v>
          </cell>
          <cell r="HJ12" t="str">
            <v>£</v>
          </cell>
          <cell r="HK12" t="str">
            <v>Concentration¹</v>
          </cell>
          <cell r="HL12" t="str">
            <v>CON</v>
          </cell>
          <cell r="HN12" t="str">
            <v>£</v>
          </cell>
          <cell r="HO12" t="str">
            <v>Craft skills…¹</v>
          </cell>
          <cell r="HP12" t="str">
            <v>INT</v>
          </cell>
          <cell r="HQ12">
            <v>-1</v>
          </cell>
          <cell r="HR12">
            <v>-1</v>
          </cell>
          <cell r="HS12">
            <v>0</v>
          </cell>
          <cell r="HT12">
            <v>0</v>
          </cell>
          <cell r="HZ12" t="str">
            <v/>
          </cell>
          <cell r="IA12" t="str">
            <v>Concentration</v>
          </cell>
          <cell r="IB12" t="str">
            <v>PH</v>
          </cell>
          <cell r="ID12" t="str">
            <v>XPH</v>
          </cell>
          <cell r="IE12" t="str">
            <v>CON</v>
          </cell>
          <cell r="IF12" t="b">
            <v>1</v>
          </cell>
        </row>
        <row r="13">
          <cell r="A13" t="str">
            <v>Craft skills…¹</v>
          </cell>
          <cell r="HE13">
            <v>7</v>
          </cell>
          <cell r="HF13">
            <v>0</v>
          </cell>
          <cell r="HG13">
            <v>-1</v>
          </cell>
          <cell r="HH13">
            <v>0</v>
          </cell>
          <cell r="HI13">
            <v>-1</v>
          </cell>
          <cell r="HJ13" t="str">
            <v>£</v>
          </cell>
          <cell r="HK13" t="str">
            <v>Craft skills…¹</v>
          </cell>
          <cell r="HL13" t="str">
            <v>INT</v>
          </cell>
          <cell r="HM13">
            <v>0</v>
          </cell>
          <cell r="HN13" t="str">
            <v>£</v>
          </cell>
          <cell r="HO13" t="str">
            <v>Decipher Script</v>
          </cell>
          <cell r="HP13" t="str">
            <v>INT</v>
          </cell>
          <cell r="HQ13">
            <v>-1</v>
          </cell>
          <cell r="HR13">
            <v>-1</v>
          </cell>
          <cell r="HS13">
            <v>0</v>
          </cell>
          <cell r="HT13">
            <v>0</v>
          </cell>
          <cell r="HZ13" t="str">
            <v/>
          </cell>
          <cell r="IA13" t="str">
            <v>Craft skills …</v>
          </cell>
          <cell r="IF13" t="b">
            <v>0</v>
          </cell>
        </row>
        <row r="14">
          <cell r="F14">
            <v>0</v>
          </cell>
          <cell r="HE14">
            <v>7</v>
          </cell>
          <cell r="HF14">
            <v>0</v>
          </cell>
          <cell r="HG14">
            <v>-1</v>
          </cell>
          <cell r="HH14">
            <v>0</v>
          </cell>
          <cell r="HI14">
            <v>-1</v>
          </cell>
          <cell r="HJ14" t="str">
            <v/>
          </cell>
          <cell r="HK14" t="str">
            <v/>
          </cell>
          <cell r="HL14" t="str">
            <v>INT</v>
          </cell>
          <cell r="HN14" t="str">
            <v>£</v>
          </cell>
          <cell r="HO14" t="str">
            <v>Diplomacy¹</v>
          </cell>
          <cell r="HP14" t="str">
            <v>CHA</v>
          </cell>
          <cell r="HQ14">
            <v>-1</v>
          </cell>
          <cell r="HR14">
            <v>-1</v>
          </cell>
          <cell r="HS14">
            <v>0</v>
          </cell>
          <cell r="HT14">
            <v>0</v>
          </cell>
          <cell r="HZ14" t="str">
            <v/>
          </cell>
          <cell r="IA14" t="str">
            <v>Craft ()</v>
          </cell>
          <cell r="IB14" t="str">
            <v>PH</v>
          </cell>
          <cell r="IE14" t="str">
            <v>INT</v>
          </cell>
          <cell r="IF14" t="b">
            <v>0</v>
          </cell>
        </row>
        <row r="15">
          <cell r="F15">
            <v>0</v>
          </cell>
          <cell r="HE15">
            <v>7</v>
          </cell>
          <cell r="HF15">
            <v>0</v>
          </cell>
          <cell r="HG15">
            <v>-1</v>
          </cell>
          <cell r="HH15">
            <v>0</v>
          </cell>
          <cell r="HI15">
            <v>-1</v>
          </cell>
          <cell r="HJ15" t="str">
            <v/>
          </cell>
          <cell r="HK15" t="str">
            <v/>
          </cell>
          <cell r="HL15" t="str">
            <v>INT</v>
          </cell>
          <cell r="HN15" t="str">
            <v>£</v>
          </cell>
          <cell r="HO15" t="str">
            <v>Disable Device</v>
          </cell>
          <cell r="HP15" t="str">
            <v>INT</v>
          </cell>
          <cell r="HQ15">
            <v>-1</v>
          </cell>
          <cell r="HR15">
            <v>-1</v>
          </cell>
          <cell r="HS15">
            <v>0</v>
          </cell>
          <cell r="HT15">
            <v>0</v>
          </cell>
          <cell r="HZ15" t="str">
            <v/>
          </cell>
          <cell r="IA15" t="str">
            <v>Craft ()</v>
          </cell>
          <cell r="IB15" t="str">
            <v>PH</v>
          </cell>
          <cell r="IE15" t="str">
            <v>INT</v>
          </cell>
          <cell r="IF15" t="b">
            <v>0</v>
          </cell>
        </row>
        <row r="16">
          <cell r="F16">
            <v>0</v>
          </cell>
          <cell r="HE16">
            <v>7</v>
          </cell>
          <cell r="HF16">
            <v>0</v>
          </cell>
          <cell r="HG16">
            <v>-1</v>
          </cell>
          <cell r="HH16">
            <v>0</v>
          </cell>
          <cell r="HI16">
            <v>-1</v>
          </cell>
          <cell r="HJ16" t="str">
            <v/>
          </cell>
          <cell r="HK16" t="str">
            <v/>
          </cell>
          <cell r="HL16" t="str">
            <v>INT</v>
          </cell>
          <cell r="HN16" t="str">
            <v>£</v>
          </cell>
          <cell r="HO16" t="str">
            <v>Disguise¹</v>
          </cell>
          <cell r="HP16" t="str">
            <v>CHA</v>
          </cell>
          <cell r="HQ16">
            <v>-1</v>
          </cell>
          <cell r="HR16">
            <v>-1</v>
          </cell>
          <cell r="HS16">
            <v>0</v>
          </cell>
          <cell r="HT16">
            <v>0</v>
          </cell>
          <cell r="HZ16" t="str">
            <v/>
          </cell>
          <cell r="IA16" t="str">
            <v>Craft ()</v>
          </cell>
          <cell r="IB16" t="str">
            <v>PH</v>
          </cell>
          <cell r="IE16" t="str">
            <v>INT</v>
          </cell>
          <cell r="IF16" t="b">
            <v>0</v>
          </cell>
        </row>
        <row r="17">
          <cell r="F17">
            <v>0</v>
          </cell>
          <cell r="HE17">
            <v>7</v>
          </cell>
          <cell r="HF17">
            <v>0</v>
          </cell>
          <cell r="HG17">
            <v>-1</v>
          </cell>
          <cell r="HH17">
            <v>0</v>
          </cell>
          <cell r="HI17">
            <v>-1</v>
          </cell>
          <cell r="HJ17" t="str">
            <v/>
          </cell>
          <cell r="HK17" t="str">
            <v/>
          </cell>
          <cell r="HL17" t="str">
            <v>INT</v>
          </cell>
          <cell r="HN17" t="str">
            <v>£</v>
          </cell>
          <cell r="HO17" t="str">
            <v>Escape Artist¹</v>
          </cell>
          <cell r="HP17" t="str">
            <v>DEX*</v>
          </cell>
          <cell r="HQ17">
            <v>-1</v>
          </cell>
          <cell r="HR17">
            <v>-1</v>
          </cell>
          <cell r="HS17">
            <v>0</v>
          </cell>
          <cell r="HT17">
            <v>0</v>
          </cell>
          <cell r="HZ17" t="str">
            <v/>
          </cell>
          <cell r="IA17" t="str">
            <v>Craft ()</v>
          </cell>
          <cell r="IB17" t="str">
            <v>PH</v>
          </cell>
          <cell r="IE17" t="str">
            <v>INT</v>
          </cell>
          <cell r="IF17" t="b">
            <v>0</v>
          </cell>
        </row>
        <row r="18">
          <cell r="F18">
            <v>0</v>
          </cell>
          <cell r="HE18">
            <v>7</v>
          </cell>
          <cell r="HF18">
            <v>0</v>
          </cell>
          <cell r="HG18">
            <v>-1</v>
          </cell>
          <cell r="HH18">
            <v>0</v>
          </cell>
          <cell r="HI18">
            <v>-1</v>
          </cell>
          <cell r="HJ18" t="str">
            <v/>
          </cell>
          <cell r="HK18" t="str">
            <v/>
          </cell>
          <cell r="HL18" t="str">
            <v>INT</v>
          </cell>
          <cell r="HN18" t="str">
            <v>£</v>
          </cell>
          <cell r="HO18" t="str">
            <v>Forgery¹</v>
          </cell>
          <cell r="HP18" t="str">
            <v>INT</v>
          </cell>
          <cell r="HQ18">
            <v>-1</v>
          </cell>
          <cell r="HR18">
            <v>-1</v>
          </cell>
          <cell r="HS18">
            <v>0</v>
          </cell>
          <cell r="HT18">
            <v>0</v>
          </cell>
          <cell r="HZ18" t="str">
            <v/>
          </cell>
          <cell r="IA18" t="str">
            <v>Craft ()</v>
          </cell>
          <cell r="IB18" t="str">
            <v>PH</v>
          </cell>
          <cell r="IE18" t="str">
            <v>INT</v>
          </cell>
          <cell r="IF18" t="b">
            <v>0</v>
          </cell>
        </row>
        <row r="19">
          <cell r="F19">
            <v>0</v>
          </cell>
          <cell r="HE19">
            <v>7</v>
          </cell>
          <cell r="HF19">
            <v>0</v>
          </cell>
          <cell r="HG19">
            <v>-1</v>
          </cell>
          <cell r="HH19">
            <v>0</v>
          </cell>
          <cell r="HI19">
            <v>-1</v>
          </cell>
          <cell r="HJ19" t="str">
            <v/>
          </cell>
          <cell r="HK19" t="str">
            <v/>
          </cell>
          <cell r="HL19" t="str">
            <v>INT</v>
          </cell>
          <cell r="HN19" t="str">
            <v>£</v>
          </cell>
          <cell r="HO19" t="str">
            <v>Gather Information¹</v>
          </cell>
          <cell r="HP19" t="str">
            <v>CHA</v>
          </cell>
          <cell r="HQ19">
            <v>-1</v>
          </cell>
          <cell r="HR19">
            <v>-1</v>
          </cell>
          <cell r="HS19">
            <v>0</v>
          </cell>
          <cell r="HT19">
            <v>0</v>
          </cell>
          <cell r="HZ19" t="str">
            <v/>
          </cell>
          <cell r="IA19" t="str">
            <v>Craft ()</v>
          </cell>
          <cell r="IB19" t="str">
            <v>PH</v>
          </cell>
          <cell r="IE19" t="str">
            <v>INT</v>
          </cell>
          <cell r="IF19" t="b">
            <v>0</v>
          </cell>
        </row>
        <row r="20">
          <cell r="A20" t="str">
            <v>Decipher Script</v>
          </cell>
          <cell r="F20">
            <v>0</v>
          </cell>
          <cell r="HE20">
            <v>8</v>
          </cell>
          <cell r="HF20">
            <v>0</v>
          </cell>
          <cell r="HG20">
            <v>-1</v>
          </cell>
          <cell r="HH20">
            <v>0</v>
          </cell>
          <cell r="HI20">
            <v>-1</v>
          </cell>
          <cell r="HJ20" t="str">
            <v>£</v>
          </cell>
          <cell r="HK20" t="str">
            <v>Decipher Script</v>
          </cell>
          <cell r="HL20" t="str">
            <v>INT</v>
          </cell>
          <cell r="HN20" t="str">
            <v>£</v>
          </cell>
          <cell r="HO20" t="str">
            <v>Handle Animal</v>
          </cell>
          <cell r="HP20" t="str">
            <v>CHA</v>
          </cell>
          <cell r="HQ20">
            <v>-1</v>
          </cell>
          <cell r="HR20">
            <v>-1</v>
          </cell>
          <cell r="HS20">
            <v>0</v>
          </cell>
          <cell r="HT20">
            <v>0</v>
          </cell>
          <cell r="HZ20" t="str">
            <v/>
          </cell>
          <cell r="IA20" t="str">
            <v>Decipher Script</v>
          </cell>
          <cell r="IB20" t="str">
            <v>PH</v>
          </cell>
          <cell r="IE20" t="str">
            <v>INT</v>
          </cell>
          <cell r="IF20" t="b">
            <v>1</v>
          </cell>
        </row>
        <row r="21">
          <cell r="A21" t="str">
            <v>Diplomacy¹</v>
          </cell>
          <cell r="F21">
            <v>0</v>
          </cell>
          <cell r="HE21">
            <v>9</v>
          </cell>
          <cell r="HF21">
            <v>0</v>
          </cell>
          <cell r="HG21">
            <v>-1</v>
          </cell>
          <cell r="HH21">
            <v>0</v>
          </cell>
          <cell r="HI21">
            <v>-1</v>
          </cell>
          <cell r="HJ21" t="str">
            <v>£</v>
          </cell>
          <cell r="HK21" t="str">
            <v>Diplomacy¹</v>
          </cell>
          <cell r="HL21" t="str">
            <v>CHA</v>
          </cell>
          <cell r="HN21" t="str">
            <v>£</v>
          </cell>
          <cell r="HO21" t="str">
            <v>Heal¹</v>
          </cell>
          <cell r="HP21" t="str">
            <v>WIS</v>
          </cell>
          <cell r="HQ21">
            <v>-1</v>
          </cell>
          <cell r="HR21">
            <v>-1</v>
          </cell>
          <cell r="HS21">
            <v>0</v>
          </cell>
          <cell r="HT21">
            <v>0</v>
          </cell>
          <cell r="HZ21" t="str">
            <v/>
          </cell>
          <cell r="IA21" t="str">
            <v>Diplomacy</v>
          </cell>
          <cell r="IB21" t="str">
            <v>PH</v>
          </cell>
          <cell r="IE21" t="str">
            <v>CHA</v>
          </cell>
          <cell r="IF21" t="b">
            <v>1</v>
          </cell>
        </row>
        <row r="22">
          <cell r="A22" t="str">
            <v>Disable Device</v>
          </cell>
          <cell r="F22">
            <v>0</v>
          </cell>
          <cell r="HE22">
            <v>10</v>
          </cell>
          <cell r="HF22">
            <v>0</v>
          </cell>
          <cell r="HG22">
            <v>-1</v>
          </cell>
          <cell r="HH22">
            <v>0</v>
          </cell>
          <cell r="HI22">
            <v>-1</v>
          </cell>
          <cell r="HJ22" t="str">
            <v>£</v>
          </cell>
          <cell r="HK22" t="str">
            <v>Disable Device</v>
          </cell>
          <cell r="HL22" t="str">
            <v>INT</v>
          </cell>
          <cell r="HN22" t="str">
            <v>£</v>
          </cell>
          <cell r="HO22" t="str">
            <v>Hide¹</v>
          </cell>
          <cell r="HP22" t="str">
            <v>DEX*</v>
          </cell>
          <cell r="HQ22">
            <v>-1</v>
          </cell>
          <cell r="HR22">
            <v>-1</v>
          </cell>
          <cell r="HS22">
            <v>0</v>
          </cell>
          <cell r="HT22">
            <v>0</v>
          </cell>
          <cell r="HZ22" t="str">
            <v/>
          </cell>
          <cell r="IA22" t="str">
            <v>Disable Device</v>
          </cell>
          <cell r="IB22" t="str">
            <v>PH</v>
          </cell>
          <cell r="IE22" t="str">
            <v>INT</v>
          </cell>
          <cell r="IF22" t="b">
            <v>1</v>
          </cell>
        </row>
        <row r="23">
          <cell r="A23" t="str">
            <v>Disguise¹</v>
          </cell>
          <cell r="F23">
            <v>0</v>
          </cell>
          <cell r="HE23">
            <v>11</v>
          </cell>
          <cell r="HF23">
            <v>0</v>
          </cell>
          <cell r="HG23">
            <v>-1</v>
          </cell>
          <cell r="HH23">
            <v>0</v>
          </cell>
          <cell r="HI23">
            <v>-1</v>
          </cell>
          <cell r="HJ23" t="str">
            <v>£</v>
          </cell>
          <cell r="HK23" t="str">
            <v>Disguise¹</v>
          </cell>
          <cell r="HL23" t="str">
            <v>CHA</v>
          </cell>
          <cell r="HN23" t="str">
            <v>£</v>
          </cell>
          <cell r="HO23" t="str">
            <v>Intimidate¹</v>
          </cell>
          <cell r="HP23" t="str">
            <v>CHA</v>
          </cell>
          <cell r="HQ23">
            <v>-1</v>
          </cell>
          <cell r="HR23">
            <v>-1</v>
          </cell>
          <cell r="HS23">
            <v>0</v>
          </cell>
          <cell r="HT23">
            <v>0</v>
          </cell>
          <cell r="HZ23" t="str">
            <v/>
          </cell>
          <cell r="IA23" t="str">
            <v>Disguise</v>
          </cell>
          <cell r="IB23" t="str">
            <v>PH</v>
          </cell>
          <cell r="IE23" t="str">
            <v>CHA</v>
          </cell>
          <cell r="IF23" t="b">
            <v>1</v>
          </cell>
        </row>
        <row r="24">
          <cell r="A24" t="str">
            <v>Escape Artist¹</v>
          </cell>
          <cell r="F24">
            <v>0</v>
          </cell>
          <cell r="HE24">
            <v>12</v>
          </cell>
          <cell r="HF24">
            <v>0</v>
          </cell>
          <cell r="HG24">
            <v>-1</v>
          </cell>
          <cell r="HH24">
            <v>0</v>
          </cell>
          <cell r="HI24">
            <v>-1</v>
          </cell>
          <cell r="HJ24" t="str">
            <v>£</v>
          </cell>
          <cell r="HK24" t="str">
            <v>Escape Artist¹</v>
          </cell>
          <cell r="HL24" t="str">
            <v>DEX*</v>
          </cell>
          <cell r="HN24" t="str">
            <v>£</v>
          </cell>
          <cell r="HO24" t="str">
            <v>Jump¹</v>
          </cell>
          <cell r="HP24" t="str">
            <v>STR*</v>
          </cell>
          <cell r="HQ24">
            <v>-1</v>
          </cell>
          <cell r="HR24">
            <v>-1</v>
          </cell>
          <cell r="HS24">
            <v>0</v>
          </cell>
          <cell r="HT24">
            <v>0</v>
          </cell>
          <cell r="HZ24" t="str">
            <v/>
          </cell>
          <cell r="IA24" t="str">
            <v>Escape Artist</v>
          </cell>
          <cell r="IB24" t="str">
            <v>PH</v>
          </cell>
          <cell r="IE24" t="str">
            <v>DEX</v>
          </cell>
          <cell r="IF24" t="b">
            <v>1</v>
          </cell>
        </row>
        <row r="25">
          <cell r="A25" t="str">
            <v>Forgery¹</v>
          </cell>
          <cell r="F25">
            <v>0</v>
          </cell>
          <cell r="HE25">
            <v>13</v>
          </cell>
          <cell r="HF25">
            <v>0</v>
          </cell>
          <cell r="HG25">
            <v>-1</v>
          </cell>
          <cell r="HH25">
            <v>0</v>
          </cell>
          <cell r="HI25">
            <v>-1</v>
          </cell>
          <cell r="HJ25" t="str">
            <v>£</v>
          </cell>
          <cell r="HK25" t="str">
            <v>Forgery¹</v>
          </cell>
          <cell r="HL25" t="str">
            <v>INT</v>
          </cell>
          <cell r="HN25" t="str">
            <v>£</v>
          </cell>
          <cell r="HO25" t="str">
            <v>Knowledge (arcana)</v>
          </cell>
          <cell r="HP25" t="str">
            <v>INT</v>
          </cell>
          <cell r="HQ25">
            <v>-1</v>
          </cell>
          <cell r="HR25">
            <v>-1</v>
          </cell>
          <cell r="HS25">
            <v>0</v>
          </cell>
          <cell r="HT25">
            <v>0</v>
          </cell>
          <cell r="HZ25" t="str">
            <v/>
          </cell>
          <cell r="IA25" t="str">
            <v>Forgery</v>
          </cell>
          <cell r="IB25" t="str">
            <v>PH</v>
          </cell>
          <cell r="IE25" t="str">
            <v>INT</v>
          </cell>
          <cell r="IF25" t="b">
            <v>1</v>
          </cell>
        </row>
        <row r="26">
          <cell r="A26" t="str">
            <v>Gather Information¹</v>
          </cell>
          <cell r="F26">
            <v>0</v>
          </cell>
          <cell r="HE26">
            <v>14</v>
          </cell>
          <cell r="HF26">
            <v>0</v>
          </cell>
          <cell r="HG26">
            <v>-1</v>
          </cell>
          <cell r="HH26">
            <v>0</v>
          </cell>
          <cell r="HI26">
            <v>-1</v>
          </cell>
          <cell r="HJ26" t="str">
            <v>£</v>
          </cell>
          <cell r="HK26" t="str">
            <v>Gather Information¹</v>
          </cell>
          <cell r="HL26" t="str">
            <v>CHA</v>
          </cell>
          <cell r="HN26" t="str">
            <v>£</v>
          </cell>
          <cell r="HO26" t="str">
            <v>Knowledge (arch &amp; eng)</v>
          </cell>
          <cell r="HP26" t="str">
            <v>INT</v>
          </cell>
          <cell r="HQ26">
            <v>-1</v>
          </cell>
          <cell r="HR26">
            <v>-1</v>
          </cell>
          <cell r="HS26">
            <v>0</v>
          </cell>
          <cell r="HT26">
            <v>0</v>
          </cell>
          <cell r="HZ26" t="str">
            <v/>
          </cell>
          <cell r="IA26" t="str">
            <v>Gather Information</v>
          </cell>
          <cell r="IB26" t="str">
            <v>PH</v>
          </cell>
          <cell r="IE26" t="str">
            <v>CHA</v>
          </cell>
          <cell r="IF26" t="b">
            <v>1</v>
          </cell>
        </row>
        <row r="27">
          <cell r="A27" t="str">
            <v>Handle Animal</v>
          </cell>
          <cell r="F27">
            <v>0</v>
          </cell>
          <cell r="HE27">
            <v>15</v>
          </cell>
          <cell r="HF27">
            <v>0</v>
          </cell>
          <cell r="HG27">
            <v>-1</v>
          </cell>
          <cell r="HH27">
            <v>0</v>
          </cell>
          <cell r="HI27">
            <v>-1</v>
          </cell>
          <cell r="HJ27" t="str">
            <v>£</v>
          </cell>
          <cell r="HK27" t="str">
            <v>Handle Animal</v>
          </cell>
          <cell r="HL27" t="str">
            <v>CHA</v>
          </cell>
          <cell r="HN27" t="str">
            <v>£</v>
          </cell>
          <cell r="HO27" t="str">
            <v>Knowledge (dungeoneering)</v>
          </cell>
          <cell r="HP27" t="str">
            <v>INT</v>
          </cell>
          <cell r="HQ27">
            <v>-1</v>
          </cell>
          <cell r="HR27">
            <v>-1</v>
          </cell>
          <cell r="HS27">
            <v>0</v>
          </cell>
          <cell r="HT27">
            <v>0</v>
          </cell>
          <cell r="HZ27" t="str">
            <v/>
          </cell>
          <cell r="IA27" t="str">
            <v>Handle Animal</v>
          </cell>
          <cell r="IB27" t="str">
            <v>PH</v>
          </cell>
          <cell r="IE27" t="str">
            <v>CHA</v>
          </cell>
          <cell r="IF27" t="b">
            <v>1</v>
          </cell>
        </row>
        <row r="28">
          <cell r="A28" t="str">
            <v>Heal¹</v>
          </cell>
          <cell r="F28">
            <v>0</v>
          </cell>
          <cell r="HE28">
            <v>16</v>
          </cell>
          <cell r="HF28">
            <v>0</v>
          </cell>
          <cell r="HG28">
            <v>-1</v>
          </cell>
          <cell r="HH28">
            <v>0</v>
          </cell>
          <cell r="HI28">
            <v>-1</v>
          </cell>
          <cell r="HJ28" t="str">
            <v>£</v>
          </cell>
          <cell r="HK28" t="str">
            <v>Heal¹</v>
          </cell>
          <cell r="HL28" t="str">
            <v>WIS</v>
          </cell>
          <cell r="HN28" t="str">
            <v>£</v>
          </cell>
          <cell r="HO28" t="str">
            <v>Knowledge (geography)</v>
          </cell>
          <cell r="HP28" t="str">
            <v>INT</v>
          </cell>
          <cell r="HQ28">
            <v>-1</v>
          </cell>
          <cell r="HR28">
            <v>-1</v>
          </cell>
          <cell r="HS28">
            <v>0</v>
          </cell>
          <cell r="HT28">
            <v>0</v>
          </cell>
          <cell r="HZ28" t="str">
            <v/>
          </cell>
          <cell r="IA28" t="str">
            <v>Heal</v>
          </cell>
          <cell r="IB28" t="str">
            <v>PH</v>
          </cell>
          <cell r="IE28" t="str">
            <v>WIS</v>
          </cell>
          <cell r="IF28" t="b">
            <v>1</v>
          </cell>
        </row>
        <row r="29">
          <cell r="A29" t="str">
            <v>Hide¹</v>
          </cell>
          <cell r="F29">
            <v>0</v>
          </cell>
          <cell r="HE29">
            <v>17</v>
          </cell>
          <cell r="HF29">
            <v>0</v>
          </cell>
          <cell r="HG29">
            <v>-1</v>
          </cell>
          <cell r="HH29">
            <v>0</v>
          </cell>
          <cell r="HI29">
            <v>-1</v>
          </cell>
          <cell r="HJ29" t="str">
            <v>£</v>
          </cell>
          <cell r="HK29" t="str">
            <v>Hide¹</v>
          </cell>
          <cell r="HL29" t="str">
            <v>DEX*</v>
          </cell>
          <cell r="HN29" t="str">
            <v>£</v>
          </cell>
          <cell r="HO29" t="str">
            <v>Knowledge (history)</v>
          </cell>
          <cell r="HP29" t="str">
            <v>INT</v>
          </cell>
          <cell r="HQ29">
            <v>-1</v>
          </cell>
          <cell r="HR29">
            <v>-1</v>
          </cell>
          <cell r="HS29">
            <v>0</v>
          </cell>
          <cell r="HT29">
            <v>0</v>
          </cell>
          <cell r="HZ29" t="str">
            <v/>
          </cell>
          <cell r="IA29" t="str">
            <v>Hide</v>
          </cell>
          <cell r="IB29" t="str">
            <v>PH</v>
          </cell>
          <cell r="IE29" t="str">
            <v>DEX</v>
          </cell>
          <cell r="IF29" t="b">
            <v>1</v>
          </cell>
        </row>
        <row r="30">
          <cell r="A30" t="str">
            <v>Hypnosis</v>
          </cell>
          <cell r="F30">
            <v>0</v>
          </cell>
          <cell r="HE30">
            <v>17</v>
          </cell>
          <cell r="HF30">
            <v>0</v>
          </cell>
          <cell r="HG30">
            <v>-1</v>
          </cell>
          <cell r="HH30">
            <v>0</v>
          </cell>
          <cell r="HI30">
            <v>-1</v>
          </cell>
          <cell r="HJ30" t="str">
            <v/>
          </cell>
          <cell r="HK30" t="str">
            <v/>
          </cell>
          <cell r="HL30" t="str">
            <v>CHA</v>
          </cell>
          <cell r="HN30" t="str">
            <v>£</v>
          </cell>
          <cell r="HO30" t="str">
            <v>Knowledge (local)</v>
          </cell>
          <cell r="HP30" t="str">
            <v>INT</v>
          </cell>
          <cell r="HQ30">
            <v>-1</v>
          </cell>
          <cell r="HR30">
            <v>-1</v>
          </cell>
          <cell r="HS30">
            <v>0</v>
          </cell>
          <cell r="HT30">
            <v>0</v>
          </cell>
          <cell r="HZ30" t="str">
            <v/>
          </cell>
          <cell r="IA30" t="str">
            <v>Hypnosis</v>
          </cell>
          <cell r="IB30" t="str">
            <v>RVL</v>
          </cell>
          <cell r="IE30" t="str">
            <v>CHA</v>
          </cell>
          <cell r="IF30" t="b">
            <v>0</v>
          </cell>
        </row>
        <row r="31">
          <cell r="A31" t="str">
            <v>Iaijutsu Focus</v>
          </cell>
          <cell r="F31">
            <v>0</v>
          </cell>
          <cell r="HE31">
            <v>17</v>
          </cell>
          <cell r="HF31">
            <v>0</v>
          </cell>
          <cell r="HG31">
            <v>-1</v>
          </cell>
          <cell r="HH31">
            <v>0</v>
          </cell>
          <cell r="HI31">
            <v>-1</v>
          </cell>
          <cell r="HJ31" t="str">
            <v/>
          </cell>
          <cell r="HK31" t="str">
            <v/>
          </cell>
          <cell r="HL31" t="str">
            <v>CHA</v>
          </cell>
          <cell r="HN31" t="str">
            <v>£</v>
          </cell>
          <cell r="HO31" t="str">
            <v>Knowledge (nature)</v>
          </cell>
          <cell r="HP31" t="str">
            <v>INT</v>
          </cell>
          <cell r="HQ31">
            <v>-1</v>
          </cell>
          <cell r="HR31">
            <v>-1</v>
          </cell>
          <cell r="HS31">
            <v>0</v>
          </cell>
          <cell r="HT31">
            <v>0</v>
          </cell>
          <cell r="HZ31" t="str">
            <v/>
          </cell>
          <cell r="IA31" t="str">
            <v>Iaijutsu Focus</v>
          </cell>
          <cell r="IB31" t="str">
            <v>OA</v>
          </cell>
          <cell r="IC31">
            <v>58</v>
          </cell>
          <cell r="IE31" t="str">
            <v>CHA</v>
          </cell>
          <cell r="IF31" t="b">
            <v>0</v>
          </cell>
        </row>
        <row r="32">
          <cell r="A32" t="str">
            <v>Intimidate¹</v>
          </cell>
          <cell r="F32">
            <v>0</v>
          </cell>
          <cell r="HE32">
            <v>18</v>
          </cell>
          <cell r="HF32">
            <v>0</v>
          </cell>
          <cell r="HG32">
            <v>-1</v>
          </cell>
          <cell r="HH32">
            <v>0</v>
          </cell>
          <cell r="HI32">
            <v>-1</v>
          </cell>
          <cell r="HJ32" t="str">
            <v>£</v>
          </cell>
          <cell r="HK32" t="str">
            <v>Intimidate¹</v>
          </cell>
          <cell r="HL32" t="str">
            <v>CHA</v>
          </cell>
          <cell r="HN32" t="str">
            <v>£</v>
          </cell>
          <cell r="HO32" t="str">
            <v>Knowledge (nobility)</v>
          </cell>
          <cell r="HP32" t="str">
            <v>INT</v>
          </cell>
          <cell r="HQ32">
            <v>-1</v>
          </cell>
          <cell r="HR32">
            <v>-1</v>
          </cell>
          <cell r="HS32">
            <v>0</v>
          </cell>
          <cell r="HT32">
            <v>0</v>
          </cell>
          <cell r="HZ32" t="str">
            <v/>
          </cell>
          <cell r="IA32" t="str">
            <v>Intimidate</v>
          </cell>
          <cell r="IB32" t="str">
            <v>PH</v>
          </cell>
          <cell r="IE32" t="str">
            <v>CHA</v>
          </cell>
          <cell r="IF32" t="b">
            <v>1</v>
          </cell>
        </row>
        <row r="33">
          <cell r="A33" t="str">
            <v>Jump¹</v>
          </cell>
          <cell r="F33">
            <v>0</v>
          </cell>
          <cell r="HE33">
            <v>19</v>
          </cell>
          <cell r="HF33">
            <v>0</v>
          </cell>
          <cell r="HG33">
            <v>-1</v>
          </cell>
          <cell r="HH33">
            <v>0</v>
          </cell>
          <cell r="HI33">
            <v>-1</v>
          </cell>
          <cell r="HJ33" t="str">
            <v>£</v>
          </cell>
          <cell r="HK33" t="str">
            <v>Jump¹</v>
          </cell>
          <cell r="HL33" t="str">
            <v>STR*</v>
          </cell>
          <cell r="HN33" t="str">
            <v>£</v>
          </cell>
          <cell r="HO33" t="str">
            <v>Knowledge (psionics)</v>
          </cell>
          <cell r="HP33" t="str">
            <v>INT</v>
          </cell>
          <cell r="HQ33">
            <v>-1</v>
          </cell>
          <cell r="HR33">
            <v>-1</v>
          </cell>
          <cell r="HS33">
            <v>0</v>
          </cell>
          <cell r="HT33">
            <v>0</v>
          </cell>
          <cell r="HZ33" t="str">
            <v/>
          </cell>
          <cell r="IA33" t="str">
            <v>Jump</v>
          </cell>
          <cell r="IB33" t="str">
            <v>PH</v>
          </cell>
          <cell r="IE33" t="str">
            <v>STR</v>
          </cell>
          <cell r="IF33" t="b">
            <v>1</v>
          </cell>
          <cell r="IJ33" t="str">
            <v>Knowledge (arcana)</v>
          </cell>
        </row>
        <row r="34">
          <cell r="A34" t="str">
            <v>Knowledge (arcana)</v>
          </cell>
          <cell r="F34">
            <v>0</v>
          </cell>
          <cell r="HE34">
            <v>20</v>
          </cell>
          <cell r="HF34">
            <v>0</v>
          </cell>
          <cell r="HG34">
            <v>-1</v>
          </cell>
          <cell r="HH34">
            <v>0</v>
          </cell>
          <cell r="HI34">
            <v>-1</v>
          </cell>
          <cell r="HJ34" t="str">
            <v>£</v>
          </cell>
          <cell r="HK34" t="str">
            <v>Knowledge (arcana)</v>
          </cell>
          <cell r="HL34" t="str">
            <v>INT</v>
          </cell>
          <cell r="HN34" t="str">
            <v>£</v>
          </cell>
          <cell r="HO34" t="str">
            <v>Knowledge (religion)</v>
          </cell>
          <cell r="HP34" t="str">
            <v>INT</v>
          </cell>
          <cell r="HQ34">
            <v>-1</v>
          </cell>
          <cell r="HR34">
            <v>-1</v>
          </cell>
          <cell r="HS34">
            <v>0</v>
          </cell>
          <cell r="HT34">
            <v>0</v>
          </cell>
          <cell r="HZ34" t="str">
            <v/>
          </cell>
          <cell r="IA34" t="str">
            <v>Knowledge (arcana)</v>
          </cell>
          <cell r="IB34" t="str">
            <v>PH</v>
          </cell>
          <cell r="IE34" t="str">
            <v>INT</v>
          </cell>
          <cell r="IF34" t="b">
            <v>1</v>
          </cell>
          <cell r="IJ34" t="str">
            <v>Knowledge (arch &amp; eng)</v>
          </cell>
        </row>
        <row r="35">
          <cell r="A35" t="str">
            <v>Knowledge (arch &amp; eng)</v>
          </cell>
          <cell r="F35">
            <v>0</v>
          </cell>
          <cell r="HE35">
            <v>21</v>
          </cell>
          <cell r="HF35">
            <v>0</v>
          </cell>
          <cell r="HG35">
            <v>-1</v>
          </cell>
          <cell r="HH35">
            <v>0</v>
          </cell>
          <cell r="HI35">
            <v>-1</v>
          </cell>
          <cell r="HJ35" t="str">
            <v>£</v>
          </cell>
          <cell r="HK35" t="str">
            <v>Knowledge (arch &amp; eng)</v>
          </cell>
          <cell r="HL35" t="str">
            <v>INT</v>
          </cell>
          <cell r="HN35" t="str">
            <v>£</v>
          </cell>
          <cell r="HO35" t="str">
            <v>Knowledge (the planes)</v>
          </cell>
          <cell r="HP35" t="str">
            <v>INT</v>
          </cell>
          <cell r="HQ35">
            <v>-1</v>
          </cell>
          <cell r="HR35">
            <v>-1</v>
          </cell>
          <cell r="HS35">
            <v>0</v>
          </cell>
          <cell r="HT35">
            <v>0</v>
          </cell>
          <cell r="HZ35" t="str">
            <v/>
          </cell>
          <cell r="IA35" t="str">
            <v>Knowledge (arch &amp; eng)</v>
          </cell>
          <cell r="IB35" t="str">
            <v>PH</v>
          </cell>
          <cell r="IE35" t="str">
            <v>INT</v>
          </cell>
          <cell r="IF35" t="b">
            <v>1</v>
          </cell>
          <cell r="IJ35" t="str">
            <v>Knowledge (dungeoneering)</v>
          </cell>
        </row>
        <row r="36">
          <cell r="A36" t="str">
            <v>Knowledge (dungeoneering)</v>
          </cell>
          <cell r="F36">
            <v>0</v>
          </cell>
          <cell r="HE36">
            <v>22</v>
          </cell>
          <cell r="HF36">
            <v>0</v>
          </cell>
          <cell r="HG36">
            <v>-1</v>
          </cell>
          <cell r="HH36">
            <v>0</v>
          </cell>
          <cell r="HI36">
            <v>-1</v>
          </cell>
          <cell r="HJ36" t="str">
            <v>£</v>
          </cell>
          <cell r="HK36" t="str">
            <v>Knowledge (dungeoneering)</v>
          </cell>
          <cell r="HL36" t="str">
            <v>INT</v>
          </cell>
          <cell r="HN36" t="str">
            <v>£</v>
          </cell>
          <cell r="HO36" t="str">
            <v>Listen¹</v>
          </cell>
          <cell r="HP36" t="str">
            <v>WIS</v>
          </cell>
          <cell r="HQ36">
            <v>-1</v>
          </cell>
          <cell r="HR36">
            <v>-1</v>
          </cell>
          <cell r="HS36">
            <v>0</v>
          </cell>
          <cell r="HT36">
            <v>0</v>
          </cell>
          <cell r="HZ36" t="str">
            <v/>
          </cell>
          <cell r="IA36" t="str">
            <v>Knowledge (dungeoneering)</v>
          </cell>
          <cell r="IB36" t="str">
            <v>PH</v>
          </cell>
          <cell r="IE36" t="str">
            <v>INT</v>
          </cell>
          <cell r="IF36" t="b">
            <v>1</v>
          </cell>
          <cell r="IJ36" t="str">
            <v>Knowledge (geography)</v>
          </cell>
        </row>
        <row r="37">
          <cell r="A37" t="str">
            <v>Knowledge (geography)</v>
          </cell>
          <cell r="F37">
            <v>0</v>
          </cell>
          <cell r="HE37">
            <v>23</v>
          </cell>
          <cell r="HF37">
            <v>0</v>
          </cell>
          <cell r="HG37">
            <v>-1</v>
          </cell>
          <cell r="HH37">
            <v>0</v>
          </cell>
          <cell r="HI37">
            <v>-1</v>
          </cell>
          <cell r="HJ37" t="str">
            <v>£</v>
          </cell>
          <cell r="HK37" t="str">
            <v>Knowledge (geography)</v>
          </cell>
          <cell r="HL37" t="str">
            <v>INT</v>
          </cell>
          <cell r="HN37" t="str">
            <v>£</v>
          </cell>
          <cell r="HO37" t="str">
            <v>Martial Lore</v>
          </cell>
          <cell r="HP37" t="str">
            <v>INT</v>
          </cell>
          <cell r="HQ37">
            <v>-1</v>
          </cell>
          <cell r="HR37">
            <v>-1</v>
          </cell>
          <cell r="HS37">
            <v>0</v>
          </cell>
          <cell r="HT37">
            <v>0</v>
          </cell>
          <cell r="HZ37" t="str">
            <v/>
          </cell>
          <cell r="IA37" t="str">
            <v>Knowledge (geography)</v>
          </cell>
          <cell r="IB37" t="str">
            <v>PH</v>
          </cell>
          <cell r="IE37" t="str">
            <v>INT</v>
          </cell>
          <cell r="IF37" t="b">
            <v>1</v>
          </cell>
          <cell r="IJ37" t="str">
            <v>Knowledge (history)</v>
          </cell>
        </row>
        <row r="38">
          <cell r="A38" t="str">
            <v>Knowledge (history)</v>
          </cell>
          <cell r="F38">
            <v>0</v>
          </cell>
          <cell r="HE38">
            <v>24</v>
          </cell>
          <cell r="HF38">
            <v>0</v>
          </cell>
          <cell r="HG38">
            <v>-1</v>
          </cell>
          <cell r="HH38">
            <v>0</v>
          </cell>
          <cell r="HI38">
            <v>-1</v>
          </cell>
          <cell r="HJ38" t="str">
            <v>£</v>
          </cell>
          <cell r="HK38" t="str">
            <v>Knowledge (history)</v>
          </cell>
          <cell r="HL38" t="str">
            <v>INT</v>
          </cell>
          <cell r="HN38" t="str">
            <v>£</v>
          </cell>
          <cell r="HO38" t="str">
            <v>Move Silently¹</v>
          </cell>
          <cell r="HP38" t="str">
            <v>DEX*</v>
          </cell>
          <cell r="HQ38">
            <v>-1</v>
          </cell>
          <cell r="HR38">
            <v>-1</v>
          </cell>
          <cell r="HS38">
            <v>0</v>
          </cell>
          <cell r="HT38">
            <v>0</v>
          </cell>
          <cell r="HZ38" t="str">
            <v/>
          </cell>
          <cell r="IA38" t="str">
            <v>Knowledge (history)</v>
          </cell>
          <cell r="IB38" t="str">
            <v>PH</v>
          </cell>
          <cell r="IE38" t="str">
            <v>INT</v>
          </cell>
          <cell r="IF38" t="b">
            <v>1</v>
          </cell>
          <cell r="IJ38" t="str">
            <v>Knowledge (local)</v>
          </cell>
        </row>
        <row r="39">
          <cell r="A39" t="str">
            <v>Knowledge (local)</v>
          </cell>
          <cell r="F39">
            <v>0</v>
          </cell>
          <cell r="HE39">
            <v>25</v>
          </cell>
          <cell r="HF39">
            <v>0</v>
          </cell>
          <cell r="HG39">
            <v>-1</v>
          </cell>
          <cell r="HH39">
            <v>0</v>
          </cell>
          <cell r="HI39">
            <v>-1</v>
          </cell>
          <cell r="HJ39" t="str">
            <v>£</v>
          </cell>
          <cell r="HK39" t="str">
            <v>Knowledge (local)</v>
          </cell>
          <cell r="HL39" t="str">
            <v>INT</v>
          </cell>
          <cell r="HN39" t="str">
            <v>£</v>
          </cell>
          <cell r="HO39" t="str">
            <v>Open Lock</v>
          </cell>
          <cell r="HP39" t="str">
            <v>DEX</v>
          </cell>
          <cell r="HQ39">
            <v>-1</v>
          </cell>
          <cell r="HR39">
            <v>-1</v>
          </cell>
          <cell r="HS39">
            <v>0</v>
          </cell>
          <cell r="HT39">
            <v>0</v>
          </cell>
          <cell r="HZ39" t="str">
            <v/>
          </cell>
          <cell r="IA39" t="str">
            <v>Knowledge (local)</v>
          </cell>
          <cell r="IB39" t="str">
            <v>PH</v>
          </cell>
          <cell r="IE39" t="str">
            <v>INT</v>
          </cell>
          <cell r="IF39" t="b">
            <v>1</v>
          </cell>
          <cell r="IJ39" t="str">
            <v>Knowledge (nature)</v>
          </cell>
        </row>
        <row r="40">
          <cell r="A40" t="str">
            <v>Knowledge (monster lore)</v>
          </cell>
          <cell r="F40">
            <v>0</v>
          </cell>
          <cell r="HE40">
            <v>25</v>
          </cell>
          <cell r="HF40">
            <v>0</v>
          </cell>
          <cell r="HG40">
            <v>-1</v>
          </cell>
          <cell r="HH40">
            <v>0</v>
          </cell>
          <cell r="HI40">
            <v>-1</v>
          </cell>
          <cell r="HJ40" t="str">
            <v/>
          </cell>
          <cell r="HK40" t="str">
            <v/>
          </cell>
          <cell r="HL40" t="str">
            <v>INT</v>
          </cell>
          <cell r="HN40" t="str">
            <v>£</v>
          </cell>
          <cell r="HO40" t="str">
            <v>Perform skills ...¹</v>
          </cell>
          <cell r="HP40" t="str">
            <v>CHA</v>
          </cell>
          <cell r="HQ40">
            <v>-1</v>
          </cell>
          <cell r="HR40">
            <v>-1</v>
          </cell>
          <cell r="HS40">
            <v>0</v>
          </cell>
          <cell r="HT40">
            <v>0</v>
          </cell>
          <cell r="HZ40" t="str">
            <v/>
          </cell>
          <cell r="IA40" t="str">
            <v>Knowledge (monster lore)</v>
          </cell>
          <cell r="IB40" t="str">
            <v>RVL</v>
          </cell>
          <cell r="IE40" t="str">
            <v>INT</v>
          </cell>
          <cell r="IF40" t="b">
            <v>0</v>
          </cell>
          <cell r="IJ40" t="str">
            <v>Knowledge (nobility)</v>
          </cell>
        </row>
        <row r="41">
          <cell r="A41" t="str">
            <v>Knowledge (nature)</v>
          </cell>
          <cell r="F41">
            <v>0</v>
          </cell>
          <cell r="HE41">
            <v>26</v>
          </cell>
          <cell r="HF41">
            <v>0</v>
          </cell>
          <cell r="HG41">
            <v>-1</v>
          </cell>
          <cell r="HH41">
            <v>0</v>
          </cell>
          <cell r="HI41">
            <v>-1</v>
          </cell>
          <cell r="HJ41" t="str">
            <v>£</v>
          </cell>
          <cell r="HK41" t="str">
            <v>Knowledge (nature)</v>
          </cell>
          <cell r="HL41" t="str">
            <v>INT</v>
          </cell>
          <cell r="HN41" t="str">
            <v>£</v>
          </cell>
          <cell r="HO41" t="str">
            <v>Psicraft</v>
          </cell>
          <cell r="HP41" t="str">
            <v>INT</v>
          </cell>
          <cell r="HQ41">
            <v>-1</v>
          </cell>
          <cell r="HR41">
            <v>-1</v>
          </cell>
          <cell r="HS41">
            <v>0</v>
          </cell>
          <cell r="HT41">
            <v>0</v>
          </cell>
          <cell r="HZ41" t="str">
            <v/>
          </cell>
          <cell r="IA41" t="str">
            <v>Knowledge (nature)</v>
          </cell>
          <cell r="IB41" t="str">
            <v>PH</v>
          </cell>
          <cell r="IE41" t="str">
            <v>INT</v>
          </cell>
          <cell r="IF41" t="b">
            <v>1</v>
          </cell>
          <cell r="IJ41" t="str">
            <v>Knowledge (psionics)</v>
          </cell>
        </row>
        <row r="42">
          <cell r="A42" t="str">
            <v>Knowledge (nobility)</v>
          </cell>
          <cell r="F42">
            <v>0</v>
          </cell>
          <cell r="HE42">
            <v>27</v>
          </cell>
          <cell r="HF42">
            <v>0</v>
          </cell>
          <cell r="HG42">
            <v>-1</v>
          </cell>
          <cell r="HH42">
            <v>0</v>
          </cell>
          <cell r="HI42">
            <v>-1</v>
          </cell>
          <cell r="HJ42" t="str">
            <v>£</v>
          </cell>
          <cell r="HK42" t="str">
            <v>Knowledge (nobility)</v>
          </cell>
          <cell r="HL42" t="str">
            <v>INT</v>
          </cell>
          <cell r="HN42" t="str">
            <v>£</v>
          </cell>
          <cell r="HO42" t="str">
            <v>Ride¹</v>
          </cell>
          <cell r="HP42" t="str">
            <v>DEX</v>
          </cell>
          <cell r="HQ42">
            <v>-1</v>
          </cell>
          <cell r="HR42">
            <v>-1</v>
          </cell>
          <cell r="HS42">
            <v>0</v>
          </cell>
          <cell r="HT42">
            <v>0</v>
          </cell>
          <cell r="HZ42" t="str">
            <v/>
          </cell>
          <cell r="IA42" t="str">
            <v>Knowledge (nobility)</v>
          </cell>
          <cell r="IB42" t="str">
            <v>PH</v>
          </cell>
          <cell r="IE42" t="str">
            <v>INT</v>
          </cell>
          <cell r="IF42" t="b">
            <v>1</v>
          </cell>
          <cell r="IJ42" t="str">
            <v>Knowledge (religion)</v>
          </cell>
        </row>
        <row r="43">
          <cell r="A43" t="str">
            <v>Knowledge (psionics)</v>
          </cell>
          <cell r="F43">
            <v>0</v>
          </cell>
          <cell r="HE43">
            <v>28</v>
          </cell>
          <cell r="HF43">
            <v>0</v>
          </cell>
          <cell r="HG43">
            <v>-1</v>
          </cell>
          <cell r="HH43">
            <v>0</v>
          </cell>
          <cell r="HI43">
            <v>-1</v>
          </cell>
          <cell r="HJ43" t="str">
            <v>£</v>
          </cell>
          <cell r="HK43" t="str">
            <v>Knowledge (psionics)</v>
          </cell>
          <cell r="HL43" t="str">
            <v>INT</v>
          </cell>
          <cell r="HN43" t="str">
            <v>£</v>
          </cell>
          <cell r="HO43" t="str">
            <v>Search¹</v>
          </cell>
          <cell r="HP43" t="str">
            <v>INT</v>
          </cell>
          <cell r="HQ43">
            <v>-1</v>
          </cell>
          <cell r="HR43">
            <v>-1</v>
          </cell>
          <cell r="HS43">
            <v>0</v>
          </cell>
          <cell r="HT43">
            <v>0</v>
          </cell>
          <cell r="HZ43" t="str">
            <v/>
          </cell>
          <cell r="IA43" t="str">
            <v>Knowledge (psionics)</v>
          </cell>
          <cell r="IB43" t="str">
            <v>XPH</v>
          </cell>
          <cell r="IC43">
            <v>38</v>
          </cell>
          <cell r="IE43" t="str">
            <v>INT</v>
          </cell>
          <cell r="IF43" t="b">
            <v>1</v>
          </cell>
          <cell r="IJ43" t="str">
            <v>Knowledge (the planes)</v>
          </cell>
        </row>
        <row r="44">
          <cell r="A44" t="str">
            <v>Knowledge (ravenloft)</v>
          </cell>
          <cell r="F44">
            <v>0</v>
          </cell>
          <cell r="HE44">
            <v>28</v>
          </cell>
          <cell r="HF44">
            <v>0</v>
          </cell>
          <cell r="HG44">
            <v>-1</v>
          </cell>
          <cell r="HH44">
            <v>0</v>
          </cell>
          <cell r="HI44">
            <v>-1</v>
          </cell>
          <cell r="HJ44" t="str">
            <v/>
          </cell>
          <cell r="HK44" t="str">
            <v/>
          </cell>
          <cell r="HL44" t="str">
            <v>INT</v>
          </cell>
          <cell r="HN44" t="str">
            <v>£</v>
          </cell>
          <cell r="HO44" t="str">
            <v>Sense Motive¹</v>
          </cell>
          <cell r="HP44" t="str">
            <v>WIS</v>
          </cell>
          <cell r="HQ44">
            <v>-1</v>
          </cell>
          <cell r="HR44">
            <v>-1</v>
          </cell>
          <cell r="HS44">
            <v>0</v>
          </cell>
          <cell r="HT44">
            <v>0</v>
          </cell>
          <cell r="HZ44" t="str">
            <v/>
          </cell>
          <cell r="IA44" t="str">
            <v>Knowledge (ravenloft)</v>
          </cell>
          <cell r="IB44" t="str">
            <v>RVL</v>
          </cell>
          <cell r="IE44" t="str">
            <v>INT</v>
          </cell>
          <cell r="IF44" t="b">
            <v>0</v>
          </cell>
          <cell r="IJ44" t="str">
            <v/>
          </cell>
        </row>
        <row r="45">
          <cell r="A45" t="str">
            <v>Knowledge (religion)</v>
          </cell>
          <cell r="F45">
            <v>0</v>
          </cell>
          <cell r="HE45">
            <v>29</v>
          </cell>
          <cell r="HF45">
            <v>0</v>
          </cell>
          <cell r="HG45">
            <v>-1</v>
          </cell>
          <cell r="HH45">
            <v>0</v>
          </cell>
          <cell r="HI45">
            <v>-1</v>
          </cell>
          <cell r="HJ45" t="str">
            <v>£</v>
          </cell>
          <cell r="HK45" t="str">
            <v>Knowledge (religion)</v>
          </cell>
          <cell r="HL45" t="str">
            <v>INT</v>
          </cell>
          <cell r="HN45" t="str">
            <v>£</v>
          </cell>
          <cell r="HO45" t="str">
            <v>Skill Tricks</v>
          </cell>
          <cell r="HP45" t="str">
            <v/>
          </cell>
          <cell r="HQ45">
            <v>0</v>
          </cell>
          <cell r="HR45">
            <v>0</v>
          </cell>
          <cell r="HS45">
            <v>0</v>
          </cell>
          <cell r="HT45">
            <v>0</v>
          </cell>
          <cell r="HZ45" t="str">
            <v/>
          </cell>
          <cell r="IA45" t="str">
            <v>Knowledge (religion)</v>
          </cell>
          <cell r="IB45" t="str">
            <v>PH</v>
          </cell>
          <cell r="IE45" t="str">
            <v>INT</v>
          </cell>
          <cell r="IF45" t="b">
            <v>1</v>
          </cell>
          <cell r="IJ45" t="str">
            <v/>
          </cell>
        </row>
        <row r="46">
          <cell r="A46" t="str">
            <v>Knowledge (the planes)</v>
          </cell>
          <cell r="F46">
            <v>0</v>
          </cell>
          <cell r="HE46">
            <v>30</v>
          </cell>
          <cell r="HF46">
            <v>0</v>
          </cell>
          <cell r="HG46">
            <v>-1</v>
          </cell>
          <cell r="HH46">
            <v>0</v>
          </cell>
          <cell r="HI46">
            <v>-1</v>
          </cell>
          <cell r="HJ46" t="str">
            <v>£</v>
          </cell>
          <cell r="HK46" t="str">
            <v>Knowledge (the planes)</v>
          </cell>
          <cell r="HL46" t="str">
            <v>INT</v>
          </cell>
          <cell r="HN46" t="str">
            <v>£</v>
          </cell>
          <cell r="HO46" t="str">
            <v>Sleight of Hand</v>
          </cell>
          <cell r="HP46" t="str">
            <v>DEX*</v>
          </cell>
          <cell r="HQ46">
            <v>-1</v>
          </cell>
          <cell r="HR46">
            <v>-1</v>
          </cell>
          <cell r="HS46">
            <v>0</v>
          </cell>
          <cell r="HT46">
            <v>0</v>
          </cell>
          <cell r="HZ46" t="str">
            <v/>
          </cell>
          <cell r="IA46" t="str">
            <v>Knowledge (the planes)</v>
          </cell>
          <cell r="IB46" t="str">
            <v>PH</v>
          </cell>
          <cell r="IE46" t="str">
            <v>INT</v>
          </cell>
          <cell r="IF46" t="b">
            <v>1</v>
          </cell>
          <cell r="IJ46" t="str">
            <v/>
          </cell>
        </row>
        <row r="47">
          <cell r="A47" t="str">
            <v>Knowledge skills…</v>
          </cell>
          <cell r="HE47">
            <v>30</v>
          </cell>
          <cell r="HF47">
            <v>0</v>
          </cell>
          <cell r="HG47">
            <v>-1</v>
          </cell>
          <cell r="HH47">
            <v>0</v>
          </cell>
          <cell r="HI47">
            <v>-1</v>
          </cell>
          <cell r="HJ47" t="str">
            <v/>
          </cell>
          <cell r="HK47" t="str">
            <v/>
          </cell>
          <cell r="HL47" t="str">
            <v>INT</v>
          </cell>
          <cell r="HM47">
            <v>0</v>
          </cell>
          <cell r="HN47" t="str">
            <v>£</v>
          </cell>
          <cell r="HO47" t="str">
            <v>Speak Language</v>
          </cell>
          <cell r="HP47" t="str">
            <v>INT</v>
          </cell>
          <cell r="HQ47" t="str">
            <v/>
          </cell>
          <cell r="HR47">
            <v>0</v>
          </cell>
          <cell r="HS47">
            <v>0</v>
          </cell>
          <cell r="HT47">
            <v>0</v>
          </cell>
          <cell r="HZ47" t="str">
            <v/>
          </cell>
          <cell r="IA47" t="str">
            <v>Knowledge skills …</v>
          </cell>
          <cell r="IF47" t="b">
            <v>0</v>
          </cell>
          <cell r="IJ47" t="str">
            <v/>
          </cell>
        </row>
        <row r="48">
          <cell r="F48">
            <v>0</v>
          </cell>
          <cell r="HE48">
            <v>30</v>
          </cell>
          <cell r="HF48">
            <v>0</v>
          </cell>
          <cell r="HG48">
            <v>-1</v>
          </cell>
          <cell r="HH48">
            <v>0</v>
          </cell>
          <cell r="HI48">
            <v>-1</v>
          </cell>
          <cell r="HJ48" t="str">
            <v/>
          </cell>
          <cell r="HK48" t="str">
            <v/>
          </cell>
          <cell r="HL48" t="str">
            <v>INT</v>
          </cell>
          <cell r="HN48" t="str">
            <v>£</v>
          </cell>
          <cell r="HO48" t="str">
            <v>Spellcraft</v>
          </cell>
          <cell r="HP48" t="str">
            <v>INT</v>
          </cell>
          <cell r="HQ48">
            <v>-1</v>
          </cell>
          <cell r="HR48">
            <v>-1</v>
          </cell>
          <cell r="HS48">
            <v>0</v>
          </cell>
          <cell r="HT48">
            <v>0</v>
          </cell>
          <cell r="HZ48" t="str">
            <v/>
          </cell>
          <cell r="IA48" t="str">
            <v>Knowledge ()</v>
          </cell>
          <cell r="IB48" t="str">
            <v>CUST</v>
          </cell>
          <cell r="IE48" t="str">
            <v>INT</v>
          </cell>
          <cell r="IF48" t="b">
            <v>0</v>
          </cell>
          <cell r="IJ48" t="str">
            <v/>
          </cell>
        </row>
        <row r="49">
          <cell r="F49">
            <v>0</v>
          </cell>
          <cell r="HE49">
            <v>30</v>
          </cell>
          <cell r="HF49">
            <v>0</v>
          </cell>
          <cell r="HG49">
            <v>-1</v>
          </cell>
          <cell r="HH49">
            <v>0</v>
          </cell>
          <cell r="HI49">
            <v>-1</v>
          </cell>
          <cell r="HJ49" t="str">
            <v/>
          </cell>
          <cell r="HK49" t="str">
            <v/>
          </cell>
          <cell r="HL49" t="str">
            <v>INT</v>
          </cell>
          <cell r="HN49" t="str">
            <v>£</v>
          </cell>
          <cell r="HO49" t="str">
            <v>Spot¹</v>
          </cell>
          <cell r="HP49" t="str">
            <v>WIS</v>
          </cell>
          <cell r="HQ49">
            <v>-1</v>
          </cell>
          <cell r="HR49">
            <v>-1</v>
          </cell>
          <cell r="HS49">
            <v>0</v>
          </cell>
          <cell r="HT49">
            <v>0</v>
          </cell>
          <cell r="HZ49" t="str">
            <v/>
          </cell>
          <cell r="IA49" t="str">
            <v>Knowledge ()</v>
          </cell>
          <cell r="IB49" t="str">
            <v>CUST</v>
          </cell>
          <cell r="IE49" t="str">
            <v>INT</v>
          </cell>
          <cell r="IF49" t="b">
            <v>0</v>
          </cell>
          <cell r="IJ49" t="str">
            <v/>
          </cell>
        </row>
        <row r="50">
          <cell r="F50">
            <v>0</v>
          </cell>
          <cell r="HE50">
            <v>30</v>
          </cell>
          <cell r="HF50">
            <v>0</v>
          </cell>
          <cell r="HG50">
            <v>-1</v>
          </cell>
          <cell r="HH50">
            <v>0</v>
          </cell>
          <cell r="HI50">
            <v>-1</v>
          </cell>
          <cell r="HJ50" t="str">
            <v/>
          </cell>
          <cell r="HK50" t="str">
            <v/>
          </cell>
          <cell r="HL50" t="str">
            <v>INT</v>
          </cell>
          <cell r="HN50" t="str">
            <v>£</v>
          </cell>
          <cell r="HO50" t="str">
            <v>Survival¹</v>
          </cell>
          <cell r="HP50" t="str">
            <v>WIS</v>
          </cell>
          <cell r="HQ50">
            <v>-1</v>
          </cell>
          <cell r="HR50">
            <v>-1</v>
          </cell>
          <cell r="HS50">
            <v>0</v>
          </cell>
          <cell r="HT50">
            <v>0</v>
          </cell>
          <cell r="HZ50" t="str">
            <v/>
          </cell>
          <cell r="IA50" t="str">
            <v>Knowledge ()</v>
          </cell>
          <cell r="IB50" t="str">
            <v>CUST</v>
          </cell>
          <cell r="IE50" t="str">
            <v>INT</v>
          </cell>
          <cell r="IF50" t="b">
            <v>0</v>
          </cell>
          <cell r="IJ50" t="str">
            <v/>
          </cell>
        </row>
        <row r="51">
          <cell r="F51">
            <v>0</v>
          </cell>
          <cell r="HE51">
            <v>30</v>
          </cell>
          <cell r="HF51">
            <v>0</v>
          </cell>
          <cell r="HG51">
            <v>-1</v>
          </cell>
          <cell r="HH51">
            <v>0</v>
          </cell>
          <cell r="HI51">
            <v>-1</v>
          </cell>
          <cell r="HJ51" t="str">
            <v/>
          </cell>
          <cell r="HK51" t="str">
            <v/>
          </cell>
          <cell r="HL51" t="str">
            <v>INT</v>
          </cell>
          <cell r="HN51" t="str">
            <v>£</v>
          </cell>
          <cell r="HO51" t="str">
            <v>Swim¹</v>
          </cell>
          <cell r="HP51" t="str">
            <v>STR**</v>
          </cell>
          <cell r="HQ51">
            <v>-1</v>
          </cell>
          <cell r="HR51">
            <v>-1</v>
          </cell>
          <cell r="HS51">
            <v>0</v>
          </cell>
          <cell r="HT51">
            <v>0</v>
          </cell>
          <cell r="HZ51" t="str">
            <v/>
          </cell>
          <cell r="IA51" t="str">
            <v>Knowledge ()</v>
          </cell>
          <cell r="IB51" t="str">
            <v>CUST</v>
          </cell>
          <cell r="IE51" t="str">
            <v>INT</v>
          </cell>
          <cell r="IF51" t="b">
            <v>0</v>
          </cell>
          <cell r="IJ51" t="str">
            <v/>
          </cell>
        </row>
        <row r="52">
          <cell r="F52">
            <v>0</v>
          </cell>
          <cell r="HE52">
            <v>30</v>
          </cell>
          <cell r="HF52">
            <v>0</v>
          </cell>
          <cell r="HG52">
            <v>-1</v>
          </cell>
          <cell r="HH52">
            <v>0</v>
          </cell>
          <cell r="HI52">
            <v>-1</v>
          </cell>
          <cell r="HJ52" t="str">
            <v/>
          </cell>
          <cell r="HK52" t="str">
            <v/>
          </cell>
          <cell r="HL52" t="str">
            <v>INT</v>
          </cell>
          <cell r="HN52" t="str">
            <v>£</v>
          </cell>
          <cell r="HO52" t="str">
            <v>Tumble</v>
          </cell>
          <cell r="HP52" t="str">
            <v>DEX*</v>
          </cell>
          <cell r="HQ52">
            <v>-1</v>
          </cell>
          <cell r="HR52">
            <v>-1</v>
          </cell>
          <cell r="HS52">
            <v>0</v>
          </cell>
          <cell r="HT52">
            <v>0</v>
          </cell>
          <cell r="HZ52" t="str">
            <v/>
          </cell>
          <cell r="IA52" t="str">
            <v>Knowledge ()</v>
          </cell>
          <cell r="IB52" t="str">
            <v>CUST</v>
          </cell>
          <cell r="IE52" t="str">
            <v>INT</v>
          </cell>
          <cell r="IF52" t="b">
            <v>0</v>
          </cell>
          <cell r="IJ52" t="str">
            <v/>
          </cell>
        </row>
        <row r="53">
          <cell r="F53">
            <v>0</v>
          </cell>
          <cell r="HE53">
            <v>30</v>
          </cell>
          <cell r="HF53">
            <v>0</v>
          </cell>
          <cell r="HG53">
            <v>-1</v>
          </cell>
          <cell r="HH53">
            <v>0</v>
          </cell>
          <cell r="HI53">
            <v>-1</v>
          </cell>
          <cell r="HJ53" t="str">
            <v/>
          </cell>
          <cell r="HK53" t="str">
            <v/>
          </cell>
          <cell r="HL53" t="str">
            <v>INT</v>
          </cell>
          <cell r="HN53" t="str">
            <v>£</v>
          </cell>
          <cell r="HO53" t="str">
            <v>Use Magic Device</v>
          </cell>
          <cell r="HP53" t="str">
            <v>CHA</v>
          </cell>
          <cell r="HQ53">
            <v>-1</v>
          </cell>
          <cell r="HR53">
            <v>-1</v>
          </cell>
          <cell r="HS53">
            <v>0</v>
          </cell>
          <cell r="HT53">
            <v>0</v>
          </cell>
          <cell r="HZ53" t="str">
            <v/>
          </cell>
          <cell r="IA53" t="str">
            <v>Knowledge ()</v>
          </cell>
          <cell r="IB53" t="str">
            <v>CUST</v>
          </cell>
          <cell r="IE53" t="str">
            <v>INT</v>
          </cell>
          <cell r="IF53" t="b">
            <v>0</v>
          </cell>
          <cell r="IJ53" t="str">
            <v/>
          </cell>
        </row>
        <row r="54">
          <cell r="F54">
            <v>0</v>
          </cell>
          <cell r="HE54">
            <v>30</v>
          </cell>
          <cell r="HF54">
            <v>0</v>
          </cell>
          <cell r="HG54">
            <v>-1</v>
          </cell>
          <cell r="HH54">
            <v>0</v>
          </cell>
          <cell r="HI54">
            <v>-1</v>
          </cell>
          <cell r="HJ54" t="str">
            <v/>
          </cell>
          <cell r="HK54" t="str">
            <v/>
          </cell>
          <cell r="HL54" t="str">
            <v>INT</v>
          </cell>
          <cell r="HN54" t="str">
            <v>£</v>
          </cell>
          <cell r="HO54" t="str">
            <v>Use Psionic Device</v>
          </cell>
          <cell r="HP54" t="str">
            <v>CHA</v>
          </cell>
          <cell r="HQ54">
            <v>-1</v>
          </cell>
          <cell r="HR54">
            <v>-1</v>
          </cell>
          <cell r="HS54">
            <v>0</v>
          </cell>
          <cell r="HT54">
            <v>0</v>
          </cell>
          <cell r="HZ54" t="str">
            <v/>
          </cell>
          <cell r="IA54" t="str">
            <v>Knowledge ()</v>
          </cell>
          <cell r="IB54" t="str">
            <v>CUST</v>
          </cell>
          <cell r="IE54" t="str">
            <v>INT</v>
          </cell>
          <cell r="IF54" t="b">
            <v>0</v>
          </cell>
        </row>
        <row r="55">
          <cell r="A55" t="str">
            <v>Listen¹</v>
          </cell>
          <cell r="F55">
            <v>0</v>
          </cell>
          <cell r="HE55">
            <v>31</v>
          </cell>
          <cell r="HF55">
            <v>0</v>
          </cell>
          <cell r="HG55">
            <v>-1</v>
          </cell>
          <cell r="HH55">
            <v>0</v>
          </cell>
          <cell r="HI55">
            <v>-1</v>
          </cell>
          <cell r="HJ55" t="str">
            <v>£</v>
          </cell>
          <cell r="HK55" t="str">
            <v>Listen¹</v>
          </cell>
          <cell r="HL55" t="str">
            <v>WIS</v>
          </cell>
          <cell r="HN55" t="str">
            <v>£</v>
          </cell>
          <cell r="HO55" t="str">
            <v>Use Rope¹</v>
          </cell>
          <cell r="HP55" t="str">
            <v>DEX</v>
          </cell>
          <cell r="HQ55">
            <v>-1</v>
          </cell>
          <cell r="HR55">
            <v>-1</v>
          </cell>
          <cell r="HS55">
            <v>0</v>
          </cell>
          <cell r="HT55">
            <v>0</v>
          </cell>
          <cell r="HZ55" t="str">
            <v/>
          </cell>
          <cell r="IA55" t="str">
            <v>Listen</v>
          </cell>
          <cell r="IB55" t="str">
            <v>PH</v>
          </cell>
          <cell r="IE55" t="str">
            <v>WIS</v>
          </cell>
          <cell r="IF55" t="b">
            <v>1</v>
          </cell>
        </row>
        <row r="56">
          <cell r="A56" t="str">
            <v>Martial Lore</v>
          </cell>
          <cell r="F56">
            <v>0</v>
          </cell>
          <cell r="HE56">
            <v>32</v>
          </cell>
          <cell r="HF56">
            <v>0</v>
          </cell>
          <cell r="HG56">
            <v>-1</v>
          </cell>
          <cell r="HH56">
            <v>0</v>
          </cell>
          <cell r="HI56">
            <v>-1</v>
          </cell>
          <cell r="HJ56" t="str">
            <v>£</v>
          </cell>
          <cell r="HK56" t="str">
            <v>Martial Lore</v>
          </cell>
          <cell r="HL56" t="str">
            <v>INT</v>
          </cell>
          <cell r="HN56" t="str">
            <v/>
          </cell>
          <cell r="HO56" t="str">
            <v/>
          </cell>
          <cell r="HP56" t="str">
            <v/>
          </cell>
          <cell r="HQ56" t="str">
            <v/>
          </cell>
          <cell r="HR56" t="str">
            <v/>
          </cell>
          <cell r="HS56" t="str">
            <v/>
          </cell>
          <cell r="HT56" t="str">
            <v/>
          </cell>
          <cell r="HZ56" t="str">
            <v/>
          </cell>
          <cell r="IA56" t="str">
            <v>Martial Lore</v>
          </cell>
          <cell r="IB56" t="str">
            <v>ToB</v>
          </cell>
          <cell r="IE56" t="str">
            <v>INT</v>
          </cell>
          <cell r="IF56" t="b">
            <v>1</v>
          </cell>
        </row>
        <row r="57">
          <cell r="A57" t="str">
            <v>Move Silently¹</v>
          </cell>
          <cell r="F57">
            <v>0</v>
          </cell>
          <cell r="HE57">
            <v>33</v>
          </cell>
          <cell r="HF57">
            <v>0</v>
          </cell>
          <cell r="HG57">
            <v>-1</v>
          </cell>
          <cell r="HH57">
            <v>0</v>
          </cell>
          <cell r="HI57">
            <v>-1</v>
          </cell>
          <cell r="HJ57" t="str">
            <v>£</v>
          </cell>
          <cell r="HK57" t="str">
            <v>Move Silently¹</v>
          </cell>
          <cell r="HL57" t="str">
            <v>DEX*</v>
          </cell>
          <cell r="HN57" t="str">
            <v/>
          </cell>
          <cell r="HO57" t="str">
            <v/>
          </cell>
          <cell r="HP57" t="str">
            <v/>
          </cell>
          <cell r="HQ57" t="str">
            <v/>
          </cell>
          <cell r="HR57" t="str">
            <v/>
          </cell>
          <cell r="HS57" t="str">
            <v/>
          </cell>
          <cell r="HT57" t="str">
            <v/>
          </cell>
          <cell r="HZ57" t="str">
            <v/>
          </cell>
          <cell r="IA57" t="str">
            <v>Move Silently</v>
          </cell>
          <cell r="IB57" t="str">
            <v>PH</v>
          </cell>
          <cell r="IE57" t="str">
            <v>DEX</v>
          </cell>
          <cell r="IF57" t="b">
            <v>1</v>
          </cell>
        </row>
        <row r="58">
          <cell r="A58" t="str">
            <v>Open Lock</v>
          </cell>
          <cell r="F58">
            <v>0</v>
          </cell>
          <cell r="HE58">
            <v>34</v>
          </cell>
          <cell r="HF58">
            <v>0</v>
          </cell>
          <cell r="HG58">
            <v>-1</v>
          </cell>
          <cell r="HH58">
            <v>0</v>
          </cell>
          <cell r="HI58">
            <v>-1</v>
          </cell>
          <cell r="HJ58" t="str">
            <v>£</v>
          </cell>
          <cell r="HK58" t="str">
            <v>Open Lock</v>
          </cell>
          <cell r="HL58" t="str">
            <v>DEX</v>
          </cell>
          <cell r="HN58" t="str">
            <v/>
          </cell>
          <cell r="HO58" t="str">
            <v/>
          </cell>
          <cell r="HP58" t="str">
            <v/>
          </cell>
          <cell r="HQ58" t="str">
            <v/>
          </cell>
          <cell r="HR58" t="str">
            <v/>
          </cell>
          <cell r="HS58" t="str">
            <v/>
          </cell>
          <cell r="HT58" t="str">
            <v/>
          </cell>
          <cell r="HZ58" t="str">
            <v/>
          </cell>
          <cell r="IA58" t="str">
            <v>Open Lock</v>
          </cell>
          <cell r="IB58" t="str">
            <v>PH</v>
          </cell>
          <cell r="IE58" t="str">
            <v>DEX</v>
          </cell>
          <cell r="IF58" t="b">
            <v>1</v>
          </cell>
        </row>
        <row r="59">
          <cell r="A59" t="str">
            <v>Perform skills ...¹</v>
          </cell>
          <cell r="HE59">
            <v>35</v>
          </cell>
          <cell r="HF59">
            <v>0</v>
          </cell>
          <cell r="HG59">
            <v>-1</v>
          </cell>
          <cell r="HH59">
            <v>0</v>
          </cell>
          <cell r="HI59">
            <v>-1</v>
          </cell>
          <cell r="HJ59" t="str">
            <v>£</v>
          </cell>
          <cell r="HK59" t="str">
            <v>Perform skills ...¹</v>
          </cell>
          <cell r="HL59" t="str">
            <v>CHA</v>
          </cell>
          <cell r="HM59">
            <v>0</v>
          </cell>
          <cell r="HN59" t="str">
            <v/>
          </cell>
          <cell r="HO59" t="str">
            <v/>
          </cell>
          <cell r="HP59" t="str">
            <v/>
          </cell>
          <cell r="HQ59" t="str">
            <v/>
          </cell>
          <cell r="HR59" t="str">
            <v/>
          </cell>
          <cell r="HS59" t="str">
            <v/>
          </cell>
          <cell r="HT59" t="str">
            <v/>
          </cell>
          <cell r="HZ59" t="str">
            <v/>
          </cell>
          <cell r="IA59" t="str">
            <v>Perform skills …</v>
          </cell>
          <cell r="IF59" t="b">
            <v>0</v>
          </cell>
        </row>
        <row r="60">
          <cell r="F60">
            <v>0</v>
          </cell>
          <cell r="HE60">
            <v>35</v>
          </cell>
          <cell r="HF60">
            <v>0</v>
          </cell>
          <cell r="HG60">
            <v>-1</v>
          </cell>
          <cell r="HH60">
            <v>0</v>
          </cell>
          <cell r="HI60">
            <v>-1</v>
          </cell>
          <cell r="HJ60" t="str">
            <v/>
          </cell>
          <cell r="HK60" t="str">
            <v/>
          </cell>
          <cell r="HL60" t="str">
            <v>CHA</v>
          </cell>
          <cell r="HN60" t="str">
            <v/>
          </cell>
          <cell r="HO60" t="str">
            <v/>
          </cell>
          <cell r="HP60" t="str">
            <v/>
          </cell>
          <cell r="HQ60" t="str">
            <v/>
          </cell>
          <cell r="HR60" t="str">
            <v/>
          </cell>
          <cell r="HS60" t="str">
            <v/>
          </cell>
          <cell r="HT60" t="str">
            <v/>
          </cell>
          <cell r="HZ60" t="str">
            <v/>
          </cell>
          <cell r="IA60" t="str">
            <v>Perform ()</v>
          </cell>
          <cell r="IB60" t="str">
            <v>PH</v>
          </cell>
          <cell r="IE60" t="str">
            <v>CHA</v>
          </cell>
          <cell r="IF60" t="b">
            <v>0</v>
          </cell>
        </row>
        <row r="61">
          <cell r="F61">
            <v>0</v>
          </cell>
          <cell r="HE61">
            <v>35</v>
          </cell>
          <cell r="HF61">
            <v>0</v>
          </cell>
          <cell r="HG61">
            <v>-1</v>
          </cell>
          <cell r="HH61">
            <v>0</v>
          </cell>
          <cell r="HI61">
            <v>-1</v>
          </cell>
          <cell r="HJ61" t="str">
            <v/>
          </cell>
          <cell r="HK61" t="str">
            <v/>
          </cell>
          <cell r="HL61" t="str">
            <v>CHA</v>
          </cell>
          <cell r="HN61" t="str">
            <v/>
          </cell>
          <cell r="HO61" t="str">
            <v/>
          </cell>
          <cell r="HP61" t="str">
            <v/>
          </cell>
          <cell r="HQ61" t="str">
            <v/>
          </cell>
          <cell r="HR61" t="str">
            <v/>
          </cell>
          <cell r="HS61" t="str">
            <v/>
          </cell>
          <cell r="HT61" t="str">
            <v/>
          </cell>
          <cell r="HZ61" t="str">
            <v/>
          </cell>
          <cell r="IA61" t="str">
            <v>Perform ()</v>
          </cell>
          <cell r="IB61" t="str">
            <v>PH</v>
          </cell>
          <cell r="IE61" t="str">
            <v>CHA</v>
          </cell>
          <cell r="IF61" t="b">
            <v>0</v>
          </cell>
        </row>
        <row r="62">
          <cell r="F62">
            <v>0</v>
          </cell>
          <cell r="HE62">
            <v>35</v>
          </cell>
          <cell r="HF62">
            <v>0</v>
          </cell>
          <cell r="HG62">
            <v>-1</v>
          </cell>
          <cell r="HH62">
            <v>0</v>
          </cell>
          <cell r="HI62">
            <v>-1</v>
          </cell>
          <cell r="HJ62" t="str">
            <v/>
          </cell>
          <cell r="HK62" t="str">
            <v/>
          </cell>
          <cell r="HL62" t="str">
            <v>CHA</v>
          </cell>
          <cell r="HN62" t="str">
            <v/>
          </cell>
          <cell r="HO62" t="str">
            <v/>
          </cell>
          <cell r="HP62" t="str">
            <v/>
          </cell>
          <cell r="HQ62" t="str">
            <v/>
          </cell>
          <cell r="HR62" t="str">
            <v/>
          </cell>
          <cell r="HS62" t="str">
            <v/>
          </cell>
          <cell r="HT62" t="str">
            <v/>
          </cell>
          <cell r="HZ62" t="str">
            <v/>
          </cell>
          <cell r="IA62" t="str">
            <v>Perform ()</v>
          </cell>
          <cell r="IB62" t="str">
            <v>PH</v>
          </cell>
          <cell r="IE62" t="str">
            <v>CHA</v>
          </cell>
          <cell r="IF62" t="b">
            <v>0</v>
          </cell>
        </row>
        <row r="63">
          <cell r="F63">
            <v>0</v>
          </cell>
          <cell r="HE63">
            <v>35</v>
          </cell>
          <cell r="HF63">
            <v>0</v>
          </cell>
          <cell r="HG63">
            <v>-1</v>
          </cell>
          <cell r="HH63">
            <v>0</v>
          </cell>
          <cell r="HI63">
            <v>-1</v>
          </cell>
          <cell r="HJ63" t="str">
            <v/>
          </cell>
          <cell r="HK63" t="str">
            <v/>
          </cell>
          <cell r="HL63" t="str">
            <v>CHA</v>
          </cell>
          <cell r="HN63" t="str">
            <v/>
          </cell>
          <cell r="HO63" t="str">
            <v/>
          </cell>
          <cell r="HP63" t="str">
            <v/>
          </cell>
          <cell r="HQ63" t="str">
            <v/>
          </cell>
          <cell r="HR63" t="str">
            <v/>
          </cell>
          <cell r="HS63" t="str">
            <v/>
          </cell>
          <cell r="HT63" t="str">
            <v/>
          </cell>
          <cell r="HZ63" t="str">
            <v/>
          </cell>
          <cell r="IA63" t="str">
            <v>Perform ()</v>
          </cell>
          <cell r="IB63" t="str">
            <v>PH</v>
          </cell>
          <cell r="IE63" t="str">
            <v>CHA</v>
          </cell>
          <cell r="IF63" t="b">
            <v>0</v>
          </cell>
        </row>
        <row r="64">
          <cell r="F64">
            <v>0</v>
          </cell>
          <cell r="HE64">
            <v>35</v>
          </cell>
          <cell r="HF64">
            <v>0</v>
          </cell>
          <cell r="HG64">
            <v>-1</v>
          </cell>
          <cell r="HH64">
            <v>0</v>
          </cell>
          <cell r="HI64">
            <v>-1</v>
          </cell>
          <cell r="HJ64" t="str">
            <v/>
          </cell>
          <cell r="HK64" t="str">
            <v/>
          </cell>
          <cell r="HL64" t="str">
            <v>CHA</v>
          </cell>
          <cell r="HN64" t="str">
            <v/>
          </cell>
          <cell r="HO64" t="str">
            <v/>
          </cell>
          <cell r="HP64" t="str">
            <v/>
          </cell>
          <cell r="HQ64" t="str">
            <v/>
          </cell>
          <cell r="HR64" t="str">
            <v/>
          </cell>
          <cell r="HS64" t="str">
            <v/>
          </cell>
          <cell r="HT64" t="str">
            <v/>
          </cell>
          <cell r="HZ64" t="str">
            <v/>
          </cell>
          <cell r="IA64" t="str">
            <v>Perform ()</v>
          </cell>
          <cell r="IB64" t="str">
            <v>PH</v>
          </cell>
          <cell r="IE64" t="str">
            <v>CHA</v>
          </cell>
          <cell r="IF64" t="b">
            <v>0</v>
          </cell>
        </row>
        <row r="65">
          <cell r="A65" t="str">
            <v>Profession skills …</v>
          </cell>
          <cell r="HE65">
            <v>35</v>
          </cell>
          <cell r="HF65">
            <v>0</v>
          </cell>
          <cell r="HG65">
            <v>-1</v>
          </cell>
          <cell r="HH65">
            <v>0</v>
          </cell>
          <cell r="HI65">
            <v>-1</v>
          </cell>
          <cell r="HJ65" t="str">
            <v/>
          </cell>
          <cell r="HK65" t="str">
            <v/>
          </cell>
          <cell r="HL65" t="str">
            <v>WIS</v>
          </cell>
          <cell r="HM65">
            <v>0</v>
          </cell>
          <cell r="HN65" t="str">
            <v/>
          </cell>
          <cell r="HO65" t="str">
            <v/>
          </cell>
          <cell r="HP65" t="str">
            <v/>
          </cell>
          <cell r="HQ65" t="str">
            <v/>
          </cell>
          <cell r="HR65" t="str">
            <v/>
          </cell>
          <cell r="HS65" t="str">
            <v/>
          </cell>
          <cell r="HT65" t="str">
            <v/>
          </cell>
          <cell r="HZ65" t="str">
            <v/>
          </cell>
          <cell r="IA65" t="str">
            <v>Profession skills …</v>
          </cell>
          <cell r="IF65" t="b">
            <v>0</v>
          </cell>
        </row>
        <row r="66">
          <cell r="F66">
            <v>0</v>
          </cell>
          <cell r="HE66">
            <v>35</v>
          </cell>
          <cell r="HF66">
            <v>0</v>
          </cell>
          <cell r="HG66">
            <v>-1</v>
          </cell>
          <cell r="HH66">
            <v>0</v>
          </cell>
          <cell r="HI66">
            <v>-1</v>
          </cell>
          <cell r="HJ66" t="str">
            <v/>
          </cell>
          <cell r="HK66" t="str">
            <v/>
          </cell>
          <cell r="HL66" t="str">
            <v>WIS</v>
          </cell>
          <cell r="HN66" t="str">
            <v/>
          </cell>
          <cell r="HO66" t="str">
            <v/>
          </cell>
          <cell r="HP66" t="str">
            <v/>
          </cell>
          <cell r="HQ66" t="str">
            <v/>
          </cell>
          <cell r="HR66" t="str">
            <v/>
          </cell>
          <cell r="HS66" t="str">
            <v/>
          </cell>
          <cell r="HT66" t="str">
            <v/>
          </cell>
          <cell r="HZ66" t="str">
            <v/>
          </cell>
          <cell r="IA66" t="str">
            <v>Profession ()</v>
          </cell>
          <cell r="IB66" t="str">
            <v>PH</v>
          </cell>
          <cell r="IE66" t="str">
            <v>WIS</v>
          </cell>
          <cell r="IF66" t="b">
            <v>0</v>
          </cell>
        </row>
        <row r="67">
          <cell r="F67">
            <v>0</v>
          </cell>
          <cell r="HE67">
            <v>35</v>
          </cell>
          <cell r="HF67">
            <v>0</v>
          </cell>
          <cell r="HG67">
            <v>-1</v>
          </cell>
          <cell r="HH67">
            <v>0</v>
          </cell>
          <cell r="HI67">
            <v>-1</v>
          </cell>
          <cell r="HJ67" t="str">
            <v/>
          </cell>
          <cell r="HK67" t="str">
            <v/>
          </cell>
          <cell r="HL67" t="str">
            <v>WIS</v>
          </cell>
          <cell r="HN67" t="str">
            <v/>
          </cell>
          <cell r="HO67" t="str">
            <v/>
          </cell>
          <cell r="HP67" t="str">
            <v/>
          </cell>
          <cell r="HQ67" t="str">
            <v/>
          </cell>
          <cell r="HR67" t="str">
            <v/>
          </cell>
          <cell r="HS67" t="str">
            <v/>
          </cell>
          <cell r="HT67" t="str">
            <v/>
          </cell>
          <cell r="HZ67" t="str">
            <v/>
          </cell>
          <cell r="IA67" t="str">
            <v>Profession ()</v>
          </cell>
          <cell r="IB67" t="str">
            <v>PH</v>
          </cell>
          <cell r="IE67" t="str">
            <v>WIS</v>
          </cell>
          <cell r="IF67" t="b">
            <v>0</v>
          </cell>
        </row>
        <row r="68">
          <cell r="F68">
            <v>0</v>
          </cell>
          <cell r="HE68">
            <v>35</v>
          </cell>
          <cell r="HF68">
            <v>0</v>
          </cell>
          <cell r="HG68">
            <v>-1</v>
          </cell>
          <cell r="HH68">
            <v>0</v>
          </cell>
          <cell r="HI68">
            <v>-1</v>
          </cell>
          <cell r="HJ68" t="str">
            <v/>
          </cell>
          <cell r="HK68" t="str">
            <v/>
          </cell>
          <cell r="HL68" t="str">
            <v>WIS</v>
          </cell>
          <cell r="HN68" t="str">
            <v/>
          </cell>
          <cell r="HO68" t="str">
            <v/>
          </cell>
          <cell r="HP68" t="str">
            <v/>
          </cell>
          <cell r="HQ68" t="str">
            <v/>
          </cell>
          <cell r="HR68" t="str">
            <v/>
          </cell>
          <cell r="HS68" t="str">
            <v/>
          </cell>
          <cell r="HT68" t="str">
            <v/>
          </cell>
          <cell r="HZ68" t="str">
            <v/>
          </cell>
          <cell r="IA68" t="str">
            <v>Profession ()</v>
          </cell>
          <cell r="IB68" t="str">
            <v>PH</v>
          </cell>
          <cell r="IE68" t="str">
            <v>WIS</v>
          </cell>
          <cell r="IF68" t="b">
            <v>0</v>
          </cell>
        </row>
        <row r="69">
          <cell r="F69">
            <v>0</v>
          </cell>
          <cell r="HE69">
            <v>35</v>
          </cell>
          <cell r="HF69">
            <v>0</v>
          </cell>
          <cell r="HG69">
            <v>-1</v>
          </cell>
          <cell r="HH69">
            <v>0</v>
          </cell>
          <cell r="HI69">
            <v>-1</v>
          </cell>
          <cell r="HJ69" t="str">
            <v/>
          </cell>
          <cell r="HK69" t="str">
            <v/>
          </cell>
          <cell r="HL69" t="str">
            <v>WIS</v>
          </cell>
          <cell r="HN69" t="str">
            <v/>
          </cell>
          <cell r="HO69" t="str">
            <v/>
          </cell>
          <cell r="HP69" t="str">
            <v/>
          </cell>
          <cell r="HQ69" t="str">
            <v/>
          </cell>
          <cell r="HR69" t="str">
            <v/>
          </cell>
          <cell r="HS69" t="str">
            <v/>
          </cell>
          <cell r="HT69" t="str">
            <v/>
          </cell>
          <cell r="HZ69" t="str">
            <v/>
          </cell>
          <cell r="IA69" t="str">
            <v>Profession ()</v>
          </cell>
          <cell r="IB69" t="str">
            <v>PH</v>
          </cell>
          <cell r="IE69" t="str">
            <v>WIS</v>
          </cell>
          <cell r="IF69" t="b">
            <v>0</v>
          </cell>
        </row>
        <row r="70">
          <cell r="F70">
            <v>0</v>
          </cell>
          <cell r="HE70">
            <v>35</v>
          </cell>
          <cell r="HF70">
            <v>0</v>
          </cell>
          <cell r="HG70">
            <v>-1</v>
          </cell>
          <cell r="HH70">
            <v>0</v>
          </cell>
          <cell r="HI70">
            <v>-1</v>
          </cell>
          <cell r="HJ70" t="str">
            <v/>
          </cell>
          <cell r="HK70" t="str">
            <v/>
          </cell>
          <cell r="HL70" t="str">
            <v>WIS</v>
          </cell>
          <cell r="HN70" t="str">
            <v/>
          </cell>
          <cell r="HO70" t="str">
            <v/>
          </cell>
          <cell r="HP70" t="str">
            <v/>
          </cell>
          <cell r="HQ70" t="str">
            <v/>
          </cell>
          <cell r="HR70" t="str">
            <v/>
          </cell>
          <cell r="HS70" t="str">
            <v/>
          </cell>
          <cell r="HT70" t="str">
            <v/>
          </cell>
          <cell r="HZ70" t="str">
            <v/>
          </cell>
          <cell r="IA70" t="str">
            <v>Profession ()</v>
          </cell>
          <cell r="IB70" t="str">
            <v>PH</v>
          </cell>
          <cell r="IE70" t="str">
            <v>WIS</v>
          </cell>
          <cell r="IF70" t="b">
            <v>0</v>
          </cell>
        </row>
        <row r="71">
          <cell r="A71" t="str">
            <v>Psicraft</v>
          </cell>
          <cell r="F71">
            <v>0</v>
          </cell>
          <cell r="HE71">
            <v>36</v>
          </cell>
          <cell r="HF71">
            <v>0</v>
          </cell>
          <cell r="HG71">
            <v>-1</v>
          </cell>
          <cell r="HH71">
            <v>0</v>
          </cell>
          <cell r="HI71">
            <v>-1</v>
          </cell>
          <cell r="HJ71" t="str">
            <v>£</v>
          </cell>
          <cell r="HK71" t="str">
            <v>Psicraft</v>
          </cell>
          <cell r="HL71" t="str">
            <v>INT</v>
          </cell>
          <cell r="HN71" t="str">
            <v/>
          </cell>
          <cell r="HO71" t="str">
            <v/>
          </cell>
          <cell r="HP71" t="str">
            <v/>
          </cell>
          <cell r="HQ71" t="str">
            <v/>
          </cell>
          <cell r="HR71" t="str">
            <v/>
          </cell>
          <cell r="HS71" t="str">
            <v/>
          </cell>
          <cell r="HT71" t="str">
            <v/>
          </cell>
          <cell r="HZ71" t="str">
            <v/>
          </cell>
          <cell r="IA71" t="str">
            <v>Psicraft</v>
          </cell>
          <cell r="IB71" t="str">
            <v>XPH</v>
          </cell>
          <cell r="IC71">
            <v>38</v>
          </cell>
          <cell r="IE71" t="str">
            <v>INT</v>
          </cell>
          <cell r="IF71" t="b">
            <v>1</v>
          </cell>
        </row>
        <row r="72">
          <cell r="A72" t="str">
            <v>Ride¹</v>
          </cell>
          <cell r="F72">
            <v>0</v>
          </cell>
          <cell r="HE72">
            <v>37</v>
          </cell>
          <cell r="HF72">
            <v>0</v>
          </cell>
          <cell r="HG72">
            <v>-1</v>
          </cell>
          <cell r="HH72">
            <v>0</v>
          </cell>
          <cell r="HI72">
            <v>-1</v>
          </cell>
          <cell r="HJ72" t="str">
            <v>£</v>
          </cell>
          <cell r="HK72" t="str">
            <v>Ride¹</v>
          </cell>
          <cell r="HL72" t="str">
            <v>DEX</v>
          </cell>
          <cell r="HN72" t="str">
            <v/>
          </cell>
          <cell r="HO72" t="str">
            <v/>
          </cell>
          <cell r="HP72" t="str">
            <v/>
          </cell>
          <cell r="HQ72" t="str">
            <v/>
          </cell>
          <cell r="HR72" t="str">
            <v/>
          </cell>
          <cell r="HS72" t="str">
            <v/>
          </cell>
          <cell r="HT72" t="str">
            <v/>
          </cell>
          <cell r="HZ72" t="str">
            <v/>
          </cell>
          <cell r="IA72" t="str">
            <v>Ride</v>
          </cell>
          <cell r="IB72" t="str">
            <v>PH</v>
          </cell>
          <cell r="IE72" t="str">
            <v>DEX</v>
          </cell>
          <cell r="IF72" t="b">
            <v>1</v>
          </cell>
        </row>
        <row r="73">
          <cell r="A73" t="str">
            <v>Search¹</v>
          </cell>
          <cell r="F73">
            <v>0</v>
          </cell>
          <cell r="HE73">
            <v>38</v>
          </cell>
          <cell r="HF73">
            <v>0</v>
          </cell>
          <cell r="HG73">
            <v>-1</v>
          </cell>
          <cell r="HH73">
            <v>0</v>
          </cell>
          <cell r="HI73">
            <v>-1</v>
          </cell>
          <cell r="HJ73" t="str">
            <v>£</v>
          </cell>
          <cell r="HK73" t="str">
            <v>Search¹</v>
          </cell>
          <cell r="HL73" t="str">
            <v>INT</v>
          </cell>
          <cell r="HN73" t="str">
            <v/>
          </cell>
          <cell r="HO73" t="str">
            <v/>
          </cell>
          <cell r="HP73" t="str">
            <v/>
          </cell>
          <cell r="HQ73" t="str">
            <v/>
          </cell>
          <cell r="HR73" t="str">
            <v/>
          </cell>
          <cell r="HS73" t="str">
            <v/>
          </cell>
          <cell r="HT73" t="str">
            <v/>
          </cell>
          <cell r="HZ73" t="str">
            <v/>
          </cell>
          <cell r="IA73" t="str">
            <v>Search</v>
          </cell>
          <cell r="IB73" t="str">
            <v>PH</v>
          </cell>
          <cell r="IE73" t="str">
            <v>INT</v>
          </cell>
          <cell r="IF73" t="b">
            <v>1</v>
          </cell>
        </row>
        <row r="74">
          <cell r="A74" t="str">
            <v>Sense Motive¹</v>
          </cell>
          <cell r="F74">
            <v>0</v>
          </cell>
          <cell r="HE74">
            <v>39</v>
          </cell>
          <cell r="HF74">
            <v>0</v>
          </cell>
          <cell r="HG74">
            <v>-1</v>
          </cell>
          <cell r="HH74">
            <v>0</v>
          </cell>
          <cell r="HI74">
            <v>-1</v>
          </cell>
          <cell r="HJ74" t="str">
            <v>£</v>
          </cell>
          <cell r="HK74" t="str">
            <v>Sense Motive¹</v>
          </cell>
          <cell r="HL74" t="str">
            <v>WIS</v>
          </cell>
          <cell r="HN74" t="str">
            <v/>
          </cell>
          <cell r="HO74" t="str">
            <v/>
          </cell>
          <cell r="HP74" t="str">
            <v/>
          </cell>
          <cell r="HQ74" t="str">
            <v/>
          </cell>
          <cell r="HR74" t="str">
            <v/>
          </cell>
          <cell r="HS74" t="str">
            <v/>
          </cell>
          <cell r="HT74" t="str">
            <v/>
          </cell>
          <cell r="HZ74" t="str">
            <v/>
          </cell>
          <cell r="IA74" t="str">
            <v>Sense Motive</v>
          </cell>
          <cell r="IB74" t="str">
            <v>PH</v>
          </cell>
          <cell r="IE74" t="str">
            <v>WIS</v>
          </cell>
          <cell r="IF74" t="b">
            <v>1</v>
          </cell>
        </row>
        <row r="75">
          <cell r="A75" t="str">
            <v>Skill Tricks</v>
          </cell>
          <cell r="F75">
            <v>0</v>
          </cell>
          <cell r="HE75">
            <v>40</v>
          </cell>
          <cell r="HF75">
            <v>0</v>
          </cell>
          <cell r="HG75">
            <v>0</v>
          </cell>
          <cell r="HH75">
            <v>0</v>
          </cell>
          <cell r="HI75">
            <v>0</v>
          </cell>
          <cell r="HJ75" t="str">
            <v>£</v>
          </cell>
          <cell r="HK75" t="str">
            <v>Skill Tricks</v>
          </cell>
          <cell r="HL75" t="str">
            <v/>
          </cell>
          <cell r="HN75" t="str">
            <v/>
          </cell>
          <cell r="HO75" t="str">
            <v/>
          </cell>
          <cell r="HP75" t="str">
            <v/>
          </cell>
          <cell r="HQ75" t="str">
            <v/>
          </cell>
          <cell r="HR75" t="str">
            <v/>
          </cell>
          <cell r="HS75" t="str">
            <v/>
          </cell>
          <cell r="HT75" t="str">
            <v/>
          </cell>
          <cell r="HZ75" t="str">
            <v/>
          </cell>
          <cell r="IA75" t="str">
            <v>Skill Tricks</v>
          </cell>
          <cell r="IB75" t="str">
            <v>CS</v>
          </cell>
          <cell r="IE75" t="str">
            <v/>
          </cell>
          <cell r="IF75" t="b">
            <v>1</v>
          </cell>
        </row>
        <row r="76">
          <cell r="A76" t="str">
            <v>Sleight of Hand</v>
          </cell>
          <cell r="F76">
            <v>0</v>
          </cell>
          <cell r="HE76">
            <v>41</v>
          </cell>
          <cell r="HF76">
            <v>0</v>
          </cell>
          <cell r="HG76">
            <v>-1</v>
          </cell>
          <cell r="HH76">
            <v>0</v>
          </cell>
          <cell r="HI76">
            <v>-1</v>
          </cell>
          <cell r="HJ76" t="str">
            <v>£</v>
          </cell>
          <cell r="HK76" t="str">
            <v>Sleight of Hand</v>
          </cell>
          <cell r="HL76" t="str">
            <v>DEX*</v>
          </cell>
          <cell r="HN76" t="str">
            <v/>
          </cell>
          <cell r="HO76" t="str">
            <v/>
          </cell>
          <cell r="HP76" t="str">
            <v/>
          </cell>
          <cell r="HQ76" t="str">
            <v/>
          </cell>
          <cell r="HR76" t="str">
            <v/>
          </cell>
          <cell r="HS76" t="str">
            <v/>
          </cell>
          <cell r="HT76" t="str">
            <v/>
          </cell>
          <cell r="HZ76" t="str">
            <v/>
          </cell>
          <cell r="IA76" t="str">
            <v>Sleight of Hand</v>
          </cell>
          <cell r="IB76" t="str">
            <v>PH</v>
          </cell>
          <cell r="IE76" t="str">
            <v>DEX</v>
          </cell>
          <cell r="IF76" t="b">
            <v>1</v>
          </cell>
        </row>
        <row r="77">
          <cell r="A77" t="str">
            <v>Speak Language</v>
          </cell>
          <cell r="F77">
            <v>0</v>
          </cell>
          <cell r="HE77">
            <v>42</v>
          </cell>
          <cell r="HF77">
            <v>0</v>
          </cell>
          <cell r="HG77">
            <v>0</v>
          </cell>
          <cell r="HH77">
            <v>0</v>
          </cell>
          <cell r="HI77" t="str">
            <v/>
          </cell>
          <cell r="HJ77" t="str">
            <v>£</v>
          </cell>
          <cell r="HK77" t="str">
            <v>Speak Language</v>
          </cell>
          <cell r="HL77" t="str">
            <v>INT</v>
          </cell>
          <cell r="HN77" t="str">
            <v/>
          </cell>
          <cell r="HO77" t="str">
            <v/>
          </cell>
          <cell r="HP77" t="str">
            <v/>
          </cell>
          <cell r="HQ77" t="str">
            <v/>
          </cell>
          <cell r="HR77" t="str">
            <v/>
          </cell>
          <cell r="HS77" t="str">
            <v/>
          </cell>
          <cell r="HT77" t="str">
            <v/>
          </cell>
          <cell r="HZ77" t="str">
            <v/>
          </cell>
          <cell r="IA77" t="str">
            <v>Speak Language</v>
          </cell>
          <cell r="IB77" t="str">
            <v>PH</v>
          </cell>
          <cell r="IE77" t="str">
            <v>INT</v>
          </cell>
          <cell r="IF77" t="b">
            <v>1</v>
          </cell>
        </row>
        <row r="78">
          <cell r="A78" t="str">
            <v>Spellcraft</v>
          </cell>
          <cell r="F78">
            <v>0</v>
          </cell>
          <cell r="HE78">
            <v>43</v>
          </cell>
          <cell r="HF78">
            <v>0</v>
          </cell>
          <cell r="HG78">
            <v>-1</v>
          </cell>
          <cell r="HH78">
            <v>0</v>
          </cell>
          <cell r="HI78">
            <v>-1</v>
          </cell>
          <cell r="HJ78" t="str">
            <v>£</v>
          </cell>
          <cell r="HK78" t="str">
            <v>Spellcraft</v>
          </cell>
          <cell r="HL78" t="str">
            <v>INT</v>
          </cell>
          <cell r="HN78" t="str">
            <v/>
          </cell>
          <cell r="HO78" t="str">
            <v/>
          </cell>
          <cell r="HP78" t="str">
            <v/>
          </cell>
          <cell r="HQ78" t="str">
            <v/>
          </cell>
          <cell r="HR78" t="str">
            <v/>
          </cell>
          <cell r="HS78" t="str">
            <v/>
          </cell>
          <cell r="HT78" t="str">
            <v/>
          </cell>
          <cell r="HZ78" t="str">
            <v/>
          </cell>
          <cell r="IA78" t="str">
            <v>Spellcraft</v>
          </cell>
          <cell r="IB78" t="str">
            <v>PH</v>
          </cell>
          <cell r="IE78" t="str">
            <v>INT</v>
          </cell>
          <cell r="IF78" t="b">
            <v>1</v>
          </cell>
        </row>
        <row r="79">
          <cell r="A79" t="str">
            <v>Spot¹</v>
          </cell>
          <cell r="F79">
            <v>0</v>
          </cell>
          <cell r="HE79">
            <v>44</v>
          </cell>
          <cell r="HF79">
            <v>0</v>
          </cell>
          <cell r="HG79">
            <v>-1</v>
          </cell>
          <cell r="HH79">
            <v>0</v>
          </cell>
          <cell r="HI79">
            <v>-1</v>
          </cell>
          <cell r="HJ79" t="str">
            <v>£</v>
          </cell>
          <cell r="HK79" t="str">
            <v>Spot¹</v>
          </cell>
          <cell r="HL79" t="str">
            <v>WIS</v>
          </cell>
          <cell r="HN79" t="str">
            <v/>
          </cell>
          <cell r="HO79" t="str">
            <v/>
          </cell>
          <cell r="HP79" t="str">
            <v/>
          </cell>
          <cell r="HQ79" t="str">
            <v/>
          </cell>
          <cell r="HR79" t="str">
            <v/>
          </cell>
          <cell r="HS79" t="str">
            <v/>
          </cell>
          <cell r="HT79" t="str">
            <v/>
          </cell>
          <cell r="HZ79" t="str">
            <v/>
          </cell>
          <cell r="IA79" t="str">
            <v>Spot</v>
          </cell>
          <cell r="IB79" t="str">
            <v>PH</v>
          </cell>
          <cell r="IE79" t="str">
            <v>WIS</v>
          </cell>
          <cell r="IF79" t="b">
            <v>1</v>
          </cell>
        </row>
        <row r="80">
          <cell r="A80" t="str">
            <v>Survival¹</v>
          </cell>
          <cell r="F80">
            <v>0</v>
          </cell>
          <cell r="HE80">
            <v>45</v>
          </cell>
          <cell r="HF80">
            <v>0</v>
          </cell>
          <cell r="HG80">
            <v>-1</v>
          </cell>
          <cell r="HH80">
            <v>0</v>
          </cell>
          <cell r="HI80">
            <v>-1</v>
          </cell>
          <cell r="HJ80" t="str">
            <v>£</v>
          </cell>
          <cell r="HK80" t="str">
            <v>Survival¹</v>
          </cell>
          <cell r="HL80" t="str">
            <v>WIS</v>
          </cell>
          <cell r="HN80" t="str">
            <v/>
          </cell>
          <cell r="HO80" t="str">
            <v/>
          </cell>
          <cell r="HP80" t="str">
            <v/>
          </cell>
          <cell r="HQ80" t="str">
            <v/>
          </cell>
          <cell r="HR80" t="str">
            <v/>
          </cell>
          <cell r="HS80" t="str">
            <v/>
          </cell>
          <cell r="HT80" t="str">
            <v/>
          </cell>
          <cell r="HZ80" t="str">
            <v/>
          </cell>
          <cell r="IA80" t="str">
            <v>Survival</v>
          </cell>
          <cell r="IB80" t="str">
            <v>PH</v>
          </cell>
          <cell r="IE80" t="str">
            <v>WIS</v>
          </cell>
          <cell r="IF80" t="b">
            <v>1</v>
          </cell>
        </row>
        <row r="81">
          <cell r="A81" t="str">
            <v>Swim¹</v>
          </cell>
          <cell r="F81">
            <v>0</v>
          </cell>
          <cell r="HE81">
            <v>46</v>
          </cell>
          <cell r="HF81">
            <v>0</v>
          </cell>
          <cell r="HG81">
            <v>-1</v>
          </cell>
          <cell r="HH81">
            <v>0</v>
          </cell>
          <cell r="HI81">
            <v>-1</v>
          </cell>
          <cell r="HJ81" t="str">
            <v>£</v>
          </cell>
          <cell r="HK81" t="str">
            <v>Swim¹</v>
          </cell>
          <cell r="HL81" t="str">
            <v>STR**</v>
          </cell>
          <cell r="HN81" t="str">
            <v/>
          </cell>
          <cell r="HO81" t="str">
            <v/>
          </cell>
          <cell r="HP81" t="str">
            <v/>
          </cell>
          <cell r="HQ81" t="str">
            <v/>
          </cell>
          <cell r="HR81" t="str">
            <v/>
          </cell>
          <cell r="HS81" t="str">
            <v/>
          </cell>
          <cell r="HT81" t="str">
            <v/>
          </cell>
          <cell r="HZ81" t="str">
            <v/>
          </cell>
          <cell r="IA81" t="str">
            <v>Swim</v>
          </cell>
          <cell r="IB81" t="str">
            <v>PH</v>
          </cell>
          <cell r="IE81" t="str">
            <v>STR</v>
          </cell>
          <cell r="IF81" t="b">
            <v>1</v>
          </cell>
        </row>
        <row r="82">
          <cell r="A82" t="str">
            <v>Tumble</v>
          </cell>
          <cell r="F82">
            <v>0</v>
          </cell>
          <cell r="HE82">
            <v>47</v>
          </cell>
          <cell r="HF82">
            <v>0</v>
          </cell>
          <cell r="HG82">
            <v>-1</v>
          </cell>
          <cell r="HH82">
            <v>0</v>
          </cell>
          <cell r="HI82">
            <v>-1</v>
          </cell>
          <cell r="HJ82" t="str">
            <v>£</v>
          </cell>
          <cell r="HK82" t="str">
            <v>Tumble</v>
          </cell>
          <cell r="HL82" t="str">
            <v>DEX*</v>
          </cell>
          <cell r="HN82" t="str">
            <v/>
          </cell>
          <cell r="HO82" t="str">
            <v/>
          </cell>
          <cell r="HP82" t="str">
            <v/>
          </cell>
          <cell r="HQ82" t="str">
            <v/>
          </cell>
          <cell r="HR82" t="str">
            <v/>
          </cell>
          <cell r="HS82" t="str">
            <v/>
          </cell>
          <cell r="HT82" t="str">
            <v/>
          </cell>
          <cell r="HZ82" t="str">
            <v/>
          </cell>
          <cell r="IA82" t="str">
            <v>Tumble</v>
          </cell>
          <cell r="IB82" t="str">
            <v>PH</v>
          </cell>
          <cell r="IE82" t="str">
            <v>DEX</v>
          </cell>
          <cell r="IF82" t="b">
            <v>1</v>
          </cell>
        </row>
        <row r="83">
          <cell r="A83" t="str">
            <v>Use Magic Device</v>
          </cell>
          <cell r="F83">
            <v>0</v>
          </cell>
          <cell r="HE83">
            <v>48</v>
          </cell>
          <cell r="HF83">
            <v>0</v>
          </cell>
          <cell r="HG83">
            <v>-1</v>
          </cell>
          <cell r="HH83">
            <v>0</v>
          </cell>
          <cell r="HI83">
            <v>-1</v>
          </cell>
          <cell r="HJ83" t="str">
            <v>£</v>
          </cell>
          <cell r="HK83" t="str">
            <v>Use Magic Device</v>
          </cell>
          <cell r="HL83" t="str">
            <v>CHA</v>
          </cell>
          <cell r="HN83" t="str">
            <v/>
          </cell>
          <cell r="HO83" t="str">
            <v/>
          </cell>
          <cell r="HP83" t="str">
            <v/>
          </cell>
          <cell r="HQ83" t="str">
            <v/>
          </cell>
          <cell r="HR83" t="str">
            <v/>
          </cell>
          <cell r="HS83" t="str">
            <v/>
          </cell>
          <cell r="HT83" t="str">
            <v/>
          </cell>
          <cell r="HZ83" t="str">
            <v/>
          </cell>
          <cell r="IA83" t="str">
            <v>Use Magic Device</v>
          </cell>
          <cell r="IB83" t="str">
            <v>PH</v>
          </cell>
          <cell r="IE83" t="str">
            <v>CHA</v>
          </cell>
          <cell r="IF83" t="b">
            <v>1</v>
          </cell>
        </row>
        <row r="84">
          <cell r="A84" t="str">
            <v>Use Psionic Device</v>
          </cell>
          <cell r="F84">
            <v>0</v>
          </cell>
          <cell r="HE84">
            <v>49</v>
          </cell>
          <cell r="HF84">
            <v>0</v>
          </cell>
          <cell r="HG84">
            <v>-1</v>
          </cell>
          <cell r="HH84">
            <v>0</v>
          </cell>
          <cell r="HI84">
            <v>-1</v>
          </cell>
          <cell r="HJ84" t="str">
            <v>£</v>
          </cell>
          <cell r="HK84" t="str">
            <v>Use Psionic Device</v>
          </cell>
          <cell r="HL84" t="str">
            <v>CHA</v>
          </cell>
          <cell r="HN84" t="str">
            <v/>
          </cell>
          <cell r="HO84" t="str">
            <v/>
          </cell>
          <cell r="HP84" t="str">
            <v/>
          </cell>
          <cell r="HQ84" t="str">
            <v/>
          </cell>
          <cell r="HR84" t="str">
            <v/>
          </cell>
          <cell r="HS84" t="str">
            <v/>
          </cell>
          <cell r="HT84" t="str">
            <v/>
          </cell>
          <cell r="HZ84" t="str">
            <v/>
          </cell>
          <cell r="IA84" t="str">
            <v>Use Psionic Device</v>
          </cell>
          <cell r="IB84" t="str">
            <v>XPH</v>
          </cell>
          <cell r="IC84">
            <v>38</v>
          </cell>
          <cell r="IE84" t="str">
            <v>CHA</v>
          </cell>
          <cell r="IF84" t="b">
            <v>1</v>
          </cell>
        </row>
        <row r="85">
          <cell r="A85" t="str">
            <v>Use Rope¹</v>
          </cell>
          <cell r="F85">
            <v>0</v>
          </cell>
          <cell r="HE85">
            <v>50</v>
          </cell>
          <cell r="HF85">
            <v>0</v>
          </cell>
          <cell r="HG85">
            <v>-1</v>
          </cell>
          <cell r="HH85">
            <v>0</v>
          </cell>
          <cell r="HI85">
            <v>-1</v>
          </cell>
          <cell r="HJ85" t="str">
            <v>£</v>
          </cell>
          <cell r="HK85" t="str">
            <v>Use Rope¹</v>
          </cell>
          <cell r="HL85" t="str">
            <v>DEX</v>
          </cell>
          <cell r="HN85" t="str">
            <v/>
          </cell>
          <cell r="HO85" t="str">
            <v/>
          </cell>
          <cell r="HP85" t="str">
            <v/>
          </cell>
          <cell r="HQ85" t="str">
            <v/>
          </cell>
          <cell r="HR85" t="str">
            <v/>
          </cell>
          <cell r="HS85" t="str">
            <v/>
          </cell>
          <cell r="HT85" t="str">
            <v/>
          </cell>
          <cell r="HZ85" t="str">
            <v/>
          </cell>
          <cell r="IA85" t="str">
            <v>Use Rope</v>
          </cell>
          <cell r="IB85" t="str">
            <v>PH</v>
          </cell>
          <cell r="IE85" t="str">
            <v>DEX</v>
          </cell>
          <cell r="IF85" t="b">
            <v>1</v>
          </cell>
        </row>
      </sheetData>
      <sheetData sheetId="9">
        <row r="1">
          <cell r="D1" t="str">
            <v xml:space="preserve">× Base land speed of 30 feet.
× Bonus Feat: 1st level bonus feat
× Favored Class: Any
</v>
          </cell>
          <cell r="F1" t="str">
            <v>Human</v>
          </cell>
        </row>
        <row r="3">
          <cell r="F3">
            <v>0</v>
          </cell>
        </row>
        <row r="7">
          <cell r="F7">
            <v>0</v>
          </cell>
        </row>
        <row r="15">
          <cell r="F15">
            <v>0</v>
          </cell>
        </row>
        <row r="16">
          <cell r="F16" t="b">
            <v>0</v>
          </cell>
        </row>
        <row r="681">
          <cell r="G681" t="b">
            <v>0</v>
          </cell>
          <cell r="H681" t="str">
            <v/>
          </cell>
          <cell r="I681" t="str">
            <v/>
          </cell>
          <cell r="J681" t="str">
            <v/>
          </cell>
          <cell r="K681">
            <v>0</v>
          </cell>
          <cell r="L681">
            <v>0</v>
          </cell>
          <cell r="M681" t="str">
            <v/>
          </cell>
          <cell r="N681">
            <v>0</v>
          </cell>
        </row>
        <row r="683">
          <cell r="G683">
            <v>0</v>
          </cell>
          <cell r="H683">
            <v>0</v>
          </cell>
          <cell r="I683">
            <v>0</v>
          </cell>
          <cell r="J683">
            <v>0</v>
          </cell>
          <cell r="K683" t="str">
            <v/>
          </cell>
        </row>
        <row r="685">
          <cell r="G685" t="str">
            <v>Shifter Trait</v>
          </cell>
          <cell r="H685" t="str">
            <v>Ability</v>
          </cell>
          <cell r="I685" t="str">
            <v>Value</v>
          </cell>
          <cell r="K685" t="str">
            <v>Text</v>
          </cell>
        </row>
        <row r="686">
          <cell r="G686" t="str">
            <v>Beasthide</v>
          </cell>
          <cell r="H686" t="str">
            <v>Constitution</v>
          </cell>
          <cell r="I686">
            <v>2</v>
          </cell>
          <cell r="J686">
            <v>0</v>
          </cell>
          <cell r="K686" t="str">
            <v>Natural Armor (+2)</v>
          </cell>
        </row>
        <row r="687">
          <cell r="G687" t="str">
            <v>Cliffwalk</v>
          </cell>
          <cell r="H687" t="str">
            <v>Dexterity</v>
          </cell>
          <cell r="I687">
            <v>20</v>
          </cell>
          <cell r="J687">
            <v>0</v>
          </cell>
          <cell r="K687" t="str">
            <v>Climb speed 20 feet</v>
          </cell>
        </row>
        <row r="688">
          <cell r="G688" t="str">
            <v>Dreamsight</v>
          </cell>
          <cell r="H688" t="str">
            <v>Wisdom</v>
          </cell>
          <cell r="I688">
            <v>2</v>
          </cell>
          <cell r="J688">
            <v>0</v>
          </cell>
          <cell r="K688" t="str">
            <v>the ability to communicate with animals (as speak with animals spell). When not shifting, you gain a +2 bonus to handle animal and wild empathy checks</v>
          </cell>
        </row>
        <row r="689">
          <cell r="G689" t="str">
            <v>Gorebrute</v>
          </cell>
          <cell r="H689" t="str">
            <v>Strength</v>
          </cell>
          <cell r="I689" t="str">
            <v>Gore+10+0+1</v>
          </cell>
          <cell r="J689" t="str">
            <v/>
          </cell>
          <cell r="K689" t="str">
            <v>Natural Weapon Gore (2d6)</v>
          </cell>
        </row>
        <row r="690">
          <cell r="G690" t="str">
            <v>Longstride</v>
          </cell>
          <cell r="H690" t="str">
            <v>Dexterity</v>
          </cell>
          <cell r="I690">
            <v>10</v>
          </cell>
          <cell r="J690">
            <v>0</v>
          </cell>
          <cell r="K690" t="str">
            <v>a 10 feet bonus to your base land speed.</v>
          </cell>
        </row>
        <row r="691">
          <cell r="G691" t="str">
            <v>Longtooth</v>
          </cell>
          <cell r="H691" t="str">
            <v>Strength</v>
          </cell>
          <cell r="I691" t="str">
            <v>Bite+5+0+1</v>
          </cell>
          <cell r="J691" t="str">
            <v/>
          </cell>
          <cell r="K691" t="str">
            <v>Natural Weapon Bite (1d6)</v>
          </cell>
        </row>
        <row r="692">
          <cell r="G692" t="str">
            <v>Razorclaw</v>
          </cell>
          <cell r="H692" t="str">
            <v>Strength</v>
          </cell>
          <cell r="I692" t="str">
            <v>Claw+4+0+1</v>
          </cell>
          <cell r="J692" t="str">
            <v/>
          </cell>
          <cell r="K692" t="str">
            <v>Natural Weapon Claws (1d4)</v>
          </cell>
        </row>
        <row r="693">
          <cell r="G693" t="str">
            <v>Swiftwing</v>
          </cell>
          <cell r="H693" t="str">
            <v>Dexterity</v>
          </cell>
          <cell r="I693">
            <v>20</v>
          </cell>
          <cell r="J693">
            <v>0</v>
          </cell>
          <cell r="K693" t="str">
            <v>Fly speed 20 feet (average)</v>
          </cell>
        </row>
        <row r="694">
          <cell r="G694" t="str">
            <v>Truedive</v>
          </cell>
          <cell r="H694" t="str">
            <v>Constitution</v>
          </cell>
          <cell r="I694">
            <v>20</v>
          </cell>
          <cell r="J694">
            <v>0</v>
          </cell>
          <cell r="K694" t="str">
            <v>Swim speed 20 feet (+8 racial bonus on swim checks)</v>
          </cell>
        </row>
        <row r="695">
          <cell r="G695" t="str">
            <v>Wildhunt</v>
          </cell>
          <cell r="H695" t="str">
            <v>Constitution</v>
          </cell>
          <cell r="I695">
            <v>2</v>
          </cell>
          <cell r="J695">
            <v>0</v>
          </cell>
          <cell r="K695" t="str">
            <v>Scent. When not shifting, you gain a +2 bonus to Survival checks</v>
          </cell>
        </row>
        <row r="733">
          <cell r="E733">
            <v>0</v>
          </cell>
        </row>
        <row r="870">
          <cell r="F870" t="str">
            <v/>
          </cell>
        </row>
        <row r="875">
          <cell r="G875" t="str">
            <v/>
          </cell>
        </row>
      </sheetData>
      <sheetData sheetId="10">
        <row r="2">
          <cell r="AR2" t="str">
            <v>Swarm Type</v>
          </cell>
          <cell r="AS2" t="str">
            <v>Swarm-Shifter Abilities</v>
          </cell>
        </row>
        <row r="3">
          <cell r="AG3" t="str">
            <v/>
          </cell>
          <cell r="AP3" t="str">
            <v>Corrupting Gaze</v>
          </cell>
          <cell r="AR3" t="str">
            <v>Bats</v>
          </cell>
          <cell r="AS3" t="str">
            <v>Diminutive Undead; Sp. 5ft., Fly 40ft (good); SA: Wounding(Ex); SQ: Blindsense(Ex): 20' (hearing), Immune to Weapon Damage(Ex)</v>
          </cell>
          <cell r="AV3" t="str">
            <v>Bats</v>
          </cell>
          <cell r="BB3" t="str">
            <v>Breed Leech</v>
          </cell>
        </row>
        <row r="4">
          <cell r="AC4" t="b">
            <v>0</v>
          </cell>
          <cell r="AG4" t="str">
            <v/>
          </cell>
          <cell r="AJ4">
            <v>0</v>
          </cell>
          <cell r="AP4" t="str">
            <v>Corrupting Touch</v>
          </cell>
          <cell r="AR4" t="str">
            <v>Beetles</v>
          </cell>
          <cell r="AS4" t="str">
            <v>Diminutive Undead;Sp. 30ft, Burrow 20ft, Fly 10ft. (poor); SQ: Immune to Weapon Damage(Ex), Tremorsense(Ex): 60'</v>
          </cell>
          <cell r="AV4" t="str">
            <v>Beetles</v>
          </cell>
          <cell r="BB4" t="str">
            <v>Crawling Gauntlet</v>
          </cell>
        </row>
        <row r="5">
          <cell r="AG5" t="str">
            <v/>
          </cell>
          <cell r="AP5" t="str">
            <v>Draining Touch</v>
          </cell>
          <cell r="AR5" t="str">
            <v>Centipedes</v>
          </cell>
          <cell r="AS5" t="str">
            <v>Diminutive Undead; Sp. 20ft, Climb 20ft; SA: Poison(Ex): Fort save (DC 9), 1d4 Dex initial &amp; 2nd damage;SQ: Immune to Weapon Damage(Ex)</v>
          </cell>
          <cell r="AV5" t="str">
            <v>Centipedes</v>
          </cell>
          <cell r="BB5" t="str">
            <v>Throwing Scarab</v>
          </cell>
        </row>
        <row r="6">
          <cell r="AG6">
            <v>5</v>
          </cell>
          <cell r="AJ6" t="b">
            <v>0</v>
          </cell>
          <cell r="AP6" t="str">
            <v>Frightful Moan</v>
          </cell>
          <cell r="AR6" t="str">
            <v>Flies</v>
          </cell>
          <cell r="AS6" t="str">
            <v>Fine Undead; Sp. 40ft.(perfect);SA: Disease(Ex): Red Ache - Fort save (DC 9) 1d3 incubation 1d8 Dex damage; SQ: Immune to Weapon Damage(Ex)</v>
          </cell>
          <cell r="AV6" t="str">
            <v>Flies</v>
          </cell>
          <cell r="BB6" t="str">
            <v/>
          </cell>
        </row>
        <row r="7">
          <cell r="AG7" t="b">
            <v>0</v>
          </cell>
          <cell r="AJ7" t="str">
            <v/>
          </cell>
          <cell r="AP7" t="str">
            <v>Horrific Appearance</v>
          </cell>
          <cell r="AR7" t="str">
            <v>Leeches</v>
          </cell>
          <cell r="AS7" t="str">
            <v>Diminutive Undead (Aquatic); Sp. 5ft, Swim 30ft; SA: Wounding(Ex):; SQ: Immune to Weapon Damage(Ex):, Tremorsense(Ex): Land or Water 30ft.</v>
          </cell>
          <cell r="AV7" t="str">
            <v>Leeches</v>
          </cell>
          <cell r="BB7" t="str">
            <v/>
          </cell>
        </row>
        <row r="8">
          <cell r="AG8" t="b">
            <v>0</v>
          </cell>
          <cell r="AJ8">
            <v>7</v>
          </cell>
          <cell r="AP8" t="str">
            <v>Malevolence</v>
          </cell>
          <cell r="AR8" t="str">
            <v>Maggots</v>
          </cell>
          <cell r="AS8" t="str">
            <v>Diminutive Undead; Sp. 20ft.; SA: Extended Nausea(Ex): extends distraction nausea 2d4; SQ: Immune to Weapon Damage(Ex)</v>
          </cell>
          <cell r="AV8" t="str">
            <v>Maggots</v>
          </cell>
          <cell r="BB8" t="str">
            <v/>
          </cell>
        </row>
        <row r="9">
          <cell r="AG9" t="str">
            <v/>
          </cell>
          <cell r="AJ9">
            <v>12</v>
          </cell>
          <cell r="AP9" t="str">
            <v>Telekinesis</v>
          </cell>
          <cell r="AR9" t="str">
            <v>Parts</v>
          </cell>
          <cell r="AS9" t="str">
            <v>Tiny Undead; Sp. 20ft, Fly 20ft (poor);SA: Fear(Su): Will save (DC 9) frightened 1d4 rounds, Parts(Ex): Swarm Attack deals extra 1d6 damage; SQ: Half Damage Slashing and Piercing(Ex)</v>
          </cell>
          <cell r="AV9" t="str">
            <v>Parts</v>
          </cell>
          <cell r="BB9" t="str">
            <v/>
          </cell>
        </row>
        <row r="10">
          <cell r="AG10">
            <v>3</v>
          </cell>
          <cell r="AR10" t="str">
            <v>Rats</v>
          </cell>
          <cell r="AS10" t="str">
            <v>Tiny Undead; Sp. 15ft, Climb 15ft; SA: Disease(Ex): Filth Fever - Fort save (DC 9) 1d3 incubation 1d3 Dex AND Con;SQ: Half Damage from Slashing and Piercing(Ex):, Scent(Ex)</v>
          </cell>
          <cell r="AV10" t="str">
            <v>Rats</v>
          </cell>
          <cell r="BB10" t="str">
            <v/>
          </cell>
        </row>
        <row r="11">
          <cell r="AJ11" t="b">
            <v>0</v>
          </cell>
          <cell r="AN11" t="b">
            <v>0</v>
          </cell>
          <cell r="AP11" t="str">
            <v>+2 Luck Bonus</v>
          </cell>
          <cell r="AR11" t="str">
            <v>Sand</v>
          </cell>
          <cell r="AS11" t="str">
            <v>Fine Undead; Sp. Fly 60ft. (perfect);SQ: Immune to Weapon Damage(Ex)</v>
          </cell>
          <cell r="AV11" t="str">
            <v>Sand</v>
          </cell>
        </row>
        <row r="12">
          <cell r="AG12" t="b">
            <v>0</v>
          </cell>
          <cell r="AN12" t="b">
            <v>0</v>
          </cell>
          <cell r="AP12" t="str">
            <v>Cause Fear</v>
          </cell>
          <cell r="AR12" t="str">
            <v>Scorpions</v>
          </cell>
          <cell r="AS12" t="str">
            <v>Diminutive Undead; Sp. 20ft.; SA: Poison(Ex): Fort save (DC 9) initial &amp; 2nd damage 1d2 Con; SQ: Immune to Weapon Damage(Ex):, Tremorsense(Ex): 60ft.</v>
          </cell>
          <cell r="AV12" t="str">
            <v>Scorpions</v>
          </cell>
          <cell r="AZ12" t="b">
            <v>0</v>
          </cell>
          <cell r="BB12" t="str">
            <v>+2 bonus on saves vs. electricity</v>
          </cell>
        </row>
        <row r="13">
          <cell r="AG13">
            <v>11</v>
          </cell>
          <cell r="AP13" t="str">
            <v>DR 5/magic</v>
          </cell>
          <cell r="AR13" t="str">
            <v>Spiders</v>
          </cell>
          <cell r="AS13" t="str">
            <v>Diminutive Undead; Sp. 20ft., Climb 20ft.; SA: Poison(Ex): Fort save (DC 9) initial &amp; 2nd damage 1d3 Str; SQ: Immune to Weapon Damage(Ex):, Tremorsense(Ex): 60ft.</v>
          </cell>
          <cell r="AV13" t="str">
            <v>Spiders</v>
          </cell>
          <cell r="AZ13" t="b">
            <v>0</v>
          </cell>
          <cell r="BB13" t="str">
            <v>+2 bonus on saves vs. poison</v>
          </cell>
        </row>
        <row r="14">
          <cell r="AN14" t="b">
            <v>0</v>
          </cell>
          <cell r="AP14" t="str">
            <v>Evasion</v>
          </cell>
          <cell r="AR14" t="str">
            <v>Worms</v>
          </cell>
          <cell r="AS14" t="str">
            <v>Diminutive Undead; Sp. 20ft.; SA: Extended Nausea(Ex): extends distraction nausea 2d4; SQ: Immune to Weapon Damage(Ex)</v>
          </cell>
          <cell r="AV14" t="str">
            <v>Worms</v>
          </cell>
          <cell r="AZ14" t="b">
            <v>0</v>
          </cell>
          <cell r="BB14" t="str">
            <v>Charm Person (1/day)</v>
          </cell>
        </row>
        <row r="15">
          <cell r="AP15" t="str">
            <v>Fast Healing 2</v>
          </cell>
          <cell r="AR15" t="str">
            <v>EB Houses</v>
          </cell>
          <cell r="AS15" t="str">
            <v>Mark</v>
          </cell>
          <cell r="AZ15" t="b">
            <v>0</v>
          </cell>
          <cell r="BB15" t="str">
            <v>Clairaudience/Clairvoyance (1/day)</v>
          </cell>
        </row>
        <row r="16">
          <cell r="AN16" t="b">
            <v>0</v>
          </cell>
          <cell r="AP16" t="str">
            <v>Mirror Image</v>
          </cell>
          <cell r="AR16" t="str">
            <v>Cannith</v>
          </cell>
          <cell r="AS16" t="str">
            <v>Making</v>
          </cell>
          <cell r="AV16" t="str">
            <v>Cannith</v>
          </cell>
          <cell r="AZ16" t="b">
            <v>0</v>
          </cell>
          <cell r="BB16" t="str">
            <v>Darkness (1/day)</v>
          </cell>
        </row>
        <row r="17">
          <cell r="AN17" t="b">
            <v>0</v>
          </cell>
          <cell r="AP17" t="str">
            <v>Plane Shift</v>
          </cell>
          <cell r="AR17" t="str">
            <v>Deneith</v>
          </cell>
          <cell r="AS17" t="str">
            <v>Sentinel</v>
          </cell>
          <cell r="AV17" t="str">
            <v>Deneith</v>
          </cell>
          <cell r="AZ17" t="b">
            <v>0</v>
          </cell>
          <cell r="BB17" t="str">
            <v>Detect Thoughts (1/day)</v>
          </cell>
        </row>
        <row r="18">
          <cell r="AG18" t="b">
            <v>0</v>
          </cell>
          <cell r="AR18" t="str">
            <v>Ghallanda</v>
          </cell>
          <cell r="AS18" t="str">
            <v>Hospitality</v>
          </cell>
          <cell r="AV18" t="str">
            <v>Orien</v>
          </cell>
          <cell r="AZ18" t="b">
            <v>0</v>
          </cell>
          <cell r="BB18" t="str">
            <v>*Dimension Door</v>
          </cell>
        </row>
        <row r="19">
          <cell r="AG19" t="b">
            <v>0</v>
          </cell>
          <cell r="AP19" t="str">
            <v/>
          </cell>
          <cell r="AR19" t="str">
            <v>Jorasco</v>
          </cell>
          <cell r="AS19" t="str">
            <v>Healing</v>
          </cell>
          <cell r="AV19" t="str">
            <v>Tharashk</v>
          </cell>
          <cell r="AZ19" t="b">
            <v>0</v>
          </cell>
          <cell r="BB19" t="str">
            <v>*DR 10/magic</v>
          </cell>
        </row>
        <row r="20">
          <cell r="AG20" t="b">
            <v>0</v>
          </cell>
          <cell r="AP20" t="str">
            <v/>
          </cell>
          <cell r="AR20" t="str">
            <v>Kundarak</v>
          </cell>
          <cell r="AS20" t="str">
            <v>Warding</v>
          </cell>
          <cell r="AV20" t="str">
            <v>Vadalis</v>
          </cell>
          <cell r="AZ20" t="b">
            <v>0</v>
          </cell>
          <cell r="BB20" t="str">
            <v>*Enervation (1/day)</v>
          </cell>
        </row>
        <row r="21">
          <cell r="AG21" t="b">
            <v>0</v>
          </cell>
          <cell r="AP21" t="str">
            <v/>
          </cell>
          <cell r="AR21" t="str">
            <v>Lyrandar</v>
          </cell>
          <cell r="AS21" t="str">
            <v>Storm</v>
          </cell>
          <cell r="AV21" t="str">
            <v/>
          </cell>
          <cell r="AZ21" t="b">
            <v>0</v>
          </cell>
          <cell r="BB21" t="str">
            <v>Fire Resistance 10</v>
          </cell>
        </row>
        <row r="22">
          <cell r="AG22" t="b">
            <v>0</v>
          </cell>
          <cell r="AP22" t="str">
            <v/>
          </cell>
          <cell r="AR22" t="str">
            <v>Medani</v>
          </cell>
          <cell r="AS22" t="str">
            <v>Detection</v>
          </cell>
          <cell r="AV22" t="str">
            <v/>
          </cell>
          <cell r="AZ22" t="b">
            <v>0</v>
          </cell>
          <cell r="BB22" t="str">
            <v>Suggestion (1/day)</v>
          </cell>
        </row>
        <row r="23">
          <cell r="AG23" t="b">
            <v>0</v>
          </cell>
          <cell r="AP23" t="str">
            <v/>
          </cell>
          <cell r="AR23" t="str">
            <v>Orien</v>
          </cell>
          <cell r="AS23" t="str">
            <v>Passage</v>
          </cell>
          <cell r="AV23" t="str">
            <v/>
          </cell>
        </row>
        <row r="24">
          <cell r="AG24" t="b">
            <v>0</v>
          </cell>
          <cell r="AP24" t="str">
            <v/>
          </cell>
          <cell r="AR24" t="str">
            <v>Phiarlan</v>
          </cell>
          <cell r="AS24" t="str">
            <v>Shadow</v>
          </cell>
          <cell r="AV24" t="str">
            <v/>
          </cell>
          <cell r="AX24" t="str">
            <v>Black</v>
          </cell>
        </row>
        <row r="25">
          <cell r="AG25" t="b">
            <v>0</v>
          </cell>
          <cell r="AP25" t="str">
            <v/>
          </cell>
          <cell r="AR25" t="str">
            <v>Sivis</v>
          </cell>
          <cell r="AS25" t="str">
            <v>Scribing</v>
          </cell>
          <cell r="AV25" t="str">
            <v/>
          </cell>
          <cell r="AX25" t="str">
            <v>Blue</v>
          </cell>
        </row>
        <row r="26">
          <cell r="AG26" t="b">
            <v>0</v>
          </cell>
          <cell r="AP26" t="str">
            <v/>
          </cell>
          <cell r="AR26" t="str">
            <v>Tharashk</v>
          </cell>
          <cell r="AS26" t="str">
            <v>Finding</v>
          </cell>
          <cell r="AV26" t="str">
            <v/>
          </cell>
          <cell r="AX26" t="str">
            <v>Green</v>
          </cell>
        </row>
        <row r="27">
          <cell r="AG27" t="b">
            <v>0</v>
          </cell>
          <cell r="AP27" t="str">
            <v/>
          </cell>
          <cell r="AR27" t="str">
            <v>Thuranni</v>
          </cell>
          <cell r="AS27" t="str">
            <v>Shadow</v>
          </cell>
          <cell r="AV27" t="str">
            <v/>
          </cell>
          <cell r="AX27" t="str">
            <v>Red</v>
          </cell>
        </row>
        <row r="28">
          <cell r="AG28" t="b">
            <v>0</v>
          </cell>
          <cell r="AP28" t="str">
            <v/>
          </cell>
          <cell r="AR28" t="str">
            <v>Vadalis</v>
          </cell>
          <cell r="AS28" t="str">
            <v>Handling</v>
          </cell>
          <cell r="AV28" t="str">
            <v/>
          </cell>
          <cell r="AX28" t="str">
            <v>Sea</v>
          </cell>
        </row>
        <row r="29">
          <cell r="AG29" t="b">
            <v>0</v>
          </cell>
          <cell r="AP29" t="str">
            <v/>
          </cell>
          <cell r="AX29" t="str">
            <v>White</v>
          </cell>
        </row>
        <row r="30">
          <cell r="AC30" t="b">
            <v>0</v>
          </cell>
          <cell r="AG30" t="b">
            <v>0</v>
          </cell>
          <cell r="AP30" t="str">
            <v/>
          </cell>
        </row>
        <row r="31">
          <cell r="AG31" t="b">
            <v>0</v>
          </cell>
        </row>
        <row r="32">
          <cell r="AG32" t="b">
            <v>0</v>
          </cell>
        </row>
        <row r="33">
          <cell r="AG33" t="b">
            <v>0</v>
          </cell>
        </row>
        <row r="35">
          <cell r="AG35" t="b">
            <v>0</v>
          </cell>
        </row>
        <row r="36">
          <cell r="AG36" t="b">
            <v>0</v>
          </cell>
        </row>
        <row r="37">
          <cell r="AG37" t="b">
            <v>0</v>
          </cell>
        </row>
        <row r="38">
          <cell r="AG38" t="b">
            <v>0</v>
          </cell>
        </row>
        <row r="39">
          <cell r="AG39" t="b">
            <v>0</v>
          </cell>
        </row>
        <row r="40">
          <cell r="AG40" t="b">
            <v>0</v>
          </cell>
        </row>
        <row r="41">
          <cell r="AG41" t="b">
            <v>0</v>
          </cell>
        </row>
        <row r="42">
          <cell r="AG42" t="b">
            <v>0</v>
          </cell>
        </row>
        <row r="43">
          <cell r="AG43" t="b">
            <v>0</v>
          </cell>
        </row>
        <row r="44">
          <cell r="AG44" t="b">
            <v>0</v>
          </cell>
        </row>
      </sheetData>
      <sheetData sheetId="11">
        <row r="3">
          <cell r="O3">
            <v>1</v>
          </cell>
        </row>
        <row r="5">
          <cell r="R5" t="e">
            <v>#N/A</v>
          </cell>
        </row>
        <row r="6">
          <cell r="R6" t="e">
            <v>#N/A</v>
          </cell>
        </row>
        <row r="7">
          <cell r="H7" t="b">
            <v>0</v>
          </cell>
          <cell r="R7" t="e">
            <v>#N/A</v>
          </cell>
        </row>
        <row r="8">
          <cell r="H8" t="b">
            <v>0</v>
          </cell>
          <cell r="R8" t="e">
            <v>#N/A</v>
          </cell>
        </row>
        <row r="9">
          <cell r="R9" t="e">
            <v>#N/A</v>
          </cell>
        </row>
        <row r="10">
          <cell r="H10" t="b">
            <v>0</v>
          </cell>
          <cell r="R10" t="e">
            <v>#N/A</v>
          </cell>
        </row>
        <row r="11">
          <cell r="R11" t="e">
            <v>#N/A</v>
          </cell>
        </row>
        <row r="12">
          <cell r="R12" t="e">
            <v>#N/A</v>
          </cell>
        </row>
        <row r="13">
          <cell r="R13" t="e">
            <v>#N/A</v>
          </cell>
        </row>
        <row r="14">
          <cell r="R14" t="e">
            <v>#N/A</v>
          </cell>
        </row>
        <row r="15">
          <cell r="R15" t="e">
            <v>#N/A</v>
          </cell>
        </row>
        <row r="16">
          <cell r="H16" t="b">
            <v>0</v>
          </cell>
          <cell r="R16" t="e">
            <v>#N/A</v>
          </cell>
        </row>
        <row r="17">
          <cell r="R17" t="e">
            <v>#N/A</v>
          </cell>
        </row>
        <row r="18">
          <cell r="R18" t="e">
            <v>#N/A</v>
          </cell>
        </row>
        <row r="19">
          <cell r="R19" t="e">
            <v>#N/A</v>
          </cell>
        </row>
        <row r="20">
          <cell r="R20" t="e">
            <v>#N/A</v>
          </cell>
        </row>
        <row r="21">
          <cell r="H21" t="b">
            <v>0</v>
          </cell>
          <cell r="R21" t="e">
            <v>#N/A</v>
          </cell>
        </row>
        <row r="22">
          <cell r="H22" t="b">
            <v>0</v>
          </cell>
          <cell r="R22" t="e">
            <v>#N/A</v>
          </cell>
        </row>
        <row r="23">
          <cell r="R23" t="e">
            <v>#N/A</v>
          </cell>
        </row>
        <row r="24">
          <cell r="R24" t="e">
            <v>#N/A</v>
          </cell>
        </row>
        <row r="25">
          <cell r="H25" t="b">
            <v>0</v>
          </cell>
          <cell r="R25" t="e">
            <v>#N/A</v>
          </cell>
        </row>
        <row r="26">
          <cell r="R26" t="e">
            <v>#N/A</v>
          </cell>
        </row>
        <row r="27">
          <cell r="N27" t="b">
            <v>0</v>
          </cell>
          <cell r="R27" t="e">
            <v>#N/A</v>
          </cell>
        </row>
        <row r="28">
          <cell r="R28" t="e">
            <v>#N/A</v>
          </cell>
        </row>
        <row r="29">
          <cell r="R29" t="e">
            <v>#N/A</v>
          </cell>
        </row>
        <row r="30">
          <cell r="R30" t="e">
            <v>#N/A</v>
          </cell>
        </row>
        <row r="31">
          <cell r="R31" t="e">
            <v>#N/A</v>
          </cell>
        </row>
        <row r="32">
          <cell r="R32" t="e">
            <v>#N/A</v>
          </cell>
        </row>
        <row r="33">
          <cell r="R33" t="e">
            <v>#N/A</v>
          </cell>
        </row>
        <row r="34">
          <cell r="R34" t="e">
            <v>#N/A</v>
          </cell>
        </row>
        <row r="35">
          <cell r="R35" t="e">
            <v>#N/A</v>
          </cell>
        </row>
        <row r="36">
          <cell r="R36" t="e">
            <v>#N/A</v>
          </cell>
        </row>
        <row r="37">
          <cell r="R37" t="e">
            <v>#N/A</v>
          </cell>
        </row>
        <row r="38">
          <cell r="R38" t="e">
            <v>#N/A</v>
          </cell>
        </row>
        <row r="39">
          <cell r="R39" t="e">
            <v>#N/A</v>
          </cell>
        </row>
        <row r="40">
          <cell r="R40" t="e">
            <v>#N/A</v>
          </cell>
        </row>
        <row r="41">
          <cell r="R41" t="e">
            <v>#N/A</v>
          </cell>
        </row>
        <row r="42">
          <cell r="R42" t="e">
            <v>#N/A</v>
          </cell>
        </row>
        <row r="43">
          <cell r="R43" t="e">
            <v>#N/A</v>
          </cell>
        </row>
        <row r="44">
          <cell r="R44" t="e">
            <v>#N/A</v>
          </cell>
        </row>
        <row r="45">
          <cell r="R45" t="e">
            <v>#N/A</v>
          </cell>
        </row>
        <row r="46">
          <cell r="R46" t="e">
            <v>#N/A</v>
          </cell>
        </row>
        <row r="47">
          <cell r="R47" t="e">
            <v>#N/A</v>
          </cell>
        </row>
        <row r="48">
          <cell r="R48" t="e">
            <v>#N/A</v>
          </cell>
        </row>
        <row r="49">
          <cell r="R49" t="e">
            <v>#N/A</v>
          </cell>
        </row>
        <row r="50">
          <cell r="R50" t="e">
            <v>#N/A</v>
          </cell>
        </row>
        <row r="51">
          <cell r="R51" t="e">
            <v>#N/A</v>
          </cell>
        </row>
        <row r="52">
          <cell r="R52" t="e">
            <v>#N/A</v>
          </cell>
        </row>
        <row r="53">
          <cell r="R53" t="e">
            <v>#N/A</v>
          </cell>
        </row>
        <row r="54">
          <cell r="R54" t="e">
            <v>#N/A</v>
          </cell>
        </row>
        <row r="55">
          <cell r="R55" t="e">
            <v>#N/A</v>
          </cell>
        </row>
        <row r="56">
          <cell r="R56" t="e">
            <v>#N/A</v>
          </cell>
        </row>
        <row r="57">
          <cell r="R57" t="e">
            <v>#N/A</v>
          </cell>
        </row>
        <row r="58">
          <cell r="R58" t="e">
            <v>#N/A</v>
          </cell>
        </row>
        <row r="59">
          <cell r="R59" t="e">
            <v>#N/A</v>
          </cell>
        </row>
        <row r="60">
          <cell r="R60" t="e">
            <v>#N/A</v>
          </cell>
        </row>
        <row r="61">
          <cell r="R61" t="e">
            <v>#N/A</v>
          </cell>
        </row>
        <row r="62">
          <cell r="R62" t="e">
            <v>#N/A</v>
          </cell>
        </row>
        <row r="63">
          <cell r="R63" t="e">
            <v>#N/A</v>
          </cell>
        </row>
        <row r="64">
          <cell r="R64" t="e">
            <v>#N/A</v>
          </cell>
        </row>
        <row r="65">
          <cell r="R65" t="e">
            <v>#N/A</v>
          </cell>
        </row>
        <row r="66">
          <cell r="R66" t="e">
            <v>#N/A</v>
          </cell>
        </row>
        <row r="67">
          <cell r="R67" t="e">
            <v>#N/A</v>
          </cell>
        </row>
        <row r="68">
          <cell r="R68" t="e">
            <v>#N/A</v>
          </cell>
        </row>
        <row r="69">
          <cell r="R69" t="e">
            <v>#N/A</v>
          </cell>
        </row>
        <row r="70">
          <cell r="R70" t="e">
            <v>#N/A</v>
          </cell>
        </row>
        <row r="71">
          <cell r="R71" t="e">
            <v>#N/A</v>
          </cell>
        </row>
        <row r="72">
          <cell r="R72" t="e">
            <v>#N/A</v>
          </cell>
        </row>
        <row r="73">
          <cell r="R73" t="e">
            <v>#N/A</v>
          </cell>
        </row>
        <row r="74">
          <cell r="R74" t="e">
            <v>#N/A</v>
          </cell>
        </row>
        <row r="75">
          <cell r="R75" t="e">
            <v>#N/A</v>
          </cell>
        </row>
        <row r="76">
          <cell r="R76" t="e">
            <v>#N/A</v>
          </cell>
        </row>
        <row r="77">
          <cell r="R77" t="e">
            <v>#N/A</v>
          </cell>
        </row>
        <row r="78">
          <cell r="R78" t="e">
            <v>#N/A</v>
          </cell>
        </row>
        <row r="79">
          <cell r="R79" t="e">
            <v>#N/A</v>
          </cell>
        </row>
        <row r="80">
          <cell r="R80" t="e">
            <v>#N/A</v>
          </cell>
        </row>
        <row r="81">
          <cell r="R81" t="e">
            <v>#N/A</v>
          </cell>
        </row>
        <row r="82">
          <cell r="R82" t="e">
            <v>#N/A</v>
          </cell>
        </row>
        <row r="83">
          <cell r="R83" t="e">
            <v>#N/A</v>
          </cell>
        </row>
        <row r="84">
          <cell r="R84" t="e">
            <v>#N/A</v>
          </cell>
        </row>
        <row r="85">
          <cell r="R85" t="e">
            <v>#N/A</v>
          </cell>
        </row>
        <row r="86">
          <cell r="R86" t="e">
            <v>#N/A</v>
          </cell>
        </row>
        <row r="87">
          <cell r="R87" t="e">
            <v>#N/A</v>
          </cell>
        </row>
        <row r="88">
          <cell r="R88" t="e">
            <v>#N/A</v>
          </cell>
        </row>
        <row r="89">
          <cell r="R89" t="e">
            <v>#N/A</v>
          </cell>
        </row>
        <row r="90">
          <cell r="R90" t="e">
            <v>#N/A</v>
          </cell>
        </row>
        <row r="91">
          <cell r="R91" t="e">
            <v>#N/A</v>
          </cell>
        </row>
        <row r="92">
          <cell r="R92" t="e">
            <v>#N/A</v>
          </cell>
        </row>
        <row r="93">
          <cell r="R93" t="e">
            <v>#N/A</v>
          </cell>
        </row>
        <row r="94">
          <cell r="R94" t="e">
            <v>#N/A</v>
          </cell>
        </row>
        <row r="95">
          <cell r="R95" t="e">
            <v>#N/A</v>
          </cell>
        </row>
        <row r="96">
          <cell r="R96" t="e">
            <v>#N/A</v>
          </cell>
        </row>
        <row r="97">
          <cell r="R97" t="e">
            <v>#N/A</v>
          </cell>
        </row>
        <row r="98">
          <cell r="R98" t="e">
            <v>#N/A</v>
          </cell>
        </row>
        <row r="99">
          <cell r="R99" t="e">
            <v>#N/A</v>
          </cell>
        </row>
        <row r="100">
          <cell r="R100" t="e">
            <v>#N/A</v>
          </cell>
        </row>
        <row r="101">
          <cell r="R101" t="e">
            <v>#N/A</v>
          </cell>
        </row>
        <row r="102">
          <cell r="R102" t="e">
            <v>#N/A</v>
          </cell>
        </row>
        <row r="103">
          <cell r="R103" t="e">
            <v>#N/A</v>
          </cell>
        </row>
        <row r="104">
          <cell r="R104" t="e">
            <v>#N/A</v>
          </cell>
        </row>
        <row r="105">
          <cell r="R105" t="e">
            <v>#N/A</v>
          </cell>
        </row>
        <row r="106">
          <cell r="R106" t="e">
            <v>#N/A</v>
          </cell>
        </row>
        <row r="107">
          <cell r="R107" t="e">
            <v>#N/A</v>
          </cell>
        </row>
        <row r="108">
          <cell r="R108" t="e">
            <v>#N/A</v>
          </cell>
        </row>
        <row r="109">
          <cell r="R109" t="e">
            <v>#N/A</v>
          </cell>
        </row>
        <row r="110">
          <cell r="R110" t="e">
            <v>#N/A</v>
          </cell>
        </row>
        <row r="111">
          <cell r="R111" t="e">
            <v>#N/A</v>
          </cell>
        </row>
        <row r="112">
          <cell r="R112" t="e">
            <v>#N/A</v>
          </cell>
        </row>
        <row r="113">
          <cell r="R113" t="e">
            <v>#N/A</v>
          </cell>
        </row>
        <row r="114">
          <cell r="R114" t="e">
            <v>#N/A</v>
          </cell>
        </row>
        <row r="115">
          <cell r="R115" t="e">
            <v>#N/A</v>
          </cell>
        </row>
        <row r="116">
          <cell r="R116" t="e">
            <v>#N/A</v>
          </cell>
        </row>
        <row r="117">
          <cell r="R117" t="e">
            <v>#N/A</v>
          </cell>
        </row>
        <row r="118">
          <cell r="R118" t="e">
            <v>#N/A</v>
          </cell>
        </row>
        <row r="119">
          <cell r="R119" t="e">
            <v>#N/A</v>
          </cell>
        </row>
        <row r="120">
          <cell r="R120" t="e">
            <v>#N/A</v>
          </cell>
        </row>
        <row r="121">
          <cell r="R121" t="e">
            <v>#N/A</v>
          </cell>
        </row>
        <row r="122">
          <cell r="R122" t="e">
            <v>#N/A</v>
          </cell>
        </row>
        <row r="123">
          <cell r="R123" t="e">
            <v>#N/A</v>
          </cell>
        </row>
        <row r="124">
          <cell r="R124" t="e">
            <v>#N/A</v>
          </cell>
        </row>
        <row r="125">
          <cell r="R125" t="e">
            <v>#N/A</v>
          </cell>
        </row>
        <row r="126">
          <cell r="R126" t="e">
            <v>#N/A</v>
          </cell>
        </row>
        <row r="127">
          <cell r="R127" t="e">
            <v>#N/A</v>
          </cell>
        </row>
        <row r="128">
          <cell r="R128" t="e">
            <v>#N/A</v>
          </cell>
        </row>
        <row r="129">
          <cell r="R129" t="e">
            <v>#N/A</v>
          </cell>
        </row>
        <row r="130">
          <cell r="R130" t="e">
            <v>#N/A</v>
          </cell>
        </row>
        <row r="131">
          <cell r="R131" t="e">
            <v>#N/A</v>
          </cell>
        </row>
        <row r="132">
          <cell r="R132" t="e">
            <v>#N/A</v>
          </cell>
        </row>
        <row r="133">
          <cell r="R133" t="e">
            <v>#N/A</v>
          </cell>
        </row>
        <row r="134">
          <cell r="R134" t="e">
            <v>#N/A</v>
          </cell>
        </row>
        <row r="135">
          <cell r="R135" t="e">
            <v>#N/A</v>
          </cell>
        </row>
        <row r="136">
          <cell r="R136" t="e">
            <v>#N/A</v>
          </cell>
        </row>
        <row r="137">
          <cell r="R137" t="e">
            <v>#N/A</v>
          </cell>
        </row>
        <row r="138">
          <cell r="R138" t="e">
            <v>#N/A</v>
          </cell>
        </row>
        <row r="139">
          <cell r="R139" t="e">
            <v>#N/A</v>
          </cell>
        </row>
        <row r="140">
          <cell r="R140" t="e">
            <v>#N/A</v>
          </cell>
        </row>
        <row r="141">
          <cell r="R141" t="e">
            <v>#N/A</v>
          </cell>
        </row>
        <row r="142">
          <cell r="R142" t="e">
            <v>#N/A</v>
          </cell>
        </row>
        <row r="143">
          <cell r="R143" t="e">
            <v>#N/A</v>
          </cell>
        </row>
        <row r="144">
          <cell r="R144" t="e">
            <v>#N/A</v>
          </cell>
        </row>
        <row r="145">
          <cell r="R145" t="e">
            <v>#N/A</v>
          </cell>
        </row>
        <row r="146">
          <cell r="R146" t="e">
            <v>#N/A</v>
          </cell>
        </row>
        <row r="147">
          <cell r="R147" t="e">
            <v>#N/A</v>
          </cell>
        </row>
        <row r="148">
          <cell r="R148" t="e">
            <v>#N/A</v>
          </cell>
        </row>
        <row r="149">
          <cell r="R149" t="e">
            <v>#N/A</v>
          </cell>
        </row>
        <row r="150">
          <cell r="R150" t="e">
            <v>#N/A</v>
          </cell>
        </row>
        <row r="151">
          <cell r="R151" t="e">
            <v>#N/A</v>
          </cell>
        </row>
        <row r="152">
          <cell r="R152" t="e">
            <v>#N/A</v>
          </cell>
        </row>
        <row r="153">
          <cell r="R153" t="e">
            <v>#N/A</v>
          </cell>
        </row>
        <row r="154">
          <cell r="R154" t="e">
            <v>#N/A</v>
          </cell>
        </row>
        <row r="155">
          <cell r="R155" t="e">
            <v>#N/A</v>
          </cell>
        </row>
        <row r="156">
          <cell r="R156" t="e">
            <v>#N/A</v>
          </cell>
        </row>
        <row r="157">
          <cell r="R157" t="e">
            <v>#N/A</v>
          </cell>
        </row>
        <row r="158">
          <cell r="R158" t="e">
            <v>#N/A</v>
          </cell>
        </row>
        <row r="159">
          <cell r="R159" t="e">
            <v>#N/A</v>
          </cell>
        </row>
        <row r="160">
          <cell r="R160" t="e">
            <v>#N/A</v>
          </cell>
        </row>
        <row r="161">
          <cell r="R161" t="e">
            <v>#N/A</v>
          </cell>
        </row>
        <row r="162">
          <cell r="R162" t="e">
            <v>#N/A</v>
          </cell>
        </row>
        <row r="163">
          <cell r="R163" t="e">
            <v>#N/A</v>
          </cell>
        </row>
        <row r="164">
          <cell r="R164" t="e">
            <v>#N/A</v>
          </cell>
        </row>
        <row r="165">
          <cell r="R165" t="e">
            <v>#N/A</v>
          </cell>
        </row>
        <row r="166">
          <cell r="R166" t="e">
            <v>#N/A</v>
          </cell>
        </row>
        <row r="167">
          <cell r="R167" t="e">
            <v>#N/A</v>
          </cell>
        </row>
        <row r="168">
          <cell r="R168" t="e">
            <v>#N/A</v>
          </cell>
        </row>
        <row r="169">
          <cell r="R169" t="e">
            <v>#N/A</v>
          </cell>
        </row>
        <row r="170">
          <cell r="R170" t="e">
            <v>#N/A</v>
          </cell>
        </row>
        <row r="171">
          <cell r="R171" t="e">
            <v>#N/A</v>
          </cell>
        </row>
        <row r="172">
          <cell r="R172" t="e">
            <v>#N/A</v>
          </cell>
        </row>
        <row r="173">
          <cell r="R173" t="e">
            <v>#N/A</v>
          </cell>
        </row>
        <row r="174">
          <cell r="R174" t="e">
            <v>#N/A</v>
          </cell>
        </row>
        <row r="175">
          <cell r="R175" t="e">
            <v>#N/A</v>
          </cell>
        </row>
        <row r="176">
          <cell r="R176" t="e">
            <v>#N/A</v>
          </cell>
        </row>
        <row r="177">
          <cell r="R177" t="e">
            <v>#N/A</v>
          </cell>
        </row>
        <row r="178">
          <cell r="R178" t="e">
            <v>#N/A</v>
          </cell>
        </row>
        <row r="179">
          <cell r="R179" t="e">
            <v>#N/A</v>
          </cell>
        </row>
        <row r="180">
          <cell r="R180" t="e">
            <v>#N/A</v>
          </cell>
        </row>
        <row r="181">
          <cell r="R181" t="e">
            <v>#N/A</v>
          </cell>
        </row>
        <row r="182">
          <cell r="R182" t="e">
            <v>#N/A</v>
          </cell>
        </row>
        <row r="183">
          <cell r="R183" t="e">
            <v>#N/A</v>
          </cell>
        </row>
      </sheetData>
      <sheetData sheetId="12"/>
      <sheetData sheetId="13"/>
      <sheetData sheetId="14">
        <row r="2">
          <cell r="I2" t="b">
            <v>0</v>
          </cell>
        </row>
      </sheetData>
      <sheetData sheetId="15">
        <row r="2">
          <cell r="I2" t="b">
            <v>0</v>
          </cell>
        </row>
      </sheetData>
      <sheetData sheetId="16">
        <row r="2">
          <cell r="E2">
            <v>0</v>
          </cell>
        </row>
        <row r="3">
          <cell r="N3" t="str">
            <v/>
          </cell>
          <cell r="O3" t="str">
            <v/>
          </cell>
        </row>
        <row r="4">
          <cell r="E4" t="b">
            <v>0</v>
          </cell>
          <cell r="F4" t="b">
            <v>0</v>
          </cell>
        </row>
        <row r="5">
          <cell r="E5" t="b">
            <v>0</v>
          </cell>
          <cell r="F5" t="b">
            <v>0</v>
          </cell>
        </row>
        <row r="6">
          <cell r="E6" t="b">
            <v>0</v>
          </cell>
          <cell r="F6" t="b">
            <v>0</v>
          </cell>
        </row>
        <row r="7">
          <cell r="E7" t="b">
            <v>0</v>
          </cell>
          <cell r="F7" t="b">
            <v>0</v>
          </cell>
        </row>
        <row r="8">
          <cell r="E8" t="b">
            <v>0</v>
          </cell>
          <cell r="F8" t="b">
            <v>0</v>
          </cell>
        </row>
        <row r="9">
          <cell r="E9" t="b">
            <v>0</v>
          </cell>
          <cell r="F9" t="b">
            <v>0</v>
          </cell>
        </row>
        <row r="10">
          <cell r="E10" t="b">
            <v>0</v>
          </cell>
          <cell r="F10" t="b">
            <v>0</v>
          </cell>
        </row>
        <row r="11">
          <cell r="E11" t="b">
            <v>0</v>
          </cell>
          <cell r="F11" t="b">
            <v>0</v>
          </cell>
        </row>
        <row r="12">
          <cell r="E12" t="b">
            <v>0</v>
          </cell>
          <cell r="F12" t="b">
            <v>0</v>
          </cell>
        </row>
        <row r="13">
          <cell r="E13" t="b">
            <v>0</v>
          </cell>
          <cell r="F13" t="b">
            <v>0</v>
          </cell>
        </row>
        <row r="14">
          <cell r="E14" t="b">
            <v>0</v>
          </cell>
          <cell r="F14" t="b">
            <v>0</v>
          </cell>
        </row>
        <row r="15">
          <cell r="E15" t="b">
            <v>0</v>
          </cell>
          <cell r="F15" t="b">
            <v>0</v>
          </cell>
        </row>
        <row r="16">
          <cell r="E16" t="b">
            <v>0</v>
          </cell>
          <cell r="F16" t="b">
            <v>0</v>
          </cell>
        </row>
        <row r="17">
          <cell r="E17" t="b">
            <v>0</v>
          </cell>
          <cell r="F17" t="b">
            <v>0</v>
          </cell>
        </row>
        <row r="18">
          <cell r="E18" t="b">
            <v>0</v>
          </cell>
          <cell r="F18" t="b">
            <v>0</v>
          </cell>
        </row>
        <row r="19">
          <cell r="G19" t="str">
            <v/>
          </cell>
        </row>
        <row r="21">
          <cell r="E21" t="b">
            <v>0</v>
          </cell>
          <cell r="F21" t="b">
            <v>0</v>
          </cell>
        </row>
        <row r="22">
          <cell r="E22" t="b">
            <v>0</v>
          </cell>
          <cell r="F22" t="b">
            <v>0</v>
          </cell>
        </row>
        <row r="23">
          <cell r="E23" t="b">
            <v>0</v>
          </cell>
          <cell r="F23" t="b">
            <v>0</v>
          </cell>
        </row>
        <row r="24">
          <cell r="E24" t="b">
            <v>0</v>
          </cell>
          <cell r="F24" t="b">
            <v>0</v>
          </cell>
        </row>
        <row r="25">
          <cell r="E25" t="b">
            <v>0</v>
          </cell>
          <cell r="F25" t="b">
            <v>0</v>
          </cell>
        </row>
        <row r="26">
          <cell r="F26">
            <v>0</v>
          </cell>
        </row>
        <row r="27">
          <cell r="E27" t="b">
            <v>0</v>
          </cell>
          <cell r="F27" t="b">
            <v>0</v>
          </cell>
        </row>
        <row r="28">
          <cell r="E28" t="b">
            <v>0</v>
          </cell>
          <cell r="F28" t="b">
            <v>0</v>
          </cell>
        </row>
        <row r="29">
          <cell r="E29" t="b">
            <v>0</v>
          </cell>
          <cell r="F29" t="b">
            <v>0</v>
          </cell>
        </row>
        <row r="30">
          <cell r="E30" t="b">
            <v>0</v>
          </cell>
          <cell r="F30" t="b">
            <v>0</v>
          </cell>
        </row>
        <row r="31">
          <cell r="E31" t="b">
            <v>0</v>
          </cell>
          <cell r="F31" t="b">
            <v>0</v>
          </cell>
        </row>
        <row r="32">
          <cell r="E32" t="b">
            <v>0</v>
          </cell>
        </row>
        <row r="33">
          <cell r="E33" t="b">
            <v>0</v>
          </cell>
          <cell r="F33" t="b">
            <v>0</v>
          </cell>
        </row>
        <row r="34">
          <cell r="E34" t="b">
            <v>0</v>
          </cell>
          <cell r="F34" t="b">
            <v>0</v>
          </cell>
        </row>
        <row r="35">
          <cell r="E35" t="b">
            <v>0</v>
          </cell>
        </row>
        <row r="36">
          <cell r="E36" t="b">
            <v>0</v>
          </cell>
          <cell r="F36" t="b">
            <v>0</v>
          </cell>
        </row>
        <row r="37">
          <cell r="E37" t="b">
            <v>0</v>
          </cell>
          <cell r="F37" t="b">
            <v>0</v>
          </cell>
        </row>
        <row r="39">
          <cell r="E39" t="b">
            <v>0</v>
          </cell>
          <cell r="F39" t="b">
            <v>0</v>
          </cell>
        </row>
        <row r="41">
          <cell r="E41" t="b">
            <v>0</v>
          </cell>
          <cell r="F41" t="b">
            <v>0</v>
          </cell>
        </row>
        <row r="42">
          <cell r="E42" t="b">
            <v>0</v>
          </cell>
          <cell r="F42" t="b">
            <v>0</v>
          </cell>
        </row>
        <row r="43">
          <cell r="E43" t="b">
            <v>0</v>
          </cell>
          <cell r="F43" t="b">
            <v>0</v>
          </cell>
        </row>
        <row r="44">
          <cell r="E44" t="b">
            <v>0</v>
          </cell>
          <cell r="F44" t="b">
            <v>0</v>
          </cell>
        </row>
        <row r="45">
          <cell r="E45" t="b">
            <v>0</v>
          </cell>
        </row>
        <row r="46">
          <cell r="E46" t="b">
            <v>0</v>
          </cell>
        </row>
        <row r="47">
          <cell r="E47" t="b">
            <v>0</v>
          </cell>
        </row>
        <row r="48">
          <cell r="E48" t="b">
            <v>0</v>
          </cell>
        </row>
        <row r="49">
          <cell r="E49" t="b">
            <v>0</v>
          </cell>
        </row>
      </sheetData>
      <sheetData sheetId="17">
        <row r="3">
          <cell r="E3">
            <v>0</v>
          </cell>
        </row>
        <row r="4">
          <cell r="K4" t="str">
            <v/>
          </cell>
          <cell r="L4" t="str">
            <v/>
          </cell>
        </row>
        <row r="5">
          <cell r="E5" t="b">
            <v>0</v>
          </cell>
          <cell r="F5" t="b">
            <v>0</v>
          </cell>
        </row>
        <row r="6">
          <cell r="E6" t="b">
            <v>0</v>
          </cell>
          <cell r="F6" t="b">
            <v>0</v>
          </cell>
        </row>
        <row r="7">
          <cell r="E7" t="b">
            <v>0</v>
          </cell>
          <cell r="F7" t="b">
            <v>0</v>
          </cell>
        </row>
        <row r="8">
          <cell r="E8" t="b">
            <v>0</v>
          </cell>
          <cell r="F8" t="b">
            <v>0</v>
          </cell>
        </row>
        <row r="9">
          <cell r="E9" t="b">
            <v>0</v>
          </cell>
        </row>
        <row r="10">
          <cell r="E10" t="b">
            <v>0</v>
          </cell>
          <cell r="F10" t="b">
            <v>0</v>
          </cell>
        </row>
        <row r="11">
          <cell r="E11" t="b">
            <v>0</v>
          </cell>
        </row>
        <row r="12">
          <cell r="E12" t="b">
            <v>0</v>
          </cell>
          <cell r="F12" t="b">
            <v>0</v>
          </cell>
        </row>
        <row r="13">
          <cell r="E13" t="b">
            <v>0</v>
          </cell>
          <cell r="F13" t="b">
            <v>0</v>
          </cell>
        </row>
        <row r="14">
          <cell r="E14" t="b">
            <v>0</v>
          </cell>
          <cell r="F14" t="b">
            <v>0</v>
          </cell>
        </row>
        <row r="15">
          <cell r="E15" t="b">
            <v>0</v>
          </cell>
          <cell r="F15" t="b">
            <v>0</v>
          </cell>
        </row>
        <row r="16">
          <cell r="E16" t="b">
            <v>0</v>
          </cell>
          <cell r="F16" t="b">
            <v>0</v>
          </cell>
        </row>
        <row r="17">
          <cell r="E17" t="b">
            <v>0</v>
          </cell>
          <cell r="F17" t="b">
            <v>0</v>
          </cell>
        </row>
        <row r="18">
          <cell r="E18" t="b">
            <v>0</v>
          </cell>
        </row>
        <row r="19">
          <cell r="E19" t="b">
            <v>0</v>
          </cell>
        </row>
        <row r="20">
          <cell r="E20" t="b">
            <v>0</v>
          </cell>
        </row>
        <row r="21">
          <cell r="E21" t="b">
            <v>0</v>
          </cell>
        </row>
        <row r="22">
          <cell r="E22" t="b">
            <v>0</v>
          </cell>
        </row>
      </sheetData>
      <sheetData sheetId="18">
        <row r="1">
          <cell r="F1">
            <v>1</v>
          </cell>
        </row>
        <row r="2">
          <cell r="AQ2" t="b">
            <v>0</v>
          </cell>
        </row>
        <row r="3">
          <cell r="L3" t="str">
            <v>None</v>
          </cell>
          <cell r="AQ3" t="b">
            <v>0</v>
          </cell>
        </row>
        <row r="4">
          <cell r="L4">
            <v>1</v>
          </cell>
          <cell r="S4" t="b">
            <v>0</v>
          </cell>
          <cell r="T4" t="b">
            <v>0</v>
          </cell>
          <cell r="U4" t="b">
            <v>0</v>
          </cell>
          <cell r="AQ4">
            <v>0</v>
          </cell>
          <cell r="BK4" t="str">
            <v>Human</v>
          </cell>
        </row>
        <row r="5">
          <cell r="L5">
            <v>1</v>
          </cell>
          <cell r="AC5">
            <v>0</v>
          </cell>
          <cell r="AN5">
            <v>0</v>
          </cell>
        </row>
        <row r="6">
          <cell r="AC6">
            <v>0</v>
          </cell>
          <cell r="AD6">
            <v>0</v>
          </cell>
          <cell r="AE6">
            <v>0</v>
          </cell>
          <cell r="AF6">
            <v>0</v>
          </cell>
          <cell r="AG6">
            <v>0</v>
          </cell>
          <cell r="AH6">
            <v>0</v>
          </cell>
          <cell r="AI6">
            <v>0</v>
          </cell>
          <cell r="AJ6">
            <v>0</v>
          </cell>
          <cell r="AK6">
            <v>0</v>
          </cell>
          <cell r="AL6">
            <v>0</v>
          </cell>
          <cell r="AM6">
            <v>0</v>
          </cell>
          <cell r="AN6">
            <v>0</v>
          </cell>
        </row>
        <row r="8">
          <cell r="AY8">
            <v>66</v>
          </cell>
          <cell r="BD8">
            <v>29</v>
          </cell>
          <cell r="BJ8" t="str">
            <v>None</v>
          </cell>
          <cell r="BK8" t="str">
            <v>None</v>
          </cell>
        </row>
        <row r="9">
          <cell r="BJ9" t="str">
            <v>Academy Sorcerer</v>
          </cell>
          <cell r="BK9" t="str">
            <v>AcS</v>
          </cell>
          <cell r="BL9">
            <v>0</v>
          </cell>
        </row>
        <row r="10">
          <cell r="AU10" t="str">
            <v/>
          </cell>
          <cell r="AV10" t="str">
            <v/>
          </cell>
          <cell r="BC10" t="str">
            <v>Select a Metamagic Feat</v>
          </cell>
          <cell r="BH10" t="str">
            <v>Select an Item Creation Feat</v>
          </cell>
          <cell r="BJ10" t="str">
            <v>Alienist</v>
          </cell>
          <cell r="BK10" t="str">
            <v>Ali</v>
          </cell>
          <cell r="BL10">
            <v>0</v>
          </cell>
        </row>
        <row r="11">
          <cell r="AR11" t="b">
            <v>0</v>
          </cell>
          <cell r="BC11" t="str">
            <v>Black Lore of Moil</v>
          </cell>
          <cell r="BH11" t="str">
            <v>Brew Potion</v>
          </cell>
          <cell r="BJ11" t="str">
            <v>Anointed Knight</v>
          </cell>
          <cell r="BK11" t="str">
            <v>AnK</v>
          </cell>
          <cell r="BL11">
            <v>0</v>
          </cell>
        </row>
        <row r="12">
          <cell r="AR12" t="b">
            <v>0</v>
          </cell>
          <cell r="BC12" t="str">
            <v>Blistering Spell</v>
          </cell>
          <cell r="BH12" t="str">
            <v>Craft Cognizance Crystal</v>
          </cell>
          <cell r="BJ12" t="str">
            <v>Archivist</v>
          </cell>
          <cell r="BK12" t="str">
            <v>Arv</v>
          </cell>
          <cell r="BL12">
            <v>0</v>
          </cell>
        </row>
        <row r="13">
          <cell r="J13" t="b">
            <v>0</v>
          </cell>
          <cell r="AR13" t="b">
            <v>0</v>
          </cell>
          <cell r="BC13" t="str">
            <v>Born of the Three Thunders</v>
          </cell>
          <cell r="BH13" t="str">
            <v>Craft Contingent Spell</v>
          </cell>
          <cell r="BJ13" t="str">
            <v>Ardent Dilettante</v>
          </cell>
          <cell r="BK13" t="str">
            <v>Any</v>
          </cell>
          <cell r="BL13">
            <v>0</v>
          </cell>
        </row>
        <row r="14">
          <cell r="AR14" t="b">
            <v>0</v>
          </cell>
          <cell r="BC14" t="str">
            <v>Chain Spell</v>
          </cell>
          <cell r="BH14" t="str">
            <v>Craft Dorje</v>
          </cell>
          <cell r="BJ14" t="str">
            <v>Artificer</v>
          </cell>
          <cell r="BK14" t="str">
            <v>Afc</v>
          </cell>
          <cell r="BL14">
            <v>0</v>
          </cell>
        </row>
        <row r="15">
          <cell r="AR15" t="b">
            <v>0</v>
          </cell>
          <cell r="BC15" t="str">
            <v>City Magic</v>
          </cell>
          <cell r="BH15" t="str">
            <v>Craft Epic Magic Arms and Armor</v>
          </cell>
          <cell r="BJ15" t="str">
            <v>Ashworm Dragoon</v>
          </cell>
          <cell r="BK15" t="str">
            <v>AwD</v>
          </cell>
          <cell r="BL15">
            <v>0</v>
          </cell>
        </row>
        <row r="16">
          <cell r="AR16" t="b">
            <v>0</v>
          </cell>
          <cell r="BC16" t="str">
            <v>Consecrate Spell</v>
          </cell>
          <cell r="BH16" t="str">
            <v>Craft Epic Rod</v>
          </cell>
          <cell r="BJ16" t="str">
            <v>Barbarian</v>
          </cell>
          <cell r="BK16" t="str">
            <v>Bbn</v>
          </cell>
          <cell r="BL16">
            <v>0</v>
          </cell>
        </row>
        <row r="17">
          <cell r="AR17" t="b">
            <v>0</v>
          </cell>
          <cell r="BC17" t="str">
            <v>Cooperative Spell</v>
          </cell>
          <cell r="BH17" t="str">
            <v>Craft Epic Staff</v>
          </cell>
          <cell r="BJ17" t="str">
            <v>Battle Trickster</v>
          </cell>
          <cell r="BK17" t="str">
            <v>BtT</v>
          </cell>
          <cell r="BL17">
            <v>0</v>
          </cell>
        </row>
        <row r="18">
          <cell r="AR18" t="b">
            <v>0</v>
          </cell>
          <cell r="BC18" t="str">
            <v>Corrupt Spell</v>
          </cell>
          <cell r="BH18" t="str">
            <v>Craft Epic Wondrous Item</v>
          </cell>
          <cell r="BJ18" t="str">
            <v>Binder</v>
          </cell>
          <cell r="BK18" t="str">
            <v>Bin</v>
          </cell>
          <cell r="BL18">
            <v>0</v>
          </cell>
        </row>
        <row r="19">
          <cell r="J19" t="b">
            <v>0</v>
          </cell>
          <cell r="AR19" t="b">
            <v>0</v>
          </cell>
          <cell r="BC19" t="str">
            <v>Deceptive Spell</v>
          </cell>
          <cell r="BH19" t="str">
            <v>Craft Magic Arms and Armor</v>
          </cell>
          <cell r="BJ19" t="str">
            <v>Blade Bravo</v>
          </cell>
          <cell r="BK19" t="str">
            <v>BBo</v>
          </cell>
          <cell r="BL19">
            <v>0</v>
          </cell>
        </row>
        <row r="20">
          <cell r="J20" t="b">
            <v>0</v>
          </cell>
          <cell r="AR20" t="b">
            <v>0</v>
          </cell>
          <cell r="BC20" t="str">
            <v>Delay Spell</v>
          </cell>
          <cell r="BH20" t="str">
            <v>Craft Psicrown</v>
          </cell>
          <cell r="BJ20" t="str">
            <v>Bloodstorm Blade</v>
          </cell>
          <cell r="BK20" t="str">
            <v>BsB</v>
          </cell>
          <cell r="BL20">
            <v>0</v>
          </cell>
        </row>
        <row r="21">
          <cell r="J21" t="b">
            <v>0</v>
          </cell>
          <cell r="AR21" t="b">
            <v>0</v>
          </cell>
          <cell r="BC21" t="str">
            <v>Disrupting Spell</v>
          </cell>
          <cell r="BH21" t="str">
            <v>Craft Psionic Arms and Armor</v>
          </cell>
          <cell r="BJ21" t="str">
            <v>Breachgnome</v>
          </cell>
          <cell r="BK21" t="str">
            <v>BrG</v>
          </cell>
          <cell r="BL21">
            <v>0</v>
          </cell>
        </row>
        <row r="22">
          <cell r="J22" t="b">
            <v>0</v>
          </cell>
          <cell r="AR22" t="b">
            <v>0</v>
          </cell>
          <cell r="BC22" t="str">
            <v>Earthbound Spell</v>
          </cell>
          <cell r="BH22" t="str">
            <v>Craft Psionic Construct</v>
          </cell>
          <cell r="BJ22" t="str">
            <v>Cabinet Trickster</v>
          </cell>
          <cell r="BK22" t="str">
            <v>CbT</v>
          </cell>
          <cell r="BL22">
            <v>0</v>
          </cell>
        </row>
        <row r="23">
          <cell r="AR23" t="b">
            <v>0</v>
          </cell>
          <cell r="BC23" t="str">
            <v>Empower Spell</v>
          </cell>
          <cell r="BH23" t="str">
            <v>Craft Rod</v>
          </cell>
          <cell r="BJ23" t="str">
            <v>Champion of Corellon Larethian</v>
          </cell>
          <cell r="BK23" t="str">
            <v>ChC</v>
          </cell>
          <cell r="BL23">
            <v>0</v>
          </cell>
        </row>
        <row r="24">
          <cell r="AR24" t="b">
            <v>0</v>
          </cell>
          <cell r="BC24" t="str">
            <v>Energize Spell</v>
          </cell>
          <cell r="BH24" t="str">
            <v>Craft Rune Circle</v>
          </cell>
          <cell r="BJ24" t="str">
            <v>Cipher Adept</v>
          </cell>
          <cell r="BK24" t="str">
            <v>Cad</v>
          </cell>
          <cell r="BL24">
            <v>0</v>
          </cell>
        </row>
        <row r="25">
          <cell r="AR25" t="b">
            <v>0</v>
          </cell>
          <cell r="BC25" t="str">
            <v>Energy Admixture</v>
          </cell>
          <cell r="BH25" t="str">
            <v>Craft Skull Talisman</v>
          </cell>
          <cell r="BJ25" t="str">
            <v>Cloud Anchorite</v>
          </cell>
          <cell r="BK25" t="str">
            <v>ClA</v>
          </cell>
          <cell r="BL25">
            <v>0</v>
          </cell>
        </row>
        <row r="26">
          <cell r="AR26" t="b">
            <v>0</v>
          </cell>
          <cell r="BC26" t="str">
            <v>Energy Affinity</v>
          </cell>
          <cell r="BH26" t="str">
            <v>Craft Staff</v>
          </cell>
          <cell r="BJ26" t="str">
            <v>Divine Champion</v>
          </cell>
          <cell r="BK26" t="str">
            <v>Chm</v>
          </cell>
          <cell r="BL26">
            <v>0</v>
          </cell>
        </row>
        <row r="27">
          <cell r="AR27" t="b">
            <v>0</v>
          </cell>
          <cell r="BC27" t="str">
            <v>Energy Substitution</v>
          </cell>
          <cell r="BH27" t="str">
            <v>Craft Universal Item</v>
          </cell>
          <cell r="BJ27" t="str">
            <v>Dracolexi</v>
          </cell>
          <cell r="BK27" t="str">
            <v>Dcx</v>
          </cell>
          <cell r="BL27">
            <v>0</v>
          </cell>
        </row>
        <row r="28">
          <cell r="AR28" t="b">
            <v>0</v>
          </cell>
          <cell r="BC28" t="str">
            <v>Enervate Spell</v>
          </cell>
          <cell r="BH28" t="str">
            <v>Craft Wand</v>
          </cell>
          <cell r="BJ28" t="str">
            <v>Dragonheart Mage</v>
          </cell>
          <cell r="BK28" t="str">
            <v>DhM</v>
          </cell>
          <cell r="BL28">
            <v>0</v>
          </cell>
        </row>
        <row r="29">
          <cell r="AR29" t="b">
            <v>0</v>
          </cell>
          <cell r="BC29" t="str">
            <v>Enlarge Spell</v>
          </cell>
          <cell r="BH29" t="str">
            <v>Craft Wondrous Item</v>
          </cell>
          <cell r="BJ29" t="str">
            <v>Dragon Prophet</v>
          </cell>
          <cell r="BK29" t="str">
            <v>DrP</v>
          </cell>
          <cell r="BL29">
            <v>0</v>
          </cell>
        </row>
        <row r="30">
          <cell r="AR30" t="b">
            <v>0</v>
          </cell>
          <cell r="BC30" t="str">
            <v>Explosive Spell</v>
          </cell>
          <cell r="BH30" t="str">
            <v>Forge Epic Ring</v>
          </cell>
          <cell r="BJ30" t="str">
            <v>Dragonrider</v>
          </cell>
          <cell r="BK30" t="str">
            <v>DgR</v>
          </cell>
          <cell r="BL30">
            <v>0</v>
          </cell>
        </row>
        <row r="31">
          <cell r="AR31" t="b">
            <v>0</v>
          </cell>
          <cell r="BC31" t="str">
            <v>Extend Spell</v>
          </cell>
          <cell r="BH31" t="str">
            <v>Forge Ring</v>
          </cell>
          <cell r="BJ31" t="str">
            <v>Doomguide</v>
          </cell>
          <cell r="BK31" t="str">
            <v>DmG</v>
          </cell>
          <cell r="BL31">
            <v>0</v>
          </cell>
        </row>
        <row r="32">
          <cell r="AR32" t="b">
            <v>0</v>
          </cell>
          <cell r="BC32" t="str">
            <v>Fell Animate</v>
          </cell>
          <cell r="BH32" t="str">
            <v>Graft Flesh</v>
          </cell>
          <cell r="BJ32" t="str">
            <v>Doomlord</v>
          </cell>
          <cell r="BK32" t="str">
            <v>DLd</v>
          </cell>
          <cell r="BL32">
            <v>0</v>
          </cell>
        </row>
        <row r="33">
          <cell r="AR33" t="b">
            <v>0</v>
          </cell>
          <cell r="BC33" t="str">
            <v>Fell Drain</v>
          </cell>
          <cell r="BH33" t="str">
            <v>Imprint Stone</v>
          </cell>
          <cell r="BJ33" t="str">
            <v>Eldritch Knight</v>
          </cell>
          <cell r="BK33" t="str">
            <v>ElK</v>
          </cell>
          <cell r="BL33">
            <v>0</v>
          </cell>
        </row>
        <row r="34">
          <cell r="AR34" t="b">
            <v>0</v>
          </cell>
          <cell r="BC34" t="str">
            <v>Fell Frighten</v>
          </cell>
          <cell r="BH34" t="str">
            <v>Sanctify Relic</v>
          </cell>
          <cell r="BJ34" t="str">
            <v>Elven High Mage</v>
          </cell>
          <cell r="BK34" t="str">
            <v>EHM</v>
          </cell>
          <cell r="BL34">
            <v>0</v>
          </cell>
        </row>
        <row r="35">
          <cell r="AR35" t="b">
            <v>0</v>
          </cell>
          <cell r="BC35" t="str">
            <v>Fell Weaken</v>
          </cell>
          <cell r="BH35" t="str">
            <v>Scribe Epic Scroll</v>
          </cell>
          <cell r="BJ35" t="str">
            <v>Exalted Arcanist</v>
          </cell>
          <cell r="BK35" t="str">
            <v>ExA</v>
          </cell>
          <cell r="BL35">
            <v>0</v>
          </cell>
        </row>
        <row r="36">
          <cell r="J36" t="b">
            <v>0</v>
          </cell>
          <cell r="AR36" t="b">
            <v>0</v>
          </cell>
          <cell r="BC36" t="str">
            <v>Fiery Spell</v>
          </cell>
          <cell r="BH36" t="str">
            <v>Scribe Martial Script</v>
          </cell>
          <cell r="BJ36" t="str">
            <v>Exemplar</v>
          </cell>
          <cell r="BK36" t="str">
            <v>Exl</v>
          </cell>
          <cell r="BL36">
            <v>0</v>
          </cell>
        </row>
        <row r="37">
          <cell r="AO37" t="str">
            <v/>
          </cell>
          <cell r="AR37" t="b">
            <v>0</v>
          </cell>
          <cell r="BC37" t="str">
            <v>Flash Frost Spell</v>
          </cell>
          <cell r="BH37" t="str">
            <v>Scribe Scroll</v>
          </cell>
          <cell r="BJ37" t="str">
            <v>Exemplar</v>
          </cell>
          <cell r="BK37" t="str">
            <v>Exr</v>
          </cell>
          <cell r="BL37">
            <v>0</v>
          </cell>
        </row>
        <row r="38">
          <cell r="AO38" t="str">
            <v/>
          </cell>
          <cell r="AQ38" t="str">
            <v/>
          </cell>
          <cell r="AR38" t="b">
            <v>0</v>
          </cell>
          <cell r="BC38" t="str">
            <v>Fortify Spell</v>
          </cell>
          <cell r="BH38" t="str">
            <v>Scribe Tattoo</v>
          </cell>
          <cell r="BJ38" t="str">
            <v>Extreme Explorer</v>
          </cell>
          <cell r="BK38" t="str">
            <v>Exe</v>
          </cell>
          <cell r="BL38">
            <v>0</v>
          </cell>
        </row>
        <row r="39">
          <cell r="AO39" t="str">
            <v/>
          </cell>
          <cell r="AR39" t="b">
            <v>0</v>
          </cell>
          <cell r="BC39" t="str">
            <v>Heighten Spell</v>
          </cell>
          <cell r="BH39" t="str">
            <v/>
          </cell>
          <cell r="BJ39" t="str">
            <v>Fighter</v>
          </cell>
          <cell r="BK39" t="str">
            <v>Ftr</v>
          </cell>
          <cell r="BL39">
            <v>0</v>
          </cell>
        </row>
        <row r="40">
          <cell r="AO40" t="str">
            <v/>
          </cell>
          <cell r="BC40" t="str">
            <v>Imbued Healing</v>
          </cell>
          <cell r="BH40" t="str">
            <v/>
          </cell>
          <cell r="BJ40" t="str">
            <v>Fighter (Warforged Racial lvl 2)</v>
          </cell>
          <cell r="BK40" t="str">
            <v>WF2</v>
          </cell>
          <cell r="BL40">
            <v>0</v>
          </cell>
        </row>
        <row r="41">
          <cell r="J41" t="b">
            <v>0</v>
          </cell>
          <cell r="AR41" t="b">
            <v>0</v>
          </cell>
          <cell r="BC41" t="str">
            <v>Imbued Summoning</v>
          </cell>
          <cell r="BH41" t="str">
            <v/>
          </cell>
          <cell r="BJ41" t="str">
            <v>Fist of Zuoken</v>
          </cell>
          <cell r="BK41" t="str">
            <v>FoZ</v>
          </cell>
          <cell r="BL41">
            <v>0</v>
          </cell>
        </row>
        <row r="42">
          <cell r="J42" t="b">
            <v>0</v>
          </cell>
          <cell r="AR42" t="b">
            <v>0</v>
          </cell>
          <cell r="BC42" t="str">
            <v>Intensify Spell</v>
          </cell>
          <cell r="BH42" t="str">
            <v/>
          </cell>
          <cell r="BJ42" t="str">
            <v>Fortune's Friend</v>
          </cell>
          <cell r="BK42" t="str">
            <v>FFr</v>
          </cell>
          <cell r="BL42">
            <v>0</v>
          </cell>
        </row>
        <row r="43">
          <cell r="AR43" t="b">
            <v>0</v>
          </cell>
          <cell r="BC43" t="str">
            <v>Invisible Spell</v>
          </cell>
          <cell r="BH43" t="str">
            <v/>
          </cell>
          <cell r="BJ43" t="str">
            <v>Friar</v>
          </cell>
          <cell r="BK43" t="str">
            <v>Far</v>
          </cell>
          <cell r="BL43">
            <v>0</v>
          </cell>
        </row>
        <row r="44">
          <cell r="AR44" t="b">
            <v>0</v>
          </cell>
          <cell r="BC44" t="str">
            <v>Lord of the Uttercold</v>
          </cell>
          <cell r="BH44" t="str">
            <v/>
          </cell>
          <cell r="BJ44" t="str">
            <v>Great Rift Skyguard</v>
          </cell>
          <cell r="BK44" t="str">
            <v>GRS</v>
          </cell>
          <cell r="BL44">
            <v>0</v>
          </cell>
        </row>
        <row r="45">
          <cell r="J45" t="b">
            <v>0</v>
          </cell>
          <cell r="AR45" t="b">
            <v>0</v>
          </cell>
          <cell r="BC45" t="str">
            <v>Maximize Spell</v>
          </cell>
          <cell r="BH45" t="str">
            <v/>
          </cell>
          <cell r="BJ45" t="str">
            <v>Guild Wizard of Waterdeep</v>
          </cell>
          <cell r="BK45" t="str">
            <v>GWW</v>
          </cell>
          <cell r="BL45">
            <v>0</v>
          </cell>
        </row>
        <row r="46">
          <cell r="AR46" t="b">
            <v>0</v>
          </cell>
          <cell r="BC46" t="str">
            <v>Nonlethal Substitution</v>
          </cell>
          <cell r="BH46" t="str">
            <v/>
          </cell>
          <cell r="BJ46" t="str">
            <v>Heir of Siberys</v>
          </cell>
          <cell r="BK46" t="str">
            <v>HSb</v>
          </cell>
          <cell r="BL46">
            <v>0</v>
          </cell>
        </row>
        <row r="47">
          <cell r="AO47" t="str">
            <v/>
          </cell>
          <cell r="BC47" t="str">
            <v>Ocular Spell</v>
          </cell>
          <cell r="BH47" t="str">
            <v/>
          </cell>
          <cell r="BJ47" t="str">
            <v>Hellbred (Body aspect)</v>
          </cell>
          <cell r="BK47" t="str">
            <v>Hbd</v>
          </cell>
          <cell r="BL47">
            <v>0</v>
          </cell>
        </row>
        <row r="48">
          <cell r="AO48" t="str">
            <v/>
          </cell>
          <cell r="AR48" t="b">
            <v>0</v>
          </cell>
          <cell r="BC48" t="str">
            <v>Persistent Spell</v>
          </cell>
          <cell r="BH48" t="str">
            <v/>
          </cell>
          <cell r="BJ48" t="str">
            <v>Hierophant</v>
          </cell>
          <cell r="BK48" t="str">
            <v>Hie</v>
          </cell>
          <cell r="BL48">
            <v>0</v>
          </cell>
        </row>
        <row r="49">
          <cell r="AO49" t="str">
            <v/>
          </cell>
          <cell r="AR49" t="b">
            <v>0</v>
          </cell>
          <cell r="BC49" t="str">
            <v>Piercing Cold</v>
          </cell>
          <cell r="BH49" t="str">
            <v/>
          </cell>
          <cell r="BJ49" t="str">
            <v>Holy Warrior</v>
          </cell>
          <cell r="BK49" t="str">
            <v>Hyw</v>
          </cell>
          <cell r="BL49">
            <v>0</v>
          </cell>
        </row>
        <row r="50">
          <cell r="AO50" t="str">
            <v/>
          </cell>
          <cell r="BC50" t="str">
            <v>Purify Spell</v>
          </cell>
          <cell r="BH50" t="str">
            <v/>
          </cell>
          <cell r="BJ50" t="str">
            <v>Hospitaler</v>
          </cell>
          <cell r="BK50" t="str">
            <v>Hos</v>
          </cell>
          <cell r="BL50">
            <v>0</v>
          </cell>
        </row>
        <row r="51">
          <cell r="AR51" t="b">
            <v>0</v>
          </cell>
          <cell r="BC51" t="str">
            <v>Quicken Spell</v>
          </cell>
          <cell r="BH51" t="str">
            <v/>
          </cell>
          <cell r="BJ51" t="str">
            <v>Horned Harbinger</v>
          </cell>
          <cell r="BK51" t="str">
            <v>HrH</v>
          </cell>
          <cell r="BL51">
            <v>0</v>
          </cell>
        </row>
        <row r="52">
          <cell r="AR52" t="b">
            <v>0</v>
          </cell>
          <cell r="BC52" t="str">
            <v>Rapid Spell</v>
          </cell>
          <cell r="BH52" t="str">
            <v/>
          </cell>
          <cell r="BJ52" t="str">
            <v>Hexblade</v>
          </cell>
          <cell r="BK52" t="str">
            <v>HxB</v>
          </cell>
          <cell r="BL52">
            <v>0</v>
          </cell>
        </row>
        <row r="53">
          <cell r="AR53" t="b">
            <v>0</v>
          </cell>
          <cell r="BC53" t="str">
            <v>Reach Spell</v>
          </cell>
          <cell r="BH53" t="str">
            <v/>
          </cell>
          <cell r="BJ53" t="str">
            <v>Iaijutsu Master</v>
          </cell>
          <cell r="BK53" t="str">
            <v>Iai</v>
          </cell>
          <cell r="BL53">
            <v>0</v>
          </cell>
        </row>
        <row r="54">
          <cell r="J54" t="b">
            <v>0</v>
          </cell>
          <cell r="AR54" t="b">
            <v>0</v>
          </cell>
          <cell r="BC54" t="str">
            <v>Repeat Spell</v>
          </cell>
          <cell r="BH54" t="str">
            <v/>
          </cell>
          <cell r="BJ54" t="str">
            <v>Initiate of Pistis Sophia</v>
          </cell>
          <cell r="BK54" t="str">
            <v>IPS</v>
          </cell>
          <cell r="BL54">
            <v>0</v>
          </cell>
        </row>
        <row r="55">
          <cell r="J55" t="b">
            <v>0</v>
          </cell>
          <cell r="AR55" t="b">
            <v>0</v>
          </cell>
          <cell r="BC55" t="str">
            <v>Retributive Spell</v>
          </cell>
          <cell r="BH55" t="str">
            <v/>
          </cell>
          <cell r="BJ55" t="str">
            <v>Incantatrix</v>
          </cell>
          <cell r="BK55" t="str">
            <v>Itx</v>
          </cell>
          <cell r="BL55">
            <v>0</v>
          </cell>
        </row>
        <row r="56">
          <cell r="AR56" t="b">
            <v>0</v>
          </cell>
          <cell r="BC56" t="str">
            <v>Sanctum Spell</v>
          </cell>
          <cell r="BH56" t="str">
            <v/>
          </cell>
          <cell r="BJ56" t="str">
            <v>Justice of Weald and Woe</v>
          </cell>
          <cell r="BK56" t="str">
            <v>JWW</v>
          </cell>
          <cell r="BL56">
            <v>0</v>
          </cell>
        </row>
        <row r="57">
          <cell r="BC57" t="str">
            <v>Sculpt Spell</v>
          </cell>
          <cell r="BH57" t="str">
            <v/>
          </cell>
          <cell r="BJ57" t="str">
            <v>Knight</v>
          </cell>
          <cell r="BK57" t="str">
            <v>Kni</v>
          </cell>
          <cell r="BL57">
            <v>0</v>
          </cell>
        </row>
        <row r="58">
          <cell r="J58" t="b">
            <v>0</v>
          </cell>
          <cell r="AR58" t="b">
            <v>0</v>
          </cell>
          <cell r="BC58" t="str">
            <v>Searing Spell</v>
          </cell>
          <cell r="BH58" t="str">
            <v/>
          </cell>
          <cell r="BJ58" t="str">
            <v>Knight-Errant of Silverymoon</v>
          </cell>
          <cell r="BK58" t="str">
            <v>KES</v>
          </cell>
          <cell r="BL58">
            <v>0</v>
          </cell>
        </row>
        <row r="59">
          <cell r="AR59" t="b">
            <v>0</v>
          </cell>
          <cell r="BC59" t="str">
            <v>Silent Spell</v>
          </cell>
          <cell r="BH59" t="str">
            <v/>
          </cell>
          <cell r="BJ59" t="str">
            <v>Knight of the Flying Hunt</v>
          </cell>
          <cell r="BK59" t="str">
            <v>KoFH</v>
          </cell>
          <cell r="BL59">
            <v>0</v>
          </cell>
        </row>
        <row r="60">
          <cell r="J60" t="b">
            <v>0</v>
          </cell>
          <cell r="AR60" t="b">
            <v>0</v>
          </cell>
          <cell r="BC60" t="str">
            <v>Smiting Spell</v>
          </cell>
          <cell r="BH60" t="str">
            <v/>
          </cell>
          <cell r="BJ60" t="str">
            <v>Legendary Leader</v>
          </cell>
          <cell r="BK60" t="str">
            <v>LLd</v>
          </cell>
          <cell r="BL60">
            <v>0</v>
          </cell>
        </row>
        <row r="61">
          <cell r="AR61" t="b">
            <v>0</v>
          </cell>
          <cell r="BC61" t="str">
            <v>Split Ray</v>
          </cell>
          <cell r="BH61" t="str">
            <v/>
          </cell>
          <cell r="BJ61" t="str">
            <v>Maester</v>
          </cell>
          <cell r="BK61" t="str">
            <v>Mae</v>
          </cell>
          <cell r="BL61">
            <v>0</v>
          </cell>
        </row>
        <row r="62">
          <cell r="J62" t="b">
            <v>0</v>
          </cell>
          <cell r="AO62" t="str">
            <v/>
          </cell>
          <cell r="AR62" t="b">
            <v>0</v>
          </cell>
          <cell r="BC62" t="str">
            <v>Still Spell</v>
          </cell>
          <cell r="BH62" t="str">
            <v/>
          </cell>
          <cell r="BJ62" t="str">
            <v>Mage of the Arcane Order</v>
          </cell>
          <cell r="BK62" t="str">
            <v>MoA</v>
          </cell>
          <cell r="BL62">
            <v>0</v>
          </cell>
        </row>
        <row r="63">
          <cell r="AO63" t="str">
            <v/>
          </cell>
          <cell r="AR63" t="b">
            <v>0</v>
          </cell>
          <cell r="BC63" t="str">
            <v>Sudden Empower</v>
          </cell>
          <cell r="BH63" t="str">
            <v/>
          </cell>
          <cell r="BJ63" t="str">
            <v>Magical Trickster</v>
          </cell>
          <cell r="BK63" t="str">
            <v>MagT</v>
          </cell>
          <cell r="BL63">
            <v>0</v>
          </cell>
        </row>
        <row r="64">
          <cell r="AO64" t="str">
            <v/>
          </cell>
          <cell r="AR64" t="b">
            <v>0</v>
          </cell>
          <cell r="BC64" t="str">
            <v>Sudden Energy Affinity</v>
          </cell>
          <cell r="BH64" t="str">
            <v/>
          </cell>
          <cell r="BJ64" t="str">
            <v>Mariner</v>
          </cell>
          <cell r="BK64" t="str">
            <v>Mar</v>
          </cell>
          <cell r="BL64">
            <v>0</v>
          </cell>
        </row>
        <row r="65">
          <cell r="AO65" t="str">
            <v/>
          </cell>
          <cell r="AR65" t="b">
            <v>0</v>
          </cell>
          <cell r="BC65" t="str">
            <v>Sudden Enlarge</v>
          </cell>
          <cell r="BH65" t="str">
            <v/>
          </cell>
          <cell r="BJ65" t="str">
            <v>Martyred Champion of Ilmater</v>
          </cell>
          <cell r="BK65" t="str">
            <v>Any</v>
          </cell>
          <cell r="BL65">
            <v>0</v>
          </cell>
        </row>
        <row r="66">
          <cell r="AO66" t="str">
            <v/>
          </cell>
          <cell r="AR66" t="b">
            <v>0</v>
          </cell>
          <cell r="BC66" t="str">
            <v>Sudden Extend</v>
          </cell>
          <cell r="BH66" t="str">
            <v/>
          </cell>
          <cell r="BJ66" t="str">
            <v>Master Inquisitive</v>
          </cell>
          <cell r="BK66" t="str">
            <v>MIn</v>
          </cell>
          <cell r="BL66">
            <v>0</v>
          </cell>
        </row>
        <row r="67">
          <cell r="AO67" t="str">
            <v/>
          </cell>
          <cell r="BC67" t="str">
            <v>Sudden Maximize</v>
          </cell>
          <cell r="BH67" t="str">
            <v/>
          </cell>
          <cell r="BJ67" t="str">
            <v>Magnifico</v>
          </cell>
          <cell r="BK67" t="str">
            <v>Mnf</v>
          </cell>
          <cell r="BL67">
            <v>0</v>
          </cell>
        </row>
        <row r="68">
          <cell r="AR68" t="b">
            <v>0</v>
          </cell>
          <cell r="BC68" t="str">
            <v>Sudden Quicken</v>
          </cell>
          <cell r="BH68" t="str">
            <v/>
          </cell>
          <cell r="BJ68" t="str">
            <v>Monk (Kalashtar Racial lvl 2)</v>
          </cell>
          <cell r="BK68" t="str">
            <v>KM2</v>
          </cell>
          <cell r="BL68">
            <v>0</v>
          </cell>
        </row>
        <row r="69">
          <cell r="AR69" t="b">
            <v>0</v>
          </cell>
          <cell r="BC69" t="str">
            <v>Sudden Silent</v>
          </cell>
          <cell r="BH69" t="str">
            <v/>
          </cell>
          <cell r="BJ69" t="str">
            <v>Orc Scout</v>
          </cell>
          <cell r="BK69" t="str">
            <v>OrS</v>
          </cell>
          <cell r="BL69">
            <v>0</v>
          </cell>
        </row>
        <row r="70">
          <cell r="AR70" t="b">
            <v>0</v>
          </cell>
          <cell r="BC70" t="str">
            <v>Sudden Still</v>
          </cell>
          <cell r="BH70" t="str">
            <v/>
          </cell>
          <cell r="BJ70" t="str">
            <v>Psion</v>
          </cell>
          <cell r="BK70" t="str">
            <v>Psi</v>
          </cell>
          <cell r="BL70">
            <v>0</v>
          </cell>
        </row>
        <row r="71">
          <cell r="AR71" t="b">
            <v>0</v>
          </cell>
          <cell r="BC71" t="str">
            <v>Sudden Widen</v>
          </cell>
          <cell r="BH71" t="str">
            <v/>
          </cell>
          <cell r="BJ71" t="str">
            <v>Psychic Warrior</v>
          </cell>
          <cell r="BK71" t="str">
            <v>Psw</v>
          </cell>
          <cell r="BL71">
            <v>0</v>
          </cell>
        </row>
        <row r="72">
          <cell r="AR72" t="b">
            <v>0</v>
          </cell>
          <cell r="BC72" t="str">
            <v>Transdimensional Spell</v>
          </cell>
          <cell r="BH72" t="str">
            <v/>
          </cell>
          <cell r="BJ72" t="str">
            <v>Ranger</v>
          </cell>
          <cell r="BK72" t="str">
            <v>Rgr</v>
          </cell>
          <cell r="BL72">
            <v>0</v>
          </cell>
        </row>
        <row r="73">
          <cell r="BC73" t="str">
            <v>Twin Spell</v>
          </cell>
          <cell r="BH73" t="str">
            <v/>
          </cell>
          <cell r="BJ73" t="str">
            <v>Renegade Mastermaker</v>
          </cell>
          <cell r="BK73" t="str">
            <v>RMm</v>
          </cell>
          <cell r="BL73">
            <v>0</v>
          </cell>
        </row>
        <row r="74">
          <cell r="AR74" t="b">
            <v>0</v>
          </cell>
          <cell r="BC74" t="str">
            <v>Violate Spell</v>
          </cell>
          <cell r="BH74" t="str">
            <v/>
          </cell>
          <cell r="BJ74" t="str">
            <v>Ronin</v>
          </cell>
          <cell r="BK74" t="str">
            <v>Ron</v>
          </cell>
          <cell r="BL74">
            <v>0</v>
          </cell>
        </row>
        <row r="75">
          <cell r="AR75" t="b">
            <v>0</v>
          </cell>
          <cell r="BC75" t="str">
            <v>Widen Spell</v>
          </cell>
          <cell r="BH75" t="str">
            <v/>
          </cell>
          <cell r="BJ75" t="str">
            <v>Rogue (Martial Training)</v>
          </cell>
          <cell r="BK75" t="str">
            <v>Ftr</v>
          </cell>
          <cell r="BL75">
            <v>0</v>
          </cell>
        </row>
        <row r="76">
          <cell r="AR76" t="b">
            <v>0</v>
          </cell>
          <cell r="BC76" t="str">
            <v/>
          </cell>
          <cell r="BH76" t="str">
            <v/>
          </cell>
          <cell r="BJ76" t="str">
            <v>Rogue (Rilkan Racial lvl 3)</v>
          </cell>
          <cell r="BK76" t="str">
            <v>RR3</v>
          </cell>
          <cell r="BL76">
            <v>0</v>
          </cell>
        </row>
        <row r="77">
          <cell r="J77" t="b">
            <v>0</v>
          </cell>
          <cell r="AR77" t="b">
            <v>0</v>
          </cell>
          <cell r="BC77" t="str">
            <v/>
          </cell>
          <cell r="BH77" t="str">
            <v/>
          </cell>
          <cell r="BJ77" t="str">
            <v>Samurai (Oriental Adventures)</v>
          </cell>
          <cell r="BK77" t="str">
            <v>SamNA</v>
          </cell>
          <cell r="BL77">
            <v>0</v>
          </cell>
        </row>
        <row r="78">
          <cell r="AR78" t="b">
            <v>0</v>
          </cell>
          <cell r="BC78" t="str">
            <v/>
          </cell>
          <cell r="BH78" t="str">
            <v/>
          </cell>
          <cell r="BJ78" t="str">
            <v>Scout</v>
          </cell>
          <cell r="BK78" t="str">
            <v>Sct</v>
          </cell>
          <cell r="BL78">
            <v>0</v>
          </cell>
        </row>
        <row r="79">
          <cell r="AR79" t="b">
            <v>0</v>
          </cell>
          <cell r="BC79" t="str">
            <v/>
          </cell>
          <cell r="BH79" t="str">
            <v/>
          </cell>
          <cell r="BJ79" t="str">
            <v>Shadowspy</v>
          </cell>
          <cell r="BK79" t="str">
            <v>ShaS</v>
          </cell>
          <cell r="BL79">
            <v>0</v>
          </cell>
        </row>
        <row r="80">
          <cell r="AR80" t="b">
            <v>0</v>
          </cell>
          <cell r="BC80" t="str">
            <v/>
          </cell>
          <cell r="BH80" t="str">
            <v/>
          </cell>
          <cell r="BJ80" t="str">
            <v>Shadow Thief of Amn</v>
          </cell>
          <cell r="BK80" t="str">
            <v>STA</v>
          </cell>
          <cell r="BL80">
            <v>0</v>
          </cell>
        </row>
        <row r="81">
          <cell r="J81" t="b">
            <v>0</v>
          </cell>
          <cell r="AR81" t="b">
            <v>0</v>
          </cell>
          <cell r="BC81" t="str">
            <v/>
          </cell>
          <cell r="BH81" t="str">
            <v/>
          </cell>
          <cell r="BJ81" t="str">
            <v>Shaman</v>
          </cell>
          <cell r="BK81" t="str">
            <v>Sha</v>
          </cell>
          <cell r="BL81">
            <v>0</v>
          </cell>
        </row>
        <row r="82">
          <cell r="AR82" t="b">
            <v>0</v>
          </cell>
          <cell r="BC82" t="str">
            <v/>
          </cell>
          <cell r="BH82" t="str">
            <v/>
          </cell>
          <cell r="BJ82" t="str">
            <v>Shintao Monk</v>
          </cell>
          <cell r="BK82" t="str">
            <v>ShMk</v>
          </cell>
          <cell r="BL82">
            <v>0</v>
          </cell>
        </row>
        <row r="83">
          <cell r="BC83" t="str">
            <v/>
          </cell>
          <cell r="BH83" t="str">
            <v/>
          </cell>
          <cell r="BJ83" t="str">
            <v>Soulborn</v>
          </cell>
          <cell r="BK83" t="str">
            <v>Sbn</v>
          </cell>
          <cell r="BL83">
            <v>0</v>
          </cell>
        </row>
        <row r="84">
          <cell r="AR84" t="b">
            <v>0</v>
          </cell>
          <cell r="BC84" t="str">
            <v/>
          </cell>
          <cell r="BH84" t="str">
            <v/>
          </cell>
          <cell r="BJ84" t="str">
            <v>Soulbow</v>
          </cell>
          <cell r="BK84" t="str">
            <v>SlBw</v>
          </cell>
          <cell r="BL84">
            <v>0</v>
          </cell>
        </row>
        <row r="85">
          <cell r="AR85" t="b">
            <v>0</v>
          </cell>
          <cell r="BC85" t="str">
            <v/>
          </cell>
          <cell r="BH85" t="str">
            <v/>
          </cell>
          <cell r="BJ85" t="str">
            <v>Spellguard of Silverymoon</v>
          </cell>
          <cell r="BK85" t="str">
            <v>SoS</v>
          </cell>
          <cell r="BL85">
            <v>0</v>
          </cell>
        </row>
        <row r="86">
          <cell r="AR86" t="b">
            <v>0</v>
          </cell>
          <cell r="BC86" t="str">
            <v/>
          </cell>
          <cell r="BH86" t="str">
            <v/>
          </cell>
          <cell r="BJ86" t="str">
            <v>Spellsword</v>
          </cell>
          <cell r="BK86" t="str">
            <v>Sps</v>
          </cell>
          <cell r="BL86">
            <v>0</v>
          </cell>
        </row>
        <row r="87">
          <cell r="AR87" t="b">
            <v>0</v>
          </cell>
          <cell r="BC87" t="str">
            <v/>
          </cell>
          <cell r="BH87" t="str">
            <v/>
          </cell>
          <cell r="BJ87" t="str">
            <v>Stormtalon</v>
          </cell>
          <cell r="BK87" t="str">
            <v>StT</v>
          </cell>
          <cell r="BL87">
            <v>0</v>
          </cell>
        </row>
        <row r="88">
          <cell r="BC88" t="str">
            <v/>
          </cell>
          <cell r="BH88" t="str">
            <v/>
          </cell>
          <cell r="BJ88" t="str">
            <v>Sword of Righteousness</v>
          </cell>
          <cell r="BK88" t="str">
            <v>SwR</v>
          </cell>
          <cell r="BL88">
            <v>0</v>
          </cell>
        </row>
        <row r="89">
          <cell r="AR89" t="b">
            <v>0</v>
          </cell>
          <cell r="BC89" t="str">
            <v/>
          </cell>
          <cell r="BH89" t="str">
            <v/>
          </cell>
          <cell r="BJ89" t="str">
            <v>Pious Templar</v>
          </cell>
          <cell r="BK89" t="str">
            <v>Tem</v>
          </cell>
          <cell r="BL89">
            <v>0</v>
          </cell>
        </row>
        <row r="90">
          <cell r="J90" t="b">
            <v>0</v>
          </cell>
          <cell r="AR90" t="b">
            <v>0</v>
          </cell>
          <cell r="BC90" t="str">
            <v/>
          </cell>
          <cell r="BH90" t="str">
            <v/>
          </cell>
          <cell r="BJ90" t="str">
            <v>Thayan Knight</v>
          </cell>
          <cell r="BK90" t="str">
            <v>Thy</v>
          </cell>
          <cell r="BL90">
            <v>0</v>
          </cell>
        </row>
        <row r="91">
          <cell r="AR91" t="b">
            <v>0</v>
          </cell>
          <cell r="BC91" t="str">
            <v/>
          </cell>
          <cell r="BH91" t="str">
            <v/>
          </cell>
          <cell r="BJ91" t="str">
            <v>Thrall of Demogorgon</v>
          </cell>
          <cell r="BK91" t="str">
            <v>Any</v>
          </cell>
          <cell r="BL91">
            <v>0</v>
          </cell>
        </row>
        <row r="92">
          <cell r="AO92" t="str">
            <v/>
          </cell>
          <cell r="AR92" t="b">
            <v>0</v>
          </cell>
          <cell r="BC92" t="str">
            <v/>
          </cell>
          <cell r="BH92" t="str">
            <v/>
          </cell>
          <cell r="BJ92" t="str">
            <v>Thrall of Orcus</v>
          </cell>
          <cell r="BK92" t="str">
            <v>Any</v>
          </cell>
          <cell r="BL92">
            <v>0</v>
          </cell>
        </row>
        <row r="93">
          <cell r="AO93" t="str">
            <v/>
          </cell>
          <cell r="AR93" t="b">
            <v>0</v>
          </cell>
          <cell r="BC93" t="str">
            <v/>
          </cell>
          <cell r="BH93" t="str">
            <v/>
          </cell>
          <cell r="BJ93" t="str">
            <v>Ultimate Magus</v>
          </cell>
          <cell r="BK93" t="str">
            <v>UlM</v>
          </cell>
          <cell r="BL93">
            <v>0</v>
          </cell>
        </row>
        <row r="94">
          <cell r="AO94" t="str">
            <v/>
          </cell>
          <cell r="AR94" t="b">
            <v>0</v>
          </cell>
          <cell r="BC94" t="str">
            <v/>
          </cell>
          <cell r="BH94" t="str">
            <v/>
          </cell>
          <cell r="BJ94" t="str">
            <v>Vassal of Bahamut</v>
          </cell>
          <cell r="BK94" t="str">
            <v>VoB</v>
          </cell>
          <cell r="BL94">
            <v>0</v>
          </cell>
        </row>
        <row r="95">
          <cell r="AR95" t="b">
            <v>0</v>
          </cell>
          <cell r="BC95" t="str">
            <v/>
          </cell>
          <cell r="BH95" t="str">
            <v/>
          </cell>
          <cell r="BJ95" t="str">
            <v>Vengeance Knight</v>
          </cell>
          <cell r="BK95" t="str">
            <v>Vek</v>
          </cell>
          <cell r="BL95">
            <v>0</v>
          </cell>
        </row>
        <row r="96">
          <cell r="AR96" t="b">
            <v>0</v>
          </cell>
          <cell r="BC96" t="str">
            <v/>
          </cell>
          <cell r="BH96" t="str">
            <v/>
          </cell>
          <cell r="BJ96" t="str">
            <v>Vow of Poverty</v>
          </cell>
          <cell r="BK96" t="str">
            <v>VoP</v>
          </cell>
          <cell r="BL96">
            <v>0</v>
          </cell>
        </row>
        <row r="97">
          <cell r="AO97" t="str">
            <v/>
          </cell>
          <cell r="AR97" t="b">
            <v>0</v>
          </cell>
          <cell r="BC97" t="str">
            <v/>
          </cell>
          <cell r="BH97" t="str">
            <v/>
          </cell>
          <cell r="BJ97" t="str">
            <v>Wizard</v>
          </cell>
          <cell r="BK97" t="str">
            <v>Wiz</v>
          </cell>
          <cell r="BL97">
            <v>0</v>
          </cell>
        </row>
        <row r="98">
          <cell r="AO98" t="str">
            <v/>
          </cell>
          <cell r="AR98" t="b">
            <v>0</v>
          </cell>
          <cell r="BC98" t="str">
            <v/>
          </cell>
          <cell r="BH98" t="str">
            <v/>
          </cell>
          <cell r="BJ98" t="str">
            <v>Wizard (Elf Racial lvl 5)</v>
          </cell>
          <cell r="BK98" t="str">
            <v>Ew5</v>
          </cell>
          <cell r="BL98">
            <v>0</v>
          </cell>
        </row>
        <row r="99">
          <cell r="AO99" t="str">
            <v/>
          </cell>
          <cell r="AR99" t="b">
            <v>0</v>
          </cell>
          <cell r="BC99" t="str">
            <v/>
          </cell>
          <cell r="BH99" t="str">
            <v/>
          </cell>
          <cell r="BJ99" t="str">
            <v>Warblade</v>
          </cell>
          <cell r="BK99" t="str">
            <v>Wbl</v>
          </cell>
          <cell r="BL99">
            <v>0</v>
          </cell>
        </row>
        <row r="100">
          <cell r="AO100" t="str">
            <v/>
          </cell>
          <cell r="AR100" t="b">
            <v>1</v>
          </cell>
          <cell r="BC100" t="str">
            <v/>
          </cell>
          <cell r="BH100" t="str">
            <v/>
          </cell>
          <cell r="BJ100" t="str">
            <v>War Mage</v>
          </cell>
          <cell r="BK100" t="str">
            <v>WMa</v>
          </cell>
          <cell r="BL100">
            <v>0</v>
          </cell>
        </row>
        <row r="101">
          <cell r="AO101" t="str">
            <v/>
          </cell>
          <cell r="BC101" t="str">
            <v/>
          </cell>
          <cell r="BH101" t="str">
            <v/>
          </cell>
          <cell r="BJ101" t="str">
            <v>Warrior of Darkness</v>
          </cell>
          <cell r="BK101" t="str">
            <v>WoD</v>
          </cell>
          <cell r="BL101">
            <v>0</v>
          </cell>
        </row>
        <row r="102">
          <cell r="AO102" t="str">
            <v/>
          </cell>
          <cell r="AQ102" t="str">
            <v/>
          </cell>
          <cell r="AR102" t="b">
            <v>0</v>
          </cell>
          <cell r="BC102" t="str">
            <v/>
          </cell>
          <cell r="BH102" t="str">
            <v/>
          </cell>
          <cell r="BJ102" t="str">
            <v>Weretouched Master</v>
          </cell>
          <cell r="BK102" t="str">
            <v>WtM</v>
          </cell>
          <cell r="BL102">
            <v>0</v>
          </cell>
        </row>
        <row r="103">
          <cell r="AO103" t="str">
            <v/>
          </cell>
          <cell r="AR103" t="b">
            <v>0</v>
          </cell>
          <cell r="BC103" t="str">
            <v/>
          </cell>
          <cell r="BH103" t="str">
            <v/>
          </cell>
          <cell r="BJ103" t="str">
            <v>Wonderworker</v>
          </cell>
          <cell r="BK103" t="str">
            <v>Won</v>
          </cell>
          <cell r="BL103">
            <v>0</v>
          </cell>
        </row>
        <row r="104">
          <cell r="AO104" t="str">
            <v/>
          </cell>
          <cell r="AR104" t="b">
            <v>0</v>
          </cell>
          <cell r="BC104" t="str">
            <v/>
          </cell>
          <cell r="BH104" t="str">
            <v/>
          </cell>
          <cell r="BJ104" t="str">
            <v>Wearer of Purple</v>
          </cell>
          <cell r="BK104" t="str">
            <v>WoP</v>
          </cell>
          <cell r="BL104">
            <v>0</v>
          </cell>
        </row>
        <row r="105">
          <cell r="AO105" t="str">
            <v/>
          </cell>
          <cell r="AR105" t="b">
            <v>0</v>
          </cell>
          <cell r="BC105" t="str">
            <v/>
          </cell>
          <cell r="BH105" t="str">
            <v/>
          </cell>
          <cell r="BJ105" t="str">
            <v>War Wizard of Cormyr</v>
          </cell>
          <cell r="BK105" t="str">
            <v>WWC</v>
          </cell>
          <cell r="BL105">
            <v>0</v>
          </cell>
        </row>
        <row r="106">
          <cell r="AO106" t="str">
            <v/>
          </cell>
          <cell r="AR106" t="b">
            <v>0</v>
          </cell>
          <cell r="BC106" t="str">
            <v/>
          </cell>
          <cell r="BH106" t="str">
            <v/>
          </cell>
          <cell r="BJ106" t="str">
            <v>Wild Scout</v>
          </cell>
          <cell r="BK106" t="str">
            <v>WdS</v>
          </cell>
          <cell r="BL106">
            <v>0</v>
          </cell>
        </row>
        <row r="107">
          <cell r="AO107" t="str">
            <v/>
          </cell>
          <cell r="AR107" t="b">
            <v>0</v>
          </cell>
          <cell r="BC107" t="str">
            <v/>
          </cell>
          <cell r="BH107" t="str">
            <v/>
          </cell>
          <cell r="BJ107" t="str">
            <v>Wu Jen</v>
          </cell>
          <cell r="BK107" t="str">
            <v>WuJ</v>
          </cell>
          <cell r="BL107">
            <v>0</v>
          </cell>
        </row>
        <row r="108">
          <cell r="AO108" t="str">
            <v/>
          </cell>
          <cell r="AR108" t="b">
            <v>0</v>
          </cell>
          <cell r="BC108" t="str">
            <v/>
          </cell>
          <cell r="BH108" t="str">
            <v/>
          </cell>
        </row>
        <row r="109">
          <cell r="BC109" t="str">
            <v/>
          </cell>
          <cell r="BH109" t="str">
            <v/>
          </cell>
        </row>
        <row r="110">
          <cell r="AO110" t="str">
            <v/>
          </cell>
          <cell r="AR110" t="b">
            <v>0</v>
          </cell>
          <cell r="BC110" t="str">
            <v/>
          </cell>
          <cell r="BH110" t="str">
            <v/>
          </cell>
        </row>
        <row r="111">
          <cell r="AO111" t="str">
            <v/>
          </cell>
          <cell r="AR111" t="b">
            <v>0</v>
          </cell>
          <cell r="BC111" t="str">
            <v/>
          </cell>
          <cell r="BH111" t="str">
            <v/>
          </cell>
        </row>
        <row r="112">
          <cell r="AO112" t="str">
            <v/>
          </cell>
          <cell r="AR112" t="b">
            <v>0</v>
          </cell>
          <cell r="BC112" t="str">
            <v/>
          </cell>
          <cell r="BH112" t="str">
            <v/>
          </cell>
        </row>
        <row r="113">
          <cell r="BC113" t="str">
            <v/>
          </cell>
          <cell r="BH113" t="str">
            <v/>
          </cell>
        </row>
        <row r="114">
          <cell r="AR114" t="b">
            <v>0</v>
          </cell>
          <cell r="BC114" t="str">
            <v/>
          </cell>
          <cell r="BH114" t="str">
            <v/>
          </cell>
        </row>
        <row r="115">
          <cell r="AR115" t="b">
            <v>0</v>
          </cell>
          <cell r="BC115" t="str">
            <v/>
          </cell>
          <cell r="BH115" t="str">
            <v/>
          </cell>
        </row>
        <row r="116">
          <cell r="AR116" t="b">
            <v>0</v>
          </cell>
          <cell r="BC116" t="str">
            <v/>
          </cell>
          <cell r="BH116" t="str">
            <v/>
          </cell>
        </row>
        <row r="117">
          <cell r="AR117" t="b">
            <v>0</v>
          </cell>
          <cell r="BC117" t="str">
            <v/>
          </cell>
          <cell r="BH117" t="str">
            <v/>
          </cell>
        </row>
        <row r="118">
          <cell r="AR118" t="b">
            <v>0</v>
          </cell>
          <cell r="BC118" t="str">
            <v/>
          </cell>
          <cell r="BH118" t="str">
            <v/>
          </cell>
        </row>
        <row r="119">
          <cell r="AR119" t="b">
            <v>0</v>
          </cell>
          <cell r="BC119" t="str">
            <v/>
          </cell>
          <cell r="BH119" t="str">
            <v/>
          </cell>
        </row>
        <row r="120">
          <cell r="AQ120">
            <v>0</v>
          </cell>
          <cell r="AR120" t="b">
            <v>0</v>
          </cell>
          <cell r="BC120" t="str">
            <v/>
          </cell>
          <cell r="BH120" t="str">
            <v/>
          </cell>
        </row>
        <row r="121">
          <cell r="AR121" t="b">
            <v>0</v>
          </cell>
          <cell r="BC121" t="str">
            <v/>
          </cell>
          <cell r="BH121" t="str">
            <v/>
          </cell>
        </row>
        <row r="122">
          <cell r="BC122" t="str">
            <v/>
          </cell>
          <cell r="BH122" t="str">
            <v/>
          </cell>
        </row>
        <row r="123">
          <cell r="J123" t="b">
            <v>0</v>
          </cell>
          <cell r="AR123" t="b">
            <v>0</v>
          </cell>
          <cell r="BC123" t="str">
            <v/>
          </cell>
          <cell r="BH123" t="str">
            <v/>
          </cell>
        </row>
        <row r="124">
          <cell r="J124" t="b">
            <v>0</v>
          </cell>
          <cell r="AO124" t="b">
            <v>0</v>
          </cell>
          <cell r="AR124" t="b">
            <v>0</v>
          </cell>
          <cell r="BC124" t="str">
            <v/>
          </cell>
          <cell r="BH124" t="str">
            <v/>
          </cell>
        </row>
        <row r="125">
          <cell r="AR125" t="b">
            <v>0</v>
          </cell>
          <cell r="BC125" t="str">
            <v/>
          </cell>
          <cell r="BH125" t="str">
            <v/>
          </cell>
        </row>
        <row r="126">
          <cell r="J126" t="b">
            <v>0</v>
          </cell>
          <cell r="AR126" t="b">
            <v>0</v>
          </cell>
          <cell r="BC126" t="str">
            <v/>
          </cell>
          <cell r="BH126" t="str">
            <v/>
          </cell>
        </row>
        <row r="127">
          <cell r="J127" t="b">
            <v>0</v>
          </cell>
          <cell r="AR127" t="b">
            <v>0</v>
          </cell>
          <cell r="BC127" t="str">
            <v/>
          </cell>
          <cell r="BH127" t="str">
            <v/>
          </cell>
        </row>
        <row r="128">
          <cell r="J128" t="b">
            <v>0</v>
          </cell>
          <cell r="AQ128" t="str">
            <v/>
          </cell>
          <cell r="AR128" t="b">
            <v>0</v>
          </cell>
          <cell r="BC128" t="str">
            <v/>
          </cell>
          <cell r="BH128" t="str">
            <v/>
          </cell>
          <cell r="BM128" t="str">
            <v>Select a Weapon</v>
          </cell>
        </row>
        <row r="129">
          <cell r="J129" t="b">
            <v>0</v>
          </cell>
          <cell r="AR129" t="b">
            <v>0</v>
          </cell>
          <cell r="BC129" t="str">
            <v/>
          </cell>
          <cell r="BH129" t="str">
            <v/>
          </cell>
          <cell r="BM129" t="str">
            <v/>
          </cell>
        </row>
        <row r="130">
          <cell r="AR130" t="b">
            <v>0</v>
          </cell>
          <cell r="BC130" t="str">
            <v/>
          </cell>
          <cell r="BH130" t="str">
            <v/>
          </cell>
          <cell r="BM130" t="str">
            <v/>
          </cell>
        </row>
        <row r="131">
          <cell r="AR131" t="b">
            <v>0</v>
          </cell>
          <cell r="BC131" t="str">
            <v/>
          </cell>
          <cell r="BH131" t="str">
            <v/>
          </cell>
          <cell r="BM131" t="str">
            <v/>
          </cell>
        </row>
        <row r="132">
          <cell r="AO132" t="str">
            <v/>
          </cell>
          <cell r="AR132" t="b">
            <v>0</v>
          </cell>
          <cell r="BC132" t="str">
            <v/>
          </cell>
          <cell r="BH132" t="str">
            <v/>
          </cell>
          <cell r="BM132" t="str">
            <v/>
          </cell>
        </row>
        <row r="133">
          <cell r="AO133" t="str">
            <v/>
          </cell>
          <cell r="BC133" t="str">
            <v/>
          </cell>
          <cell r="BH133" t="str">
            <v/>
          </cell>
          <cell r="BM133" t="str">
            <v/>
          </cell>
        </row>
        <row r="134">
          <cell r="AO134" t="str">
            <v/>
          </cell>
          <cell r="AQ134" t="str">
            <v/>
          </cell>
          <cell r="AR134" t="b">
            <v>0</v>
          </cell>
          <cell r="BC134" t="str">
            <v/>
          </cell>
          <cell r="BH134" t="str">
            <v/>
          </cell>
          <cell r="BM134" t="str">
            <v/>
          </cell>
        </row>
        <row r="135">
          <cell r="AO135" t="str">
            <v/>
          </cell>
          <cell r="AR135" t="b">
            <v>0</v>
          </cell>
          <cell r="BC135" t="str">
            <v/>
          </cell>
          <cell r="BH135" t="str">
            <v/>
          </cell>
          <cell r="BM135" t="str">
            <v/>
          </cell>
        </row>
        <row r="136">
          <cell r="AO136" t="str">
            <v/>
          </cell>
          <cell r="AR136" t="b">
            <v>0</v>
          </cell>
          <cell r="BC136" t="str">
            <v/>
          </cell>
          <cell r="BH136" t="str">
            <v/>
          </cell>
          <cell r="BM136" t="str">
            <v/>
          </cell>
        </row>
        <row r="137">
          <cell r="J137" t="b">
            <v>0</v>
          </cell>
          <cell r="AO137" t="str">
            <v/>
          </cell>
          <cell r="BC137" t="str">
            <v/>
          </cell>
          <cell r="BH137" t="str">
            <v/>
          </cell>
          <cell r="BL137" t="str">
            <v/>
          </cell>
          <cell r="BM137" t="str">
            <v/>
          </cell>
        </row>
        <row r="138">
          <cell r="AO138" t="str">
            <v/>
          </cell>
          <cell r="AR138" t="b">
            <v>0</v>
          </cell>
          <cell r="BC138" t="str">
            <v/>
          </cell>
          <cell r="BH138" t="str">
            <v/>
          </cell>
          <cell r="BL138" t="str">
            <v/>
          </cell>
          <cell r="BM138" t="str">
            <v/>
          </cell>
        </row>
        <row r="139">
          <cell r="AO139" t="str">
            <v/>
          </cell>
          <cell r="AR139" t="b">
            <v>0</v>
          </cell>
          <cell r="BC139" t="str">
            <v/>
          </cell>
          <cell r="BH139" t="str">
            <v/>
          </cell>
          <cell r="BM139" t="str">
            <v/>
          </cell>
        </row>
        <row r="140">
          <cell r="AO140" t="str">
            <v/>
          </cell>
          <cell r="AR140" t="b">
            <v>0</v>
          </cell>
          <cell r="BC140" t="str">
            <v/>
          </cell>
          <cell r="BH140" t="str">
            <v/>
          </cell>
          <cell r="BL140" t="str">
            <v/>
          </cell>
          <cell r="BM140" t="str">
            <v/>
          </cell>
        </row>
        <row r="141">
          <cell r="BC141" t="str">
            <v/>
          </cell>
          <cell r="BH141" t="str">
            <v/>
          </cell>
          <cell r="BL141" t="str">
            <v/>
          </cell>
          <cell r="BM141" t="str">
            <v/>
          </cell>
        </row>
        <row r="142">
          <cell r="AO142" t="str">
            <v/>
          </cell>
          <cell r="BC142" t="str">
            <v/>
          </cell>
          <cell r="BH142" t="str">
            <v/>
          </cell>
          <cell r="BL142" t="str">
            <v/>
          </cell>
          <cell r="BM142" t="str">
            <v/>
          </cell>
        </row>
        <row r="143">
          <cell r="AO143" t="str">
            <v/>
          </cell>
          <cell r="BC143" t="str">
            <v/>
          </cell>
          <cell r="BH143" t="str">
            <v/>
          </cell>
          <cell r="BM143" t="str">
            <v/>
          </cell>
        </row>
        <row r="144">
          <cell r="AO144" t="str">
            <v/>
          </cell>
          <cell r="BC144" t="str">
            <v/>
          </cell>
          <cell r="BH144" t="str">
            <v/>
          </cell>
          <cell r="BM144" t="str">
            <v/>
          </cell>
        </row>
        <row r="145">
          <cell r="BC145" t="str">
            <v/>
          </cell>
          <cell r="BH145" t="str">
            <v/>
          </cell>
          <cell r="BM145" t="str">
            <v/>
          </cell>
        </row>
        <row r="146">
          <cell r="AO146" t="str">
            <v/>
          </cell>
          <cell r="BC146" t="str">
            <v/>
          </cell>
          <cell r="BH146" t="str">
            <v/>
          </cell>
          <cell r="BM146" t="str">
            <v/>
          </cell>
        </row>
        <row r="147">
          <cell r="AO147" t="str">
            <v/>
          </cell>
          <cell r="AR147" t="b">
            <v>0</v>
          </cell>
          <cell r="BC147" t="str">
            <v/>
          </cell>
          <cell r="BH147" t="str">
            <v/>
          </cell>
          <cell r="BM147" t="str">
            <v/>
          </cell>
        </row>
        <row r="148">
          <cell r="AO148" t="str">
            <v/>
          </cell>
          <cell r="AR148" t="b">
            <v>0</v>
          </cell>
          <cell r="BC148" t="str">
            <v/>
          </cell>
          <cell r="BH148" t="str">
            <v/>
          </cell>
          <cell r="BM148" t="str">
            <v/>
          </cell>
        </row>
        <row r="149">
          <cell r="AO149" t="str">
            <v/>
          </cell>
          <cell r="AR149" t="b">
            <v>0</v>
          </cell>
          <cell r="BC149" t="str">
            <v/>
          </cell>
          <cell r="BH149" t="str">
            <v/>
          </cell>
        </row>
        <row r="150">
          <cell r="AR150" t="b">
            <v>0</v>
          </cell>
          <cell r="BC150" t="str">
            <v/>
          </cell>
          <cell r="BH150" t="str">
            <v/>
          </cell>
        </row>
        <row r="151">
          <cell r="AR151" t="b">
            <v>0</v>
          </cell>
          <cell r="BC151" t="str">
            <v/>
          </cell>
          <cell r="BH151" t="str">
            <v/>
          </cell>
        </row>
        <row r="152">
          <cell r="AR152" t="b">
            <v>0</v>
          </cell>
          <cell r="BC152" t="str">
            <v/>
          </cell>
          <cell r="BH152" t="str">
            <v/>
          </cell>
        </row>
        <row r="153">
          <cell r="AR153" t="b">
            <v>0</v>
          </cell>
          <cell r="BC153" t="str">
            <v/>
          </cell>
          <cell r="BH153" t="str">
            <v/>
          </cell>
        </row>
        <row r="154">
          <cell r="J154" t="b">
            <v>0</v>
          </cell>
          <cell r="AR154" t="b">
            <v>0</v>
          </cell>
          <cell r="BC154" t="str">
            <v/>
          </cell>
          <cell r="BH154" t="str">
            <v/>
          </cell>
        </row>
        <row r="155">
          <cell r="BC155" t="str">
            <v/>
          </cell>
          <cell r="BH155" t="str">
            <v/>
          </cell>
        </row>
        <row r="156">
          <cell r="BC156" t="str">
            <v/>
          </cell>
          <cell r="BH156" t="str">
            <v/>
          </cell>
        </row>
        <row r="157">
          <cell r="AR157" t="b">
            <v>0</v>
          </cell>
          <cell r="BC157" t="str">
            <v/>
          </cell>
          <cell r="BH157" t="str">
            <v/>
          </cell>
        </row>
        <row r="158">
          <cell r="AR158" t="b">
            <v>0</v>
          </cell>
          <cell r="BC158" t="str">
            <v/>
          </cell>
          <cell r="BH158" t="str">
            <v/>
          </cell>
        </row>
        <row r="159">
          <cell r="AR159" t="b">
            <v>0</v>
          </cell>
          <cell r="BC159" t="str">
            <v/>
          </cell>
          <cell r="BH159" t="str">
            <v/>
          </cell>
        </row>
        <row r="160">
          <cell r="AR160" t="b">
            <v>0</v>
          </cell>
          <cell r="BC160" t="str">
            <v/>
          </cell>
          <cell r="BH160" t="str">
            <v/>
          </cell>
        </row>
        <row r="161">
          <cell r="AR161" t="b">
            <v>0</v>
          </cell>
          <cell r="BC161" t="str">
            <v/>
          </cell>
          <cell r="BH161" t="str">
            <v/>
          </cell>
        </row>
        <row r="162">
          <cell r="AR162" t="b">
            <v>0</v>
          </cell>
          <cell r="BC162" t="str">
            <v/>
          </cell>
          <cell r="BH162" t="str">
            <v/>
          </cell>
        </row>
        <row r="163">
          <cell r="AR163" t="b">
            <v>0</v>
          </cell>
          <cell r="BC163" t="str">
            <v/>
          </cell>
          <cell r="BH163" t="str">
            <v/>
          </cell>
        </row>
        <row r="164">
          <cell r="AR164" t="b">
            <v>0</v>
          </cell>
          <cell r="BC164" t="str">
            <v/>
          </cell>
          <cell r="BH164" t="str">
            <v/>
          </cell>
        </row>
        <row r="165">
          <cell r="AR165" t="b">
            <v>0</v>
          </cell>
          <cell r="BC165" t="str">
            <v/>
          </cell>
          <cell r="BH165" t="str">
            <v/>
          </cell>
        </row>
        <row r="166">
          <cell r="BC166" t="str">
            <v/>
          </cell>
          <cell r="BH166" t="str">
            <v/>
          </cell>
        </row>
        <row r="167">
          <cell r="BC167" t="str">
            <v/>
          </cell>
          <cell r="BH167" t="str">
            <v/>
          </cell>
        </row>
        <row r="168">
          <cell r="AA168">
            <v>0</v>
          </cell>
          <cell r="BC168" t="str">
            <v/>
          </cell>
          <cell r="BH168" t="str">
            <v/>
          </cell>
        </row>
        <row r="169">
          <cell r="AA169">
            <v>0</v>
          </cell>
          <cell r="AR169" t="b">
            <v>0</v>
          </cell>
          <cell r="BC169" t="str">
            <v/>
          </cell>
          <cell r="BH169" t="str">
            <v/>
          </cell>
        </row>
        <row r="170">
          <cell r="AA170">
            <v>0</v>
          </cell>
          <cell r="BC170" t="str">
            <v/>
          </cell>
          <cell r="BH170" t="str">
            <v/>
          </cell>
        </row>
        <row r="171">
          <cell r="AA171">
            <v>0</v>
          </cell>
          <cell r="BC171" t="str">
            <v/>
          </cell>
          <cell r="BH171" t="str">
            <v/>
          </cell>
        </row>
        <row r="172">
          <cell r="AA172">
            <v>0</v>
          </cell>
          <cell r="AR172" t="b">
            <v>0</v>
          </cell>
          <cell r="BC172" t="str">
            <v/>
          </cell>
          <cell r="BH172" t="str">
            <v/>
          </cell>
        </row>
        <row r="173">
          <cell r="AA173">
            <v>0</v>
          </cell>
          <cell r="AR173" t="b">
            <v>0</v>
          </cell>
          <cell r="BC173" t="str">
            <v/>
          </cell>
          <cell r="BH173" t="str">
            <v/>
          </cell>
        </row>
        <row r="174">
          <cell r="AA174">
            <v>0</v>
          </cell>
          <cell r="AR174" t="b">
            <v>0</v>
          </cell>
          <cell r="BC174" t="str">
            <v/>
          </cell>
          <cell r="BH174" t="str">
            <v/>
          </cell>
        </row>
        <row r="175">
          <cell r="AA175">
            <v>0</v>
          </cell>
          <cell r="AR175" t="b">
            <v>0</v>
          </cell>
          <cell r="BC175" t="str">
            <v/>
          </cell>
          <cell r="BH175" t="str">
            <v/>
          </cell>
        </row>
        <row r="176">
          <cell r="AA176">
            <v>0</v>
          </cell>
          <cell r="BC176" t="str">
            <v/>
          </cell>
          <cell r="BH176" t="str">
            <v/>
          </cell>
        </row>
        <row r="177">
          <cell r="AA177">
            <v>0</v>
          </cell>
          <cell r="BC177" t="str">
            <v/>
          </cell>
          <cell r="BH177" t="str">
            <v/>
          </cell>
        </row>
        <row r="178">
          <cell r="AA178">
            <v>0</v>
          </cell>
          <cell r="AO178" t="str">
            <v/>
          </cell>
          <cell r="AR178" t="b">
            <v>0</v>
          </cell>
          <cell r="BC178" t="str">
            <v/>
          </cell>
          <cell r="BH178" t="str">
            <v/>
          </cell>
        </row>
        <row r="179">
          <cell r="AA179">
            <v>0</v>
          </cell>
          <cell r="AO179" t="str">
            <v/>
          </cell>
          <cell r="AR179" t="b">
            <v>0</v>
          </cell>
          <cell r="BC179" t="str">
            <v/>
          </cell>
          <cell r="BH179" t="str">
            <v/>
          </cell>
        </row>
        <row r="180">
          <cell r="AA180">
            <v>0</v>
          </cell>
          <cell r="AO180" t="str">
            <v/>
          </cell>
          <cell r="AR180" t="b">
            <v>0</v>
          </cell>
          <cell r="BC180" t="str">
            <v/>
          </cell>
          <cell r="BH180" t="str">
            <v/>
          </cell>
        </row>
        <row r="181">
          <cell r="AA181">
            <v>0</v>
          </cell>
          <cell r="BC181" t="str">
            <v/>
          </cell>
          <cell r="BH181" t="str">
            <v/>
          </cell>
        </row>
        <row r="182">
          <cell r="AA182">
            <v>0</v>
          </cell>
          <cell r="BC182" t="str">
            <v/>
          </cell>
          <cell r="BH182" t="str">
            <v/>
          </cell>
        </row>
        <row r="183">
          <cell r="AA183">
            <v>0</v>
          </cell>
          <cell r="BC183" t="str">
            <v/>
          </cell>
          <cell r="BH183" t="str">
            <v/>
          </cell>
        </row>
        <row r="184">
          <cell r="Y184" t="b">
            <v>1</v>
          </cell>
          <cell r="AA184">
            <v>0</v>
          </cell>
          <cell r="BC184" t="str">
            <v/>
          </cell>
          <cell r="BH184" t="str">
            <v/>
          </cell>
        </row>
        <row r="185">
          <cell r="AA185">
            <v>0</v>
          </cell>
          <cell r="BC185" t="str">
            <v/>
          </cell>
          <cell r="BH185" t="str">
            <v/>
          </cell>
        </row>
        <row r="186">
          <cell r="AA186">
            <v>0</v>
          </cell>
          <cell r="BC186" t="str">
            <v/>
          </cell>
          <cell r="BH186" t="str">
            <v/>
          </cell>
        </row>
        <row r="187">
          <cell r="AA187">
            <v>0</v>
          </cell>
          <cell r="AR187" t="b">
            <v>0</v>
          </cell>
          <cell r="BC187" t="str">
            <v/>
          </cell>
          <cell r="BH187" t="str">
            <v/>
          </cell>
        </row>
        <row r="188">
          <cell r="AA188">
            <v>0</v>
          </cell>
          <cell r="BC188" t="str">
            <v/>
          </cell>
          <cell r="BH188" t="str">
            <v/>
          </cell>
        </row>
        <row r="189">
          <cell r="AA189">
            <v>0</v>
          </cell>
          <cell r="BC189" t="str">
            <v/>
          </cell>
          <cell r="BH189" t="str">
            <v/>
          </cell>
        </row>
        <row r="190">
          <cell r="AA190">
            <v>0</v>
          </cell>
          <cell r="BC190" t="str">
            <v/>
          </cell>
          <cell r="BH190" t="str">
            <v/>
          </cell>
        </row>
        <row r="191">
          <cell r="AA191">
            <v>0</v>
          </cell>
          <cell r="BC191" t="str">
            <v/>
          </cell>
          <cell r="BH191" t="str">
            <v/>
          </cell>
        </row>
        <row r="192">
          <cell r="AA192">
            <v>0</v>
          </cell>
          <cell r="AR192" t="b">
            <v>0</v>
          </cell>
          <cell r="BC192" t="str">
            <v/>
          </cell>
          <cell r="BH192" t="str">
            <v/>
          </cell>
        </row>
        <row r="193">
          <cell r="AA193">
            <v>0</v>
          </cell>
          <cell r="BC193" t="str">
            <v/>
          </cell>
          <cell r="BH193" t="str">
            <v/>
          </cell>
        </row>
        <row r="194">
          <cell r="AA194">
            <v>0</v>
          </cell>
          <cell r="BC194" t="str">
            <v/>
          </cell>
          <cell r="BH194" t="str">
            <v/>
          </cell>
        </row>
        <row r="195">
          <cell r="AA195">
            <v>0</v>
          </cell>
          <cell r="BC195" t="str">
            <v/>
          </cell>
          <cell r="BH195" t="str">
            <v/>
          </cell>
        </row>
        <row r="196">
          <cell r="AA196">
            <v>0</v>
          </cell>
          <cell r="BC196" t="str">
            <v/>
          </cell>
          <cell r="BH196" t="str">
            <v/>
          </cell>
        </row>
        <row r="197">
          <cell r="AA197">
            <v>0</v>
          </cell>
          <cell r="BC197" t="str">
            <v/>
          </cell>
          <cell r="BH197" t="str">
            <v/>
          </cell>
        </row>
        <row r="198">
          <cell r="AA198">
            <v>0</v>
          </cell>
          <cell r="BC198" t="str">
            <v/>
          </cell>
          <cell r="BH198" t="str">
            <v/>
          </cell>
        </row>
        <row r="199">
          <cell r="AA199">
            <v>0</v>
          </cell>
          <cell r="AR199" t="b">
            <v>0</v>
          </cell>
          <cell r="BC199" t="str">
            <v/>
          </cell>
          <cell r="BH199" t="str">
            <v/>
          </cell>
        </row>
        <row r="200">
          <cell r="AA200">
            <v>0</v>
          </cell>
          <cell r="BC200" t="str">
            <v/>
          </cell>
          <cell r="BH200" t="str">
            <v/>
          </cell>
        </row>
        <row r="201">
          <cell r="AA201">
            <v>0</v>
          </cell>
          <cell r="BC201" t="str">
            <v/>
          </cell>
          <cell r="BH201" t="str">
            <v/>
          </cell>
        </row>
        <row r="202">
          <cell r="AA202">
            <v>0</v>
          </cell>
          <cell r="BC202" t="str">
            <v/>
          </cell>
          <cell r="BH202" t="str">
            <v/>
          </cell>
        </row>
        <row r="203">
          <cell r="AA203">
            <v>0</v>
          </cell>
          <cell r="AR203" t="b">
            <v>0</v>
          </cell>
          <cell r="BC203" t="str">
            <v/>
          </cell>
          <cell r="BH203" t="str">
            <v/>
          </cell>
        </row>
        <row r="204">
          <cell r="AA204">
            <v>0</v>
          </cell>
          <cell r="BC204" t="str">
            <v/>
          </cell>
          <cell r="BH204" t="str">
            <v/>
          </cell>
        </row>
        <row r="205">
          <cell r="Y205" t="b">
            <v>1</v>
          </cell>
          <cell r="AA205">
            <v>0</v>
          </cell>
          <cell r="BC205" t="str">
            <v/>
          </cell>
          <cell r="BH205" t="str">
            <v/>
          </cell>
        </row>
        <row r="206">
          <cell r="AA206">
            <v>0</v>
          </cell>
          <cell r="BC206" t="str">
            <v/>
          </cell>
          <cell r="BH206" t="str">
            <v/>
          </cell>
        </row>
        <row r="207">
          <cell r="AA207">
            <v>0</v>
          </cell>
          <cell r="BC207" t="str">
            <v/>
          </cell>
          <cell r="BH207" t="str">
            <v/>
          </cell>
        </row>
        <row r="208">
          <cell r="AA208">
            <v>0</v>
          </cell>
          <cell r="BC208" t="str">
            <v/>
          </cell>
          <cell r="BH208" t="str">
            <v/>
          </cell>
        </row>
        <row r="209">
          <cell r="AA209">
            <v>0</v>
          </cell>
          <cell r="BC209" t="str">
            <v/>
          </cell>
          <cell r="BH209" t="str">
            <v/>
          </cell>
        </row>
        <row r="210">
          <cell r="AA210">
            <v>0</v>
          </cell>
          <cell r="BC210" t="str">
            <v/>
          </cell>
          <cell r="BH210" t="str">
            <v/>
          </cell>
        </row>
        <row r="211">
          <cell r="AA211">
            <v>0</v>
          </cell>
          <cell r="BC211" t="str">
            <v/>
          </cell>
          <cell r="BH211" t="str">
            <v/>
          </cell>
        </row>
        <row r="212">
          <cell r="AA212">
            <v>0</v>
          </cell>
          <cell r="BC212" t="str">
            <v/>
          </cell>
          <cell r="BH212" t="str">
            <v/>
          </cell>
        </row>
        <row r="213">
          <cell r="AA213">
            <v>0</v>
          </cell>
          <cell r="AR213" t="b">
            <v>0</v>
          </cell>
          <cell r="BC213" t="str">
            <v/>
          </cell>
          <cell r="BH213" t="str">
            <v/>
          </cell>
        </row>
        <row r="214">
          <cell r="AA214">
            <v>0</v>
          </cell>
          <cell r="AR214" t="b">
            <v>0</v>
          </cell>
          <cell r="BC214" t="str">
            <v/>
          </cell>
          <cell r="BH214" t="str">
            <v/>
          </cell>
        </row>
        <row r="215">
          <cell r="AA215">
            <v>0</v>
          </cell>
          <cell r="AP215">
            <v>1</v>
          </cell>
          <cell r="AR215" t="b">
            <v>0</v>
          </cell>
          <cell r="BC215" t="str">
            <v/>
          </cell>
          <cell r="BH215" t="str">
            <v/>
          </cell>
        </row>
        <row r="216">
          <cell r="AA216">
            <v>0</v>
          </cell>
          <cell r="AP216">
            <v>1</v>
          </cell>
          <cell r="AR216" t="b">
            <v>0</v>
          </cell>
          <cell r="BC216" t="str">
            <v/>
          </cell>
          <cell r="BH216" t="str">
            <v/>
          </cell>
        </row>
        <row r="217">
          <cell r="AA217">
            <v>0</v>
          </cell>
          <cell r="AP217">
            <v>1</v>
          </cell>
          <cell r="BC217" t="str">
            <v/>
          </cell>
          <cell r="BH217" t="str">
            <v/>
          </cell>
        </row>
        <row r="218">
          <cell r="AA218">
            <v>0</v>
          </cell>
          <cell r="BC218" t="str">
            <v/>
          </cell>
          <cell r="BH218" t="str">
            <v/>
          </cell>
        </row>
        <row r="219">
          <cell r="AA219">
            <v>0</v>
          </cell>
          <cell r="BC219" t="str">
            <v/>
          </cell>
          <cell r="BH219" t="str">
            <v/>
          </cell>
        </row>
        <row r="220">
          <cell r="AA220">
            <v>0</v>
          </cell>
          <cell r="AR220" t="b">
            <v>0</v>
          </cell>
          <cell r="BC220" t="str">
            <v/>
          </cell>
          <cell r="BH220" t="str">
            <v/>
          </cell>
        </row>
        <row r="221">
          <cell r="AA221">
            <v>0</v>
          </cell>
          <cell r="BC221" t="str">
            <v/>
          </cell>
          <cell r="BH221" t="str">
            <v/>
          </cell>
        </row>
        <row r="222">
          <cell r="AA222">
            <v>0</v>
          </cell>
          <cell r="AR222" t="b">
            <v>0</v>
          </cell>
          <cell r="BC222" t="str">
            <v/>
          </cell>
          <cell r="BH222" t="str">
            <v/>
          </cell>
        </row>
        <row r="223">
          <cell r="AA223">
            <v>0</v>
          </cell>
          <cell r="BC223" t="str">
            <v/>
          </cell>
          <cell r="BH223" t="str">
            <v/>
          </cell>
        </row>
        <row r="224">
          <cell r="AA224">
            <v>0</v>
          </cell>
          <cell r="BC224" t="str">
            <v/>
          </cell>
          <cell r="BH224" t="str">
            <v/>
          </cell>
        </row>
        <row r="225">
          <cell r="AA225">
            <v>0</v>
          </cell>
          <cell r="AR225" t="b">
            <v>0</v>
          </cell>
          <cell r="BC225" t="str">
            <v/>
          </cell>
          <cell r="BH225" t="str">
            <v/>
          </cell>
        </row>
        <row r="226">
          <cell r="AA226">
            <v>0</v>
          </cell>
          <cell r="AP226">
            <v>1</v>
          </cell>
          <cell r="AR226" t="b">
            <v>0</v>
          </cell>
          <cell r="BC226" t="str">
            <v/>
          </cell>
          <cell r="BH226" t="str">
            <v/>
          </cell>
        </row>
        <row r="227">
          <cell r="AA227">
            <v>0</v>
          </cell>
          <cell r="AP227">
            <v>1</v>
          </cell>
          <cell r="AR227" t="b">
            <v>0</v>
          </cell>
          <cell r="BC227" t="str">
            <v/>
          </cell>
          <cell r="BH227" t="str">
            <v/>
          </cell>
        </row>
        <row r="228">
          <cell r="AA228">
            <v>0</v>
          </cell>
          <cell r="AP228">
            <v>1</v>
          </cell>
          <cell r="BC228" t="str">
            <v/>
          </cell>
          <cell r="BH228" t="str">
            <v/>
          </cell>
        </row>
        <row r="229">
          <cell r="AA229">
            <v>0</v>
          </cell>
          <cell r="BC229" t="str">
            <v/>
          </cell>
          <cell r="BH229" t="str">
            <v/>
          </cell>
        </row>
        <row r="230">
          <cell r="AA230">
            <v>0</v>
          </cell>
          <cell r="AR230" t="b">
            <v>0</v>
          </cell>
          <cell r="BC230" t="str">
            <v/>
          </cell>
          <cell r="BH230" t="str">
            <v/>
          </cell>
        </row>
        <row r="231">
          <cell r="AA231">
            <v>0</v>
          </cell>
          <cell r="AO231" t="str">
            <v/>
          </cell>
          <cell r="AR231" t="b">
            <v>0</v>
          </cell>
          <cell r="BC231" t="str">
            <v/>
          </cell>
          <cell r="BH231" t="str">
            <v/>
          </cell>
        </row>
        <row r="232">
          <cell r="AA232">
            <v>0</v>
          </cell>
          <cell r="AO232" t="str">
            <v/>
          </cell>
          <cell r="AR232" t="b">
            <v>0</v>
          </cell>
          <cell r="BC232" t="str">
            <v/>
          </cell>
          <cell r="BH232" t="str">
            <v/>
          </cell>
        </row>
        <row r="233">
          <cell r="AA233">
            <v>0</v>
          </cell>
          <cell r="AO233" t="str">
            <v/>
          </cell>
          <cell r="AR233" t="b">
            <v>0</v>
          </cell>
          <cell r="BC233" t="str">
            <v/>
          </cell>
          <cell r="BH233" t="str">
            <v/>
          </cell>
        </row>
        <row r="234">
          <cell r="AA234">
            <v>0</v>
          </cell>
          <cell r="AR234" t="b">
            <v>0</v>
          </cell>
          <cell r="BC234" t="str">
            <v/>
          </cell>
          <cell r="BH234" t="str">
            <v/>
          </cell>
        </row>
        <row r="235">
          <cell r="AA235">
            <v>0</v>
          </cell>
          <cell r="AR235" t="b">
            <v>0</v>
          </cell>
          <cell r="BC235" t="str">
            <v/>
          </cell>
          <cell r="BH235" t="str">
            <v/>
          </cell>
        </row>
        <row r="236">
          <cell r="AA236">
            <v>0</v>
          </cell>
          <cell r="BC236" t="str">
            <v/>
          </cell>
          <cell r="BH236" t="str">
            <v/>
          </cell>
        </row>
        <row r="237">
          <cell r="AA237">
            <v>0</v>
          </cell>
          <cell r="AR237" t="b">
            <v>0</v>
          </cell>
          <cell r="BC237" t="str">
            <v/>
          </cell>
          <cell r="BH237" t="str">
            <v/>
          </cell>
        </row>
        <row r="238">
          <cell r="AA238">
            <v>0</v>
          </cell>
          <cell r="BC238" t="str">
            <v/>
          </cell>
          <cell r="BH238" t="str">
            <v/>
          </cell>
        </row>
        <row r="239">
          <cell r="AA239">
            <v>0</v>
          </cell>
          <cell r="BC239" t="str">
            <v/>
          </cell>
          <cell r="BH239" t="str">
            <v/>
          </cell>
        </row>
        <row r="240">
          <cell r="AA240">
            <v>0</v>
          </cell>
          <cell r="BC240" t="str">
            <v/>
          </cell>
          <cell r="BH240" t="str">
            <v/>
          </cell>
        </row>
        <row r="241">
          <cell r="AA241">
            <v>0</v>
          </cell>
          <cell r="AR241" t="b">
            <v>0</v>
          </cell>
          <cell r="BC241" t="str">
            <v/>
          </cell>
          <cell r="BH241" t="str">
            <v/>
          </cell>
        </row>
        <row r="242">
          <cell r="AA242">
            <v>0</v>
          </cell>
          <cell r="BC242" t="str">
            <v/>
          </cell>
          <cell r="BH242" t="str">
            <v/>
          </cell>
        </row>
        <row r="243">
          <cell r="AA243">
            <v>0</v>
          </cell>
          <cell r="BC243" t="str">
            <v/>
          </cell>
          <cell r="BH243" t="str">
            <v/>
          </cell>
        </row>
        <row r="244">
          <cell r="AA244">
            <v>0</v>
          </cell>
          <cell r="BC244" t="str">
            <v/>
          </cell>
          <cell r="BH244" t="str">
            <v/>
          </cell>
        </row>
        <row r="245">
          <cell r="AA245">
            <v>0</v>
          </cell>
          <cell r="BC245" t="str">
            <v/>
          </cell>
          <cell r="BH245" t="str">
            <v/>
          </cell>
        </row>
        <row r="246">
          <cell r="AA246">
            <v>0</v>
          </cell>
          <cell r="BC246" t="str">
            <v/>
          </cell>
          <cell r="BH246" t="str">
            <v/>
          </cell>
        </row>
        <row r="247">
          <cell r="AA247">
            <v>0</v>
          </cell>
          <cell r="BC247" t="str">
            <v/>
          </cell>
          <cell r="BH247" t="str">
            <v/>
          </cell>
        </row>
        <row r="248">
          <cell r="AA248">
            <v>0</v>
          </cell>
          <cell r="BC248" t="str">
            <v/>
          </cell>
          <cell r="BH248" t="str">
            <v/>
          </cell>
        </row>
        <row r="249">
          <cell r="AA249">
            <v>0</v>
          </cell>
          <cell r="AR249" t="b">
            <v>0</v>
          </cell>
          <cell r="BC249" t="str">
            <v/>
          </cell>
          <cell r="BH249" t="str">
            <v/>
          </cell>
        </row>
        <row r="250">
          <cell r="AA250">
            <v>0</v>
          </cell>
          <cell r="BC250" t="str">
            <v/>
          </cell>
          <cell r="BH250" t="str">
            <v/>
          </cell>
        </row>
        <row r="251">
          <cell r="AA251">
            <v>0</v>
          </cell>
          <cell r="BC251" t="str">
            <v/>
          </cell>
          <cell r="BH251" t="str">
            <v/>
          </cell>
        </row>
        <row r="252">
          <cell r="AA252">
            <v>0</v>
          </cell>
          <cell r="BC252" t="str">
            <v/>
          </cell>
          <cell r="BH252" t="str">
            <v/>
          </cell>
        </row>
        <row r="253">
          <cell r="BC253" t="str">
            <v/>
          </cell>
          <cell r="BH253" t="str">
            <v/>
          </cell>
        </row>
        <row r="254">
          <cell r="BC254" t="str">
            <v/>
          </cell>
          <cell r="BH254" t="str">
            <v/>
          </cell>
        </row>
        <row r="255">
          <cell r="AA255">
            <v>0</v>
          </cell>
          <cell r="BC255" t="str">
            <v/>
          </cell>
          <cell r="BH255" t="str">
            <v/>
          </cell>
        </row>
        <row r="256">
          <cell r="AA256">
            <v>0</v>
          </cell>
          <cell r="BC256" t="str">
            <v/>
          </cell>
          <cell r="BH256" t="str">
            <v/>
          </cell>
        </row>
        <row r="257">
          <cell r="BC257" t="str">
            <v/>
          </cell>
          <cell r="BH257" t="str">
            <v/>
          </cell>
        </row>
        <row r="258">
          <cell r="AQ258">
            <v>0</v>
          </cell>
          <cell r="BC258" t="str">
            <v/>
          </cell>
          <cell r="BH258" t="str">
            <v/>
          </cell>
        </row>
        <row r="259">
          <cell r="AA259">
            <v>0</v>
          </cell>
          <cell r="AR259" t="b">
            <v>0</v>
          </cell>
          <cell r="BC259" t="str">
            <v/>
          </cell>
          <cell r="BH259" t="str">
            <v/>
          </cell>
        </row>
        <row r="260">
          <cell r="AA260">
            <v>0</v>
          </cell>
          <cell r="BC260" t="str">
            <v/>
          </cell>
          <cell r="BH260" t="str">
            <v/>
          </cell>
        </row>
        <row r="261">
          <cell r="AA261">
            <v>0</v>
          </cell>
          <cell r="BC261" t="str">
            <v/>
          </cell>
          <cell r="BH261" t="str">
            <v/>
          </cell>
        </row>
        <row r="262">
          <cell r="AA262">
            <v>0</v>
          </cell>
          <cell r="BC262" t="str">
            <v/>
          </cell>
          <cell r="BH262" t="str">
            <v/>
          </cell>
        </row>
        <row r="263">
          <cell r="AA263">
            <v>0</v>
          </cell>
          <cell r="BC263" t="str">
            <v/>
          </cell>
          <cell r="BH263" t="str">
            <v/>
          </cell>
        </row>
        <row r="264">
          <cell r="AA264">
            <v>0</v>
          </cell>
          <cell r="BC264" t="str">
            <v/>
          </cell>
          <cell r="BH264" t="str">
            <v/>
          </cell>
        </row>
        <row r="265">
          <cell r="BC265" t="str">
            <v/>
          </cell>
          <cell r="BH265" t="str">
            <v/>
          </cell>
        </row>
        <row r="266">
          <cell r="BC266" t="str">
            <v/>
          </cell>
          <cell r="BH266" t="str">
            <v/>
          </cell>
        </row>
        <row r="267">
          <cell r="AA267">
            <v>0</v>
          </cell>
          <cell r="BC267" t="str">
            <v/>
          </cell>
          <cell r="BH267" t="str">
            <v/>
          </cell>
        </row>
        <row r="268">
          <cell r="AA268">
            <v>0</v>
          </cell>
          <cell r="BC268" t="str">
            <v/>
          </cell>
          <cell r="BH268" t="str">
            <v/>
          </cell>
        </row>
        <row r="269">
          <cell r="AA269">
            <v>0</v>
          </cell>
          <cell r="BC269" t="str">
            <v/>
          </cell>
          <cell r="BH269" t="str">
            <v/>
          </cell>
        </row>
        <row r="270">
          <cell r="AA270">
            <v>0</v>
          </cell>
          <cell r="BC270" t="str">
            <v/>
          </cell>
          <cell r="BH270" t="str">
            <v/>
          </cell>
        </row>
        <row r="271">
          <cell r="AA271">
            <v>0</v>
          </cell>
          <cell r="BC271" t="str">
            <v/>
          </cell>
          <cell r="BH271" t="str">
            <v/>
          </cell>
        </row>
        <row r="272">
          <cell r="AA272">
            <v>0</v>
          </cell>
          <cell r="AR272" t="b">
            <v>0</v>
          </cell>
          <cell r="BC272" t="str">
            <v/>
          </cell>
          <cell r="BH272" t="str">
            <v/>
          </cell>
        </row>
        <row r="273">
          <cell r="AA273">
            <v>0</v>
          </cell>
          <cell r="BC273" t="str">
            <v/>
          </cell>
          <cell r="BH273" t="str">
            <v/>
          </cell>
        </row>
        <row r="274">
          <cell r="AA274">
            <v>0</v>
          </cell>
          <cell r="BC274" t="str">
            <v/>
          </cell>
          <cell r="BH274" t="str">
            <v/>
          </cell>
        </row>
        <row r="275">
          <cell r="BC275" t="str">
            <v/>
          </cell>
          <cell r="BH275" t="str">
            <v/>
          </cell>
        </row>
        <row r="276">
          <cell r="AQ276">
            <v>0</v>
          </cell>
          <cell r="BC276" t="str">
            <v/>
          </cell>
          <cell r="BH276" t="str">
            <v/>
          </cell>
        </row>
        <row r="277">
          <cell r="AA277">
            <v>0</v>
          </cell>
          <cell r="AR277" t="b">
            <v>0</v>
          </cell>
          <cell r="BC277" t="str">
            <v/>
          </cell>
          <cell r="BH277" t="str">
            <v/>
          </cell>
        </row>
        <row r="278">
          <cell r="AA278">
            <v>0</v>
          </cell>
          <cell r="BC278" t="str">
            <v/>
          </cell>
          <cell r="BH278" t="str">
            <v/>
          </cell>
        </row>
        <row r="279">
          <cell r="AA279">
            <v>0</v>
          </cell>
          <cell r="BC279" t="str">
            <v/>
          </cell>
          <cell r="BH279" t="str">
            <v/>
          </cell>
        </row>
        <row r="280">
          <cell r="AA280">
            <v>0</v>
          </cell>
          <cell r="BC280" t="str">
            <v/>
          </cell>
          <cell r="BH280" t="str">
            <v/>
          </cell>
        </row>
        <row r="281">
          <cell r="AA281">
            <v>0</v>
          </cell>
          <cell r="BC281" t="str">
            <v/>
          </cell>
          <cell r="BH281" t="str">
            <v/>
          </cell>
        </row>
        <row r="282">
          <cell r="AA282">
            <v>0</v>
          </cell>
          <cell r="AR282" t="b">
            <v>0</v>
          </cell>
          <cell r="BC282" t="str">
            <v/>
          </cell>
          <cell r="BH282" t="str">
            <v/>
          </cell>
        </row>
        <row r="283">
          <cell r="AA283">
            <v>0</v>
          </cell>
          <cell r="BC283" t="str">
            <v/>
          </cell>
          <cell r="BH283" t="str">
            <v/>
          </cell>
        </row>
        <row r="284">
          <cell r="AA284">
            <v>0</v>
          </cell>
          <cell r="BC284" t="str">
            <v/>
          </cell>
          <cell r="BH284" t="str">
            <v/>
          </cell>
        </row>
        <row r="285">
          <cell r="AA285">
            <v>0</v>
          </cell>
          <cell r="BC285" t="str">
            <v/>
          </cell>
          <cell r="BH285" t="str">
            <v/>
          </cell>
        </row>
        <row r="286">
          <cell r="BC286" t="str">
            <v/>
          </cell>
          <cell r="BH286" t="str">
            <v/>
          </cell>
        </row>
        <row r="287">
          <cell r="BC287" t="str">
            <v/>
          </cell>
          <cell r="BH287" t="str">
            <v/>
          </cell>
        </row>
        <row r="288">
          <cell r="AA288">
            <v>0</v>
          </cell>
          <cell r="BC288" t="str">
            <v/>
          </cell>
          <cell r="BH288" t="str">
            <v/>
          </cell>
        </row>
        <row r="289">
          <cell r="AA289">
            <v>0</v>
          </cell>
          <cell r="BC289" t="str">
            <v/>
          </cell>
          <cell r="BH289" t="str">
            <v/>
          </cell>
        </row>
        <row r="290">
          <cell r="AA290">
            <v>0</v>
          </cell>
          <cell r="BC290" t="str">
            <v/>
          </cell>
          <cell r="BH290" t="str">
            <v/>
          </cell>
        </row>
        <row r="291">
          <cell r="AA291">
            <v>0</v>
          </cell>
          <cell r="BC291" t="str">
            <v/>
          </cell>
          <cell r="BH291" t="str">
            <v/>
          </cell>
        </row>
        <row r="292">
          <cell r="AA292">
            <v>0</v>
          </cell>
          <cell r="BC292" t="str">
            <v/>
          </cell>
          <cell r="BH292" t="str">
            <v/>
          </cell>
        </row>
        <row r="293">
          <cell r="BC293" t="str">
            <v/>
          </cell>
          <cell r="BH293" t="str">
            <v/>
          </cell>
        </row>
        <row r="294">
          <cell r="BC294" t="str">
            <v/>
          </cell>
          <cell r="BH294" t="str">
            <v/>
          </cell>
        </row>
        <row r="295">
          <cell r="AA295">
            <v>0</v>
          </cell>
          <cell r="AR295" t="b">
            <v>0</v>
          </cell>
          <cell r="BC295" t="str">
            <v/>
          </cell>
          <cell r="BH295" t="str">
            <v/>
          </cell>
        </row>
        <row r="296">
          <cell r="AA296">
            <v>0</v>
          </cell>
          <cell r="AR296" t="b">
            <v>0</v>
          </cell>
          <cell r="BC296" t="str">
            <v/>
          </cell>
          <cell r="BH296" t="str">
            <v/>
          </cell>
        </row>
        <row r="297">
          <cell r="AA297">
            <v>0</v>
          </cell>
          <cell r="BC297" t="str">
            <v/>
          </cell>
          <cell r="BH297" t="str">
            <v/>
          </cell>
        </row>
        <row r="298">
          <cell r="AA298">
            <v>0</v>
          </cell>
          <cell r="AR298" t="b">
            <v>0</v>
          </cell>
          <cell r="BC298" t="str">
            <v/>
          </cell>
          <cell r="BH298" t="str">
            <v/>
          </cell>
        </row>
        <row r="299">
          <cell r="AA299">
            <v>0</v>
          </cell>
          <cell r="BC299" t="str">
            <v/>
          </cell>
          <cell r="BH299" t="str">
            <v/>
          </cell>
        </row>
        <row r="300">
          <cell r="AA300">
            <v>0</v>
          </cell>
          <cell r="BC300" t="str">
            <v/>
          </cell>
          <cell r="BH300" t="str">
            <v/>
          </cell>
        </row>
        <row r="301">
          <cell r="BC301" t="str">
            <v/>
          </cell>
          <cell r="BH301" t="str">
            <v/>
          </cell>
        </row>
        <row r="302">
          <cell r="BC302" t="str">
            <v/>
          </cell>
          <cell r="BH302" t="str">
            <v/>
          </cell>
        </row>
        <row r="303">
          <cell r="AA303">
            <v>0</v>
          </cell>
          <cell r="BC303" t="str">
            <v/>
          </cell>
          <cell r="BH303" t="str">
            <v/>
          </cell>
        </row>
        <row r="304">
          <cell r="AA304">
            <v>0</v>
          </cell>
          <cell r="BC304" t="str">
            <v/>
          </cell>
          <cell r="BH304" t="str">
            <v/>
          </cell>
        </row>
        <row r="305">
          <cell r="AA305">
            <v>0</v>
          </cell>
          <cell r="BC305" t="str">
            <v/>
          </cell>
          <cell r="BH305" t="str">
            <v/>
          </cell>
        </row>
        <row r="306">
          <cell r="BC306" t="str">
            <v/>
          </cell>
          <cell r="BH306" t="str">
            <v/>
          </cell>
        </row>
        <row r="307">
          <cell r="AA307">
            <v>0</v>
          </cell>
          <cell r="AR307" t="b">
            <v>0</v>
          </cell>
          <cell r="BC307" t="str">
            <v/>
          </cell>
          <cell r="BH307" t="str">
            <v/>
          </cell>
        </row>
        <row r="308">
          <cell r="AA308">
            <v>0</v>
          </cell>
          <cell r="AR308" t="b">
            <v>0</v>
          </cell>
          <cell r="BC308" t="str">
            <v/>
          </cell>
          <cell r="BH308" t="str">
            <v/>
          </cell>
        </row>
        <row r="309">
          <cell r="AA309">
            <v>0</v>
          </cell>
          <cell r="AR309" t="b">
            <v>0</v>
          </cell>
          <cell r="BC309" t="str">
            <v/>
          </cell>
          <cell r="BH309" t="str">
            <v/>
          </cell>
        </row>
        <row r="310">
          <cell r="AA310">
            <v>0</v>
          </cell>
          <cell r="BC310" t="str">
            <v/>
          </cell>
          <cell r="BH310" t="str">
            <v/>
          </cell>
        </row>
        <row r="311">
          <cell r="AA311">
            <v>0</v>
          </cell>
          <cell r="AR311" t="b">
            <v>0</v>
          </cell>
          <cell r="BC311" t="str">
            <v/>
          </cell>
          <cell r="BH311" t="str">
            <v/>
          </cell>
        </row>
        <row r="312">
          <cell r="AA312">
            <v>0</v>
          </cell>
          <cell r="BC312" t="str">
            <v/>
          </cell>
          <cell r="BH312" t="str">
            <v/>
          </cell>
        </row>
        <row r="313">
          <cell r="AA313">
            <v>0</v>
          </cell>
          <cell r="BC313" t="str">
            <v/>
          </cell>
          <cell r="BH313" t="str">
            <v/>
          </cell>
        </row>
        <row r="314">
          <cell r="BC314" t="str">
            <v/>
          </cell>
          <cell r="BH314" t="str">
            <v/>
          </cell>
        </row>
        <row r="315">
          <cell r="AA315">
            <v>0</v>
          </cell>
          <cell r="AR315" t="b">
            <v>0</v>
          </cell>
          <cell r="BC315" t="str">
            <v/>
          </cell>
          <cell r="BH315" t="str">
            <v/>
          </cell>
        </row>
        <row r="316">
          <cell r="AA316">
            <v>0</v>
          </cell>
          <cell r="AR316" t="b">
            <v>0</v>
          </cell>
          <cell r="BC316" t="str">
            <v/>
          </cell>
          <cell r="BH316" t="str">
            <v/>
          </cell>
        </row>
        <row r="317">
          <cell r="AA317">
            <v>0</v>
          </cell>
          <cell r="AR317" t="b">
            <v>0</v>
          </cell>
          <cell r="BC317" t="str">
            <v/>
          </cell>
          <cell r="BH317" t="str">
            <v/>
          </cell>
        </row>
        <row r="318">
          <cell r="AA318">
            <v>0</v>
          </cell>
          <cell r="AQ318">
            <v>0</v>
          </cell>
          <cell r="AR318" t="b">
            <v>0</v>
          </cell>
          <cell r="BC318" t="str">
            <v/>
          </cell>
          <cell r="BH318" t="str">
            <v/>
          </cell>
        </row>
        <row r="319">
          <cell r="AA319">
            <v>0</v>
          </cell>
          <cell r="AR319" t="b">
            <v>0</v>
          </cell>
          <cell r="BC319" t="str">
            <v/>
          </cell>
          <cell r="BH319" t="str">
            <v/>
          </cell>
        </row>
        <row r="320">
          <cell r="AA320">
            <v>0</v>
          </cell>
          <cell r="AR320" t="b">
            <v>0</v>
          </cell>
          <cell r="BC320" t="str">
            <v/>
          </cell>
          <cell r="BH320" t="str">
            <v/>
          </cell>
        </row>
        <row r="321">
          <cell r="AA321">
            <v>0</v>
          </cell>
          <cell r="BC321" t="str">
            <v/>
          </cell>
          <cell r="BH321" t="str">
            <v/>
          </cell>
        </row>
        <row r="322">
          <cell r="AA322">
            <v>0</v>
          </cell>
          <cell r="AR322" t="b">
            <v>0</v>
          </cell>
          <cell r="BC322" t="str">
            <v/>
          </cell>
          <cell r="BH322" t="str">
            <v/>
          </cell>
        </row>
        <row r="323">
          <cell r="AA323">
            <v>0</v>
          </cell>
          <cell r="AR323" t="b">
            <v>0</v>
          </cell>
          <cell r="BC323" t="str">
            <v/>
          </cell>
          <cell r="BH323" t="str">
            <v/>
          </cell>
        </row>
        <row r="324">
          <cell r="AA324">
            <v>0</v>
          </cell>
          <cell r="BC324" t="str">
            <v/>
          </cell>
          <cell r="BH324" t="str">
            <v/>
          </cell>
        </row>
        <row r="325">
          <cell r="AA325">
            <v>0</v>
          </cell>
          <cell r="BC325" t="str">
            <v/>
          </cell>
          <cell r="BH325" t="str">
            <v/>
          </cell>
        </row>
        <row r="326">
          <cell r="AA326">
            <v>0</v>
          </cell>
          <cell r="AR326" t="b">
            <v>0</v>
          </cell>
          <cell r="BC326" t="str">
            <v/>
          </cell>
          <cell r="BH326" t="str">
            <v/>
          </cell>
        </row>
        <row r="327">
          <cell r="AA327">
            <v>0</v>
          </cell>
          <cell r="BC327" t="str">
            <v/>
          </cell>
          <cell r="BH327" t="str">
            <v/>
          </cell>
        </row>
        <row r="328">
          <cell r="AA328">
            <v>0</v>
          </cell>
          <cell r="BC328" t="str">
            <v/>
          </cell>
          <cell r="BH328" t="str">
            <v/>
          </cell>
        </row>
        <row r="329">
          <cell r="AA329">
            <v>0</v>
          </cell>
          <cell r="BC329" t="str">
            <v/>
          </cell>
          <cell r="BH329" t="str">
            <v/>
          </cell>
        </row>
        <row r="330">
          <cell r="BC330" t="str">
            <v/>
          </cell>
          <cell r="BH330" t="str">
            <v/>
          </cell>
        </row>
        <row r="331">
          <cell r="AA331">
            <v>0</v>
          </cell>
          <cell r="BC331" t="str">
            <v/>
          </cell>
          <cell r="BH331" t="str">
            <v/>
          </cell>
        </row>
        <row r="332">
          <cell r="AA332">
            <v>0</v>
          </cell>
          <cell r="BC332" t="str">
            <v/>
          </cell>
          <cell r="BH332" t="str">
            <v/>
          </cell>
        </row>
        <row r="333">
          <cell r="AA333">
            <v>0</v>
          </cell>
          <cell r="AR333" t="b">
            <v>0</v>
          </cell>
          <cell r="BC333" t="str">
            <v/>
          </cell>
          <cell r="BH333" t="str">
            <v/>
          </cell>
        </row>
        <row r="334">
          <cell r="AA334">
            <v>0</v>
          </cell>
          <cell r="AP334">
            <v>1</v>
          </cell>
          <cell r="AQ334" t="str">
            <v/>
          </cell>
          <cell r="BC334" t="str">
            <v/>
          </cell>
          <cell r="BH334" t="str">
            <v/>
          </cell>
        </row>
        <row r="335">
          <cell r="AA335">
            <v>0</v>
          </cell>
          <cell r="AR335" t="b">
            <v>0</v>
          </cell>
          <cell r="BC335" t="str">
            <v/>
          </cell>
          <cell r="BH335" t="str">
            <v/>
          </cell>
        </row>
        <row r="336">
          <cell r="AA336">
            <v>0</v>
          </cell>
          <cell r="BC336" t="str">
            <v/>
          </cell>
          <cell r="BH336" t="str">
            <v/>
          </cell>
        </row>
        <row r="337">
          <cell r="AA337">
            <v>0</v>
          </cell>
          <cell r="BC337" t="str">
            <v/>
          </cell>
          <cell r="BH337" t="str">
            <v/>
          </cell>
        </row>
        <row r="338">
          <cell r="AA338">
            <v>0</v>
          </cell>
          <cell r="BC338" t="str">
            <v/>
          </cell>
          <cell r="BH338" t="str">
            <v/>
          </cell>
        </row>
        <row r="339">
          <cell r="AA339">
            <v>0</v>
          </cell>
          <cell r="BC339" t="str">
            <v/>
          </cell>
          <cell r="BH339" t="str">
            <v/>
          </cell>
        </row>
        <row r="340">
          <cell r="AA340">
            <v>0</v>
          </cell>
          <cell r="BC340" t="str">
            <v/>
          </cell>
          <cell r="BH340" t="str">
            <v/>
          </cell>
        </row>
        <row r="341">
          <cell r="AA341">
            <v>0</v>
          </cell>
          <cell r="BC341" t="str">
            <v/>
          </cell>
          <cell r="BH341" t="str">
            <v/>
          </cell>
        </row>
        <row r="342">
          <cell r="AA342">
            <v>0</v>
          </cell>
          <cell r="AR342" t="b">
            <v>0</v>
          </cell>
          <cell r="BC342" t="str">
            <v/>
          </cell>
          <cell r="BH342" t="str">
            <v/>
          </cell>
        </row>
        <row r="343">
          <cell r="BC343" t="str">
            <v/>
          </cell>
          <cell r="BH343" t="str">
            <v/>
          </cell>
        </row>
        <row r="344">
          <cell r="AA344">
            <v>0</v>
          </cell>
          <cell r="AR344" t="b">
            <v>0</v>
          </cell>
          <cell r="BC344" t="str">
            <v/>
          </cell>
          <cell r="BH344" t="str">
            <v/>
          </cell>
        </row>
        <row r="345">
          <cell r="BC345" t="str">
            <v/>
          </cell>
          <cell r="BH345" t="str">
            <v/>
          </cell>
        </row>
        <row r="346">
          <cell r="AA346">
            <v>0</v>
          </cell>
          <cell r="BC346" t="str">
            <v/>
          </cell>
          <cell r="BH346" t="str">
            <v/>
          </cell>
        </row>
        <row r="347">
          <cell r="AA347">
            <v>0</v>
          </cell>
          <cell r="AR347" t="b">
            <v>0</v>
          </cell>
          <cell r="BC347" t="str">
            <v/>
          </cell>
          <cell r="BH347" t="str">
            <v/>
          </cell>
        </row>
        <row r="348">
          <cell r="AA348">
            <v>0</v>
          </cell>
          <cell r="BC348" t="str">
            <v/>
          </cell>
          <cell r="BH348" t="str">
            <v/>
          </cell>
        </row>
        <row r="349">
          <cell r="AA349">
            <v>0</v>
          </cell>
          <cell r="AR349" t="b">
            <v>0</v>
          </cell>
          <cell r="BC349" t="str">
            <v/>
          </cell>
          <cell r="BH349" t="str">
            <v/>
          </cell>
        </row>
        <row r="350">
          <cell r="AA350">
            <v>0</v>
          </cell>
          <cell r="BC350" t="str">
            <v/>
          </cell>
          <cell r="BH350" t="str">
            <v/>
          </cell>
        </row>
        <row r="351">
          <cell r="AA351">
            <v>0</v>
          </cell>
          <cell r="AR351" t="b">
            <v>0</v>
          </cell>
          <cell r="BC351" t="str">
            <v/>
          </cell>
          <cell r="BH351" t="str">
            <v/>
          </cell>
        </row>
        <row r="352">
          <cell r="AA352">
            <v>0</v>
          </cell>
          <cell r="BC352" t="str">
            <v/>
          </cell>
          <cell r="BH352" t="str">
            <v/>
          </cell>
        </row>
        <row r="353">
          <cell r="AA353">
            <v>0</v>
          </cell>
          <cell r="BC353" t="str">
            <v/>
          </cell>
          <cell r="BH353" t="str">
            <v/>
          </cell>
        </row>
        <row r="354">
          <cell r="AA354">
            <v>0</v>
          </cell>
          <cell r="BC354" t="str">
            <v/>
          </cell>
          <cell r="BH354" t="str">
            <v/>
          </cell>
        </row>
        <row r="355">
          <cell r="AA355">
            <v>0</v>
          </cell>
          <cell r="BC355" t="str">
            <v/>
          </cell>
          <cell r="BH355" t="str">
            <v/>
          </cell>
        </row>
        <row r="356">
          <cell r="AA356">
            <v>0</v>
          </cell>
          <cell r="AR356" t="b">
            <v>0</v>
          </cell>
          <cell r="BC356" t="str">
            <v/>
          </cell>
          <cell r="BH356" t="str">
            <v/>
          </cell>
        </row>
        <row r="357">
          <cell r="AA357">
            <v>0</v>
          </cell>
          <cell r="AR357" t="b">
            <v>0</v>
          </cell>
          <cell r="BC357" t="str">
            <v/>
          </cell>
          <cell r="BH357" t="str">
            <v/>
          </cell>
        </row>
        <row r="358">
          <cell r="AA358">
            <v>0</v>
          </cell>
          <cell r="AR358" t="b">
            <v>0</v>
          </cell>
          <cell r="BC358" t="str">
            <v/>
          </cell>
          <cell r="BH358" t="str">
            <v/>
          </cell>
        </row>
        <row r="359">
          <cell r="AA359">
            <v>0</v>
          </cell>
          <cell r="BC359" t="str">
            <v/>
          </cell>
          <cell r="BH359" t="str">
            <v/>
          </cell>
        </row>
        <row r="360">
          <cell r="AA360">
            <v>0</v>
          </cell>
          <cell r="BC360" t="str">
            <v/>
          </cell>
          <cell r="BH360" t="str">
            <v/>
          </cell>
        </row>
        <row r="361">
          <cell r="AA361">
            <v>0</v>
          </cell>
          <cell r="AR361" t="b">
            <v>0</v>
          </cell>
          <cell r="BC361" t="str">
            <v/>
          </cell>
          <cell r="BH361" t="str">
            <v/>
          </cell>
        </row>
        <row r="362">
          <cell r="AA362">
            <v>0</v>
          </cell>
          <cell r="BC362" t="str">
            <v/>
          </cell>
          <cell r="BH362" t="str">
            <v/>
          </cell>
        </row>
        <row r="363">
          <cell r="AA363">
            <v>0</v>
          </cell>
          <cell r="BC363" t="str">
            <v/>
          </cell>
          <cell r="BH363" t="str">
            <v/>
          </cell>
        </row>
        <row r="364">
          <cell r="AA364">
            <v>0</v>
          </cell>
          <cell r="BC364" t="str">
            <v/>
          </cell>
          <cell r="BH364" t="str">
            <v/>
          </cell>
        </row>
        <row r="365">
          <cell r="AA365">
            <v>0</v>
          </cell>
          <cell r="BC365" t="str">
            <v/>
          </cell>
          <cell r="BH365" t="str">
            <v/>
          </cell>
        </row>
        <row r="366">
          <cell r="AA366">
            <v>0</v>
          </cell>
          <cell r="BC366" t="str">
            <v/>
          </cell>
          <cell r="BH366" t="str">
            <v/>
          </cell>
        </row>
        <row r="367">
          <cell r="AA367">
            <v>0</v>
          </cell>
          <cell r="BC367" t="str">
            <v/>
          </cell>
          <cell r="BH367" t="str">
            <v/>
          </cell>
        </row>
        <row r="368">
          <cell r="AA368">
            <v>0</v>
          </cell>
          <cell r="AR368" t="b">
            <v>0</v>
          </cell>
          <cell r="BC368" t="str">
            <v/>
          </cell>
          <cell r="BH368" t="str">
            <v/>
          </cell>
        </row>
        <row r="369">
          <cell r="AA369">
            <v>0</v>
          </cell>
          <cell r="BC369" t="str">
            <v/>
          </cell>
          <cell r="BH369" t="str">
            <v/>
          </cell>
        </row>
        <row r="370">
          <cell r="AA370">
            <v>0</v>
          </cell>
          <cell r="BC370" t="str">
            <v/>
          </cell>
          <cell r="BH370" t="str">
            <v/>
          </cell>
        </row>
        <row r="371">
          <cell r="AA371">
            <v>0</v>
          </cell>
          <cell r="BC371" t="str">
            <v/>
          </cell>
          <cell r="BH371" t="str">
            <v/>
          </cell>
        </row>
        <row r="372">
          <cell r="AA372">
            <v>0</v>
          </cell>
          <cell r="BC372" t="str">
            <v/>
          </cell>
          <cell r="BH372" t="str">
            <v/>
          </cell>
        </row>
        <row r="373">
          <cell r="AA373">
            <v>0</v>
          </cell>
          <cell r="AR373" t="b">
            <v>0</v>
          </cell>
          <cell r="BC373" t="str">
            <v/>
          </cell>
          <cell r="BH373" t="str">
            <v/>
          </cell>
        </row>
        <row r="374">
          <cell r="BC374" t="str">
            <v/>
          </cell>
          <cell r="BH374" t="str">
            <v/>
          </cell>
        </row>
        <row r="375">
          <cell r="BC375" t="str">
            <v/>
          </cell>
          <cell r="BH375" t="str">
            <v/>
          </cell>
        </row>
        <row r="376">
          <cell r="AA376">
            <v>0</v>
          </cell>
          <cell r="AR376" t="b">
            <v>0</v>
          </cell>
          <cell r="BC376" t="str">
            <v/>
          </cell>
          <cell r="BH376" t="str">
            <v/>
          </cell>
        </row>
        <row r="377">
          <cell r="AA377">
            <v>0</v>
          </cell>
          <cell r="BC377" t="str">
            <v/>
          </cell>
          <cell r="BH377" t="str">
            <v/>
          </cell>
        </row>
        <row r="378">
          <cell r="AA378">
            <v>0</v>
          </cell>
          <cell r="BC378" t="str">
            <v/>
          </cell>
          <cell r="BH378" t="str">
            <v/>
          </cell>
        </row>
        <row r="379">
          <cell r="AA379">
            <v>0</v>
          </cell>
          <cell r="BC379" t="str">
            <v/>
          </cell>
          <cell r="BH379" t="str">
            <v/>
          </cell>
        </row>
        <row r="380">
          <cell r="AA380">
            <v>0</v>
          </cell>
          <cell r="BC380" t="str">
            <v/>
          </cell>
          <cell r="BH380" t="str">
            <v/>
          </cell>
        </row>
        <row r="381">
          <cell r="BC381" t="str">
            <v/>
          </cell>
          <cell r="BH381" t="str">
            <v/>
          </cell>
        </row>
        <row r="382">
          <cell r="BC382" t="str">
            <v/>
          </cell>
          <cell r="BH382" t="str">
            <v/>
          </cell>
        </row>
        <row r="383">
          <cell r="BC383" t="str">
            <v/>
          </cell>
          <cell r="BH383" t="str">
            <v/>
          </cell>
        </row>
        <row r="384">
          <cell r="AA384">
            <v>0</v>
          </cell>
          <cell r="BC384" t="str">
            <v/>
          </cell>
          <cell r="BH384" t="str">
            <v/>
          </cell>
        </row>
        <row r="385">
          <cell r="AA385">
            <v>0</v>
          </cell>
          <cell r="BC385" t="str">
            <v/>
          </cell>
          <cell r="BH385" t="str">
            <v/>
          </cell>
        </row>
        <row r="386">
          <cell r="AA386">
            <v>0</v>
          </cell>
          <cell r="BC386" t="str">
            <v/>
          </cell>
          <cell r="BH386" t="str">
            <v/>
          </cell>
        </row>
        <row r="387">
          <cell r="AA387">
            <v>0</v>
          </cell>
          <cell r="BC387" t="str">
            <v/>
          </cell>
          <cell r="BH387" t="str">
            <v/>
          </cell>
        </row>
        <row r="388">
          <cell r="AA388">
            <v>0</v>
          </cell>
          <cell r="AR388" t="b">
            <v>0</v>
          </cell>
          <cell r="BC388" t="str">
            <v/>
          </cell>
          <cell r="BH388" t="str">
            <v/>
          </cell>
        </row>
        <row r="389">
          <cell r="AA389">
            <v>0</v>
          </cell>
          <cell r="BC389" t="str">
            <v/>
          </cell>
          <cell r="BH389" t="str">
            <v/>
          </cell>
        </row>
        <row r="390">
          <cell r="AA390">
            <v>0</v>
          </cell>
          <cell r="BC390" t="str">
            <v/>
          </cell>
          <cell r="BH390" t="str">
            <v/>
          </cell>
        </row>
        <row r="391">
          <cell r="AA391">
            <v>0</v>
          </cell>
          <cell r="BC391" t="str">
            <v/>
          </cell>
          <cell r="BH391" t="str">
            <v/>
          </cell>
        </row>
        <row r="392">
          <cell r="BC392" t="str">
            <v/>
          </cell>
          <cell r="BH392" t="str">
            <v/>
          </cell>
        </row>
        <row r="393">
          <cell r="BC393" t="str">
            <v/>
          </cell>
          <cell r="BH393" t="str">
            <v/>
          </cell>
        </row>
        <row r="394">
          <cell r="AA394">
            <v>0</v>
          </cell>
          <cell r="BC394" t="str">
            <v/>
          </cell>
          <cell r="BH394" t="str">
            <v/>
          </cell>
        </row>
        <row r="395">
          <cell r="AA395">
            <v>0</v>
          </cell>
          <cell r="BC395" t="str">
            <v/>
          </cell>
          <cell r="BH395" t="str">
            <v/>
          </cell>
        </row>
        <row r="396">
          <cell r="AA396">
            <v>0</v>
          </cell>
          <cell r="BC396" t="str">
            <v/>
          </cell>
          <cell r="BH396" t="str">
            <v/>
          </cell>
        </row>
        <row r="397">
          <cell r="AA397">
            <v>0</v>
          </cell>
          <cell r="BC397" t="str">
            <v/>
          </cell>
          <cell r="BH397" t="str">
            <v/>
          </cell>
        </row>
        <row r="398">
          <cell r="AA398">
            <v>0</v>
          </cell>
          <cell r="BC398" t="str">
            <v/>
          </cell>
          <cell r="BH398" t="str">
            <v/>
          </cell>
        </row>
        <row r="399">
          <cell r="AA399">
            <v>0</v>
          </cell>
          <cell r="BC399" t="str">
            <v/>
          </cell>
          <cell r="BH399" t="str">
            <v/>
          </cell>
        </row>
        <row r="400">
          <cell r="AA400">
            <v>0</v>
          </cell>
          <cell r="BC400" t="str">
            <v/>
          </cell>
          <cell r="BH400" t="str">
            <v/>
          </cell>
        </row>
        <row r="401">
          <cell r="AA401">
            <v>0</v>
          </cell>
          <cell r="BC401" t="str">
            <v/>
          </cell>
          <cell r="BH401" t="str">
            <v/>
          </cell>
        </row>
        <row r="402">
          <cell r="AA402">
            <v>0</v>
          </cell>
          <cell r="BC402" t="str">
            <v/>
          </cell>
          <cell r="BH402" t="str">
            <v/>
          </cell>
        </row>
        <row r="403">
          <cell r="AA403">
            <v>0</v>
          </cell>
          <cell r="BC403" t="str">
            <v/>
          </cell>
          <cell r="BH403" t="str">
            <v/>
          </cell>
        </row>
        <row r="404">
          <cell r="BC404" t="str">
            <v/>
          </cell>
          <cell r="BH404" t="str">
            <v/>
          </cell>
        </row>
        <row r="405">
          <cell r="BC405" t="str">
            <v/>
          </cell>
          <cell r="BH405" t="str">
            <v/>
          </cell>
        </row>
        <row r="406">
          <cell r="AA406">
            <v>0</v>
          </cell>
          <cell r="AQ406">
            <v>0</v>
          </cell>
          <cell r="BC406" t="str">
            <v/>
          </cell>
          <cell r="BH406" t="str">
            <v/>
          </cell>
        </row>
        <row r="407">
          <cell r="AA407">
            <v>0</v>
          </cell>
          <cell r="BC407" t="str">
            <v/>
          </cell>
          <cell r="BH407" t="str">
            <v/>
          </cell>
        </row>
        <row r="408">
          <cell r="AA408">
            <v>0</v>
          </cell>
          <cell r="BC408" t="str">
            <v/>
          </cell>
          <cell r="BH408" t="str">
            <v/>
          </cell>
        </row>
        <row r="409">
          <cell r="AA409">
            <v>0</v>
          </cell>
          <cell r="BC409" t="str">
            <v/>
          </cell>
          <cell r="BH409" t="str">
            <v/>
          </cell>
        </row>
        <row r="410">
          <cell r="AA410">
            <v>0</v>
          </cell>
          <cell r="BC410" t="str">
            <v/>
          </cell>
          <cell r="BH410" t="str">
            <v/>
          </cell>
        </row>
        <row r="411">
          <cell r="AA411">
            <v>0</v>
          </cell>
          <cell r="AQ411">
            <v>0</v>
          </cell>
          <cell r="BC411" t="str">
            <v/>
          </cell>
          <cell r="BH411" t="str">
            <v/>
          </cell>
        </row>
        <row r="412">
          <cell r="AA412">
            <v>0</v>
          </cell>
          <cell r="BC412" t="str">
            <v/>
          </cell>
          <cell r="BH412" t="str">
            <v/>
          </cell>
        </row>
        <row r="413">
          <cell r="AA413">
            <v>0</v>
          </cell>
          <cell r="BC413" t="str">
            <v/>
          </cell>
          <cell r="BH413" t="str">
            <v/>
          </cell>
        </row>
        <row r="414">
          <cell r="AA414">
            <v>0</v>
          </cell>
          <cell r="BC414" t="str">
            <v/>
          </cell>
          <cell r="BH414" t="str">
            <v/>
          </cell>
        </row>
        <row r="415">
          <cell r="AA415">
            <v>0</v>
          </cell>
          <cell r="AQ415">
            <v>0</v>
          </cell>
          <cell r="AR415" t="b">
            <v>0</v>
          </cell>
          <cell r="BC415" t="str">
            <v/>
          </cell>
          <cell r="BH415" t="str">
            <v/>
          </cell>
        </row>
        <row r="416">
          <cell r="AA416">
            <v>0</v>
          </cell>
          <cell r="BC416" t="str">
            <v/>
          </cell>
          <cell r="BH416" t="str">
            <v/>
          </cell>
        </row>
        <row r="417">
          <cell r="AA417">
            <v>0</v>
          </cell>
          <cell r="BC417" t="str">
            <v/>
          </cell>
          <cell r="BH417" t="str">
            <v/>
          </cell>
        </row>
        <row r="418">
          <cell r="AA418">
            <v>0</v>
          </cell>
          <cell r="AQ418">
            <v>0</v>
          </cell>
          <cell r="BC418" t="str">
            <v/>
          </cell>
          <cell r="BH418" t="str">
            <v/>
          </cell>
        </row>
        <row r="419">
          <cell r="AA419">
            <v>0</v>
          </cell>
          <cell r="BC419" t="str">
            <v/>
          </cell>
          <cell r="BH419" t="str">
            <v/>
          </cell>
        </row>
        <row r="420">
          <cell r="AA420">
            <v>0</v>
          </cell>
          <cell r="BC420" t="str">
            <v/>
          </cell>
          <cell r="BH420" t="str">
            <v/>
          </cell>
        </row>
        <row r="421">
          <cell r="AA421">
            <v>0</v>
          </cell>
          <cell r="BC421" t="str">
            <v/>
          </cell>
          <cell r="BH421" t="str">
            <v/>
          </cell>
        </row>
        <row r="422">
          <cell r="AA422">
            <v>0</v>
          </cell>
          <cell r="BC422" t="str">
            <v/>
          </cell>
          <cell r="BH422" t="str">
            <v/>
          </cell>
        </row>
        <row r="423">
          <cell r="AA423">
            <v>0</v>
          </cell>
          <cell r="AO423" t="str">
            <v/>
          </cell>
          <cell r="AQ423" t="str">
            <v/>
          </cell>
          <cell r="AR423" t="b">
            <v>0</v>
          </cell>
          <cell r="BC423" t="str">
            <v/>
          </cell>
          <cell r="BH423" t="str">
            <v/>
          </cell>
        </row>
        <row r="424">
          <cell r="AA424">
            <v>0</v>
          </cell>
          <cell r="AO424" t="str">
            <v/>
          </cell>
          <cell r="AR424" t="b">
            <v>0</v>
          </cell>
          <cell r="BC424" t="str">
            <v/>
          </cell>
          <cell r="BH424" t="str">
            <v/>
          </cell>
        </row>
        <row r="425">
          <cell r="AA425">
            <v>0</v>
          </cell>
          <cell r="AO425" t="str">
            <v/>
          </cell>
          <cell r="BC425" t="str">
            <v/>
          </cell>
          <cell r="BH425" t="str">
            <v/>
          </cell>
        </row>
        <row r="426">
          <cell r="AA426">
            <v>0</v>
          </cell>
          <cell r="BC426" t="str">
            <v/>
          </cell>
          <cell r="BH426" t="str">
            <v/>
          </cell>
        </row>
        <row r="427">
          <cell r="AA427">
            <v>0</v>
          </cell>
          <cell r="AR427" t="b">
            <v>0</v>
          </cell>
          <cell r="BC427" t="str">
            <v/>
          </cell>
          <cell r="BH427" t="str">
            <v/>
          </cell>
        </row>
        <row r="428">
          <cell r="AA428">
            <v>0</v>
          </cell>
          <cell r="BC428" t="str">
            <v/>
          </cell>
          <cell r="BH428" t="str">
            <v/>
          </cell>
        </row>
        <row r="429">
          <cell r="BC429" t="str">
            <v/>
          </cell>
          <cell r="BH429" t="str">
            <v/>
          </cell>
        </row>
        <row r="430">
          <cell r="BC430" t="str">
            <v/>
          </cell>
          <cell r="BH430" t="str">
            <v/>
          </cell>
        </row>
        <row r="431">
          <cell r="AA431">
            <v>0</v>
          </cell>
          <cell r="BC431" t="str">
            <v/>
          </cell>
          <cell r="BH431" t="str">
            <v/>
          </cell>
        </row>
        <row r="432">
          <cell r="AA432">
            <v>0</v>
          </cell>
          <cell r="AR432" t="b">
            <v>0</v>
          </cell>
          <cell r="BC432" t="str">
            <v/>
          </cell>
          <cell r="BH432" t="str">
            <v/>
          </cell>
        </row>
        <row r="433">
          <cell r="AA433">
            <v>0</v>
          </cell>
          <cell r="AR433" t="b">
            <v>0</v>
          </cell>
          <cell r="BC433" t="str">
            <v/>
          </cell>
          <cell r="BH433" t="str">
            <v/>
          </cell>
        </row>
        <row r="434">
          <cell r="AA434">
            <v>0</v>
          </cell>
          <cell r="AR434" t="b">
            <v>0</v>
          </cell>
          <cell r="BC434" t="str">
            <v/>
          </cell>
          <cell r="BH434" t="str">
            <v/>
          </cell>
        </row>
        <row r="435">
          <cell r="AA435">
            <v>0</v>
          </cell>
          <cell r="BC435" t="str">
            <v/>
          </cell>
          <cell r="BH435" t="str">
            <v/>
          </cell>
        </row>
        <row r="436">
          <cell r="AA436">
            <v>0</v>
          </cell>
          <cell r="BC436" t="str">
            <v/>
          </cell>
          <cell r="BH436" t="str">
            <v/>
          </cell>
        </row>
        <row r="437">
          <cell r="AA437">
            <v>0</v>
          </cell>
          <cell r="AR437" t="b">
            <v>0</v>
          </cell>
          <cell r="BC437" t="str">
            <v/>
          </cell>
          <cell r="BH437" t="str">
            <v/>
          </cell>
        </row>
        <row r="438">
          <cell r="AA438">
            <v>0</v>
          </cell>
          <cell r="AR438" t="b">
            <v>0</v>
          </cell>
          <cell r="BC438" t="str">
            <v/>
          </cell>
          <cell r="BH438" t="str">
            <v/>
          </cell>
        </row>
        <row r="439">
          <cell r="AA439">
            <v>0</v>
          </cell>
          <cell r="AR439" t="b">
            <v>0</v>
          </cell>
          <cell r="BC439" t="str">
            <v/>
          </cell>
          <cell r="BH439" t="str">
            <v/>
          </cell>
        </row>
        <row r="440">
          <cell r="BC440" t="str">
            <v/>
          </cell>
          <cell r="BH440" t="str">
            <v/>
          </cell>
        </row>
        <row r="441">
          <cell r="AA441">
            <v>0</v>
          </cell>
          <cell r="BC441" t="str">
            <v/>
          </cell>
          <cell r="BH441" t="str">
            <v/>
          </cell>
        </row>
        <row r="442">
          <cell r="BC442" t="str">
            <v/>
          </cell>
          <cell r="BH442" t="str">
            <v/>
          </cell>
        </row>
        <row r="443">
          <cell r="AA443">
            <v>0</v>
          </cell>
          <cell r="BC443" t="str">
            <v/>
          </cell>
          <cell r="BH443" t="str">
            <v/>
          </cell>
        </row>
        <row r="444">
          <cell r="AA444">
            <v>0</v>
          </cell>
          <cell r="BC444" t="str">
            <v/>
          </cell>
          <cell r="BH444" t="str">
            <v/>
          </cell>
        </row>
        <row r="445">
          <cell r="AA445">
            <v>0</v>
          </cell>
          <cell r="BC445" t="str">
            <v/>
          </cell>
          <cell r="BH445" t="str">
            <v/>
          </cell>
        </row>
        <row r="446">
          <cell r="BC446" t="str">
            <v/>
          </cell>
          <cell r="BH446" t="str">
            <v/>
          </cell>
        </row>
        <row r="447">
          <cell r="BC447" t="str">
            <v/>
          </cell>
          <cell r="BH447" t="str">
            <v/>
          </cell>
        </row>
        <row r="448">
          <cell r="AA448">
            <v>0</v>
          </cell>
          <cell r="BC448" t="str">
            <v/>
          </cell>
          <cell r="BH448" t="str">
            <v/>
          </cell>
        </row>
        <row r="449">
          <cell r="AA449">
            <v>0</v>
          </cell>
          <cell r="BC449" t="str">
            <v/>
          </cell>
          <cell r="BH449" t="str">
            <v/>
          </cell>
        </row>
        <row r="450">
          <cell r="AA450">
            <v>0</v>
          </cell>
          <cell r="AR450" t="b">
            <v>0</v>
          </cell>
          <cell r="BC450" t="str">
            <v/>
          </cell>
          <cell r="BH450" t="str">
            <v/>
          </cell>
        </row>
        <row r="451">
          <cell r="AA451">
            <v>0</v>
          </cell>
          <cell r="AR451" t="b">
            <v>0</v>
          </cell>
          <cell r="BC451" t="str">
            <v/>
          </cell>
          <cell r="BH451" t="str">
            <v/>
          </cell>
        </row>
        <row r="452">
          <cell r="AA452">
            <v>0</v>
          </cell>
          <cell r="AR452" t="b">
            <v>0</v>
          </cell>
          <cell r="BC452" t="str">
            <v/>
          </cell>
          <cell r="BH452" t="str">
            <v/>
          </cell>
        </row>
        <row r="453">
          <cell r="AA453">
            <v>0</v>
          </cell>
          <cell r="BC453" t="str">
            <v/>
          </cell>
          <cell r="BH453" t="str">
            <v/>
          </cell>
        </row>
        <row r="454">
          <cell r="AA454">
            <v>0</v>
          </cell>
          <cell r="BC454" t="str">
            <v/>
          </cell>
          <cell r="BH454" t="str">
            <v/>
          </cell>
        </row>
        <row r="455">
          <cell r="AA455">
            <v>0</v>
          </cell>
          <cell r="BC455" t="str">
            <v/>
          </cell>
          <cell r="BH455" t="str">
            <v/>
          </cell>
        </row>
        <row r="456">
          <cell r="AA456">
            <v>0</v>
          </cell>
          <cell r="AR456" t="b">
            <v>0</v>
          </cell>
          <cell r="BC456" t="str">
            <v/>
          </cell>
          <cell r="BH456" t="str">
            <v/>
          </cell>
        </row>
        <row r="457">
          <cell r="AA457">
            <v>0</v>
          </cell>
          <cell r="AR457" t="b">
            <v>0</v>
          </cell>
          <cell r="BC457" t="str">
            <v/>
          </cell>
          <cell r="BH457" t="str">
            <v/>
          </cell>
        </row>
        <row r="458">
          <cell r="AA458">
            <v>0</v>
          </cell>
          <cell r="AR458" t="b">
            <v>0</v>
          </cell>
          <cell r="BC458" t="str">
            <v/>
          </cell>
          <cell r="BH458" t="str">
            <v/>
          </cell>
        </row>
        <row r="459">
          <cell r="AA459">
            <v>0</v>
          </cell>
          <cell r="BC459" t="str">
            <v/>
          </cell>
          <cell r="BH459" t="str">
            <v/>
          </cell>
        </row>
        <row r="460">
          <cell r="AA460">
            <v>0</v>
          </cell>
          <cell r="BC460" t="str">
            <v/>
          </cell>
          <cell r="BH460" t="str">
            <v/>
          </cell>
        </row>
        <row r="461">
          <cell r="AA461">
            <v>0</v>
          </cell>
          <cell r="BC461" t="str">
            <v/>
          </cell>
          <cell r="BH461" t="str">
            <v/>
          </cell>
        </row>
        <row r="462">
          <cell r="AA462">
            <v>0</v>
          </cell>
          <cell r="BC462" t="str">
            <v/>
          </cell>
          <cell r="BH462" t="str">
            <v/>
          </cell>
        </row>
        <row r="463">
          <cell r="AA463">
            <v>0</v>
          </cell>
          <cell r="BC463" t="str">
            <v/>
          </cell>
          <cell r="BH463" t="str">
            <v/>
          </cell>
        </row>
        <row r="464">
          <cell r="AA464">
            <v>0</v>
          </cell>
          <cell r="AR464" t="b">
            <v>0</v>
          </cell>
          <cell r="BC464" t="str">
            <v/>
          </cell>
          <cell r="BH464" t="str">
            <v/>
          </cell>
        </row>
        <row r="465">
          <cell r="BC465" t="str">
            <v/>
          </cell>
          <cell r="BH465" t="str">
            <v/>
          </cell>
        </row>
        <row r="466">
          <cell r="BC466" t="str">
            <v/>
          </cell>
          <cell r="BH466" t="str">
            <v/>
          </cell>
        </row>
        <row r="467">
          <cell r="AA467">
            <v>0</v>
          </cell>
          <cell r="BC467" t="str">
            <v/>
          </cell>
          <cell r="BH467" t="str">
            <v/>
          </cell>
        </row>
        <row r="468">
          <cell r="AA468">
            <v>0</v>
          </cell>
          <cell r="BC468" t="str">
            <v/>
          </cell>
          <cell r="BH468" t="str">
            <v/>
          </cell>
        </row>
        <row r="469">
          <cell r="AA469">
            <v>0</v>
          </cell>
          <cell r="BC469" t="str">
            <v/>
          </cell>
          <cell r="BH469" t="str">
            <v/>
          </cell>
        </row>
        <row r="470">
          <cell r="BC470" t="str">
            <v/>
          </cell>
          <cell r="BH470" t="str">
            <v/>
          </cell>
        </row>
        <row r="471">
          <cell r="BC471" t="str">
            <v/>
          </cell>
          <cell r="BH471" t="str">
            <v/>
          </cell>
        </row>
        <row r="472">
          <cell r="AA472">
            <v>0</v>
          </cell>
          <cell r="BC472" t="str">
            <v/>
          </cell>
          <cell r="BH472" t="str">
            <v/>
          </cell>
        </row>
        <row r="473">
          <cell r="BC473" t="str">
            <v/>
          </cell>
          <cell r="BH473" t="str">
            <v/>
          </cell>
        </row>
        <row r="474">
          <cell r="BC474" t="str">
            <v/>
          </cell>
          <cell r="BH474" t="str">
            <v/>
          </cell>
        </row>
        <row r="475">
          <cell r="AA475">
            <v>0</v>
          </cell>
          <cell r="AR475" t="b">
            <v>0</v>
          </cell>
          <cell r="BC475" t="str">
            <v/>
          </cell>
          <cell r="BH475" t="str">
            <v/>
          </cell>
        </row>
        <row r="476">
          <cell r="AA476">
            <v>0</v>
          </cell>
          <cell r="AR476" t="b">
            <v>0</v>
          </cell>
          <cell r="BC476" t="str">
            <v/>
          </cell>
          <cell r="BH476" t="str">
            <v/>
          </cell>
        </row>
        <row r="477">
          <cell r="AA477">
            <v>0</v>
          </cell>
          <cell r="BC477" t="str">
            <v/>
          </cell>
          <cell r="BH477" t="str">
            <v/>
          </cell>
        </row>
        <row r="478">
          <cell r="AA478">
            <v>0</v>
          </cell>
          <cell r="BC478" t="str">
            <v/>
          </cell>
          <cell r="BH478" t="str">
            <v/>
          </cell>
        </row>
        <row r="479">
          <cell r="BC479" t="str">
            <v/>
          </cell>
          <cell r="BH479" t="str">
            <v/>
          </cell>
        </row>
        <row r="480">
          <cell r="BC480" t="str">
            <v/>
          </cell>
          <cell r="BH480" t="str">
            <v/>
          </cell>
        </row>
        <row r="481">
          <cell r="BC481" t="str">
            <v/>
          </cell>
          <cell r="BH481" t="str">
            <v/>
          </cell>
        </row>
        <row r="482">
          <cell r="AA482">
            <v>0</v>
          </cell>
          <cell r="BC482" t="str">
            <v/>
          </cell>
          <cell r="BH482" t="str">
            <v/>
          </cell>
        </row>
        <row r="483">
          <cell r="AA483">
            <v>0</v>
          </cell>
          <cell r="BC483" t="str">
            <v/>
          </cell>
          <cell r="BH483" t="str">
            <v/>
          </cell>
        </row>
        <row r="484">
          <cell r="AA484">
            <v>0</v>
          </cell>
          <cell r="BC484" t="str">
            <v/>
          </cell>
          <cell r="BH484" t="str">
            <v/>
          </cell>
        </row>
        <row r="485">
          <cell r="AA485">
            <v>0</v>
          </cell>
          <cell r="BC485" t="str">
            <v/>
          </cell>
          <cell r="BH485" t="str">
            <v/>
          </cell>
        </row>
        <row r="486">
          <cell r="AA486">
            <v>0</v>
          </cell>
          <cell r="AR486" t="b">
            <v>0</v>
          </cell>
          <cell r="BC486" t="str">
            <v/>
          </cell>
          <cell r="BH486" t="str">
            <v/>
          </cell>
        </row>
        <row r="487">
          <cell r="AA487">
            <v>0</v>
          </cell>
          <cell r="AR487" t="b">
            <v>0</v>
          </cell>
          <cell r="BC487" t="str">
            <v/>
          </cell>
          <cell r="BH487" t="str">
            <v/>
          </cell>
        </row>
        <row r="488">
          <cell r="AA488">
            <v>0</v>
          </cell>
          <cell r="AR488" t="b">
            <v>0</v>
          </cell>
          <cell r="BC488" t="str">
            <v/>
          </cell>
          <cell r="BH488" t="str">
            <v/>
          </cell>
        </row>
        <row r="489">
          <cell r="AA489">
            <v>0</v>
          </cell>
          <cell r="AR489" t="b">
            <v>0</v>
          </cell>
          <cell r="BC489" t="str">
            <v/>
          </cell>
          <cell r="BH489" t="str">
            <v/>
          </cell>
        </row>
        <row r="490">
          <cell r="AA490">
            <v>0</v>
          </cell>
          <cell r="BC490" t="str">
            <v/>
          </cell>
          <cell r="BH490" t="str">
            <v/>
          </cell>
        </row>
        <row r="491">
          <cell r="AA491">
            <v>0</v>
          </cell>
          <cell r="BC491" t="str">
            <v/>
          </cell>
          <cell r="BH491" t="str">
            <v/>
          </cell>
        </row>
        <row r="492">
          <cell r="AA492">
            <v>0</v>
          </cell>
          <cell r="BC492" t="str">
            <v/>
          </cell>
          <cell r="BH492" t="str">
            <v/>
          </cell>
        </row>
        <row r="493">
          <cell r="AA493">
            <v>0</v>
          </cell>
          <cell r="BC493" t="str">
            <v/>
          </cell>
          <cell r="BH493" t="str">
            <v/>
          </cell>
        </row>
        <row r="494">
          <cell r="AA494">
            <v>0</v>
          </cell>
          <cell r="BC494" t="str">
            <v/>
          </cell>
          <cell r="BH494" t="str">
            <v/>
          </cell>
        </row>
        <row r="495">
          <cell r="AA495">
            <v>0</v>
          </cell>
          <cell r="BC495" t="str">
            <v/>
          </cell>
          <cell r="BH495" t="str">
            <v/>
          </cell>
        </row>
        <row r="496">
          <cell r="BC496" t="str">
            <v/>
          </cell>
          <cell r="BH496" t="str">
            <v/>
          </cell>
        </row>
        <row r="497">
          <cell r="BC497" t="str">
            <v/>
          </cell>
          <cell r="BH497" t="str">
            <v/>
          </cell>
        </row>
        <row r="498">
          <cell r="AA498">
            <v>0</v>
          </cell>
          <cell r="AQ498">
            <v>0</v>
          </cell>
          <cell r="BC498" t="str">
            <v/>
          </cell>
          <cell r="BH498" t="str">
            <v/>
          </cell>
        </row>
        <row r="499">
          <cell r="AA499">
            <v>0</v>
          </cell>
          <cell r="BC499" t="str">
            <v/>
          </cell>
          <cell r="BH499" t="str">
            <v/>
          </cell>
        </row>
        <row r="500">
          <cell r="AA500">
            <v>0</v>
          </cell>
          <cell r="BC500" t="str">
            <v/>
          </cell>
          <cell r="BH500" t="str">
            <v/>
          </cell>
        </row>
        <row r="501">
          <cell r="AA501">
            <v>0</v>
          </cell>
          <cell r="BC501" t="str">
            <v/>
          </cell>
          <cell r="BH501" t="str">
            <v/>
          </cell>
        </row>
        <row r="502">
          <cell r="AA502">
            <v>0</v>
          </cell>
          <cell r="BC502" t="str">
            <v/>
          </cell>
          <cell r="BH502" t="str">
            <v/>
          </cell>
        </row>
        <row r="503">
          <cell r="AA503">
            <v>0</v>
          </cell>
          <cell r="AR503" t="b">
            <v>0</v>
          </cell>
          <cell r="BC503" t="str">
            <v/>
          </cell>
          <cell r="BH503" t="str">
            <v/>
          </cell>
        </row>
        <row r="504">
          <cell r="AA504">
            <v>0</v>
          </cell>
          <cell r="AR504" t="b">
            <v>0</v>
          </cell>
          <cell r="BC504" t="str">
            <v/>
          </cell>
          <cell r="BH504" t="str">
            <v/>
          </cell>
        </row>
        <row r="505">
          <cell r="AA505">
            <v>0</v>
          </cell>
          <cell r="BC505" t="str">
            <v/>
          </cell>
          <cell r="BH505" t="str">
            <v/>
          </cell>
        </row>
        <row r="506">
          <cell r="AA506">
            <v>0</v>
          </cell>
          <cell r="AR506" t="b">
            <v>0</v>
          </cell>
          <cell r="BC506" t="str">
            <v/>
          </cell>
          <cell r="BH506" t="str">
            <v/>
          </cell>
        </row>
        <row r="507">
          <cell r="AA507">
            <v>0</v>
          </cell>
          <cell r="BC507" t="str">
            <v/>
          </cell>
          <cell r="BH507" t="str">
            <v/>
          </cell>
        </row>
        <row r="508">
          <cell r="AA508">
            <v>0</v>
          </cell>
          <cell r="BC508" t="str">
            <v/>
          </cell>
          <cell r="BH508" t="str">
            <v/>
          </cell>
        </row>
        <row r="509">
          <cell r="AA509">
            <v>0</v>
          </cell>
          <cell r="BC509" t="str">
            <v/>
          </cell>
          <cell r="BH509" t="str">
            <v/>
          </cell>
        </row>
        <row r="510">
          <cell r="AA510">
            <v>0</v>
          </cell>
          <cell r="AR510" t="b">
            <v>0</v>
          </cell>
          <cell r="BC510" t="str">
            <v/>
          </cell>
          <cell r="BH510" t="str">
            <v/>
          </cell>
        </row>
        <row r="511">
          <cell r="AA511">
            <v>0</v>
          </cell>
          <cell r="BC511" t="str">
            <v/>
          </cell>
          <cell r="BH511" t="str">
            <v/>
          </cell>
        </row>
        <row r="512">
          <cell r="AA512">
            <v>0</v>
          </cell>
          <cell r="BC512" t="str">
            <v/>
          </cell>
          <cell r="BH512" t="str">
            <v/>
          </cell>
        </row>
        <row r="513">
          <cell r="BC513" t="str">
            <v/>
          </cell>
          <cell r="BH513" t="str">
            <v/>
          </cell>
        </row>
        <row r="514">
          <cell r="BC514" t="str">
            <v/>
          </cell>
          <cell r="BH514" t="str">
            <v/>
          </cell>
        </row>
        <row r="515">
          <cell r="AA515">
            <v>0</v>
          </cell>
          <cell r="BC515" t="str">
            <v/>
          </cell>
          <cell r="BH515" t="str">
            <v/>
          </cell>
        </row>
        <row r="516">
          <cell r="AA516">
            <v>0</v>
          </cell>
          <cell r="AR516" t="b">
            <v>0</v>
          </cell>
          <cell r="BC516" t="str">
            <v/>
          </cell>
          <cell r="BH516" t="str">
            <v/>
          </cell>
        </row>
        <row r="517">
          <cell r="AA517">
            <v>0</v>
          </cell>
          <cell r="AR517" t="b">
            <v>0</v>
          </cell>
          <cell r="BC517" t="str">
            <v/>
          </cell>
          <cell r="BH517" t="str">
            <v/>
          </cell>
        </row>
        <row r="518">
          <cell r="AA518">
            <v>0</v>
          </cell>
          <cell r="AR518" t="b">
            <v>0</v>
          </cell>
          <cell r="BC518" t="str">
            <v/>
          </cell>
          <cell r="BH518" t="str">
            <v/>
          </cell>
        </row>
        <row r="519">
          <cell r="AA519">
            <v>0</v>
          </cell>
          <cell r="BC519" t="str">
            <v/>
          </cell>
          <cell r="BH519" t="str">
            <v/>
          </cell>
        </row>
        <row r="520">
          <cell r="AA520">
            <v>0</v>
          </cell>
          <cell r="BC520" t="str">
            <v/>
          </cell>
          <cell r="BH520" t="str">
            <v/>
          </cell>
        </row>
        <row r="521">
          <cell r="AA521">
            <v>0</v>
          </cell>
          <cell r="AR521" t="b">
            <v>0</v>
          </cell>
          <cell r="BC521" t="str">
            <v/>
          </cell>
          <cell r="BH521" t="str">
            <v/>
          </cell>
        </row>
        <row r="522">
          <cell r="AA522">
            <v>0</v>
          </cell>
          <cell r="BC522" t="str">
            <v/>
          </cell>
          <cell r="BH522" t="str">
            <v/>
          </cell>
        </row>
        <row r="523">
          <cell r="AA523">
            <v>0</v>
          </cell>
          <cell r="BC523" t="str">
            <v/>
          </cell>
          <cell r="BH523" t="str">
            <v/>
          </cell>
        </row>
        <row r="524">
          <cell r="AA524">
            <v>0</v>
          </cell>
          <cell r="BC524" t="str">
            <v/>
          </cell>
          <cell r="BH524" t="str">
            <v/>
          </cell>
        </row>
        <row r="525">
          <cell r="AA525">
            <v>0</v>
          </cell>
          <cell r="AR525" t="b">
            <v>0</v>
          </cell>
          <cell r="BC525" t="str">
            <v/>
          </cell>
          <cell r="BH525" t="str">
            <v/>
          </cell>
        </row>
        <row r="526">
          <cell r="AA526">
            <v>0</v>
          </cell>
          <cell r="AR526" t="b">
            <v>0</v>
          </cell>
          <cell r="BC526" t="str">
            <v/>
          </cell>
          <cell r="BH526" t="str">
            <v/>
          </cell>
        </row>
        <row r="527">
          <cell r="AA527">
            <v>0</v>
          </cell>
          <cell r="AR527" t="b">
            <v>0</v>
          </cell>
          <cell r="BC527" t="str">
            <v/>
          </cell>
          <cell r="BH527" t="str">
            <v/>
          </cell>
        </row>
        <row r="528">
          <cell r="AA528">
            <v>0</v>
          </cell>
          <cell r="AR528" t="b">
            <v>0</v>
          </cell>
          <cell r="BC528" t="str">
            <v/>
          </cell>
          <cell r="BH528" t="str">
            <v/>
          </cell>
        </row>
        <row r="529">
          <cell r="AA529">
            <v>0</v>
          </cell>
          <cell r="BC529" t="str">
            <v/>
          </cell>
          <cell r="BH529" t="str">
            <v/>
          </cell>
        </row>
        <row r="530">
          <cell r="AA530">
            <v>0</v>
          </cell>
          <cell r="AR530" t="b">
            <v>0</v>
          </cell>
          <cell r="BC530" t="str">
            <v/>
          </cell>
          <cell r="BH530" t="str">
            <v/>
          </cell>
        </row>
        <row r="531">
          <cell r="AA531">
            <v>0</v>
          </cell>
          <cell r="AR531" t="b">
            <v>0</v>
          </cell>
          <cell r="BC531" t="str">
            <v/>
          </cell>
          <cell r="BH531" t="str">
            <v/>
          </cell>
        </row>
        <row r="532">
          <cell r="AA532">
            <v>0</v>
          </cell>
          <cell r="AR532" t="b">
            <v>0</v>
          </cell>
          <cell r="BC532" t="str">
            <v/>
          </cell>
          <cell r="BH532" t="str">
            <v/>
          </cell>
        </row>
        <row r="533">
          <cell r="AA533">
            <v>0</v>
          </cell>
          <cell r="BC533" t="str">
            <v/>
          </cell>
          <cell r="BH533" t="str">
            <v/>
          </cell>
        </row>
        <row r="534">
          <cell r="AA534">
            <v>0</v>
          </cell>
          <cell r="AR534" t="b">
            <v>0</v>
          </cell>
          <cell r="BC534" t="str">
            <v/>
          </cell>
          <cell r="BH534" t="str">
            <v/>
          </cell>
        </row>
        <row r="535">
          <cell r="AA535">
            <v>0</v>
          </cell>
          <cell r="AR535" t="b">
            <v>0</v>
          </cell>
          <cell r="BC535" t="str">
            <v/>
          </cell>
          <cell r="BH535" t="str">
            <v/>
          </cell>
        </row>
        <row r="536">
          <cell r="AA536">
            <v>0</v>
          </cell>
          <cell r="AR536" t="b">
            <v>0</v>
          </cell>
          <cell r="BC536" t="str">
            <v/>
          </cell>
          <cell r="BH536" t="str">
            <v/>
          </cell>
        </row>
        <row r="537">
          <cell r="AA537">
            <v>0</v>
          </cell>
          <cell r="BC537" t="str">
            <v/>
          </cell>
          <cell r="BH537" t="str">
            <v/>
          </cell>
        </row>
        <row r="538">
          <cell r="AA538">
            <v>0</v>
          </cell>
          <cell r="AR538" t="b">
            <v>0</v>
          </cell>
          <cell r="BC538" t="str">
            <v/>
          </cell>
          <cell r="BH538" t="str">
            <v/>
          </cell>
        </row>
        <row r="539">
          <cell r="AA539">
            <v>0</v>
          </cell>
          <cell r="AR539" t="b">
            <v>0</v>
          </cell>
          <cell r="BC539" t="str">
            <v/>
          </cell>
          <cell r="BH539" t="str">
            <v/>
          </cell>
        </row>
        <row r="540">
          <cell r="AA540">
            <v>0</v>
          </cell>
          <cell r="AR540" t="b">
            <v>0</v>
          </cell>
          <cell r="BC540" t="str">
            <v/>
          </cell>
          <cell r="BH540" t="str">
            <v/>
          </cell>
        </row>
        <row r="541">
          <cell r="AA541">
            <v>0</v>
          </cell>
          <cell r="BC541" t="str">
            <v/>
          </cell>
          <cell r="BH541" t="str">
            <v/>
          </cell>
        </row>
        <row r="542">
          <cell r="AA542">
            <v>0</v>
          </cell>
          <cell r="AR542" t="b">
            <v>0</v>
          </cell>
          <cell r="BC542" t="str">
            <v/>
          </cell>
          <cell r="BH542" t="str">
            <v/>
          </cell>
        </row>
        <row r="543">
          <cell r="AA543">
            <v>0</v>
          </cell>
          <cell r="AR543" t="b">
            <v>0</v>
          </cell>
          <cell r="BC543" t="str">
            <v/>
          </cell>
          <cell r="BH543" t="str">
            <v/>
          </cell>
        </row>
        <row r="544">
          <cell r="AA544">
            <v>0</v>
          </cell>
          <cell r="BC544" t="str">
            <v/>
          </cell>
          <cell r="BH544" t="str">
            <v/>
          </cell>
        </row>
        <row r="545">
          <cell r="AA545">
            <v>0</v>
          </cell>
          <cell r="AR545" t="b">
            <v>0</v>
          </cell>
          <cell r="BC545" t="str">
            <v/>
          </cell>
          <cell r="BH545" t="str">
            <v/>
          </cell>
        </row>
        <row r="546">
          <cell r="AA546">
            <v>0</v>
          </cell>
          <cell r="AR546" t="b">
            <v>0</v>
          </cell>
          <cell r="BC546" t="str">
            <v/>
          </cell>
          <cell r="BH546" t="str">
            <v/>
          </cell>
        </row>
        <row r="547">
          <cell r="AA547">
            <v>0</v>
          </cell>
          <cell r="BC547" t="str">
            <v/>
          </cell>
          <cell r="BH547" t="str">
            <v/>
          </cell>
        </row>
        <row r="548">
          <cell r="AA548">
            <v>0</v>
          </cell>
          <cell r="BC548" t="str">
            <v/>
          </cell>
          <cell r="BH548" t="str">
            <v/>
          </cell>
        </row>
        <row r="549">
          <cell r="AA549">
            <v>0</v>
          </cell>
          <cell r="AR549" t="b">
            <v>0</v>
          </cell>
          <cell r="BC549" t="str">
            <v/>
          </cell>
          <cell r="BH549" t="str">
            <v/>
          </cell>
        </row>
        <row r="550">
          <cell r="AA550">
            <v>0</v>
          </cell>
          <cell r="AR550" t="b">
            <v>0</v>
          </cell>
          <cell r="BC550" t="str">
            <v/>
          </cell>
          <cell r="BH550" t="str">
            <v/>
          </cell>
        </row>
        <row r="551">
          <cell r="AA551">
            <v>0</v>
          </cell>
          <cell r="AR551" t="b">
            <v>0</v>
          </cell>
          <cell r="BC551" t="str">
            <v/>
          </cell>
          <cell r="BH551" t="str">
            <v/>
          </cell>
        </row>
        <row r="552">
          <cell r="AA552">
            <v>0</v>
          </cell>
          <cell r="AR552" t="b">
            <v>0</v>
          </cell>
          <cell r="BC552" t="str">
            <v/>
          </cell>
          <cell r="BH552" t="str">
            <v/>
          </cell>
        </row>
        <row r="553">
          <cell r="AA553">
            <v>0</v>
          </cell>
          <cell r="AR553" t="b">
            <v>0</v>
          </cell>
          <cell r="BC553" t="str">
            <v/>
          </cell>
          <cell r="BH553" t="str">
            <v/>
          </cell>
        </row>
        <row r="554">
          <cell r="AA554">
            <v>0</v>
          </cell>
          <cell r="BC554" t="str">
            <v/>
          </cell>
          <cell r="BH554" t="str">
            <v/>
          </cell>
        </row>
        <row r="555">
          <cell r="AA555">
            <v>0</v>
          </cell>
          <cell r="BC555" t="str">
            <v/>
          </cell>
          <cell r="BH555" t="str">
            <v/>
          </cell>
        </row>
        <row r="556">
          <cell r="AA556">
            <v>0</v>
          </cell>
          <cell r="BC556" t="str">
            <v/>
          </cell>
          <cell r="BH556" t="str">
            <v/>
          </cell>
        </row>
        <row r="557">
          <cell r="AA557">
            <v>0</v>
          </cell>
          <cell r="AR557" t="b">
            <v>0</v>
          </cell>
          <cell r="BC557" t="str">
            <v/>
          </cell>
          <cell r="BH557" t="str">
            <v/>
          </cell>
        </row>
        <row r="558">
          <cell r="AA558">
            <v>0</v>
          </cell>
          <cell r="BC558" t="str">
            <v/>
          </cell>
          <cell r="BH558" t="str">
            <v/>
          </cell>
        </row>
        <row r="559">
          <cell r="AA559">
            <v>0</v>
          </cell>
          <cell r="AO559" t="str">
            <v/>
          </cell>
          <cell r="AR559" t="b">
            <v>0</v>
          </cell>
          <cell r="BC559" t="str">
            <v/>
          </cell>
          <cell r="BH559" t="str">
            <v/>
          </cell>
        </row>
        <row r="560">
          <cell r="AA560">
            <v>0</v>
          </cell>
          <cell r="AO560" t="str">
            <v/>
          </cell>
          <cell r="AR560" t="b">
            <v>0</v>
          </cell>
          <cell r="BC560" t="str">
            <v/>
          </cell>
          <cell r="BH560" t="str">
            <v/>
          </cell>
        </row>
        <row r="561">
          <cell r="AA561">
            <v>0</v>
          </cell>
          <cell r="AO561" t="str">
            <v/>
          </cell>
          <cell r="AR561" t="b">
            <v>0</v>
          </cell>
          <cell r="BC561" t="str">
            <v/>
          </cell>
          <cell r="BH561" t="str">
            <v/>
          </cell>
        </row>
        <row r="562">
          <cell r="AA562">
            <v>0</v>
          </cell>
          <cell r="AR562" t="b">
            <v>0</v>
          </cell>
          <cell r="BC562" t="str">
            <v/>
          </cell>
          <cell r="BH562" t="str">
            <v/>
          </cell>
        </row>
        <row r="563">
          <cell r="AA563">
            <v>0</v>
          </cell>
          <cell r="BC563" t="str">
            <v/>
          </cell>
          <cell r="BH563" t="str">
            <v/>
          </cell>
        </row>
        <row r="564">
          <cell r="AA564">
            <v>0</v>
          </cell>
          <cell r="BC564" t="str">
            <v/>
          </cell>
          <cell r="BH564" t="str">
            <v/>
          </cell>
        </row>
        <row r="565">
          <cell r="AA565">
            <v>0</v>
          </cell>
          <cell r="BC565" t="str">
            <v/>
          </cell>
          <cell r="BH565" t="str">
            <v/>
          </cell>
        </row>
        <row r="566">
          <cell r="AA566">
            <v>0</v>
          </cell>
          <cell r="BC566" t="str">
            <v/>
          </cell>
          <cell r="BH566" t="str">
            <v/>
          </cell>
        </row>
        <row r="567">
          <cell r="AA567">
            <v>0</v>
          </cell>
          <cell r="BC567" t="str">
            <v/>
          </cell>
          <cell r="BH567" t="str">
            <v/>
          </cell>
        </row>
        <row r="568">
          <cell r="AA568">
            <v>0</v>
          </cell>
          <cell r="BC568" t="str">
            <v/>
          </cell>
          <cell r="BH568" t="str">
            <v/>
          </cell>
        </row>
        <row r="569">
          <cell r="BC569" t="str">
            <v/>
          </cell>
          <cell r="BH569" t="str">
            <v/>
          </cell>
        </row>
        <row r="570">
          <cell r="BC570" t="str">
            <v/>
          </cell>
          <cell r="BH570" t="str">
            <v/>
          </cell>
        </row>
        <row r="571">
          <cell r="BC571" t="str">
            <v/>
          </cell>
          <cell r="BH571" t="str">
            <v/>
          </cell>
        </row>
        <row r="572">
          <cell r="BC572" t="str">
            <v/>
          </cell>
          <cell r="BH572" t="str">
            <v/>
          </cell>
        </row>
        <row r="573">
          <cell r="BC573" t="str">
            <v/>
          </cell>
          <cell r="BH573" t="str">
            <v/>
          </cell>
        </row>
        <row r="574">
          <cell r="BC574" t="str">
            <v/>
          </cell>
          <cell r="BH574" t="str">
            <v/>
          </cell>
        </row>
        <row r="575">
          <cell r="BC575" t="str">
            <v/>
          </cell>
          <cell r="BH575" t="str">
            <v/>
          </cell>
        </row>
        <row r="576">
          <cell r="BC576" t="str">
            <v/>
          </cell>
          <cell r="BH576" t="str">
            <v/>
          </cell>
        </row>
        <row r="577">
          <cell r="BC577" t="str">
            <v/>
          </cell>
          <cell r="BH577" t="str">
            <v/>
          </cell>
        </row>
        <row r="578">
          <cell r="BC578" t="str">
            <v/>
          </cell>
          <cell r="BH578" t="str">
            <v/>
          </cell>
        </row>
        <row r="579">
          <cell r="BC579" t="str">
            <v/>
          </cell>
          <cell r="BH579" t="str">
            <v/>
          </cell>
        </row>
        <row r="580">
          <cell r="BC580" t="str">
            <v/>
          </cell>
          <cell r="BH580" t="str">
            <v/>
          </cell>
        </row>
        <row r="581">
          <cell r="BC581" t="str">
            <v/>
          </cell>
          <cell r="BH581" t="str">
            <v/>
          </cell>
        </row>
        <row r="582">
          <cell r="AA582">
            <v>0</v>
          </cell>
          <cell r="BC582" t="str">
            <v/>
          </cell>
          <cell r="BH582" t="str">
            <v/>
          </cell>
        </row>
        <row r="583">
          <cell r="BC583" t="str">
            <v/>
          </cell>
          <cell r="BH583" t="str">
            <v/>
          </cell>
        </row>
        <row r="584">
          <cell r="BC584" t="str">
            <v/>
          </cell>
          <cell r="BH584" t="str">
            <v/>
          </cell>
        </row>
        <row r="585">
          <cell r="AA585">
            <v>0</v>
          </cell>
          <cell r="BC585" t="str">
            <v/>
          </cell>
          <cell r="BH585" t="str">
            <v/>
          </cell>
        </row>
        <row r="586">
          <cell r="AA586">
            <v>0</v>
          </cell>
          <cell r="BC586" t="str">
            <v/>
          </cell>
          <cell r="BH586" t="str">
            <v/>
          </cell>
        </row>
        <row r="587">
          <cell r="AA587">
            <v>0</v>
          </cell>
          <cell r="AR587" t="b">
            <v>0</v>
          </cell>
          <cell r="BC587" t="str">
            <v/>
          </cell>
          <cell r="BH587" t="str">
            <v/>
          </cell>
        </row>
        <row r="588">
          <cell r="AA588">
            <v>0</v>
          </cell>
          <cell r="BC588" t="str">
            <v/>
          </cell>
          <cell r="BH588" t="str">
            <v/>
          </cell>
        </row>
        <row r="589">
          <cell r="AA589">
            <v>0</v>
          </cell>
          <cell r="BC589" t="str">
            <v/>
          </cell>
          <cell r="BH589" t="str">
            <v/>
          </cell>
        </row>
        <row r="590">
          <cell r="AA590">
            <v>0</v>
          </cell>
          <cell r="AO590" t="str">
            <v/>
          </cell>
          <cell r="AP590">
            <v>1</v>
          </cell>
          <cell r="AR590" t="b">
            <v>0</v>
          </cell>
          <cell r="BC590" t="str">
            <v/>
          </cell>
          <cell r="BH590" t="str">
            <v/>
          </cell>
        </row>
        <row r="591">
          <cell r="AA591">
            <v>0</v>
          </cell>
          <cell r="AO591" t="str">
            <v/>
          </cell>
          <cell r="AP591">
            <v>1</v>
          </cell>
          <cell r="AR591" t="b">
            <v>0</v>
          </cell>
          <cell r="BC591" t="str">
            <v/>
          </cell>
          <cell r="BH591" t="str">
            <v/>
          </cell>
        </row>
        <row r="592">
          <cell r="AA592">
            <v>0</v>
          </cell>
          <cell r="AO592" t="str">
            <v/>
          </cell>
          <cell r="AP592">
            <v>1</v>
          </cell>
          <cell r="AR592" t="b">
            <v>0</v>
          </cell>
          <cell r="BC592" t="str">
            <v/>
          </cell>
          <cell r="BH592" t="str">
            <v/>
          </cell>
        </row>
        <row r="593">
          <cell r="AA593">
            <v>0</v>
          </cell>
          <cell r="BC593" t="str">
            <v/>
          </cell>
          <cell r="BH593" t="str">
            <v/>
          </cell>
        </row>
        <row r="594">
          <cell r="AA594">
            <v>0</v>
          </cell>
          <cell r="BC594" t="str">
            <v/>
          </cell>
          <cell r="BH594" t="str">
            <v/>
          </cell>
        </row>
        <row r="595">
          <cell r="AA595">
            <v>0</v>
          </cell>
          <cell r="AR595" t="b">
            <v>0</v>
          </cell>
          <cell r="BC595" t="str">
            <v/>
          </cell>
          <cell r="BH595" t="str">
            <v/>
          </cell>
        </row>
        <row r="596">
          <cell r="AA596">
            <v>0</v>
          </cell>
          <cell r="AR596" t="b">
            <v>0</v>
          </cell>
          <cell r="BC596" t="str">
            <v/>
          </cell>
          <cell r="BH596" t="str">
            <v/>
          </cell>
        </row>
        <row r="597">
          <cell r="AA597">
            <v>0</v>
          </cell>
          <cell r="AR597" t="b">
            <v>0</v>
          </cell>
          <cell r="BC597" t="str">
            <v/>
          </cell>
          <cell r="BH597" t="str">
            <v/>
          </cell>
        </row>
        <row r="598">
          <cell r="AA598">
            <v>0</v>
          </cell>
          <cell r="BC598" t="str">
            <v/>
          </cell>
          <cell r="BH598" t="str">
            <v/>
          </cell>
        </row>
        <row r="599">
          <cell r="AA599">
            <v>0</v>
          </cell>
          <cell r="BC599" t="str">
            <v/>
          </cell>
          <cell r="BH599" t="str">
            <v/>
          </cell>
        </row>
        <row r="600">
          <cell r="AA600">
            <v>0</v>
          </cell>
          <cell r="BC600" t="str">
            <v/>
          </cell>
          <cell r="BH600" t="str">
            <v/>
          </cell>
        </row>
        <row r="601">
          <cell r="AA601">
            <v>0</v>
          </cell>
          <cell r="BC601" t="str">
            <v/>
          </cell>
          <cell r="BH601" t="str">
            <v/>
          </cell>
        </row>
        <row r="602">
          <cell r="AA602">
            <v>0</v>
          </cell>
          <cell r="AR602" t="b">
            <v>0</v>
          </cell>
          <cell r="BC602" t="str">
            <v/>
          </cell>
          <cell r="BH602" t="str">
            <v/>
          </cell>
        </row>
        <row r="603">
          <cell r="AA603">
            <v>0</v>
          </cell>
          <cell r="AR603" t="b">
            <v>0</v>
          </cell>
          <cell r="BC603" t="str">
            <v/>
          </cell>
          <cell r="BH603" t="str">
            <v/>
          </cell>
        </row>
        <row r="604">
          <cell r="AA604">
            <v>0</v>
          </cell>
          <cell r="AR604" t="b">
            <v>0</v>
          </cell>
          <cell r="BC604" t="str">
            <v/>
          </cell>
          <cell r="BH604" t="str">
            <v/>
          </cell>
        </row>
        <row r="605">
          <cell r="AA605">
            <v>0</v>
          </cell>
          <cell r="BC605" t="str">
            <v/>
          </cell>
          <cell r="BH605" t="str">
            <v/>
          </cell>
        </row>
        <row r="606">
          <cell r="AA606">
            <v>0</v>
          </cell>
          <cell r="BC606" t="str">
            <v/>
          </cell>
          <cell r="BH606" t="str">
            <v/>
          </cell>
        </row>
        <row r="607">
          <cell r="AA607">
            <v>0</v>
          </cell>
          <cell r="BC607" t="str">
            <v/>
          </cell>
          <cell r="BH607" t="str">
            <v/>
          </cell>
        </row>
        <row r="608">
          <cell r="AA608">
            <v>0</v>
          </cell>
          <cell r="BC608" t="str">
            <v/>
          </cell>
          <cell r="BH608" t="str">
            <v/>
          </cell>
        </row>
        <row r="609">
          <cell r="AA609">
            <v>0</v>
          </cell>
          <cell r="BC609" t="str">
            <v/>
          </cell>
          <cell r="BH609" t="str">
            <v/>
          </cell>
        </row>
        <row r="610">
          <cell r="AA610">
            <v>0</v>
          </cell>
          <cell r="AR610" t="b">
            <v>0</v>
          </cell>
          <cell r="BC610" t="str">
            <v/>
          </cell>
          <cell r="BH610" t="str">
            <v/>
          </cell>
        </row>
        <row r="611">
          <cell r="AA611">
            <v>0</v>
          </cell>
          <cell r="BC611" t="str">
            <v/>
          </cell>
          <cell r="BH611" t="str">
            <v/>
          </cell>
        </row>
        <row r="612">
          <cell r="AA612">
            <v>0</v>
          </cell>
          <cell r="AR612" t="b">
            <v>0</v>
          </cell>
          <cell r="BC612" t="str">
            <v/>
          </cell>
          <cell r="BH612" t="str">
            <v/>
          </cell>
        </row>
        <row r="613">
          <cell r="AA613">
            <v>0</v>
          </cell>
          <cell r="AR613" t="b">
            <v>0</v>
          </cell>
          <cell r="BC613" t="str">
            <v/>
          </cell>
          <cell r="BH613" t="str">
            <v/>
          </cell>
        </row>
        <row r="614">
          <cell r="AA614">
            <v>0</v>
          </cell>
          <cell r="BC614" t="str">
            <v/>
          </cell>
          <cell r="BH614" t="str">
            <v/>
          </cell>
        </row>
        <row r="615">
          <cell r="AA615">
            <v>0</v>
          </cell>
          <cell r="AR615" t="b">
            <v>0</v>
          </cell>
          <cell r="BC615" t="str">
            <v/>
          </cell>
          <cell r="BH615" t="str">
            <v/>
          </cell>
        </row>
        <row r="616">
          <cell r="AA616">
            <v>0</v>
          </cell>
          <cell r="AR616" t="b">
            <v>0</v>
          </cell>
          <cell r="BC616" t="str">
            <v/>
          </cell>
          <cell r="BH616" t="str">
            <v/>
          </cell>
        </row>
        <row r="617">
          <cell r="AA617">
            <v>0</v>
          </cell>
          <cell r="BC617" t="str">
            <v/>
          </cell>
          <cell r="BH617" t="str">
            <v/>
          </cell>
        </row>
        <row r="618">
          <cell r="AA618">
            <v>0</v>
          </cell>
          <cell r="BC618" t="str">
            <v/>
          </cell>
          <cell r="BH618" t="str">
            <v/>
          </cell>
        </row>
        <row r="619">
          <cell r="AA619">
            <v>0</v>
          </cell>
          <cell r="BC619" t="str">
            <v/>
          </cell>
          <cell r="BH619" t="str">
            <v/>
          </cell>
        </row>
        <row r="620">
          <cell r="BC620" t="str">
            <v/>
          </cell>
          <cell r="BH620" t="str">
            <v/>
          </cell>
        </row>
        <row r="621">
          <cell r="BC621" t="str">
            <v/>
          </cell>
          <cell r="BH621" t="str">
            <v/>
          </cell>
        </row>
        <row r="622">
          <cell r="AA622">
            <v>0</v>
          </cell>
          <cell r="BC622" t="str">
            <v/>
          </cell>
          <cell r="BH622" t="str">
            <v/>
          </cell>
        </row>
        <row r="623">
          <cell r="AA623">
            <v>0</v>
          </cell>
          <cell r="BC623" t="str">
            <v/>
          </cell>
          <cell r="BH623" t="str">
            <v/>
          </cell>
        </row>
        <row r="624">
          <cell r="AA624">
            <v>0</v>
          </cell>
          <cell r="BC624" t="str">
            <v/>
          </cell>
          <cell r="BH624" t="str">
            <v/>
          </cell>
        </row>
        <row r="625">
          <cell r="AA625">
            <v>0</v>
          </cell>
          <cell r="BC625" t="str">
            <v/>
          </cell>
          <cell r="BH625" t="str">
            <v/>
          </cell>
        </row>
        <row r="626">
          <cell r="AA626">
            <v>0</v>
          </cell>
          <cell r="BC626" t="str">
            <v/>
          </cell>
          <cell r="BH626" t="str">
            <v/>
          </cell>
        </row>
        <row r="627">
          <cell r="AA627">
            <v>0</v>
          </cell>
          <cell r="BC627" t="str">
            <v/>
          </cell>
          <cell r="BH627" t="str">
            <v/>
          </cell>
        </row>
        <row r="628">
          <cell r="AA628">
            <v>0</v>
          </cell>
          <cell r="BC628" t="str">
            <v/>
          </cell>
          <cell r="BH628" t="str">
            <v/>
          </cell>
        </row>
        <row r="629">
          <cell r="AA629">
            <v>0</v>
          </cell>
          <cell r="BC629" t="str">
            <v/>
          </cell>
          <cell r="BH629" t="str">
            <v/>
          </cell>
        </row>
        <row r="630">
          <cell r="AA630">
            <v>0</v>
          </cell>
          <cell r="BC630" t="str">
            <v/>
          </cell>
          <cell r="BH630" t="str">
            <v/>
          </cell>
        </row>
        <row r="631">
          <cell r="AA631">
            <v>0</v>
          </cell>
          <cell r="BC631" t="str">
            <v/>
          </cell>
          <cell r="BH631" t="str">
            <v/>
          </cell>
        </row>
        <row r="632">
          <cell r="AA632">
            <v>0</v>
          </cell>
          <cell r="BC632" t="str">
            <v/>
          </cell>
          <cell r="BH632" t="str">
            <v/>
          </cell>
        </row>
        <row r="633">
          <cell r="AA633">
            <v>0</v>
          </cell>
          <cell r="AR633" t="b">
            <v>0</v>
          </cell>
          <cell r="BC633" t="str">
            <v/>
          </cell>
          <cell r="BH633" t="str">
            <v/>
          </cell>
        </row>
        <row r="634">
          <cell r="AA634">
            <v>0</v>
          </cell>
          <cell r="AR634" t="b">
            <v>0</v>
          </cell>
          <cell r="BC634" t="str">
            <v/>
          </cell>
          <cell r="BH634" t="str">
            <v/>
          </cell>
        </row>
        <row r="635">
          <cell r="AA635">
            <v>0</v>
          </cell>
          <cell r="AR635" t="b">
            <v>0</v>
          </cell>
          <cell r="BC635" t="str">
            <v/>
          </cell>
          <cell r="BH635" t="str">
            <v/>
          </cell>
        </row>
        <row r="636">
          <cell r="AA636">
            <v>0</v>
          </cell>
          <cell r="BC636" t="str">
            <v/>
          </cell>
          <cell r="BH636" t="str">
            <v/>
          </cell>
        </row>
        <row r="637">
          <cell r="AA637">
            <v>0</v>
          </cell>
          <cell r="BC637" t="str">
            <v/>
          </cell>
          <cell r="BH637" t="str">
            <v/>
          </cell>
        </row>
        <row r="638">
          <cell r="AA638">
            <v>0</v>
          </cell>
          <cell r="BC638" t="str">
            <v/>
          </cell>
          <cell r="BH638" t="str">
            <v/>
          </cell>
        </row>
        <row r="639">
          <cell r="AA639">
            <v>0</v>
          </cell>
          <cell r="BC639" t="str">
            <v/>
          </cell>
          <cell r="BH639" t="str">
            <v/>
          </cell>
        </row>
        <row r="640">
          <cell r="BC640" t="str">
            <v/>
          </cell>
          <cell r="BH640" t="str">
            <v/>
          </cell>
        </row>
        <row r="641">
          <cell r="BC641" t="str">
            <v/>
          </cell>
          <cell r="BH641" t="str">
            <v/>
          </cell>
        </row>
        <row r="642">
          <cell r="AA642">
            <v>0</v>
          </cell>
          <cell r="BC642" t="str">
            <v/>
          </cell>
          <cell r="BH642" t="str">
            <v/>
          </cell>
        </row>
        <row r="643">
          <cell r="AA643">
            <v>0</v>
          </cell>
          <cell r="AR643" t="b">
            <v>0</v>
          </cell>
          <cell r="BC643" t="str">
            <v/>
          </cell>
          <cell r="BH643" t="str">
            <v/>
          </cell>
        </row>
        <row r="644">
          <cell r="AA644">
            <v>0</v>
          </cell>
          <cell r="AR644" t="b">
            <v>0</v>
          </cell>
          <cell r="BC644" t="str">
            <v/>
          </cell>
          <cell r="BH644" t="str">
            <v/>
          </cell>
        </row>
        <row r="645">
          <cell r="AA645">
            <v>0</v>
          </cell>
          <cell r="AR645" t="b">
            <v>0</v>
          </cell>
          <cell r="BC645" t="str">
            <v/>
          </cell>
          <cell r="BH645" t="str">
            <v/>
          </cell>
        </row>
        <row r="646">
          <cell r="AA646">
            <v>0</v>
          </cell>
          <cell r="AR646" t="b">
            <v>0</v>
          </cell>
          <cell r="BC646" t="str">
            <v/>
          </cell>
          <cell r="BH646" t="str">
            <v/>
          </cell>
        </row>
        <row r="647">
          <cell r="AA647">
            <v>0</v>
          </cell>
          <cell r="BC647" t="str">
            <v/>
          </cell>
          <cell r="BH647" t="str">
            <v/>
          </cell>
        </row>
        <row r="648">
          <cell r="AA648">
            <v>0</v>
          </cell>
          <cell r="AR648" t="b">
            <v>0</v>
          </cell>
          <cell r="BC648" t="str">
            <v/>
          </cell>
          <cell r="BH648" t="str">
            <v/>
          </cell>
        </row>
        <row r="649">
          <cell r="AA649">
            <v>0</v>
          </cell>
          <cell r="AR649" t="b">
            <v>0</v>
          </cell>
          <cell r="BC649" t="str">
            <v/>
          </cell>
          <cell r="BH649" t="str">
            <v/>
          </cell>
        </row>
        <row r="650">
          <cell r="AA650">
            <v>0</v>
          </cell>
          <cell r="BC650" t="str">
            <v/>
          </cell>
          <cell r="BH650" t="str">
            <v/>
          </cell>
        </row>
        <row r="651">
          <cell r="AA651">
            <v>0</v>
          </cell>
          <cell r="BC651" t="str">
            <v/>
          </cell>
          <cell r="BH651" t="str">
            <v/>
          </cell>
        </row>
        <row r="652">
          <cell r="AA652">
            <v>0</v>
          </cell>
          <cell r="BC652" t="str">
            <v/>
          </cell>
          <cell r="BH652" t="str">
            <v/>
          </cell>
        </row>
        <row r="653">
          <cell r="AA653">
            <v>0</v>
          </cell>
          <cell r="BC653" t="str">
            <v/>
          </cell>
          <cell r="BH653" t="str">
            <v/>
          </cell>
        </row>
        <row r="654">
          <cell r="AA654">
            <v>0</v>
          </cell>
          <cell r="BC654" t="str">
            <v/>
          </cell>
          <cell r="BH654" t="str">
            <v/>
          </cell>
        </row>
        <row r="655">
          <cell r="AA655">
            <v>0</v>
          </cell>
          <cell r="BC655" t="str">
            <v/>
          </cell>
          <cell r="BH655" t="str">
            <v/>
          </cell>
        </row>
        <row r="656">
          <cell r="AA656">
            <v>0</v>
          </cell>
          <cell r="AR656" t="b">
            <v>0</v>
          </cell>
          <cell r="BC656" t="str">
            <v/>
          </cell>
          <cell r="BH656" t="str">
            <v/>
          </cell>
        </row>
        <row r="657">
          <cell r="AA657">
            <v>0</v>
          </cell>
          <cell r="AR657" t="b">
            <v>0</v>
          </cell>
          <cell r="BC657" t="str">
            <v/>
          </cell>
          <cell r="BH657" t="str">
            <v/>
          </cell>
        </row>
        <row r="658">
          <cell r="AA658">
            <v>0</v>
          </cell>
          <cell r="BC658" t="str">
            <v/>
          </cell>
          <cell r="BH658" t="str">
            <v/>
          </cell>
        </row>
        <row r="659">
          <cell r="AA659">
            <v>0</v>
          </cell>
          <cell r="BC659" t="str">
            <v/>
          </cell>
          <cell r="BH659" t="str">
            <v/>
          </cell>
        </row>
        <row r="660">
          <cell r="AA660">
            <v>0</v>
          </cell>
          <cell r="BC660" t="str">
            <v/>
          </cell>
          <cell r="BH660" t="str">
            <v/>
          </cell>
        </row>
        <row r="661">
          <cell r="AA661">
            <v>0</v>
          </cell>
          <cell r="BC661" t="str">
            <v/>
          </cell>
          <cell r="BH661" t="str">
            <v/>
          </cell>
        </row>
        <row r="662">
          <cell r="AA662">
            <v>0</v>
          </cell>
          <cell r="AR662" t="b">
            <v>0</v>
          </cell>
          <cell r="BC662" t="str">
            <v/>
          </cell>
          <cell r="BH662" t="str">
            <v/>
          </cell>
        </row>
        <row r="663">
          <cell r="AA663">
            <v>0</v>
          </cell>
          <cell r="AR663" t="b">
            <v>0</v>
          </cell>
          <cell r="BC663" t="str">
            <v/>
          </cell>
          <cell r="BH663" t="str">
            <v/>
          </cell>
        </row>
        <row r="664">
          <cell r="AA664">
            <v>0</v>
          </cell>
          <cell r="AR664" t="b">
            <v>0</v>
          </cell>
          <cell r="BC664" t="str">
            <v/>
          </cell>
          <cell r="BH664" t="str">
            <v/>
          </cell>
        </row>
        <row r="665">
          <cell r="AA665">
            <v>0</v>
          </cell>
          <cell r="BC665" t="str">
            <v/>
          </cell>
          <cell r="BH665" t="str">
            <v/>
          </cell>
        </row>
        <row r="666">
          <cell r="AA666">
            <v>0</v>
          </cell>
          <cell r="BC666" t="str">
            <v/>
          </cell>
          <cell r="BH666" t="str">
            <v/>
          </cell>
        </row>
        <row r="667">
          <cell r="AA667">
            <v>0</v>
          </cell>
          <cell r="BC667" t="str">
            <v/>
          </cell>
          <cell r="BH667" t="str">
            <v/>
          </cell>
        </row>
        <row r="668">
          <cell r="AA668">
            <v>0</v>
          </cell>
          <cell r="BC668" t="str">
            <v/>
          </cell>
          <cell r="BH668" t="str">
            <v/>
          </cell>
        </row>
        <row r="669">
          <cell r="AA669">
            <v>0</v>
          </cell>
          <cell r="BC669" t="str">
            <v/>
          </cell>
          <cell r="BH669" t="str">
            <v/>
          </cell>
        </row>
        <row r="670">
          <cell r="AA670">
            <v>0</v>
          </cell>
          <cell r="BC670" t="str">
            <v/>
          </cell>
          <cell r="BH670" t="str">
            <v/>
          </cell>
        </row>
        <row r="671">
          <cell r="AA671">
            <v>0</v>
          </cell>
          <cell r="BC671" t="str">
            <v/>
          </cell>
          <cell r="BH671" t="str">
            <v/>
          </cell>
        </row>
        <row r="672">
          <cell r="BC672" t="str">
            <v/>
          </cell>
          <cell r="BH672" t="str">
            <v/>
          </cell>
        </row>
        <row r="673">
          <cell r="AA673">
            <v>0</v>
          </cell>
          <cell r="AR673" t="b">
            <v>0</v>
          </cell>
          <cell r="BC673" t="str">
            <v/>
          </cell>
          <cell r="BH673" t="str">
            <v/>
          </cell>
        </row>
        <row r="674">
          <cell r="AA674">
            <v>0</v>
          </cell>
          <cell r="AR674" t="b">
            <v>0</v>
          </cell>
          <cell r="BC674" t="str">
            <v/>
          </cell>
          <cell r="BH674" t="str">
            <v/>
          </cell>
        </row>
        <row r="675">
          <cell r="AA675">
            <v>0</v>
          </cell>
          <cell r="AR675" t="b">
            <v>0</v>
          </cell>
          <cell r="BC675" t="str">
            <v/>
          </cell>
          <cell r="BH675" t="str">
            <v/>
          </cell>
        </row>
        <row r="676">
          <cell r="AA676">
            <v>0</v>
          </cell>
          <cell r="BC676" t="str">
            <v/>
          </cell>
          <cell r="BH676" t="str">
            <v/>
          </cell>
        </row>
        <row r="677">
          <cell r="AA677">
            <v>0</v>
          </cell>
          <cell r="BC677" t="str">
            <v/>
          </cell>
          <cell r="BH677" t="str">
            <v/>
          </cell>
        </row>
        <row r="678">
          <cell r="AA678">
            <v>0</v>
          </cell>
          <cell r="BC678" t="str">
            <v/>
          </cell>
          <cell r="BH678" t="str">
            <v/>
          </cell>
        </row>
        <row r="679">
          <cell r="AA679">
            <v>0</v>
          </cell>
          <cell r="AR679" t="b">
            <v>0</v>
          </cell>
          <cell r="BC679" t="str">
            <v/>
          </cell>
          <cell r="BH679" t="str">
            <v/>
          </cell>
        </row>
        <row r="680">
          <cell r="AA680">
            <v>0</v>
          </cell>
          <cell r="AR680" t="b">
            <v>0</v>
          </cell>
          <cell r="BC680" t="str">
            <v/>
          </cell>
          <cell r="BH680" t="str">
            <v/>
          </cell>
        </row>
        <row r="681">
          <cell r="AA681">
            <v>0</v>
          </cell>
          <cell r="AR681" t="b">
            <v>0</v>
          </cell>
          <cell r="BC681" t="str">
            <v/>
          </cell>
          <cell r="BH681" t="str">
            <v/>
          </cell>
        </row>
        <row r="682">
          <cell r="AA682">
            <v>0</v>
          </cell>
          <cell r="AR682" t="b">
            <v>0</v>
          </cell>
          <cell r="BC682" t="str">
            <v/>
          </cell>
          <cell r="BH682" t="str">
            <v/>
          </cell>
        </row>
        <row r="683">
          <cell r="AA683">
            <v>0</v>
          </cell>
          <cell r="AR683" t="b">
            <v>0</v>
          </cell>
          <cell r="BC683" t="str">
            <v/>
          </cell>
          <cell r="BH683" t="str">
            <v/>
          </cell>
        </row>
        <row r="684">
          <cell r="AA684">
            <v>0</v>
          </cell>
          <cell r="AR684" t="b">
            <v>0</v>
          </cell>
          <cell r="BC684" t="str">
            <v/>
          </cell>
          <cell r="BH684" t="str">
            <v/>
          </cell>
        </row>
        <row r="685">
          <cell r="BC685" t="str">
            <v/>
          </cell>
          <cell r="BH685" t="str">
            <v/>
          </cell>
        </row>
        <row r="686">
          <cell r="AA686">
            <v>0</v>
          </cell>
          <cell r="BC686" t="str">
            <v/>
          </cell>
          <cell r="BH686" t="str">
            <v/>
          </cell>
        </row>
        <row r="687">
          <cell r="AA687">
            <v>0</v>
          </cell>
          <cell r="BC687" t="str">
            <v/>
          </cell>
          <cell r="BH687" t="str">
            <v/>
          </cell>
        </row>
        <row r="688">
          <cell r="AA688">
            <v>0</v>
          </cell>
          <cell r="BC688" t="str">
            <v/>
          </cell>
          <cell r="BH688" t="str">
            <v/>
          </cell>
        </row>
        <row r="689">
          <cell r="AA689">
            <v>0</v>
          </cell>
          <cell r="AR689" t="b">
            <v>0</v>
          </cell>
          <cell r="BC689" t="str">
            <v/>
          </cell>
          <cell r="BH689" t="str">
            <v/>
          </cell>
        </row>
        <row r="690">
          <cell r="AA690">
            <v>0</v>
          </cell>
          <cell r="BC690" t="str">
            <v/>
          </cell>
          <cell r="BH690" t="str">
            <v/>
          </cell>
        </row>
        <row r="691">
          <cell r="BC691" t="str">
            <v/>
          </cell>
          <cell r="BH691" t="str">
            <v/>
          </cell>
        </row>
        <row r="692">
          <cell r="BC692" t="str">
            <v/>
          </cell>
          <cell r="BH692" t="str">
            <v/>
          </cell>
        </row>
        <row r="693">
          <cell r="AA693">
            <v>0</v>
          </cell>
          <cell r="BC693" t="str">
            <v/>
          </cell>
          <cell r="BH693" t="str">
            <v/>
          </cell>
        </row>
        <row r="694">
          <cell r="AA694">
            <v>0</v>
          </cell>
          <cell r="BC694" t="str">
            <v/>
          </cell>
          <cell r="BH694" t="str">
            <v/>
          </cell>
        </row>
        <row r="695">
          <cell r="AA695">
            <v>0</v>
          </cell>
          <cell r="BC695" t="str">
            <v/>
          </cell>
          <cell r="BH695" t="str">
            <v/>
          </cell>
        </row>
        <row r="696">
          <cell r="BC696" t="str">
            <v/>
          </cell>
          <cell r="BH696" t="str">
            <v/>
          </cell>
        </row>
        <row r="697">
          <cell r="BC697" t="str">
            <v/>
          </cell>
          <cell r="BH697" t="str">
            <v/>
          </cell>
        </row>
        <row r="698">
          <cell r="AA698">
            <v>0</v>
          </cell>
          <cell r="BC698" t="str">
            <v/>
          </cell>
          <cell r="BH698" t="str">
            <v/>
          </cell>
        </row>
        <row r="699">
          <cell r="AA699">
            <v>0</v>
          </cell>
          <cell r="AR699" t="b">
            <v>0</v>
          </cell>
          <cell r="BC699" t="str">
            <v/>
          </cell>
          <cell r="BH699" t="str">
            <v/>
          </cell>
        </row>
        <row r="700">
          <cell r="AA700">
            <v>0</v>
          </cell>
          <cell r="AR700" t="b">
            <v>0</v>
          </cell>
          <cell r="BC700" t="str">
            <v/>
          </cell>
          <cell r="BH700" t="str">
            <v/>
          </cell>
        </row>
        <row r="701">
          <cell r="AA701">
            <v>0</v>
          </cell>
          <cell r="BC701" t="str">
            <v/>
          </cell>
          <cell r="BH701" t="str">
            <v/>
          </cell>
        </row>
        <row r="702">
          <cell r="AA702">
            <v>0</v>
          </cell>
          <cell r="BC702" t="str">
            <v/>
          </cell>
          <cell r="BH702" t="str">
            <v/>
          </cell>
        </row>
        <row r="703">
          <cell r="AA703">
            <v>0</v>
          </cell>
          <cell r="BC703" t="str">
            <v/>
          </cell>
          <cell r="BH703" t="str">
            <v/>
          </cell>
        </row>
        <row r="704">
          <cell r="BC704" t="str">
            <v/>
          </cell>
          <cell r="BH704" t="str">
            <v/>
          </cell>
        </row>
        <row r="705">
          <cell r="BC705" t="str">
            <v/>
          </cell>
          <cell r="BH705" t="str">
            <v/>
          </cell>
        </row>
        <row r="706">
          <cell r="AA706">
            <v>0</v>
          </cell>
          <cell r="BC706" t="str">
            <v/>
          </cell>
          <cell r="BH706" t="str">
            <v/>
          </cell>
        </row>
        <row r="707">
          <cell r="AA707">
            <v>0</v>
          </cell>
          <cell r="BC707" t="str">
            <v/>
          </cell>
          <cell r="BH707" t="str">
            <v/>
          </cell>
        </row>
        <row r="708">
          <cell r="AA708">
            <v>0</v>
          </cell>
          <cell r="AR708" t="b">
            <v>0</v>
          </cell>
          <cell r="BC708" t="str">
            <v/>
          </cell>
          <cell r="BH708" t="str">
            <v/>
          </cell>
        </row>
        <row r="709">
          <cell r="AA709">
            <v>0</v>
          </cell>
          <cell r="BC709" t="str">
            <v/>
          </cell>
          <cell r="BH709" t="str">
            <v/>
          </cell>
        </row>
        <row r="710">
          <cell r="AA710">
            <v>0</v>
          </cell>
          <cell r="AO710" t="str">
            <v/>
          </cell>
          <cell r="AR710" t="b">
            <v>0</v>
          </cell>
          <cell r="BC710" t="str">
            <v/>
          </cell>
          <cell r="BH710" t="str">
            <v/>
          </cell>
        </row>
        <row r="711">
          <cell r="AA711">
            <v>0</v>
          </cell>
          <cell r="AO711" t="str">
            <v/>
          </cell>
          <cell r="AR711" t="b">
            <v>0</v>
          </cell>
          <cell r="BC711" t="str">
            <v/>
          </cell>
          <cell r="BH711" t="str">
            <v/>
          </cell>
        </row>
        <row r="712">
          <cell r="AA712">
            <v>0</v>
          </cell>
          <cell r="AO712" t="str">
            <v/>
          </cell>
          <cell r="AR712" t="b">
            <v>0</v>
          </cell>
          <cell r="BC712" t="str">
            <v/>
          </cell>
          <cell r="BH712" t="str">
            <v/>
          </cell>
        </row>
        <row r="713">
          <cell r="AA713">
            <v>0</v>
          </cell>
          <cell r="BC713" t="str">
            <v/>
          </cell>
          <cell r="BH713" t="str">
            <v/>
          </cell>
        </row>
        <row r="714">
          <cell r="AA714">
            <v>0</v>
          </cell>
          <cell r="BC714" t="str">
            <v/>
          </cell>
          <cell r="BH714" t="str">
            <v/>
          </cell>
        </row>
        <row r="715">
          <cell r="AA715">
            <v>0</v>
          </cell>
          <cell r="AR715" t="b">
            <v>0</v>
          </cell>
          <cell r="BC715" t="str">
            <v/>
          </cell>
          <cell r="BH715" t="str">
            <v/>
          </cell>
        </row>
        <row r="716">
          <cell r="AA716">
            <v>0</v>
          </cell>
          <cell r="BC716" t="str">
            <v/>
          </cell>
          <cell r="BH716" t="str">
            <v/>
          </cell>
        </row>
        <row r="717">
          <cell r="AA717">
            <v>0</v>
          </cell>
          <cell r="BC717" t="str">
            <v/>
          </cell>
          <cell r="BH717" t="str">
            <v/>
          </cell>
        </row>
        <row r="718">
          <cell r="AA718">
            <v>0</v>
          </cell>
          <cell r="BC718" t="str">
            <v/>
          </cell>
          <cell r="BH718" t="str">
            <v/>
          </cell>
        </row>
        <row r="719">
          <cell r="AA719">
            <v>0</v>
          </cell>
          <cell r="BC719" t="str">
            <v/>
          </cell>
          <cell r="BH719" t="str">
            <v/>
          </cell>
        </row>
        <row r="720">
          <cell r="AA720">
            <v>0</v>
          </cell>
          <cell r="BC720" t="str">
            <v/>
          </cell>
          <cell r="BH720" t="str">
            <v/>
          </cell>
        </row>
        <row r="721">
          <cell r="BC721" t="str">
            <v/>
          </cell>
          <cell r="BH721" t="str">
            <v/>
          </cell>
        </row>
        <row r="722">
          <cell r="BC722" t="str">
            <v/>
          </cell>
          <cell r="BH722" t="str">
            <v/>
          </cell>
        </row>
        <row r="723">
          <cell r="AA723">
            <v>0</v>
          </cell>
          <cell r="BC723" t="str">
            <v/>
          </cell>
          <cell r="BH723" t="str">
            <v/>
          </cell>
        </row>
        <row r="724">
          <cell r="AA724">
            <v>0</v>
          </cell>
          <cell r="BC724" t="str">
            <v/>
          </cell>
          <cell r="BH724" t="str">
            <v/>
          </cell>
        </row>
        <row r="725">
          <cell r="AA725">
            <v>0</v>
          </cell>
          <cell r="BC725" t="str">
            <v/>
          </cell>
          <cell r="BH725" t="str">
            <v/>
          </cell>
        </row>
        <row r="726">
          <cell r="AA726">
            <v>0</v>
          </cell>
          <cell r="BC726" t="str">
            <v/>
          </cell>
          <cell r="BH726" t="str">
            <v/>
          </cell>
        </row>
        <row r="727">
          <cell r="AA727">
            <v>0</v>
          </cell>
          <cell r="AR727" t="b">
            <v>0</v>
          </cell>
          <cell r="BC727" t="str">
            <v/>
          </cell>
          <cell r="BH727" t="str">
            <v/>
          </cell>
        </row>
        <row r="728">
          <cell r="AA728">
            <v>0</v>
          </cell>
          <cell r="AR728" t="b">
            <v>0</v>
          </cell>
          <cell r="BC728" t="str">
            <v/>
          </cell>
          <cell r="BH728" t="str">
            <v/>
          </cell>
        </row>
        <row r="729">
          <cell r="AA729">
            <v>0</v>
          </cell>
          <cell r="AR729" t="b">
            <v>0</v>
          </cell>
          <cell r="BC729" t="str">
            <v/>
          </cell>
          <cell r="BH729" t="str">
            <v/>
          </cell>
        </row>
        <row r="730">
          <cell r="AA730">
            <v>0</v>
          </cell>
          <cell r="AR730" t="b">
            <v>0</v>
          </cell>
          <cell r="BC730" t="str">
            <v/>
          </cell>
          <cell r="BH730" t="str">
            <v/>
          </cell>
        </row>
        <row r="731">
          <cell r="AA731">
            <v>0</v>
          </cell>
          <cell r="BC731" t="str">
            <v/>
          </cell>
          <cell r="BH731" t="str">
            <v/>
          </cell>
        </row>
        <row r="732">
          <cell r="AA732">
            <v>0</v>
          </cell>
          <cell r="BC732" t="str">
            <v/>
          </cell>
          <cell r="BH732" t="str">
            <v/>
          </cell>
        </row>
        <row r="733">
          <cell r="AA733">
            <v>0</v>
          </cell>
          <cell r="BC733" t="str">
            <v/>
          </cell>
          <cell r="BH733" t="str">
            <v/>
          </cell>
        </row>
        <row r="734">
          <cell r="AA734">
            <v>0</v>
          </cell>
          <cell r="BC734" t="str">
            <v/>
          </cell>
          <cell r="BH734" t="str">
            <v/>
          </cell>
        </row>
        <row r="735">
          <cell r="AA735">
            <v>0</v>
          </cell>
          <cell r="BC735" t="str">
            <v/>
          </cell>
          <cell r="BH735" t="str">
            <v/>
          </cell>
        </row>
        <row r="736">
          <cell r="AA736">
            <v>0</v>
          </cell>
          <cell r="BC736" t="str">
            <v/>
          </cell>
          <cell r="BH736" t="str">
            <v/>
          </cell>
        </row>
        <row r="737">
          <cell r="AA737">
            <v>0</v>
          </cell>
          <cell r="BC737" t="str">
            <v/>
          </cell>
          <cell r="BH737" t="str">
            <v/>
          </cell>
        </row>
        <row r="738">
          <cell r="AA738">
            <v>0</v>
          </cell>
          <cell r="BC738" t="str">
            <v/>
          </cell>
          <cell r="BH738" t="str">
            <v/>
          </cell>
        </row>
        <row r="739">
          <cell r="AA739">
            <v>0</v>
          </cell>
          <cell r="BC739" t="str">
            <v/>
          </cell>
          <cell r="BH739" t="str">
            <v/>
          </cell>
        </row>
        <row r="740">
          <cell r="AA740">
            <v>0</v>
          </cell>
          <cell r="BC740" t="str">
            <v/>
          </cell>
          <cell r="BH740" t="str">
            <v/>
          </cell>
        </row>
        <row r="741">
          <cell r="AA741">
            <v>0</v>
          </cell>
          <cell r="BC741" t="str">
            <v/>
          </cell>
          <cell r="BH741" t="str">
            <v/>
          </cell>
        </row>
        <row r="742">
          <cell r="AA742">
            <v>0</v>
          </cell>
          <cell r="AR742" t="b">
            <v>0</v>
          </cell>
          <cell r="BC742" t="str">
            <v/>
          </cell>
          <cell r="BH742" t="str">
            <v/>
          </cell>
        </row>
        <row r="743">
          <cell r="AA743">
            <v>0</v>
          </cell>
          <cell r="BC743" t="str">
            <v/>
          </cell>
          <cell r="BH743" t="str">
            <v/>
          </cell>
        </row>
        <row r="744">
          <cell r="AA744">
            <v>0</v>
          </cell>
          <cell r="AR744" t="b">
            <v>0</v>
          </cell>
          <cell r="BC744" t="str">
            <v/>
          </cell>
          <cell r="BH744" t="str">
            <v/>
          </cell>
        </row>
        <row r="745">
          <cell r="AA745">
            <v>0</v>
          </cell>
          <cell r="BC745" t="str">
            <v/>
          </cell>
          <cell r="BH745" t="str">
            <v/>
          </cell>
        </row>
        <row r="746">
          <cell r="AA746">
            <v>0</v>
          </cell>
          <cell r="BC746" t="str">
            <v/>
          </cell>
          <cell r="BH746" t="str">
            <v/>
          </cell>
        </row>
        <row r="747">
          <cell r="AA747">
            <v>0</v>
          </cell>
          <cell r="BC747" t="str">
            <v/>
          </cell>
          <cell r="BH747" t="str">
            <v/>
          </cell>
        </row>
        <row r="748">
          <cell r="AA748">
            <v>0</v>
          </cell>
          <cell r="BC748" t="str">
            <v/>
          </cell>
          <cell r="BH748" t="str">
            <v/>
          </cell>
        </row>
        <row r="749">
          <cell r="AA749">
            <v>0</v>
          </cell>
          <cell r="BC749" t="str">
            <v/>
          </cell>
          <cell r="BH749" t="str">
            <v/>
          </cell>
        </row>
        <row r="750">
          <cell r="AA750">
            <v>0</v>
          </cell>
          <cell r="AR750" t="b">
            <v>0</v>
          </cell>
          <cell r="BC750" t="str">
            <v/>
          </cell>
          <cell r="BH750" t="str">
            <v/>
          </cell>
        </row>
        <row r="751">
          <cell r="AA751">
            <v>0</v>
          </cell>
          <cell r="BC751" t="str">
            <v/>
          </cell>
          <cell r="BH751" t="str">
            <v/>
          </cell>
        </row>
        <row r="752">
          <cell r="AA752">
            <v>0</v>
          </cell>
          <cell r="BC752" t="str">
            <v/>
          </cell>
          <cell r="BH752" t="str">
            <v/>
          </cell>
        </row>
        <row r="753">
          <cell r="AA753">
            <v>0</v>
          </cell>
          <cell r="BC753" t="str">
            <v/>
          </cell>
          <cell r="BH753" t="str">
            <v/>
          </cell>
        </row>
        <row r="754">
          <cell r="AA754">
            <v>0</v>
          </cell>
          <cell r="BC754" t="str">
            <v/>
          </cell>
          <cell r="BH754" t="str">
            <v/>
          </cell>
        </row>
        <row r="755">
          <cell r="AA755">
            <v>0</v>
          </cell>
          <cell r="BC755" t="str">
            <v/>
          </cell>
          <cell r="BH755" t="str">
            <v/>
          </cell>
        </row>
        <row r="756">
          <cell r="AA756">
            <v>0</v>
          </cell>
          <cell r="BC756" t="str">
            <v/>
          </cell>
          <cell r="BH756" t="str">
            <v/>
          </cell>
        </row>
        <row r="757">
          <cell r="AA757">
            <v>0</v>
          </cell>
          <cell r="AO757" t="str">
            <v/>
          </cell>
          <cell r="AR757" t="b">
            <v>0</v>
          </cell>
          <cell r="BC757" t="str">
            <v/>
          </cell>
          <cell r="BH757" t="str">
            <v/>
          </cell>
        </row>
        <row r="758">
          <cell r="AA758">
            <v>0</v>
          </cell>
          <cell r="AO758" t="str">
            <v/>
          </cell>
          <cell r="AR758" t="b">
            <v>0</v>
          </cell>
          <cell r="BC758" t="str">
            <v/>
          </cell>
          <cell r="BH758" t="str">
            <v/>
          </cell>
        </row>
        <row r="759">
          <cell r="AA759">
            <v>0</v>
          </cell>
          <cell r="AO759" t="str">
            <v/>
          </cell>
          <cell r="AR759" t="b">
            <v>0</v>
          </cell>
          <cell r="BC759" t="str">
            <v/>
          </cell>
          <cell r="BH759" t="str">
            <v/>
          </cell>
        </row>
        <row r="760">
          <cell r="AA760">
            <v>0</v>
          </cell>
          <cell r="AR760" t="b">
            <v>0</v>
          </cell>
          <cell r="BC760" t="str">
            <v/>
          </cell>
          <cell r="BH760" t="str">
            <v/>
          </cell>
        </row>
        <row r="761">
          <cell r="AA761">
            <v>0</v>
          </cell>
          <cell r="AO761" t="str">
            <v/>
          </cell>
          <cell r="AR761" t="b">
            <v>0</v>
          </cell>
          <cell r="BC761" t="str">
            <v/>
          </cell>
          <cell r="BH761" t="str">
            <v/>
          </cell>
        </row>
        <row r="762">
          <cell r="AA762">
            <v>0</v>
          </cell>
          <cell r="AO762" t="str">
            <v/>
          </cell>
          <cell r="AR762" t="b">
            <v>0</v>
          </cell>
          <cell r="BC762" t="str">
            <v/>
          </cell>
          <cell r="BH762" t="str">
            <v/>
          </cell>
        </row>
        <row r="763">
          <cell r="AA763">
            <v>0</v>
          </cell>
          <cell r="AO763" t="str">
            <v/>
          </cell>
          <cell r="AR763" t="b">
            <v>0</v>
          </cell>
          <cell r="BC763" t="str">
            <v/>
          </cell>
          <cell r="BH763" t="str">
            <v/>
          </cell>
        </row>
        <row r="764">
          <cell r="AA764">
            <v>0</v>
          </cell>
          <cell r="BC764" t="str">
            <v/>
          </cell>
          <cell r="BH764" t="str">
            <v/>
          </cell>
        </row>
        <row r="765">
          <cell r="AA765">
            <v>0</v>
          </cell>
          <cell r="BC765" t="str">
            <v/>
          </cell>
          <cell r="BH765" t="str">
            <v/>
          </cell>
        </row>
        <row r="766">
          <cell r="AA766">
            <v>0</v>
          </cell>
          <cell r="BC766" t="str">
            <v/>
          </cell>
          <cell r="BH766" t="str">
            <v/>
          </cell>
        </row>
        <row r="767">
          <cell r="AA767">
            <v>0</v>
          </cell>
          <cell r="BC767" t="str">
            <v/>
          </cell>
          <cell r="BH767" t="str">
            <v/>
          </cell>
        </row>
        <row r="768">
          <cell r="AA768">
            <v>0</v>
          </cell>
          <cell r="AR768" t="b">
            <v>0</v>
          </cell>
          <cell r="BC768" t="str">
            <v/>
          </cell>
          <cell r="BH768" t="str">
            <v/>
          </cell>
        </row>
        <row r="769">
          <cell r="AA769">
            <v>0</v>
          </cell>
          <cell r="BC769" t="str">
            <v/>
          </cell>
          <cell r="BH769" t="str">
            <v/>
          </cell>
        </row>
        <row r="770">
          <cell r="AA770">
            <v>0</v>
          </cell>
          <cell r="AO770" t="str">
            <v/>
          </cell>
          <cell r="AR770" t="b">
            <v>0</v>
          </cell>
          <cell r="BC770" t="str">
            <v/>
          </cell>
          <cell r="BH770" t="str">
            <v/>
          </cell>
        </row>
        <row r="771">
          <cell r="AA771">
            <v>0</v>
          </cell>
          <cell r="AO771" t="str">
            <v/>
          </cell>
          <cell r="AR771" t="b">
            <v>0</v>
          </cell>
          <cell r="BC771" t="str">
            <v/>
          </cell>
          <cell r="BH771" t="str">
            <v/>
          </cell>
        </row>
        <row r="772">
          <cell r="AA772">
            <v>0</v>
          </cell>
          <cell r="AO772" t="str">
            <v/>
          </cell>
          <cell r="AR772" t="b">
            <v>0</v>
          </cell>
          <cell r="BC772" t="str">
            <v/>
          </cell>
          <cell r="BH772" t="str">
            <v/>
          </cell>
        </row>
        <row r="773">
          <cell r="AA773">
            <v>0</v>
          </cell>
          <cell r="BC773" t="str">
            <v/>
          </cell>
          <cell r="BH773" t="str">
            <v/>
          </cell>
        </row>
        <row r="774">
          <cell r="AA774">
            <v>0</v>
          </cell>
          <cell r="BC774" t="str">
            <v/>
          </cell>
          <cell r="BH774" t="str">
            <v/>
          </cell>
        </row>
        <row r="775">
          <cell r="AA775">
            <v>0</v>
          </cell>
          <cell r="BC775" t="str">
            <v/>
          </cell>
          <cell r="BH775" t="str">
            <v/>
          </cell>
        </row>
        <row r="776">
          <cell r="AA776">
            <v>0</v>
          </cell>
          <cell r="BC776" t="str">
            <v/>
          </cell>
          <cell r="BH776" t="str">
            <v/>
          </cell>
        </row>
        <row r="777">
          <cell r="AA777">
            <v>0</v>
          </cell>
          <cell r="BC777" t="str">
            <v/>
          </cell>
          <cell r="BH777" t="str">
            <v/>
          </cell>
        </row>
        <row r="778">
          <cell r="AA778">
            <v>0</v>
          </cell>
          <cell r="BC778" t="str">
            <v/>
          </cell>
          <cell r="BH778" t="str">
            <v/>
          </cell>
        </row>
        <row r="779">
          <cell r="AA779">
            <v>0</v>
          </cell>
          <cell r="BC779" t="str">
            <v/>
          </cell>
          <cell r="BH779" t="str">
            <v/>
          </cell>
        </row>
        <row r="780">
          <cell r="BC780" t="str">
            <v/>
          </cell>
          <cell r="BH780" t="str">
            <v/>
          </cell>
        </row>
        <row r="781">
          <cell r="BC781" t="str">
            <v/>
          </cell>
          <cell r="BH781" t="str">
            <v/>
          </cell>
        </row>
        <row r="782">
          <cell r="AA782">
            <v>0</v>
          </cell>
          <cell r="AR782" t="b">
            <v>0</v>
          </cell>
          <cell r="BC782" t="str">
            <v/>
          </cell>
          <cell r="BH782" t="str">
            <v/>
          </cell>
        </row>
        <row r="783">
          <cell r="AA783">
            <v>0</v>
          </cell>
          <cell r="AR783" t="b">
            <v>0</v>
          </cell>
          <cell r="BC783" t="str">
            <v/>
          </cell>
          <cell r="BH783" t="str">
            <v/>
          </cell>
        </row>
        <row r="784">
          <cell r="AA784">
            <v>0</v>
          </cell>
          <cell r="BC784" t="str">
            <v/>
          </cell>
          <cell r="BH784" t="str">
            <v/>
          </cell>
        </row>
        <row r="785">
          <cell r="AA785">
            <v>0</v>
          </cell>
          <cell r="BC785" t="str">
            <v/>
          </cell>
          <cell r="BH785" t="str">
            <v/>
          </cell>
        </row>
        <row r="786">
          <cell r="AA786">
            <v>0</v>
          </cell>
          <cell r="BC786" t="str">
            <v/>
          </cell>
          <cell r="BH786" t="str">
            <v/>
          </cell>
        </row>
        <row r="787">
          <cell r="AA787">
            <v>0</v>
          </cell>
          <cell r="BC787" t="str">
            <v/>
          </cell>
          <cell r="BH787" t="str">
            <v/>
          </cell>
        </row>
        <row r="788">
          <cell r="AA788">
            <v>0</v>
          </cell>
          <cell r="BC788" t="str">
            <v/>
          </cell>
          <cell r="BH788" t="str">
            <v/>
          </cell>
        </row>
        <row r="789">
          <cell r="AA789">
            <v>0</v>
          </cell>
          <cell r="AR789" t="b">
            <v>0</v>
          </cell>
          <cell r="BC789" t="str">
            <v/>
          </cell>
          <cell r="BH789" t="str">
            <v/>
          </cell>
        </row>
        <row r="790">
          <cell r="AA790">
            <v>0</v>
          </cell>
          <cell r="AR790" t="b">
            <v>0</v>
          </cell>
          <cell r="BC790" t="str">
            <v/>
          </cell>
          <cell r="BH790" t="str">
            <v/>
          </cell>
        </row>
        <row r="791">
          <cell r="AA791">
            <v>0</v>
          </cell>
          <cell r="BC791" t="str">
            <v/>
          </cell>
          <cell r="BH791" t="str">
            <v/>
          </cell>
        </row>
        <row r="792">
          <cell r="AA792">
            <v>0</v>
          </cell>
          <cell r="BC792" t="str">
            <v/>
          </cell>
          <cell r="BH792" t="str">
            <v/>
          </cell>
        </row>
        <row r="793">
          <cell r="AA793">
            <v>0</v>
          </cell>
          <cell r="BC793" t="str">
            <v/>
          </cell>
          <cell r="BH793" t="str">
            <v/>
          </cell>
        </row>
        <row r="794">
          <cell r="AA794">
            <v>0</v>
          </cell>
          <cell r="BC794" t="str">
            <v/>
          </cell>
          <cell r="BH794" t="str">
            <v/>
          </cell>
        </row>
        <row r="795">
          <cell r="AA795">
            <v>0</v>
          </cell>
          <cell r="BC795" t="str">
            <v/>
          </cell>
          <cell r="BH795" t="str">
            <v/>
          </cell>
        </row>
        <row r="796">
          <cell r="AA796">
            <v>0</v>
          </cell>
          <cell r="BC796" t="str">
            <v/>
          </cell>
          <cell r="BH796" t="str">
            <v/>
          </cell>
        </row>
        <row r="797">
          <cell r="AA797">
            <v>0</v>
          </cell>
          <cell r="BC797" t="str">
            <v/>
          </cell>
          <cell r="BH797" t="str">
            <v/>
          </cell>
        </row>
        <row r="798">
          <cell r="AA798">
            <v>0</v>
          </cell>
          <cell r="BC798" t="str">
            <v/>
          </cell>
          <cell r="BH798" t="str">
            <v/>
          </cell>
        </row>
        <row r="799">
          <cell r="AA799">
            <v>0</v>
          </cell>
          <cell r="BC799" t="str">
            <v/>
          </cell>
          <cell r="BH799" t="str">
            <v/>
          </cell>
        </row>
        <row r="800">
          <cell r="AA800">
            <v>0</v>
          </cell>
          <cell r="BC800" t="str">
            <v/>
          </cell>
          <cell r="BH800" t="str">
            <v/>
          </cell>
        </row>
        <row r="801">
          <cell r="AA801">
            <v>0</v>
          </cell>
          <cell r="BC801" t="str">
            <v/>
          </cell>
          <cell r="BH801" t="str">
            <v/>
          </cell>
        </row>
        <row r="802">
          <cell r="AA802">
            <v>0</v>
          </cell>
          <cell r="BC802" t="str">
            <v/>
          </cell>
          <cell r="BH802" t="str">
            <v/>
          </cell>
        </row>
        <row r="803">
          <cell r="AA803">
            <v>0</v>
          </cell>
          <cell r="BC803" t="str">
            <v/>
          </cell>
          <cell r="BH803" t="str">
            <v/>
          </cell>
        </row>
        <row r="804">
          <cell r="AA804">
            <v>0</v>
          </cell>
          <cell r="AR804" t="b">
            <v>0</v>
          </cell>
          <cell r="BC804" t="str">
            <v/>
          </cell>
          <cell r="BH804" t="str">
            <v/>
          </cell>
        </row>
        <row r="805">
          <cell r="AA805">
            <v>0</v>
          </cell>
          <cell r="AR805" t="b">
            <v>0</v>
          </cell>
          <cell r="BC805" t="str">
            <v/>
          </cell>
          <cell r="BH805" t="str">
            <v/>
          </cell>
        </row>
        <row r="806">
          <cell r="AA806">
            <v>0</v>
          </cell>
          <cell r="BC806" t="str">
            <v/>
          </cell>
          <cell r="BH806" t="str">
            <v/>
          </cell>
        </row>
        <row r="807">
          <cell r="AA807">
            <v>0</v>
          </cell>
          <cell r="BC807" t="str">
            <v/>
          </cell>
          <cell r="BH807" t="str">
            <v/>
          </cell>
        </row>
        <row r="808">
          <cell r="AA808">
            <v>0</v>
          </cell>
          <cell r="AR808" t="b">
            <v>0</v>
          </cell>
          <cell r="BC808" t="str">
            <v/>
          </cell>
          <cell r="BH808" t="str">
            <v/>
          </cell>
        </row>
        <row r="809">
          <cell r="AA809">
            <v>0</v>
          </cell>
          <cell r="AR809" t="b">
            <v>0</v>
          </cell>
          <cell r="BC809" t="str">
            <v/>
          </cell>
          <cell r="BH809" t="str">
            <v/>
          </cell>
        </row>
        <row r="810">
          <cell r="AA810">
            <v>0</v>
          </cell>
          <cell r="BC810" t="str">
            <v/>
          </cell>
          <cell r="BH810" t="str">
            <v/>
          </cell>
        </row>
        <row r="811">
          <cell r="AA811">
            <v>0</v>
          </cell>
          <cell r="AR811" t="b">
            <v>0</v>
          </cell>
          <cell r="BC811" t="str">
            <v/>
          </cell>
          <cell r="BH811" t="str">
            <v/>
          </cell>
        </row>
        <row r="812">
          <cell r="AA812">
            <v>0</v>
          </cell>
          <cell r="AR812" t="b">
            <v>0</v>
          </cell>
          <cell r="BC812" t="str">
            <v/>
          </cell>
          <cell r="BH812" t="str">
            <v/>
          </cell>
        </row>
        <row r="813">
          <cell r="AA813">
            <v>0</v>
          </cell>
          <cell r="BC813" t="str">
            <v/>
          </cell>
          <cell r="BH813" t="str">
            <v/>
          </cell>
        </row>
        <row r="814">
          <cell r="AA814">
            <v>0</v>
          </cell>
          <cell r="BC814" t="str">
            <v/>
          </cell>
          <cell r="BH814" t="str">
            <v/>
          </cell>
        </row>
        <row r="815">
          <cell r="AA815">
            <v>0</v>
          </cell>
          <cell r="BC815" t="str">
            <v/>
          </cell>
          <cell r="BH815" t="str">
            <v/>
          </cell>
        </row>
        <row r="816">
          <cell r="AA816">
            <v>0</v>
          </cell>
          <cell r="BC816" t="str">
            <v/>
          </cell>
          <cell r="BH816" t="str">
            <v/>
          </cell>
        </row>
        <row r="817">
          <cell r="AA817">
            <v>0</v>
          </cell>
          <cell r="AR817" t="b">
            <v>0</v>
          </cell>
          <cell r="BC817" t="str">
            <v/>
          </cell>
          <cell r="BH817" t="str">
            <v/>
          </cell>
        </row>
        <row r="818">
          <cell r="AA818">
            <v>0</v>
          </cell>
          <cell r="AR818" t="b">
            <v>0</v>
          </cell>
          <cell r="BC818" t="str">
            <v/>
          </cell>
          <cell r="BH818" t="str">
            <v/>
          </cell>
        </row>
        <row r="819">
          <cell r="AA819">
            <v>0</v>
          </cell>
          <cell r="BC819" t="str">
            <v/>
          </cell>
          <cell r="BH819" t="str">
            <v/>
          </cell>
        </row>
        <row r="820">
          <cell r="AA820">
            <v>0</v>
          </cell>
          <cell r="AR820" t="b">
            <v>0</v>
          </cell>
          <cell r="BC820" t="str">
            <v/>
          </cell>
          <cell r="BH820" t="str">
            <v/>
          </cell>
        </row>
        <row r="821">
          <cell r="AA821">
            <v>0</v>
          </cell>
          <cell r="AR821" t="b">
            <v>0</v>
          </cell>
          <cell r="BC821" t="str">
            <v/>
          </cell>
          <cell r="BH821" t="str">
            <v/>
          </cell>
        </row>
        <row r="822">
          <cell r="AA822">
            <v>0</v>
          </cell>
          <cell r="BC822" t="str">
            <v/>
          </cell>
          <cell r="BH822" t="str">
            <v/>
          </cell>
        </row>
        <row r="823">
          <cell r="AA823">
            <v>0</v>
          </cell>
          <cell r="AR823" t="b">
            <v>0</v>
          </cell>
          <cell r="BC823" t="str">
            <v/>
          </cell>
          <cell r="BH823" t="str">
            <v/>
          </cell>
        </row>
        <row r="824">
          <cell r="AA824">
            <v>0</v>
          </cell>
          <cell r="AR824" t="b">
            <v>0</v>
          </cell>
          <cell r="BC824" t="str">
            <v/>
          </cell>
          <cell r="BH824" t="str">
            <v/>
          </cell>
        </row>
        <row r="825">
          <cell r="AA825">
            <v>0</v>
          </cell>
          <cell r="BC825" t="str">
            <v/>
          </cell>
          <cell r="BH825" t="str">
            <v/>
          </cell>
        </row>
        <row r="826">
          <cell r="AA826">
            <v>0</v>
          </cell>
          <cell r="AR826" t="b">
            <v>0</v>
          </cell>
          <cell r="BC826" t="str">
            <v/>
          </cell>
          <cell r="BH826" t="str">
            <v/>
          </cell>
        </row>
        <row r="827">
          <cell r="AA827">
            <v>0</v>
          </cell>
          <cell r="AR827" t="b">
            <v>0</v>
          </cell>
          <cell r="BC827" t="str">
            <v/>
          </cell>
          <cell r="BH827" t="str">
            <v/>
          </cell>
        </row>
        <row r="828">
          <cell r="AA828">
            <v>0</v>
          </cell>
          <cell r="BC828" t="str">
            <v/>
          </cell>
          <cell r="BH828" t="str">
            <v/>
          </cell>
        </row>
        <row r="829">
          <cell r="AA829">
            <v>0</v>
          </cell>
          <cell r="BC829" t="str">
            <v/>
          </cell>
          <cell r="BH829" t="str">
            <v/>
          </cell>
        </row>
        <row r="830">
          <cell r="BC830" t="str">
            <v/>
          </cell>
          <cell r="BH830" t="str">
            <v/>
          </cell>
        </row>
        <row r="831">
          <cell r="BC831" t="str">
            <v/>
          </cell>
          <cell r="BH831" t="str">
            <v/>
          </cell>
        </row>
        <row r="832">
          <cell r="AA832">
            <v>0</v>
          </cell>
          <cell r="BC832" t="str">
            <v/>
          </cell>
          <cell r="BH832" t="str">
            <v/>
          </cell>
        </row>
        <row r="833">
          <cell r="AA833">
            <v>0</v>
          </cell>
          <cell r="BC833" t="str">
            <v/>
          </cell>
          <cell r="BH833" t="str">
            <v/>
          </cell>
        </row>
        <row r="834">
          <cell r="AA834">
            <v>0</v>
          </cell>
          <cell r="BC834" t="str">
            <v/>
          </cell>
          <cell r="BH834" t="str">
            <v/>
          </cell>
        </row>
        <row r="835">
          <cell r="AA835">
            <v>0</v>
          </cell>
          <cell r="BC835" t="str">
            <v/>
          </cell>
          <cell r="BH835" t="str">
            <v/>
          </cell>
        </row>
        <row r="836">
          <cell r="BC836" t="str">
            <v/>
          </cell>
          <cell r="BH836" t="str">
            <v/>
          </cell>
        </row>
        <row r="837">
          <cell r="AQ837">
            <v>0</v>
          </cell>
          <cell r="BC837" t="str">
            <v/>
          </cell>
          <cell r="BH837" t="str">
            <v/>
          </cell>
        </row>
        <row r="838">
          <cell r="AA838">
            <v>0</v>
          </cell>
          <cell r="BC838" t="str">
            <v/>
          </cell>
          <cell r="BH838" t="str">
            <v/>
          </cell>
        </row>
        <row r="839">
          <cell r="AA839">
            <v>0</v>
          </cell>
          <cell r="BC839" t="str">
            <v/>
          </cell>
          <cell r="BH839" t="str">
            <v/>
          </cell>
        </row>
        <row r="840">
          <cell r="AA840">
            <v>0</v>
          </cell>
          <cell r="BC840" t="str">
            <v/>
          </cell>
          <cell r="BH840" t="str">
            <v/>
          </cell>
        </row>
        <row r="841">
          <cell r="AA841">
            <v>0</v>
          </cell>
          <cell r="BC841" t="str">
            <v/>
          </cell>
          <cell r="BH841" t="str">
            <v/>
          </cell>
        </row>
        <row r="842">
          <cell r="AA842">
            <v>0</v>
          </cell>
          <cell r="BC842" t="str">
            <v/>
          </cell>
          <cell r="BH842" t="str">
            <v/>
          </cell>
        </row>
        <row r="843">
          <cell r="AA843">
            <v>0</v>
          </cell>
          <cell r="BC843" t="str">
            <v/>
          </cell>
          <cell r="BH843" t="str">
            <v/>
          </cell>
        </row>
        <row r="844">
          <cell r="AA844">
            <v>0</v>
          </cell>
          <cell r="BC844" t="str">
            <v/>
          </cell>
          <cell r="BH844" t="str">
            <v/>
          </cell>
        </row>
        <row r="845">
          <cell r="AA845">
            <v>0</v>
          </cell>
          <cell r="BC845" t="str">
            <v/>
          </cell>
          <cell r="BH845" t="str">
            <v/>
          </cell>
        </row>
        <row r="846">
          <cell r="BC846" t="str">
            <v/>
          </cell>
          <cell r="BH846" t="str">
            <v/>
          </cell>
        </row>
        <row r="847">
          <cell r="AQ847">
            <v>0</v>
          </cell>
          <cell r="BC847" t="str">
            <v/>
          </cell>
          <cell r="BH847" t="str">
            <v/>
          </cell>
        </row>
        <row r="848">
          <cell r="AA848">
            <v>0</v>
          </cell>
          <cell r="AR848" t="b">
            <v>0</v>
          </cell>
          <cell r="BC848" t="str">
            <v/>
          </cell>
          <cell r="BH848" t="str">
            <v/>
          </cell>
        </row>
        <row r="849">
          <cell r="AA849">
            <v>0</v>
          </cell>
          <cell r="BC849" t="str">
            <v/>
          </cell>
          <cell r="BH849" t="str">
            <v/>
          </cell>
        </row>
        <row r="850">
          <cell r="AA850">
            <v>0</v>
          </cell>
          <cell r="BC850" t="str">
            <v/>
          </cell>
          <cell r="BH850" t="str">
            <v/>
          </cell>
        </row>
        <row r="851">
          <cell r="AA851">
            <v>0</v>
          </cell>
          <cell r="BC851" t="str">
            <v/>
          </cell>
          <cell r="BH851" t="str">
            <v/>
          </cell>
        </row>
        <row r="852">
          <cell r="AA852">
            <v>0</v>
          </cell>
          <cell r="AR852" t="b">
            <v>0</v>
          </cell>
          <cell r="BC852" t="str">
            <v/>
          </cell>
          <cell r="BH852" t="str">
            <v/>
          </cell>
        </row>
        <row r="853">
          <cell r="AA853">
            <v>0</v>
          </cell>
          <cell r="AR853" t="b">
            <v>0</v>
          </cell>
          <cell r="BC853" t="str">
            <v/>
          </cell>
          <cell r="BH853" t="str">
            <v/>
          </cell>
        </row>
        <row r="854">
          <cell r="AA854">
            <v>0</v>
          </cell>
          <cell r="AR854" t="b">
            <v>0</v>
          </cell>
          <cell r="BC854" t="str">
            <v/>
          </cell>
          <cell r="BH854" t="str">
            <v/>
          </cell>
        </row>
        <row r="855">
          <cell r="AA855">
            <v>0</v>
          </cell>
          <cell r="AR855" t="b">
            <v>0</v>
          </cell>
          <cell r="BC855" t="str">
            <v/>
          </cell>
          <cell r="BH855" t="str">
            <v/>
          </cell>
        </row>
        <row r="856">
          <cell r="AA856">
            <v>0</v>
          </cell>
          <cell r="BC856" t="str">
            <v/>
          </cell>
          <cell r="BH856" t="str">
            <v/>
          </cell>
        </row>
        <row r="857">
          <cell r="AA857">
            <v>0</v>
          </cell>
          <cell r="BC857" t="str">
            <v/>
          </cell>
          <cell r="BH857" t="str">
            <v/>
          </cell>
        </row>
        <row r="858">
          <cell r="AA858">
            <v>0</v>
          </cell>
          <cell r="BC858" t="str">
            <v/>
          </cell>
          <cell r="BH858" t="str">
            <v/>
          </cell>
        </row>
        <row r="859">
          <cell r="AA859">
            <v>0</v>
          </cell>
          <cell r="AQ859">
            <v>0</v>
          </cell>
          <cell r="BC859" t="str">
            <v/>
          </cell>
          <cell r="BH859" t="str">
            <v/>
          </cell>
        </row>
        <row r="860">
          <cell r="AA860">
            <v>0</v>
          </cell>
          <cell r="BC860" t="str">
            <v/>
          </cell>
          <cell r="BH860" t="str">
            <v/>
          </cell>
        </row>
        <row r="861">
          <cell r="AA861">
            <v>0</v>
          </cell>
          <cell r="BC861" t="str">
            <v/>
          </cell>
          <cell r="BH861" t="str">
            <v/>
          </cell>
        </row>
        <row r="862">
          <cell r="BC862" t="str">
            <v/>
          </cell>
          <cell r="BH862" t="str">
            <v/>
          </cell>
        </row>
        <row r="863">
          <cell r="BC863" t="str">
            <v/>
          </cell>
          <cell r="BH863" t="str">
            <v/>
          </cell>
        </row>
        <row r="864">
          <cell r="AA864">
            <v>0</v>
          </cell>
          <cell r="BC864" t="str">
            <v/>
          </cell>
          <cell r="BH864" t="str">
            <v/>
          </cell>
        </row>
        <row r="865">
          <cell r="AA865">
            <v>0</v>
          </cell>
          <cell r="BC865" t="str">
            <v/>
          </cell>
          <cell r="BH865" t="str">
            <v/>
          </cell>
        </row>
        <row r="866">
          <cell r="AA866">
            <v>0</v>
          </cell>
          <cell r="AR866" t="b">
            <v>0</v>
          </cell>
          <cell r="BC866" t="str">
            <v/>
          </cell>
          <cell r="BH866" t="str">
            <v/>
          </cell>
        </row>
        <row r="867">
          <cell r="AA867">
            <v>0</v>
          </cell>
          <cell r="AR867" t="b">
            <v>0</v>
          </cell>
          <cell r="BC867" t="str">
            <v/>
          </cell>
          <cell r="BH867" t="str">
            <v/>
          </cell>
        </row>
        <row r="868">
          <cell r="AA868">
            <v>0</v>
          </cell>
          <cell r="BC868" t="str">
            <v/>
          </cell>
          <cell r="BH868" t="str">
            <v/>
          </cell>
        </row>
        <row r="869">
          <cell r="AA869">
            <v>0</v>
          </cell>
          <cell r="BC869" t="str">
            <v/>
          </cell>
          <cell r="BH869" t="str">
            <v/>
          </cell>
        </row>
        <row r="870">
          <cell r="AA870">
            <v>0</v>
          </cell>
          <cell r="AR870" t="b">
            <v>0</v>
          </cell>
          <cell r="BC870" t="str">
            <v/>
          </cell>
          <cell r="BH870" t="str">
            <v/>
          </cell>
        </row>
        <row r="871">
          <cell r="AA871">
            <v>0</v>
          </cell>
          <cell r="AR871" t="b">
            <v>0</v>
          </cell>
          <cell r="BC871" t="str">
            <v/>
          </cell>
          <cell r="BH871" t="str">
            <v/>
          </cell>
        </row>
        <row r="872">
          <cell r="AA872">
            <v>0</v>
          </cell>
          <cell r="AR872" t="b">
            <v>0</v>
          </cell>
          <cell r="BC872" t="str">
            <v/>
          </cell>
          <cell r="BH872" t="str">
            <v/>
          </cell>
        </row>
        <row r="873">
          <cell r="AA873">
            <v>0</v>
          </cell>
          <cell r="BC873" t="str">
            <v/>
          </cell>
          <cell r="BH873" t="str">
            <v/>
          </cell>
        </row>
        <row r="874">
          <cell r="AA874">
            <v>0</v>
          </cell>
          <cell r="BC874" t="str">
            <v/>
          </cell>
          <cell r="BH874" t="str">
            <v/>
          </cell>
        </row>
        <row r="875">
          <cell r="AA875">
            <v>0</v>
          </cell>
          <cell r="BC875" t="str">
            <v/>
          </cell>
          <cell r="BH875" t="str">
            <v/>
          </cell>
        </row>
        <row r="876">
          <cell r="BC876" t="str">
            <v/>
          </cell>
          <cell r="BH876" t="str">
            <v/>
          </cell>
        </row>
        <row r="877">
          <cell r="BC877" t="str">
            <v/>
          </cell>
          <cell r="BH877" t="str">
            <v/>
          </cell>
        </row>
        <row r="878">
          <cell r="AA878">
            <v>0</v>
          </cell>
          <cell r="AR878" t="b">
            <v>0</v>
          </cell>
          <cell r="BC878" t="str">
            <v/>
          </cell>
          <cell r="BH878" t="str">
            <v/>
          </cell>
        </row>
        <row r="879">
          <cell r="AA879">
            <v>0</v>
          </cell>
          <cell r="AR879" t="b">
            <v>0</v>
          </cell>
          <cell r="BC879" t="str">
            <v/>
          </cell>
          <cell r="BH879" t="str">
            <v/>
          </cell>
        </row>
        <row r="880">
          <cell r="AA880">
            <v>0</v>
          </cell>
          <cell r="BC880" t="str">
            <v/>
          </cell>
          <cell r="BH880" t="str">
            <v/>
          </cell>
        </row>
        <row r="881">
          <cell r="AA881">
            <v>0</v>
          </cell>
          <cell r="BC881" t="str">
            <v/>
          </cell>
          <cell r="BH881" t="str">
            <v/>
          </cell>
        </row>
        <row r="882">
          <cell r="AA882">
            <v>0</v>
          </cell>
          <cell r="BC882" t="str">
            <v/>
          </cell>
          <cell r="BH882" t="str">
            <v/>
          </cell>
        </row>
        <row r="883">
          <cell r="AA883">
            <v>0</v>
          </cell>
          <cell r="BC883" t="str">
            <v/>
          </cell>
          <cell r="BH883" t="str">
            <v/>
          </cell>
        </row>
        <row r="884">
          <cell r="AA884">
            <v>0</v>
          </cell>
          <cell r="BC884" t="str">
            <v/>
          </cell>
          <cell r="BH884" t="str">
            <v/>
          </cell>
        </row>
        <row r="885">
          <cell r="BC885" t="str">
            <v/>
          </cell>
          <cell r="BH885" t="str">
            <v/>
          </cell>
        </row>
        <row r="886">
          <cell r="BC886" t="str">
            <v/>
          </cell>
          <cell r="BH886" t="str">
            <v/>
          </cell>
        </row>
        <row r="887">
          <cell r="AA887">
            <v>0</v>
          </cell>
          <cell r="BC887" t="str">
            <v/>
          </cell>
          <cell r="BH887" t="str">
            <v/>
          </cell>
        </row>
        <row r="888">
          <cell r="AA888">
            <v>0</v>
          </cell>
          <cell r="BC888" t="str">
            <v/>
          </cell>
          <cell r="BH888" t="str">
            <v/>
          </cell>
        </row>
        <row r="889">
          <cell r="AA889">
            <v>0</v>
          </cell>
          <cell r="BC889" t="str">
            <v/>
          </cell>
          <cell r="BH889" t="str">
            <v/>
          </cell>
        </row>
        <row r="890">
          <cell r="AA890">
            <v>0</v>
          </cell>
          <cell r="BC890" t="str">
            <v/>
          </cell>
          <cell r="BH890" t="str">
            <v/>
          </cell>
        </row>
        <row r="891">
          <cell r="AA891">
            <v>0</v>
          </cell>
          <cell r="BC891" t="str">
            <v/>
          </cell>
          <cell r="BH891" t="str">
            <v/>
          </cell>
        </row>
        <row r="892">
          <cell r="AA892">
            <v>0</v>
          </cell>
          <cell r="BC892" t="str">
            <v/>
          </cell>
          <cell r="BH892" t="str">
            <v/>
          </cell>
        </row>
        <row r="893">
          <cell r="AA893">
            <v>0</v>
          </cell>
          <cell r="BC893" t="str">
            <v/>
          </cell>
          <cell r="BH893" t="str">
            <v/>
          </cell>
        </row>
        <row r="894">
          <cell r="AA894">
            <v>0</v>
          </cell>
          <cell r="BC894" t="str">
            <v/>
          </cell>
          <cell r="BH894" t="str">
            <v/>
          </cell>
        </row>
        <row r="895">
          <cell r="AA895">
            <v>0</v>
          </cell>
          <cell r="BC895" t="str">
            <v/>
          </cell>
          <cell r="BH895" t="str">
            <v/>
          </cell>
        </row>
        <row r="896">
          <cell r="AA896">
            <v>0</v>
          </cell>
          <cell r="AR896" t="b">
            <v>0</v>
          </cell>
          <cell r="BC896" t="str">
            <v/>
          </cell>
          <cell r="BH896" t="str">
            <v/>
          </cell>
        </row>
        <row r="897">
          <cell r="AA897">
            <v>0</v>
          </cell>
          <cell r="AR897" t="b">
            <v>0</v>
          </cell>
          <cell r="BC897" t="str">
            <v/>
          </cell>
          <cell r="BH897" t="str">
            <v/>
          </cell>
        </row>
        <row r="898">
          <cell r="AA898">
            <v>0</v>
          </cell>
          <cell r="AR898" t="b">
            <v>0</v>
          </cell>
          <cell r="BC898" t="str">
            <v/>
          </cell>
          <cell r="BH898" t="str">
            <v/>
          </cell>
        </row>
        <row r="899">
          <cell r="AA899">
            <v>0</v>
          </cell>
          <cell r="BC899" t="str">
            <v/>
          </cell>
          <cell r="BH899" t="str">
            <v/>
          </cell>
        </row>
        <row r="900">
          <cell r="AA900">
            <v>0</v>
          </cell>
          <cell r="BC900" t="str">
            <v/>
          </cell>
          <cell r="BH900" t="str">
            <v/>
          </cell>
        </row>
        <row r="901">
          <cell r="AA901">
            <v>0</v>
          </cell>
          <cell r="BC901" t="str">
            <v/>
          </cell>
          <cell r="BH901" t="str">
            <v/>
          </cell>
        </row>
        <row r="902">
          <cell r="AA902">
            <v>0</v>
          </cell>
          <cell r="BC902" t="str">
            <v/>
          </cell>
          <cell r="BH902" t="str">
            <v/>
          </cell>
        </row>
        <row r="903">
          <cell r="AA903">
            <v>0</v>
          </cell>
          <cell r="BC903" t="str">
            <v/>
          </cell>
          <cell r="BH903" t="str">
            <v/>
          </cell>
        </row>
        <row r="904">
          <cell r="AA904">
            <v>0</v>
          </cell>
          <cell r="AR904" t="b">
            <v>0</v>
          </cell>
          <cell r="BC904" t="str">
            <v/>
          </cell>
          <cell r="BH904" t="str">
            <v/>
          </cell>
        </row>
        <row r="905">
          <cell r="AA905">
            <v>0</v>
          </cell>
          <cell r="BC905" t="str">
            <v/>
          </cell>
          <cell r="BH905" t="str">
            <v/>
          </cell>
        </row>
        <row r="906">
          <cell r="AA906">
            <v>0</v>
          </cell>
          <cell r="AR906" t="b">
            <v>0</v>
          </cell>
          <cell r="BC906" t="str">
            <v/>
          </cell>
          <cell r="BH906" t="str">
            <v/>
          </cell>
        </row>
        <row r="907">
          <cell r="AA907">
            <v>0</v>
          </cell>
          <cell r="AR907" t="b">
            <v>0</v>
          </cell>
          <cell r="BC907" t="str">
            <v/>
          </cell>
          <cell r="BH907" t="str">
            <v/>
          </cell>
        </row>
        <row r="908">
          <cell r="AA908">
            <v>0</v>
          </cell>
          <cell r="AR908" t="b">
            <v>0</v>
          </cell>
          <cell r="BC908" t="str">
            <v/>
          </cell>
          <cell r="BH908" t="str">
            <v/>
          </cell>
        </row>
        <row r="909">
          <cell r="AA909">
            <v>0</v>
          </cell>
          <cell r="BC909" t="str">
            <v/>
          </cell>
          <cell r="BH909" t="str">
            <v/>
          </cell>
        </row>
        <row r="910">
          <cell r="AA910">
            <v>0</v>
          </cell>
          <cell r="BC910" t="str">
            <v/>
          </cell>
          <cell r="BH910" t="str">
            <v/>
          </cell>
        </row>
        <row r="911">
          <cell r="AA911">
            <v>0</v>
          </cell>
          <cell r="BC911" t="str">
            <v/>
          </cell>
          <cell r="BH911" t="str">
            <v/>
          </cell>
        </row>
        <row r="912">
          <cell r="AA912">
            <v>0</v>
          </cell>
          <cell r="BC912" t="str">
            <v/>
          </cell>
          <cell r="BH912" t="str">
            <v/>
          </cell>
        </row>
        <row r="913">
          <cell r="AA913">
            <v>0</v>
          </cell>
          <cell r="BC913" t="str">
            <v/>
          </cell>
          <cell r="BH913" t="str">
            <v/>
          </cell>
        </row>
        <row r="914">
          <cell r="AA914">
            <v>0</v>
          </cell>
          <cell r="BC914" t="str">
            <v/>
          </cell>
          <cell r="BH914" t="str">
            <v/>
          </cell>
        </row>
        <row r="915">
          <cell r="AA915">
            <v>0</v>
          </cell>
          <cell r="BC915" t="str">
            <v/>
          </cell>
          <cell r="BH915" t="str">
            <v/>
          </cell>
        </row>
        <row r="916">
          <cell r="AA916">
            <v>0</v>
          </cell>
          <cell r="BC916" t="str">
            <v/>
          </cell>
          <cell r="BH916" t="str">
            <v/>
          </cell>
        </row>
        <row r="917">
          <cell r="BC917" t="str">
            <v/>
          </cell>
          <cell r="BH917" t="str">
            <v/>
          </cell>
        </row>
        <row r="918">
          <cell r="BC918" t="str">
            <v/>
          </cell>
          <cell r="BH918" t="str">
            <v/>
          </cell>
        </row>
        <row r="919">
          <cell r="AA919">
            <v>0</v>
          </cell>
          <cell r="AQ919">
            <v>0</v>
          </cell>
          <cell r="AR919" t="b">
            <v>0</v>
          </cell>
          <cell r="BC919" t="str">
            <v/>
          </cell>
          <cell r="BH919" t="str">
            <v/>
          </cell>
        </row>
        <row r="920">
          <cell r="AA920">
            <v>0</v>
          </cell>
          <cell r="BC920" t="str">
            <v/>
          </cell>
          <cell r="BH920" t="str">
            <v/>
          </cell>
        </row>
        <row r="921">
          <cell r="AA921">
            <v>0</v>
          </cell>
          <cell r="BC921" t="str">
            <v/>
          </cell>
          <cell r="BH921" t="str">
            <v/>
          </cell>
        </row>
        <row r="922">
          <cell r="AA922">
            <v>0</v>
          </cell>
          <cell r="BC922" t="str">
            <v/>
          </cell>
          <cell r="BH922" t="str">
            <v/>
          </cell>
        </row>
        <row r="923">
          <cell r="AA923">
            <v>0</v>
          </cell>
          <cell r="AR923" t="b">
            <v>0</v>
          </cell>
          <cell r="BC923" t="str">
            <v/>
          </cell>
          <cell r="BH923" t="str">
            <v/>
          </cell>
        </row>
        <row r="924">
          <cell r="AA924">
            <v>0</v>
          </cell>
          <cell r="AR924" t="b">
            <v>0</v>
          </cell>
          <cell r="BC924" t="str">
            <v/>
          </cell>
          <cell r="BH924" t="str">
            <v/>
          </cell>
        </row>
        <row r="925">
          <cell r="AA925">
            <v>0</v>
          </cell>
          <cell r="BC925" t="str">
            <v/>
          </cell>
          <cell r="BH925" t="str">
            <v/>
          </cell>
        </row>
        <row r="926">
          <cell r="AA926">
            <v>0</v>
          </cell>
          <cell r="BC926" t="str">
            <v/>
          </cell>
          <cell r="BH926" t="str">
            <v/>
          </cell>
        </row>
        <row r="927">
          <cell r="AA927">
            <v>0</v>
          </cell>
          <cell r="BC927" t="str">
            <v/>
          </cell>
          <cell r="BH927" t="str">
            <v/>
          </cell>
        </row>
        <row r="928">
          <cell r="AA928">
            <v>0</v>
          </cell>
          <cell r="BC928" t="str">
            <v/>
          </cell>
          <cell r="BH928" t="str">
            <v/>
          </cell>
        </row>
        <row r="929">
          <cell r="BC929" t="str">
            <v/>
          </cell>
          <cell r="BH929" t="str">
            <v/>
          </cell>
        </row>
        <row r="930">
          <cell r="BC930" t="str">
            <v/>
          </cell>
          <cell r="BH930" t="str">
            <v/>
          </cell>
        </row>
        <row r="931">
          <cell r="AA931">
            <v>0</v>
          </cell>
          <cell r="BC931" t="str">
            <v/>
          </cell>
          <cell r="BH931" t="str">
            <v/>
          </cell>
        </row>
        <row r="932">
          <cell r="BC932" t="str">
            <v/>
          </cell>
          <cell r="BH932" t="str">
            <v/>
          </cell>
        </row>
        <row r="933">
          <cell r="BC933" t="str">
            <v/>
          </cell>
          <cell r="BH933" t="str">
            <v/>
          </cell>
        </row>
        <row r="934">
          <cell r="AA934">
            <v>0</v>
          </cell>
          <cell r="BC934" t="str">
            <v/>
          </cell>
          <cell r="BH934" t="str">
            <v/>
          </cell>
        </row>
        <row r="935">
          <cell r="AA935">
            <v>0</v>
          </cell>
          <cell r="BC935" t="str">
            <v/>
          </cell>
          <cell r="BH935" t="str">
            <v/>
          </cell>
        </row>
        <row r="936">
          <cell r="AA936">
            <v>0</v>
          </cell>
          <cell r="BC936" t="str">
            <v/>
          </cell>
          <cell r="BH936" t="str">
            <v/>
          </cell>
        </row>
        <row r="937">
          <cell r="AA937">
            <v>0</v>
          </cell>
          <cell r="BC937" t="str">
            <v/>
          </cell>
          <cell r="BH937" t="str">
            <v/>
          </cell>
        </row>
        <row r="938">
          <cell r="AA938">
            <v>0</v>
          </cell>
          <cell r="BC938" t="str">
            <v/>
          </cell>
          <cell r="BH938" t="str">
            <v/>
          </cell>
        </row>
        <row r="939">
          <cell r="AA939">
            <v>0</v>
          </cell>
          <cell r="BC939" t="str">
            <v/>
          </cell>
          <cell r="BH939" t="str">
            <v/>
          </cell>
        </row>
        <row r="940">
          <cell r="AA940">
            <v>0</v>
          </cell>
          <cell r="BC940" t="str">
            <v/>
          </cell>
          <cell r="BH940" t="str">
            <v/>
          </cell>
        </row>
        <row r="941">
          <cell r="AA941">
            <v>0</v>
          </cell>
          <cell r="BC941" t="str">
            <v/>
          </cell>
          <cell r="BH941" t="str">
            <v/>
          </cell>
        </row>
        <row r="942">
          <cell r="AA942">
            <v>0</v>
          </cell>
          <cell r="BC942" t="str">
            <v/>
          </cell>
          <cell r="BH942" t="str">
            <v/>
          </cell>
        </row>
        <row r="943">
          <cell r="AA943">
            <v>0</v>
          </cell>
          <cell r="BC943" t="str">
            <v/>
          </cell>
          <cell r="BH943" t="str">
            <v/>
          </cell>
        </row>
        <row r="944">
          <cell r="AA944">
            <v>0</v>
          </cell>
          <cell r="BC944" t="str">
            <v/>
          </cell>
          <cell r="BH944" t="str">
            <v/>
          </cell>
        </row>
        <row r="945">
          <cell r="AA945">
            <v>0</v>
          </cell>
          <cell r="BC945" t="str">
            <v/>
          </cell>
          <cell r="BH945" t="str">
            <v/>
          </cell>
        </row>
        <row r="946">
          <cell r="AA946">
            <v>0</v>
          </cell>
          <cell r="BC946" t="str">
            <v/>
          </cell>
          <cell r="BH946" t="str">
            <v/>
          </cell>
        </row>
        <row r="947">
          <cell r="AA947">
            <v>0</v>
          </cell>
          <cell r="BC947" t="str">
            <v/>
          </cell>
          <cell r="BH947" t="str">
            <v/>
          </cell>
        </row>
        <row r="948">
          <cell r="AA948">
            <v>0</v>
          </cell>
          <cell r="BC948" t="str">
            <v/>
          </cell>
          <cell r="BH948" t="str">
            <v/>
          </cell>
        </row>
        <row r="949">
          <cell r="AA949">
            <v>0</v>
          </cell>
          <cell r="BC949" t="str">
            <v/>
          </cell>
          <cell r="BH949" t="str">
            <v/>
          </cell>
        </row>
        <row r="950">
          <cell r="AA950">
            <v>0</v>
          </cell>
          <cell r="BC950" t="str">
            <v/>
          </cell>
          <cell r="BH950" t="str">
            <v/>
          </cell>
        </row>
        <row r="951">
          <cell r="AA951">
            <v>0</v>
          </cell>
          <cell r="BC951" t="str">
            <v/>
          </cell>
          <cell r="BH951" t="str">
            <v/>
          </cell>
        </row>
        <row r="952">
          <cell r="AA952">
            <v>0</v>
          </cell>
          <cell r="BC952" t="str">
            <v/>
          </cell>
          <cell r="BH952" t="str">
            <v/>
          </cell>
        </row>
        <row r="953">
          <cell r="AA953">
            <v>0</v>
          </cell>
          <cell r="BC953" t="str">
            <v/>
          </cell>
          <cell r="BH953" t="str">
            <v/>
          </cell>
        </row>
        <row r="954">
          <cell r="AA954">
            <v>0</v>
          </cell>
          <cell r="BC954" t="str">
            <v/>
          </cell>
          <cell r="BH954" t="str">
            <v/>
          </cell>
        </row>
        <row r="955">
          <cell r="AA955">
            <v>0</v>
          </cell>
          <cell r="BC955" t="str">
            <v/>
          </cell>
          <cell r="BH955" t="str">
            <v/>
          </cell>
        </row>
        <row r="956">
          <cell r="AA956">
            <v>0</v>
          </cell>
          <cell r="BC956" t="str">
            <v/>
          </cell>
          <cell r="BH956" t="str">
            <v/>
          </cell>
        </row>
        <row r="957">
          <cell r="AA957">
            <v>0</v>
          </cell>
          <cell r="BC957" t="str">
            <v/>
          </cell>
          <cell r="BH957" t="str">
            <v/>
          </cell>
        </row>
        <row r="958">
          <cell r="AA958">
            <v>0</v>
          </cell>
          <cell r="BC958" t="str">
            <v/>
          </cell>
          <cell r="BH958" t="str">
            <v/>
          </cell>
        </row>
        <row r="959">
          <cell r="BC959" t="str">
            <v/>
          </cell>
          <cell r="BH959" t="str">
            <v/>
          </cell>
        </row>
        <row r="960">
          <cell r="BC960" t="str">
            <v/>
          </cell>
          <cell r="BH960" t="str">
            <v/>
          </cell>
        </row>
        <row r="961">
          <cell r="AA961">
            <v>0</v>
          </cell>
          <cell r="BC961" t="str">
            <v/>
          </cell>
          <cell r="BH961" t="str">
            <v/>
          </cell>
        </row>
        <row r="962">
          <cell r="AA962">
            <v>0</v>
          </cell>
          <cell r="BC962" t="str">
            <v/>
          </cell>
          <cell r="BH962" t="str">
            <v/>
          </cell>
        </row>
        <row r="963">
          <cell r="AA963">
            <v>0</v>
          </cell>
          <cell r="BC963" t="str">
            <v/>
          </cell>
          <cell r="BH963" t="str">
            <v/>
          </cell>
        </row>
        <row r="964">
          <cell r="AA964">
            <v>0</v>
          </cell>
          <cell r="BC964" t="str">
            <v/>
          </cell>
          <cell r="BH964" t="str">
            <v/>
          </cell>
        </row>
        <row r="965">
          <cell r="AA965">
            <v>0</v>
          </cell>
          <cell r="BC965" t="str">
            <v/>
          </cell>
          <cell r="BH965" t="str">
            <v/>
          </cell>
        </row>
        <row r="966">
          <cell r="BC966" t="str">
            <v/>
          </cell>
          <cell r="BH966" t="str">
            <v/>
          </cell>
        </row>
        <row r="967">
          <cell r="BC967" t="str">
            <v/>
          </cell>
          <cell r="BH967" t="str">
            <v/>
          </cell>
        </row>
        <row r="968">
          <cell r="AA968">
            <v>0</v>
          </cell>
          <cell r="AR968" t="b">
            <v>0</v>
          </cell>
          <cell r="BC968" t="str">
            <v/>
          </cell>
          <cell r="BH968" t="str">
            <v/>
          </cell>
        </row>
        <row r="969">
          <cell r="AA969">
            <v>0</v>
          </cell>
          <cell r="AR969" t="b">
            <v>0</v>
          </cell>
          <cell r="BC969" t="str">
            <v/>
          </cell>
          <cell r="BH969" t="str">
            <v/>
          </cell>
        </row>
        <row r="970">
          <cell r="AA970">
            <v>0</v>
          </cell>
          <cell r="BC970" t="str">
            <v/>
          </cell>
          <cell r="BH970" t="str">
            <v/>
          </cell>
        </row>
        <row r="971">
          <cell r="AA971">
            <v>0</v>
          </cell>
          <cell r="AR971" t="b">
            <v>0</v>
          </cell>
          <cell r="BC971" t="str">
            <v/>
          </cell>
          <cell r="BH971" t="str">
            <v/>
          </cell>
        </row>
        <row r="972">
          <cell r="AA972">
            <v>0</v>
          </cell>
          <cell r="AR972" t="b">
            <v>0</v>
          </cell>
          <cell r="BC972" t="str">
            <v/>
          </cell>
          <cell r="BH972" t="str">
            <v/>
          </cell>
        </row>
        <row r="973">
          <cell r="AA973">
            <v>0</v>
          </cell>
          <cell r="AR973" t="b">
            <v>0</v>
          </cell>
          <cell r="BC973" t="str">
            <v/>
          </cell>
          <cell r="BH973" t="str">
            <v/>
          </cell>
        </row>
        <row r="974">
          <cell r="AA974">
            <v>0</v>
          </cell>
          <cell r="AR974" t="b">
            <v>0</v>
          </cell>
          <cell r="BC974" t="str">
            <v/>
          </cell>
          <cell r="BH974" t="str">
            <v/>
          </cell>
        </row>
        <row r="975">
          <cell r="AA975">
            <v>0</v>
          </cell>
          <cell r="BC975" t="str">
            <v/>
          </cell>
          <cell r="BH975" t="str">
            <v/>
          </cell>
        </row>
        <row r="976">
          <cell r="AA976">
            <v>0</v>
          </cell>
          <cell r="AR976" t="b">
            <v>0</v>
          </cell>
          <cell r="BC976" t="str">
            <v/>
          </cell>
          <cell r="BH976" t="str">
            <v/>
          </cell>
        </row>
        <row r="977">
          <cell r="AA977">
            <v>0</v>
          </cell>
          <cell r="BC977" t="str">
            <v/>
          </cell>
          <cell r="BH977" t="str">
            <v/>
          </cell>
        </row>
        <row r="978">
          <cell r="AA978">
            <v>0</v>
          </cell>
          <cell r="BC978" t="str">
            <v/>
          </cell>
          <cell r="BH978" t="str">
            <v/>
          </cell>
        </row>
        <row r="979">
          <cell r="AA979">
            <v>0</v>
          </cell>
          <cell r="AR979" t="b">
            <v>0</v>
          </cell>
          <cell r="BC979" t="str">
            <v/>
          </cell>
          <cell r="BH979" t="str">
            <v/>
          </cell>
        </row>
        <row r="980">
          <cell r="AA980">
            <v>0</v>
          </cell>
          <cell r="BC980" t="str">
            <v/>
          </cell>
          <cell r="BH980" t="str">
            <v/>
          </cell>
        </row>
        <row r="981">
          <cell r="AA981">
            <v>0</v>
          </cell>
          <cell r="AR981" t="b">
            <v>0</v>
          </cell>
          <cell r="BC981" t="str">
            <v/>
          </cell>
          <cell r="BH981" t="str">
            <v/>
          </cell>
        </row>
        <row r="982">
          <cell r="AA982">
            <v>0</v>
          </cell>
          <cell r="AR982" t="b">
            <v>0</v>
          </cell>
          <cell r="BC982" t="str">
            <v/>
          </cell>
          <cell r="BH982" t="str">
            <v/>
          </cell>
        </row>
        <row r="983">
          <cell r="AA983">
            <v>0</v>
          </cell>
          <cell r="AR983" t="b">
            <v>0</v>
          </cell>
          <cell r="BC983" t="str">
            <v/>
          </cell>
          <cell r="BH983" t="str">
            <v/>
          </cell>
        </row>
        <row r="984">
          <cell r="AA984">
            <v>0</v>
          </cell>
          <cell r="AR984" t="b">
            <v>0</v>
          </cell>
          <cell r="BC984" t="str">
            <v/>
          </cell>
          <cell r="BH984" t="str">
            <v/>
          </cell>
        </row>
        <row r="985">
          <cell r="AA985">
            <v>0</v>
          </cell>
          <cell r="BC985" t="str">
            <v/>
          </cell>
          <cell r="BH985" t="str">
            <v/>
          </cell>
        </row>
        <row r="986">
          <cell r="AA986">
            <v>0</v>
          </cell>
          <cell r="AR986" t="b">
            <v>0</v>
          </cell>
          <cell r="BC986" t="str">
            <v/>
          </cell>
          <cell r="BH986" t="str">
            <v/>
          </cell>
        </row>
        <row r="987">
          <cell r="AA987">
            <v>0</v>
          </cell>
          <cell r="AR987" t="b">
            <v>0</v>
          </cell>
          <cell r="BC987" t="str">
            <v/>
          </cell>
          <cell r="BH987" t="str">
            <v/>
          </cell>
        </row>
        <row r="988">
          <cell r="AA988">
            <v>0</v>
          </cell>
          <cell r="BC988" t="str">
            <v/>
          </cell>
          <cell r="BH988" t="str">
            <v/>
          </cell>
        </row>
        <row r="989">
          <cell r="AA989">
            <v>0</v>
          </cell>
          <cell r="AR989" t="b">
            <v>0</v>
          </cell>
          <cell r="BC989" t="str">
            <v/>
          </cell>
          <cell r="BH989" t="str">
            <v/>
          </cell>
        </row>
        <row r="990">
          <cell r="AA990">
            <v>0</v>
          </cell>
          <cell r="BC990" t="str">
            <v/>
          </cell>
          <cell r="BH990" t="str">
            <v/>
          </cell>
        </row>
        <row r="991">
          <cell r="AA991">
            <v>0</v>
          </cell>
          <cell r="AR991" t="b">
            <v>0</v>
          </cell>
          <cell r="BC991" t="str">
            <v/>
          </cell>
          <cell r="BH991" t="str">
            <v/>
          </cell>
        </row>
        <row r="992">
          <cell r="AA992">
            <v>0</v>
          </cell>
          <cell r="AR992" t="b">
            <v>0</v>
          </cell>
          <cell r="BC992" t="str">
            <v/>
          </cell>
          <cell r="BH992" t="str">
            <v/>
          </cell>
        </row>
        <row r="993">
          <cell r="AA993">
            <v>0</v>
          </cell>
          <cell r="AR993" t="b">
            <v>0</v>
          </cell>
          <cell r="BC993" t="str">
            <v/>
          </cell>
          <cell r="BH993" t="str">
            <v/>
          </cell>
        </row>
        <row r="994">
          <cell r="AA994">
            <v>0</v>
          </cell>
          <cell r="AR994" t="b">
            <v>0</v>
          </cell>
          <cell r="BC994" t="str">
            <v/>
          </cell>
          <cell r="BH994" t="str">
            <v/>
          </cell>
        </row>
        <row r="995">
          <cell r="BC995" t="str">
            <v/>
          </cell>
          <cell r="BH995" t="str">
            <v/>
          </cell>
        </row>
        <row r="996">
          <cell r="BC996" t="str">
            <v/>
          </cell>
          <cell r="BH996" t="str">
            <v/>
          </cell>
        </row>
        <row r="997">
          <cell r="AA997">
            <v>0</v>
          </cell>
          <cell r="BC997" t="str">
            <v/>
          </cell>
          <cell r="BH997" t="str">
            <v/>
          </cell>
        </row>
        <row r="998">
          <cell r="AA998">
            <v>0</v>
          </cell>
          <cell r="BC998" t="str">
            <v/>
          </cell>
          <cell r="BH998" t="str">
            <v/>
          </cell>
        </row>
        <row r="999">
          <cell r="AA999">
            <v>0</v>
          </cell>
          <cell r="BC999" t="str">
            <v/>
          </cell>
          <cell r="BH999" t="str">
            <v/>
          </cell>
        </row>
        <row r="1000">
          <cell r="AA1000">
            <v>0</v>
          </cell>
          <cell r="BC1000" t="str">
            <v/>
          </cell>
          <cell r="BH1000" t="str">
            <v/>
          </cell>
        </row>
        <row r="1001">
          <cell r="AA1001">
            <v>0</v>
          </cell>
          <cell r="BC1001" t="str">
            <v/>
          </cell>
          <cell r="BH1001" t="str">
            <v/>
          </cell>
        </row>
        <row r="1002">
          <cell r="AA1002">
            <v>0</v>
          </cell>
          <cell r="BC1002" t="str">
            <v/>
          </cell>
          <cell r="BH1002" t="str">
            <v/>
          </cell>
        </row>
        <row r="1003">
          <cell r="AA1003">
            <v>0</v>
          </cell>
          <cell r="BC1003" t="str">
            <v/>
          </cell>
          <cell r="BH1003" t="str">
            <v/>
          </cell>
        </row>
        <row r="1004">
          <cell r="AA1004">
            <v>0</v>
          </cell>
          <cell r="BC1004" t="str">
            <v/>
          </cell>
          <cell r="BH1004" t="str">
            <v/>
          </cell>
        </row>
        <row r="1005">
          <cell r="AA1005">
            <v>0</v>
          </cell>
          <cell r="BC1005" t="str">
            <v/>
          </cell>
          <cell r="BH1005" t="str">
            <v/>
          </cell>
        </row>
        <row r="1006">
          <cell r="AA1006">
            <v>0</v>
          </cell>
          <cell r="BC1006" t="str">
            <v/>
          </cell>
          <cell r="BH1006" t="str">
            <v/>
          </cell>
        </row>
        <row r="1007">
          <cell r="BC1007" t="str">
            <v/>
          </cell>
          <cell r="BH1007" t="str">
            <v/>
          </cell>
        </row>
        <row r="1008">
          <cell r="BC1008" t="str">
            <v/>
          </cell>
          <cell r="BH1008" t="str">
            <v/>
          </cell>
        </row>
        <row r="1009">
          <cell r="AA1009">
            <v>0</v>
          </cell>
          <cell r="BC1009" t="str">
            <v/>
          </cell>
          <cell r="BH1009" t="str">
            <v/>
          </cell>
        </row>
        <row r="1010">
          <cell r="AA1010">
            <v>0</v>
          </cell>
          <cell r="BC1010" t="str">
            <v/>
          </cell>
          <cell r="BH1010" t="str">
            <v/>
          </cell>
        </row>
        <row r="1011">
          <cell r="AA1011">
            <v>0</v>
          </cell>
          <cell r="BC1011" t="str">
            <v/>
          </cell>
          <cell r="BH1011" t="str">
            <v/>
          </cell>
        </row>
        <row r="1012">
          <cell r="AA1012">
            <v>0</v>
          </cell>
          <cell r="BC1012" t="str">
            <v/>
          </cell>
          <cell r="BH1012" t="str">
            <v/>
          </cell>
        </row>
        <row r="1013">
          <cell r="AA1013">
            <v>0</v>
          </cell>
          <cell r="BC1013" t="str">
            <v/>
          </cell>
          <cell r="BH1013" t="str">
            <v/>
          </cell>
        </row>
        <row r="1014">
          <cell r="BC1014" t="str">
            <v/>
          </cell>
          <cell r="BH1014" t="str">
            <v/>
          </cell>
        </row>
        <row r="1015">
          <cell r="BC1015" t="str">
            <v/>
          </cell>
          <cell r="BH1015" t="str">
            <v/>
          </cell>
        </row>
        <row r="1016">
          <cell r="AA1016">
            <v>0</v>
          </cell>
          <cell r="BC1016" t="str">
            <v/>
          </cell>
          <cell r="BH1016" t="str">
            <v/>
          </cell>
        </row>
        <row r="1017">
          <cell r="AA1017">
            <v>0</v>
          </cell>
          <cell r="BC1017" t="str">
            <v/>
          </cell>
          <cell r="BH1017" t="str">
            <v/>
          </cell>
        </row>
        <row r="1018">
          <cell r="AA1018">
            <v>0</v>
          </cell>
          <cell r="BC1018" t="str">
            <v/>
          </cell>
          <cell r="BH1018" t="str">
            <v/>
          </cell>
        </row>
        <row r="1019">
          <cell r="AA1019">
            <v>0</v>
          </cell>
          <cell r="BC1019" t="str">
            <v/>
          </cell>
          <cell r="BH1019" t="str">
            <v/>
          </cell>
        </row>
        <row r="1020">
          <cell r="AA1020">
            <v>0</v>
          </cell>
          <cell r="BC1020" t="str">
            <v/>
          </cell>
          <cell r="BH1020" t="str">
            <v/>
          </cell>
        </row>
        <row r="1021">
          <cell r="AA1021">
            <v>0</v>
          </cell>
          <cell r="BC1021" t="str">
            <v/>
          </cell>
          <cell r="BH1021" t="str">
            <v/>
          </cell>
        </row>
        <row r="1022">
          <cell r="AA1022">
            <v>0</v>
          </cell>
          <cell r="BC1022" t="str">
            <v/>
          </cell>
          <cell r="BH1022" t="str">
            <v/>
          </cell>
        </row>
        <row r="1023">
          <cell r="AA1023">
            <v>0</v>
          </cell>
          <cell r="BC1023" t="str">
            <v/>
          </cell>
          <cell r="BH1023" t="str">
            <v/>
          </cell>
        </row>
        <row r="1024">
          <cell r="AA1024">
            <v>0</v>
          </cell>
          <cell r="BC1024" t="str">
            <v/>
          </cell>
          <cell r="BH1024" t="str">
            <v/>
          </cell>
        </row>
        <row r="1025">
          <cell r="AA1025">
            <v>0</v>
          </cell>
          <cell r="BC1025" t="str">
            <v/>
          </cell>
          <cell r="BH1025" t="str">
            <v/>
          </cell>
        </row>
        <row r="1026">
          <cell r="AA1026">
            <v>0</v>
          </cell>
          <cell r="BC1026" t="str">
            <v/>
          </cell>
          <cell r="BH1026" t="str">
            <v/>
          </cell>
        </row>
        <row r="1027">
          <cell r="AA1027">
            <v>0</v>
          </cell>
          <cell r="BC1027" t="str">
            <v/>
          </cell>
          <cell r="BH1027" t="str">
            <v/>
          </cell>
        </row>
        <row r="1028">
          <cell r="AA1028">
            <v>0</v>
          </cell>
          <cell r="BC1028" t="str">
            <v/>
          </cell>
          <cell r="BH1028" t="str">
            <v/>
          </cell>
        </row>
        <row r="1029">
          <cell r="AA1029">
            <v>0</v>
          </cell>
          <cell r="BC1029" t="str">
            <v/>
          </cell>
          <cell r="BH1029" t="str">
            <v/>
          </cell>
        </row>
        <row r="1030">
          <cell r="AA1030">
            <v>0</v>
          </cell>
          <cell r="BC1030" t="str">
            <v/>
          </cell>
          <cell r="BH1030" t="str">
            <v/>
          </cell>
        </row>
        <row r="1031">
          <cell r="AA1031">
            <v>0</v>
          </cell>
          <cell r="BC1031" t="str">
            <v/>
          </cell>
          <cell r="BH1031" t="str">
            <v/>
          </cell>
        </row>
        <row r="1032">
          <cell r="AA1032">
            <v>0</v>
          </cell>
          <cell r="BC1032" t="str">
            <v/>
          </cell>
          <cell r="BH1032" t="str">
            <v/>
          </cell>
        </row>
        <row r="1033">
          <cell r="AA1033">
            <v>0</v>
          </cell>
          <cell r="BC1033" t="str">
            <v/>
          </cell>
          <cell r="BH1033" t="str">
            <v/>
          </cell>
        </row>
        <row r="1034">
          <cell r="AA1034">
            <v>0</v>
          </cell>
          <cell r="BC1034" t="str">
            <v/>
          </cell>
          <cell r="BH1034" t="str">
            <v/>
          </cell>
        </row>
        <row r="1035">
          <cell r="AA1035">
            <v>0</v>
          </cell>
          <cell r="BC1035" t="str">
            <v/>
          </cell>
          <cell r="BH1035" t="str">
            <v/>
          </cell>
        </row>
        <row r="1036">
          <cell r="AA1036">
            <v>0</v>
          </cell>
          <cell r="BC1036" t="str">
            <v/>
          </cell>
          <cell r="BH1036" t="str">
            <v/>
          </cell>
        </row>
        <row r="1037">
          <cell r="BC1037" t="str">
            <v/>
          </cell>
          <cell r="BH1037" t="str">
            <v/>
          </cell>
        </row>
        <row r="1038">
          <cell r="BC1038" t="str">
            <v/>
          </cell>
          <cell r="BH1038" t="str">
            <v/>
          </cell>
        </row>
        <row r="1039">
          <cell r="AA1039">
            <v>0</v>
          </cell>
          <cell r="BC1039" t="str">
            <v/>
          </cell>
          <cell r="BH1039" t="str">
            <v/>
          </cell>
        </row>
        <row r="1040">
          <cell r="AA1040">
            <v>0</v>
          </cell>
          <cell r="BC1040" t="str">
            <v/>
          </cell>
          <cell r="BH1040" t="str">
            <v/>
          </cell>
        </row>
        <row r="1041">
          <cell r="AA1041">
            <v>0</v>
          </cell>
          <cell r="BC1041" t="str">
            <v/>
          </cell>
          <cell r="BH1041" t="str">
            <v/>
          </cell>
        </row>
        <row r="1042">
          <cell r="BC1042" t="str">
            <v/>
          </cell>
          <cell r="BH1042" t="str">
            <v/>
          </cell>
        </row>
        <row r="1043">
          <cell r="BC1043" t="str">
            <v/>
          </cell>
          <cell r="BH1043" t="str">
            <v/>
          </cell>
        </row>
        <row r="1044">
          <cell r="AA1044">
            <v>0</v>
          </cell>
          <cell r="BC1044" t="str">
            <v/>
          </cell>
          <cell r="BH1044" t="str">
            <v/>
          </cell>
        </row>
        <row r="1045">
          <cell r="AA1045">
            <v>0</v>
          </cell>
          <cell r="BC1045" t="str">
            <v/>
          </cell>
          <cell r="BH1045" t="str">
            <v/>
          </cell>
        </row>
        <row r="1046">
          <cell r="BC1046" t="str">
            <v/>
          </cell>
          <cell r="BH1046" t="str">
            <v/>
          </cell>
        </row>
        <row r="1047">
          <cell r="BC1047" t="str">
            <v/>
          </cell>
          <cell r="BH1047" t="str">
            <v/>
          </cell>
        </row>
        <row r="1048">
          <cell r="AA1048">
            <v>0</v>
          </cell>
          <cell r="AR1048" t="b">
            <v>0</v>
          </cell>
          <cell r="BC1048" t="str">
            <v/>
          </cell>
          <cell r="BH1048" t="str">
            <v/>
          </cell>
        </row>
        <row r="1049">
          <cell r="AA1049">
            <v>0</v>
          </cell>
          <cell r="AR1049" t="b">
            <v>0</v>
          </cell>
          <cell r="BC1049" t="str">
            <v/>
          </cell>
          <cell r="BH1049" t="str">
            <v/>
          </cell>
        </row>
        <row r="1050">
          <cell r="AA1050">
            <v>0</v>
          </cell>
          <cell r="BC1050" t="str">
            <v/>
          </cell>
          <cell r="BH1050" t="str">
            <v/>
          </cell>
        </row>
        <row r="1051">
          <cell r="AA1051">
            <v>0</v>
          </cell>
          <cell r="AR1051" t="b">
            <v>0</v>
          </cell>
          <cell r="BC1051" t="str">
            <v/>
          </cell>
          <cell r="BH1051" t="str">
            <v/>
          </cell>
        </row>
        <row r="1052">
          <cell r="AA1052">
            <v>0</v>
          </cell>
          <cell r="AR1052" t="b">
            <v>0</v>
          </cell>
          <cell r="BC1052" t="str">
            <v/>
          </cell>
          <cell r="BH1052" t="str">
            <v/>
          </cell>
        </row>
        <row r="1053">
          <cell r="AA1053">
            <v>0</v>
          </cell>
          <cell r="BC1053" t="str">
            <v/>
          </cell>
          <cell r="BH1053" t="str">
            <v/>
          </cell>
        </row>
        <row r="1054">
          <cell r="AA1054">
            <v>0</v>
          </cell>
          <cell r="AR1054" t="b">
            <v>0</v>
          </cell>
          <cell r="BC1054" t="str">
            <v/>
          </cell>
          <cell r="BH1054" t="str">
            <v/>
          </cell>
        </row>
        <row r="1055">
          <cell r="AA1055">
            <v>0</v>
          </cell>
          <cell r="AR1055" t="b">
            <v>0</v>
          </cell>
          <cell r="BC1055" t="str">
            <v/>
          </cell>
          <cell r="BH1055" t="str">
            <v/>
          </cell>
        </row>
        <row r="1056">
          <cell r="AA1056">
            <v>0</v>
          </cell>
          <cell r="BC1056" t="str">
            <v/>
          </cell>
          <cell r="BH1056" t="str">
            <v/>
          </cell>
        </row>
        <row r="1057">
          <cell r="AA1057">
            <v>0</v>
          </cell>
          <cell r="AR1057" t="b">
            <v>0</v>
          </cell>
          <cell r="BC1057" t="str">
            <v/>
          </cell>
          <cell r="BH1057" t="str">
            <v/>
          </cell>
        </row>
        <row r="1058">
          <cell r="AA1058">
            <v>0</v>
          </cell>
          <cell r="AR1058" t="b">
            <v>0</v>
          </cell>
          <cell r="BC1058" t="str">
            <v/>
          </cell>
          <cell r="BH1058" t="str">
            <v/>
          </cell>
        </row>
        <row r="1059">
          <cell r="AA1059">
            <v>0</v>
          </cell>
          <cell r="BC1059" t="str">
            <v/>
          </cell>
          <cell r="BH1059" t="str">
            <v/>
          </cell>
        </row>
        <row r="1060">
          <cell r="AA1060">
            <v>0</v>
          </cell>
          <cell r="AR1060" t="b">
            <v>0</v>
          </cell>
          <cell r="BC1060" t="str">
            <v/>
          </cell>
          <cell r="BH1060" t="str">
            <v/>
          </cell>
        </row>
        <row r="1061">
          <cell r="AA1061">
            <v>0</v>
          </cell>
          <cell r="AR1061" t="b">
            <v>0</v>
          </cell>
          <cell r="BC1061" t="str">
            <v/>
          </cell>
          <cell r="BH1061" t="str">
            <v/>
          </cell>
        </row>
        <row r="1062">
          <cell r="AA1062">
            <v>0</v>
          </cell>
          <cell r="BC1062" t="str">
            <v/>
          </cell>
          <cell r="BH1062" t="str">
            <v/>
          </cell>
        </row>
        <row r="1063">
          <cell r="AA1063">
            <v>0</v>
          </cell>
          <cell r="AR1063" t="b">
            <v>0</v>
          </cell>
          <cell r="BC1063" t="str">
            <v/>
          </cell>
          <cell r="BH1063" t="str">
            <v/>
          </cell>
        </row>
        <row r="1064">
          <cell r="AA1064">
            <v>0</v>
          </cell>
          <cell r="AR1064" t="b">
            <v>0</v>
          </cell>
          <cell r="BC1064" t="str">
            <v/>
          </cell>
          <cell r="BH1064" t="str">
            <v/>
          </cell>
        </row>
        <row r="1065">
          <cell r="AA1065">
            <v>0</v>
          </cell>
          <cell r="BC1065" t="str">
            <v/>
          </cell>
          <cell r="BH1065" t="str">
            <v/>
          </cell>
        </row>
        <row r="1066">
          <cell r="AA1066">
            <v>0</v>
          </cell>
          <cell r="AR1066" t="b">
            <v>0</v>
          </cell>
          <cell r="BC1066" t="str">
            <v/>
          </cell>
          <cell r="BH1066" t="str">
            <v/>
          </cell>
        </row>
        <row r="1067">
          <cell r="AA1067">
            <v>0</v>
          </cell>
          <cell r="AR1067" t="b">
            <v>0</v>
          </cell>
          <cell r="BC1067" t="str">
            <v/>
          </cell>
          <cell r="BH1067" t="str">
            <v/>
          </cell>
        </row>
        <row r="1068">
          <cell r="AA1068">
            <v>0</v>
          </cell>
          <cell r="BC1068" t="str">
            <v/>
          </cell>
          <cell r="BH1068" t="str">
            <v/>
          </cell>
        </row>
        <row r="1069">
          <cell r="AA1069">
            <v>0</v>
          </cell>
          <cell r="AR1069" t="b">
            <v>0</v>
          </cell>
          <cell r="BC1069" t="str">
            <v/>
          </cell>
          <cell r="BH1069" t="str">
            <v/>
          </cell>
        </row>
        <row r="1070">
          <cell r="AA1070">
            <v>0</v>
          </cell>
          <cell r="AR1070" t="b">
            <v>0</v>
          </cell>
          <cell r="BC1070" t="str">
            <v/>
          </cell>
          <cell r="BH1070" t="str">
            <v/>
          </cell>
        </row>
        <row r="1071">
          <cell r="AA1071">
            <v>0</v>
          </cell>
          <cell r="BC1071" t="str">
            <v/>
          </cell>
          <cell r="BH1071" t="str">
            <v/>
          </cell>
        </row>
        <row r="1072">
          <cell r="AA1072">
            <v>0</v>
          </cell>
          <cell r="AR1072" t="b">
            <v>0</v>
          </cell>
          <cell r="BC1072" t="str">
            <v/>
          </cell>
          <cell r="BH1072" t="str">
            <v/>
          </cell>
        </row>
        <row r="1073">
          <cell r="AA1073">
            <v>0</v>
          </cell>
          <cell r="AR1073" t="b">
            <v>0</v>
          </cell>
          <cell r="BC1073" t="str">
            <v/>
          </cell>
          <cell r="BH1073" t="str">
            <v/>
          </cell>
        </row>
        <row r="1074">
          <cell r="AA1074">
            <v>0</v>
          </cell>
          <cell r="BC1074" t="str">
            <v/>
          </cell>
          <cell r="BH1074" t="str">
            <v/>
          </cell>
        </row>
        <row r="1075">
          <cell r="AA1075">
            <v>0</v>
          </cell>
          <cell r="AR1075" t="b">
            <v>0</v>
          </cell>
          <cell r="BC1075" t="str">
            <v/>
          </cell>
          <cell r="BH1075" t="str">
            <v/>
          </cell>
        </row>
        <row r="1076">
          <cell r="AA1076">
            <v>0</v>
          </cell>
          <cell r="AR1076" t="b">
            <v>0</v>
          </cell>
          <cell r="BC1076" t="str">
            <v/>
          </cell>
          <cell r="BH1076" t="str">
            <v/>
          </cell>
        </row>
        <row r="1077">
          <cell r="AA1077">
            <v>0</v>
          </cell>
          <cell r="BC1077" t="str">
            <v/>
          </cell>
          <cell r="BH1077" t="str">
            <v/>
          </cell>
        </row>
        <row r="1078">
          <cell r="AA1078">
            <v>0</v>
          </cell>
          <cell r="AR1078" t="b">
            <v>0</v>
          </cell>
          <cell r="BC1078" t="str">
            <v/>
          </cell>
          <cell r="BH1078" t="str">
            <v/>
          </cell>
        </row>
        <row r="1079">
          <cell r="AA1079">
            <v>0</v>
          </cell>
          <cell r="AR1079" t="b">
            <v>0</v>
          </cell>
          <cell r="BC1079" t="str">
            <v/>
          </cell>
          <cell r="BH1079" t="str">
            <v/>
          </cell>
        </row>
        <row r="1080">
          <cell r="AA1080">
            <v>0</v>
          </cell>
          <cell r="AR1080" t="b">
            <v>0</v>
          </cell>
          <cell r="BC1080" t="str">
            <v/>
          </cell>
          <cell r="BH1080" t="str">
            <v/>
          </cell>
        </row>
        <row r="1081">
          <cell r="AA1081">
            <v>0</v>
          </cell>
          <cell r="BC1081" t="str">
            <v/>
          </cell>
          <cell r="BH1081" t="str">
            <v/>
          </cell>
        </row>
        <row r="1082">
          <cell r="AA1082">
            <v>0</v>
          </cell>
          <cell r="AR1082" t="b">
            <v>0</v>
          </cell>
          <cell r="BC1082" t="str">
            <v/>
          </cell>
          <cell r="BH1082" t="str">
            <v/>
          </cell>
        </row>
        <row r="1083">
          <cell r="AA1083">
            <v>0</v>
          </cell>
          <cell r="AR1083" t="b">
            <v>0</v>
          </cell>
          <cell r="BC1083" t="str">
            <v/>
          </cell>
          <cell r="BH1083" t="str">
            <v/>
          </cell>
        </row>
        <row r="1084">
          <cell r="AA1084">
            <v>0</v>
          </cell>
          <cell r="BC1084" t="str">
            <v/>
          </cell>
          <cell r="BH1084" t="str">
            <v/>
          </cell>
        </row>
        <row r="1085">
          <cell r="AA1085">
            <v>0</v>
          </cell>
          <cell r="AR1085" t="b">
            <v>0</v>
          </cell>
          <cell r="BC1085" t="str">
            <v/>
          </cell>
          <cell r="BH1085" t="str">
            <v/>
          </cell>
        </row>
        <row r="1086">
          <cell r="AA1086">
            <v>0</v>
          </cell>
          <cell r="AR1086" t="b">
            <v>0</v>
          </cell>
          <cell r="BC1086" t="str">
            <v/>
          </cell>
          <cell r="BH1086" t="str">
            <v/>
          </cell>
        </row>
        <row r="1087">
          <cell r="AA1087">
            <v>0</v>
          </cell>
          <cell r="BC1087" t="str">
            <v/>
          </cell>
          <cell r="BH1087" t="str">
            <v/>
          </cell>
        </row>
        <row r="1088">
          <cell r="AA1088">
            <v>0</v>
          </cell>
          <cell r="AR1088" t="b">
            <v>0</v>
          </cell>
          <cell r="BC1088" t="str">
            <v/>
          </cell>
          <cell r="BH1088" t="str">
            <v/>
          </cell>
        </row>
        <row r="1089">
          <cell r="AA1089">
            <v>0</v>
          </cell>
          <cell r="AR1089" t="b">
            <v>0</v>
          </cell>
          <cell r="BC1089" t="str">
            <v/>
          </cell>
          <cell r="BH1089" t="str">
            <v/>
          </cell>
        </row>
        <row r="1090">
          <cell r="AA1090">
            <v>0</v>
          </cell>
          <cell r="BC1090" t="str">
            <v/>
          </cell>
          <cell r="BH1090" t="str">
            <v/>
          </cell>
        </row>
        <row r="1091">
          <cell r="AA1091">
            <v>0</v>
          </cell>
          <cell r="AR1091" t="b">
            <v>0</v>
          </cell>
          <cell r="BC1091" t="str">
            <v/>
          </cell>
          <cell r="BH1091" t="str">
            <v/>
          </cell>
        </row>
        <row r="1092">
          <cell r="AA1092">
            <v>0</v>
          </cell>
          <cell r="AR1092" t="b">
            <v>0</v>
          </cell>
          <cell r="BC1092" t="str">
            <v/>
          </cell>
          <cell r="BH1092" t="str">
            <v/>
          </cell>
        </row>
        <row r="1093">
          <cell r="AA1093">
            <v>0</v>
          </cell>
          <cell r="BC1093" t="str">
            <v/>
          </cell>
          <cell r="BH1093" t="str">
            <v/>
          </cell>
        </row>
        <row r="1094">
          <cell r="AA1094">
            <v>0</v>
          </cell>
          <cell r="AR1094" t="b">
            <v>0</v>
          </cell>
          <cell r="BC1094" t="str">
            <v/>
          </cell>
          <cell r="BH1094" t="str">
            <v/>
          </cell>
        </row>
        <row r="1095">
          <cell r="AA1095">
            <v>0</v>
          </cell>
          <cell r="AR1095" t="b">
            <v>0</v>
          </cell>
          <cell r="BC1095" t="str">
            <v/>
          </cell>
          <cell r="BH1095" t="str">
            <v/>
          </cell>
        </row>
        <row r="1096">
          <cell r="AA1096">
            <v>0</v>
          </cell>
          <cell r="BC1096" t="str">
            <v/>
          </cell>
          <cell r="BH1096" t="str">
            <v/>
          </cell>
        </row>
        <row r="1097">
          <cell r="AA1097">
            <v>0</v>
          </cell>
          <cell r="AR1097" t="b">
            <v>0</v>
          </cell>
          <cell r="BC1097" t="str">
            <v/>
          </cell>
          <cell r="BH1097" t="str">
            <v/>
          </cell>
        </row>
        <row r="1098">
          <cell r="AA1098">
            <v>0</v>
          </cell>
          <cell r="AR1098" t="b">
            <v>0</v>
          </cell>
          <cell r="BC1098" t="str">
            <v/>
          </cell>
          <cell r="BH1098" t="str">
            <v/>
          </cell>
        </row>
        <row r="1099">
          <cell r="AA1099">
            <v>0</v>
          </cell>
          <cell r="BC1099" t="str">
            <v/>
          </cell>
          <cell r="BH1099" t="str">
            <v/>
          </cell>
        </row>
        <row r="1100">
          <cell r="AA1100">
            <v>0</v>
          </cell>
          <cell r="AR1100" t="b">
            <v>0</v>
          </cell>
          <cell r="BC1100" t="str">
            <v/>
          </cell>
          <cell r="BH1100" t="str">
            <v/>
          </cell>
        </row>
        <row r="1101">
          <cell r="AA1101">
            <v>0</v>
          </cell>
          <cell r="AR1101" t="b">
            <v>0</v>
          </cell>
          <cell r="BC1101" t="str">
            <v/>
          </cell>
          <cell r="BH1101" t="str">
            <v/>
          </cell>
        </row>
        <row r="1102">
          <cell r="AA1102">
            <v>0</v>
          </cell>
          <cell r="BC1102" t="str">
            <v/>
          </cell>
          <cell r="BH1102" t="str">
            <v/>
          </cell>
        </row>
        <row r="1103">
          <cell r="AA1103">
            <v>0</v>
          </cell>
          <cell r="AR1103" t="b">
            <v>0</v>
          </cell>
          <cell r="BC1103" t="str">
            <v/>
          </cell>
          <cell r="BH1103" t="str">
            <v/>
          </cell>
        </row>
        <row r="1104">
          <cell r="AA1104">
            <v>0</v>
          </cell>
          <cell r="AR1104" t="b">
            <v>0</v>
          </cell>
          <cell r="BC1104" t="str">
            <v/>
          </cell>
          <cell r="BH1104" t="str">
            <v/>
          </cell>
        </row>
        <row r="1105">
          <cell r="AA1105">
            <v>0</v>
          </cell>
          <cell r="BC1105" t="str">
            <v/>
          </cell>
          <cell r="BH1105" t="str">
            <v/>
          </cell>
        </row>
        <row r="1106">
          <cell r="AA1106">
            <v>0</v>
          </cell>
          <cell r="AR1106" t="b">
            <v>0</v>
          </cell>
          <cell r="BC1106" t="str">
            <v/>
          </cell>
          <cell r="BH1106" t="str">
            <v/>
          </cell>
        </row>
        <row r="1107">
          <cell r="AA1107">
            <v>0</v>
          </cell>
          <cell r="AR1107" t="b">
            <v>0</v>
          </cell>
          <cell r="BC1107" t="str">
            <v/>
          </cell>
          <cell r="BH1107" t="str">
            <v/>
          </cell>
        </row>
        <row r="1108">
          <cell r="AA1108">
            <v>0</v>
          </cell>
          <cell r="BC1108" t="str">
            <v/>
          </cell>
          <cell r="BH1108" t="str">
            <v/>
          </cell>
        </row>
        <row r="1109">
          <cell r="AA1109">
            <v>0</v>
          </cell>
          <cell r="AR1109" t="b">
            <v>0</v>
          </cell>
          <cell r="BC1109" t="str">
            <v/>
          </cell>
          <cell r="BH1109" t="str">
            <v/>
          </cell>
        </row>
        <row r="1110">
          <cell r="AA1110">
            <v>0</v>
          </cell>
          <cell r="AR1110" t="b">
            <v>0</v>
          </cell>
          <cell r="BC1110" t="str">
            <v/>
          </cell>
          <cell r="BH1110" t="str">
            <v/>
          </cell>
        </row>
        <row r="1111">
          <cell r="AA1111">
            <v>0</v>
          </cell>
          <cell r="BC1111" t="str">
            <v/>
          </cell>
          <cell r="BH1111" t="str">
            <v/>
          </cell>
        </row>
        <row r="1112">
          <cell r="BC1112" t="str">
            <v/>
          </cell>
          <cell r="BH1112" t="str">
            <v/>
          </cell>
        </row>
        <row r="1113">
          <cell r="BC1113" t="str">
            <v/>
          </cell>
          <cell r="BH1113" t="str">
            <v/>
          </cell>
        </row>
        <row r="1114">
          <cell r="AA1114">
            <v>0</v>
          </cell>
          <cell r="BC1114" t="str">
            <v/>
          </cell>
          <cell r="BH1114" t="str">
            <v/>
          </cell>
        </row>
        <row r="1115">
          <cell r="BC1115" t="str">
            <v/>
          </cell>
          <cell r="BH1115" t="str">
            <v/>
          </cell>
        </row>
        <row r="1116">
          <cell r="BC1116" t="str">
            <v/>
          </cell>
          <cell r="BH1116" t="str">
            <v/>
          </cell>
        </row>
        <row r="1117">
          <cell r="AA1117">
            <v>0</v>
          </cell>
          <cell r="BC1117" t="str">
            <v/>
          </cell>
          <cell r="BH1117" t="str">
            <v/>
          </cell>
        </row>
        <row r="1118">
          <cell r="AA1118">
            <v>0</v>
          </cell>
          <cell r="BC1118" t="str">
            <v/>
          </cell>
          <cell r="BH1118" t="str">
            <v/>
          </cell>
        </row>
        <row r="1119">
          <cell r="AA1119">
            <v>0</v>
          </cell>
          <cell r="BC1119" t="str">
            <v/>
          </cell>
          <cell r="BH1119" t="str">
            <v/>
          </cell>
        </row>
        <row r="1120">
          <cell r="AA1120">
            <v>0</v>
          </cell>
          <cell r="BC1120" t="str">
            <v/>
          </cell>
          <cell r="BH1120" t="str">
            <v/>
          </cell>
        </row>
        <row r="1121">
          <cell r="AA1121">
            <v>0</v>
          </cell>
          <cell r="BC1121" t="str">
            <v/>
          </cell>
          <cell r="BH1121" t="str">
            <v/>
          </cell>
        </row>
        <row r="1122">
          <cell r="AA1122">
            <v>0</v>
          </cell>
          <cell r="BC1122" t="str">
            <v/>
          </cell>
          <cell r="BH1122" t="str">
            <v/>
          </cell>
        </row>
        <row r="1123">
          <cell r="AA1123">
            <v>0</v>
          </cell>
          <cell r="BC1123" t="str">
            <v/>
          </cell>
          <cell r="BH1123" t="str">
            <v/>
          </cell>
        </row>
        <row r="1124">
          <cell r="BC1124" t="str">
            <v/>
          </cell>
          <cell r="BH1124" t="str">
            <v/>
          </cell>
        </row>
        <row r="1125">
          <cell r="BC1125" t="str">
            <v/>
          </cell>
          <cell r="BH1125" t="str">
            <v/>
          </cell>
        </row>
        <row r="1126">
          <cell r="AA1126">
            <v>0</v>
          </cell>
          <cell r="BC1126" t="str">
            <v/>
          </cell>
          <cell r="BH1126" t="str">
            <v/>
          </cell>
        </row>
        <row r="1127">
          <cell r="AA1127">
            <v>0</v>
          </cell>
          <cell r="BC1127" t="str">
            <v/>
          </cell>
          <cell r="BH1127" t="str">
            <v/>
          </cell>
        </row>
        <row r="1128">
          <cell r="AA1128">
            <v>0</v>
          </cell>
          <cell r="BC1128" t="str">
            <v/>
          </cell>
          <cell r="BH1128" t="str">
            <v/>
          </cell>
        </row>
        <row r="1129">
          <cell r="BC1129" t="str">
            <v/>
          </cell>
          <cell r="BH1129" t="str">
            <v/>
          </cell>
        </row>
        <row r="1130">
          <cell r="BC1130" t="str">
            <v/>
          </cell>
          <cell r="BH1130" t="str">
            <v/>
          </cell>
        </row>
        <row r="1131">
          <cell r="AA1131">
            <v>0</v>
          </cell>
          <cell r="BC1131" t="str">
            <v/>
          </cell>
          <cell r="BH1131" t="str">
            <v/>
          </cell>
        </row>
        <row r="1132">
          <cell r="AA1132">
            <v>0</v>
          </cell>
          <cell r="AR1132" t="b">
            <v>0</v>
          </cell>
          <cell r="BC1132" t="str">
            <v/>
          </cell>
          <cell r="BH1132" t="str">
            <v/>
          </cell>
        </row>
        <row r="1133">
          <cell r="AA1133">
            <v>0</v>
          </cell>
          <cell r="AR1133" t="b">
            <v>0</v>
          </cell>
          <cell r="BC1133" t="str">
            <v/>
          </cell>
          <cell r="BH1133" t="str">
            <v/>
          </cell>
        </row>
        <row r="1134">
          <cell r="AA1134">
            <v>0</v>
          </cell>
          <cell r="AR1134" t="b">
            <v>0</v>
          </cell>
          <cell r="BC1134" t="str">
            <v/>
          </cell>
          <cell r="BH1134" t="str">
            <v/>
          </cell>
        </row>
        <row r="1135">
          <cell r="AA1135">
            <v>0</v>
          </cell>
          <cell r="BC1135" t="str">
            <v/>
          </cell>
          <cell r="BH1135" t="str">
            <v/>
          </cell>
        </row>
        <row r="1136">
          <cell r="AA1136">
            <v>0</v>
          </cell>
          <cell r="BC1136" t="str">
            <v/>
          </cell>
          <cell r="BH1136" t="str">
            <v/>
          </cell>
        </row>
        <row r="1137">
          <cell r="AA1137">
            <v>0</v>
          </cell>
          <cell r="BC1137" t="str">
            <v/>
          </cell>
          <cell r="BH1137" t="str">
            <v/>
          </cell>
        </row>
        <row r="1138">
          <cell r="BC1138" t="str">
            <v/>
          </cell>
          <cell r="BH1138" t="str">
            <v/>
          </cell>
        </row>
        <row r="1139">
          <cell r="BC1139" t="str">
            <v/>
          </cell>
          <cell r="BH1139" t="str">
            <v/>
          </cell>
        </row>
        <row r="1140">
          <cell r="AA1140">
            <v>0</v>
          </cell>
          <cell r="AR1140" t="b">
            <v>0</v>
          </cell>
          <cell r="BC1140" t="str">
            <v/>
          </cell>
          <cell r="BH1140" t="str">
            <v/>
          </cell>
        </row>
        <row r="1141">
          <cell r="AA1141">
            <v>0</v>
          </cell>
          <cell r="AR1141" t="b">
            <v>0</v>
          </cell>
          <cell r="BC1141" t="str">
            <v/>
          </cell>
          <cell r="BH1141" t="str">
            <v/>
          </cell>
        </row>
        <row r="1142">
          <cell r="AA1142">
            <v>0</v>
          </cell>
          <cell r="BC1142" t="str">
            <v/>
          </cell>
          <cell r="BH1142" t="str">
            <v/>
          </cell>
        </row>
        <row r="1143">
          <cell r="AA1143">
            <v>0</v>
          </cell>
          <cell r="BC1143" t="str">
            <v/>
          </cell>
          <cell r="BH1143" t="str">
            <v/>
          </cell>
        </row>
        <row r="1144">
          <cell r="AA1144">
            <v>0</v>
          </cell>
          <cell r="BC1144" t="str">
            <v/>
          </cell>
          <cell r="BH1144" t="str">
            <v/>
          </cell>
        </row>
        <row r="1145">
          <cell r="AA1145">
            <v>0</v>
          </cell>
          <cell r="BC1145" t="str">
            <v/>
          </cell>
          <cell r="BH1145" t="str">
            <v/>
          </cell>
        </row>
        <row r="1146">
          <cell r="AA1146">
            <v>0</v>
          </cell>
          <cell r="AO1146" t="str">
            <v/>
          </cell>
          <cell r="AR1146" t="b">
            <v>0</v>
          </cell>
          <cell r="BC1146" t="str">
            <v/>
          </cell>
          <cell r="BH1146" t="str">
            <v/>
          </cell>
        </row>
        <row r="1147">
          <cell r="AA1147">
            <v>0</v>
          </cell>
          <cell r="AO1147" t="str">
            <v/>
          </cell>
          <cell r="AR1147" t="b">
            <v>0</v>
          </cell>
          <cell r="BC1147" t="str">
            <v/>
          </cell>
          <cell r="BH1147" t="str">
            <v/>
          </cell>
        </row>
        <row r="1148">
          <cell r="AA1148">
            <v>0</v>
          </cell>
          <cell r="AO1148" t="str">
            <v/>
          </cell>
          <cell r="AR1148" t="b">
            <v>0</v>
          </cell>
          <cell r="BC1148" t="str">
            <v/>
          </cell>
          <cell r="BH1148" t="str">
            <v/>
          </cell>
        </row>
        <row r="1149">
          <cell r="AA1149">
            <v>0</v>
          </cell>
          <cell r="BC1149" t="str">
            <v/>
          </cell>
          <cell r="BH1149" t="str">
            <v/>
          </cell>
        </row>
        <row r="1150">
          <cell r="AA1150">
            <v>0</v>
          </cell>
          <cell r="AO1150" t="str">
            <v/>
          </cell>
          <cell r="AR1150" t="b">
            <v>0</v>
          </cell>
          <cell r="BC1150" t="str">
            <v/>
          </cell>
          <cell r="BH1150" t="str">
            <v/>
          </cell>
        </row>
        <row r="1151">
          <cell r="AA1151">
            <v>0</v>
          </cell>
          <cell r="AO1151" t="str">
            <v/>
          </cell>
          <cell r="AR1151" t="b">
            <v>0</v>
          </cell>
          <cell r="BC1151" t="str">
            <v/>
          </cell>
          <cell r="BH1151" t="str">
            <v/>
          </cell>
        </row>
        <row r="1152">
          <cell r="AA1152">
            <v>0</v>
          </cell>
          <cell r="AO1152" t="str">
            <v/>
          </cell>
          <cell r="AR1152" t="b">
            <v>0</v>
          </cell>
          <cell r="BC1152" t="str">
            <v/>
          </cell>
          <cell r="BH1152" t="str">
            <v/>
          </cell>
        </row>
        <row r="1153">
          <cell r="BC1153" t="str">
            <v/>
          </cell>
          <cell r="BH1153" t="str">
            <v/>
          </cell>
        </row>
        <row r="1154">
          <cell r="AA1154">
            <v>0</v>
          </cell>
          <cell r="AR1154" t="b">
            <v>0</v>
          </cell>
          <cell r="BC1154" t="str">
            <v/>
          </cell>
          <cell r="BH1154" t="str">
            <v/>
          </cell>
        </row>
        <row r="1155">
          <cell r="AA1155">
            <v>0</v>
          </cell>
          <cell r="AR1155" t="b">
            <v>0</v>
          </cell>
          <cell r="BC1155" t="str">
            <v/>
          </cell>
          <cell r="BH1155" t="str">
            <v/>
          </cell>
        </row>
        <row r="1156">
          <cell r="AA1156">
            <v>0</v>
          </cell>
          <cell r="AR1156" t="b">
            <v>0</v>
          </cell>
          <cell r="BC1156" t="str">
            <v/>
          </cell>
          <cell r="BH1156" t="str">
            <v/>
          </cell>
        </row>
        <row r="1157">
          <cell r="AA1157">
            <v>0</v>
          </cell>
          <cell r="BC1157" t="str">
            <v/>
          </cell>
          <cell r="BH1157" t="str">
            <v/>
          </cell>
        </row>
        <row r="1158">
          <cell r="AA1158">
            <v>0</v>
          </cell>
          <cell r="AR1158" t="b">
            <v>0</v>
          </cell>
          <cell r="BC1158" t="str">
            <v/>
          </cell>
          <cell r="BH1158" t="str">
            <v/>
          </cell>
        </row>
        <row r="1159">
          <cell r="AA1159">
            <v>0</v>
          </cell>
          <cell r="BC1159" t="str">
            <v/>
          </cell>
          <cell r="BH1159" t="str">
            <v/>
          </cell>
        </row>
        <row r="1160">
          <cell r="AA1160">
            <v>0</v>
          </cell>
          <cell r="AR1160" t="b">
            <v>0</v>
          </cell>
          <cell r="BC1160" t="str">
            <v/>
          </cell>
          <cell r="BH1160" t="str">
            <v/>
          </cell>
        </row>
        <row r="1161">
          <cell r="AA1161">
            <v>0</v>
          </cell>
          <cell r="AR1161" t="b">
            <v>0</v>
          </cell>
          <cell r="BC1161" t="str">
            <v/>
          </cell>
          <cell r="BH1161" t="str">
            <v/>
          </cell>
        </row>
        <row r="1162">
          <cell r="AA1162">
            <v>0</v>
          </cell>
          <cell r="BC1162" t="str">
            <v/>
          </cell>
          <cell r="BH1162" t="str">
            <v/>
          </cell>
        </row>
        <row r="1163">
          <cell r="AA1163">
            <v>0</v>
          </cell>
          <cell r="BC1163" t="str">
            <v/>
          </cell>
          <cell r="BH1163" t="str">
            <v/>
          </cell>
        </row>
        <row r="1164">
          <cell r="AA1164">
            <v>0</v>
          </cell>
          <cell r="BC1164" t="str">
            <v/>
          </cell>
          <cell r="BH1164" t="str">
            <v/>
          </cell>
        </row>
        <row r="1165">
          <cell r="AA1165">
            <v>0</v>
          </cell>
          <cell r="BC1165" t="str">
            <v/>
          </cell>
          <cell r="BH1165" t="str">
            <v/>
          </cell>
        </row>
        <row r="1166">
          <cell r="AA1166">
            <v>0</v>
          </cell>
          <cell r="BC1166" t="str">
            <v/>
          </cell>
          <cell r="BH1166" t="str">
            <v/>
          </cell>
        </row>
        <row r="1167">
          <cell r="AA1167">
            <v>0</v>
          </cell>
          <cell r="BC1167" t="str">
            <v/>
          </cell>
          <cell r="BH1167" t="str">
            <v/>
          </cell>
        </row>
        <row r="1168">
          <cell r="AA1168">
            <v>0</v>
          </cell>
          <cell r="BC1168" t="str">
            <v/>
          </cell>
          <cell r="BH1168" t="str">
            <v/>
          </cell>
        </row>
        <row r="1169">
          <cell r="BC1169" t="str">
            <v/>
          </cell>
          <cell r="BH1169" t="str">
            <v/>
          </cell>
        </row>
        <row r="1170">
          <cell r="AA1170">
            <v>0</v>
          </cell>
          <cell r="BC1170" t="str">
            <v/>
          </cell>
          <cell r="BH1170" t="str">
            <v/>
          </cell>
        </row>
        <row r="1171">
          <cell r="AA1171">
            <v>0</v>
          </cell>
          <cell r="BC1171" t="str">
            <v/>
          </cell>
          <cell r="BH1171" t="str">
            <v/>
          </cell>
        </row>
        <row r="1172">
          <cell r="BC1172" t="str">
            <v/>
          </cell>
          <cell r="BH1172" t="str">
            <v/>
          </cell>
        </row>
        <row r="1173">
          <cell r="BC1173" t="str">
            <v/>
          </cell>
          <cell r="BH1173" t="str">
            <v/>
          </cell>
        </row>
        <row r="1174">
          <cell r="AA1174">
            <v>0</v>
          </cell>
          <cell r="AR1174" t="b">
            <v>0</v>
          </cell>
          <cell r="BC1174" t="str">
            <v/>
          </cell>
          <cell r="BH1174" t="str">
            <v/>
          </cell>
        </row>
        <row r="1175">
          <cell r="AA1175">
            <v>0</v>
          </cell>
          <cell r="AR1175" t="b">
            <v>0</v>
          </cell>
          <cell r="BC1175" t="str">
            <v/>
          </cell>
          <cell r="BH1175" t="str">
            <v/>
          </cell>
        </row>
        <row r="1176">
          <cell r="AA1176">
            <v>0</v>
          </cell>
          <cell r="BC1176" t="str">
            <v/>
          </cell>
          <cell r="BH1176" t="str">
            <v/>
          </cell>
        </row>
        <row r="1177">
          <cell r="AA1177">
            <v>0</v>
          </cell>
          <cell r="BC1177" t="str">
            <v/>
          </cell>
          <cell r="BH1177" t="str">
            <v/>
          </cell>
        </row>
        <row r="1178">
          <cell r="AA1178">
            <v>0</v>
          </cell>
          <cell r="BC1178" t="str">
            <v/>
          </cell>
          <cell r="BH1178" t="str">
            <v/>
          </cell>
        </row>
        <row r="1179">
          <cell r="AA1179">
            <v>0</v>
          </cell>
          <cell r="BC1179" t="str">
            <v/>
          </cell>
          <cell r="BH1179" t="str">
            <v/>
          </cell>
        </row>
        <row r="1180">
          <cell r="AA1180">
            <v>0</v>
          </cell>
          <cell r="BC1180" t="str">
            <v/>
          </cell>
          <cell r="BH1180" t="str">
            <v/>
          </cell>
        </row>
        <row r="1181">
          <cell r="AA1181">
            <v>0</v>
          </cell>
          <cell r="AR1181" t="b">
            <v>0</v>
          </cell>
          <cell r="BC1181" t="str">
            <v/>
          </cell>
          <cell r="BH1181" t="str">
            <v/>
          </cell>
        </row>
        <row r="1182">
          <cell r="AA1182">
            <v>0</v>
          </cell>
          <cell r="BC1182" t="str">
            <v/>
          </cell>
          <cell r="BH1182" t="str">
            <v/>
          </cell>
        </row>
        <row r="1183">
          <cell r="AA1183">
            <v>0</v>
          </cell>
          <cell r="BC1183" t="str">
            <v/>
          </cell>
          <cell r="BH1183" t="str">
            <v/>
          </cell>
        </row>
        <row r="1184">
          <cell r="AA1184">
            <v>0</v>
          </cell>
          <cell r="AR1184" t="b">
            <v>0</v>
          </cell>
          <cell r="BC1184" t="str">
            <v/>
          </cell>
          <cell r="BH1184" t="str">
            <v/>
          </cell>
        </row>
        <row r="1185">
          <cell r="AA1185">
            <v>0</v>
          </cell>
          <cell r="BC1185" t="str">
            <v/>
          </cell>
          <cell r="BH1185" t="str">
            <v/>
          </cell>
        </row>
        <row r="1186">
          <cell r="AA1186">
            <v>0</v>
          </cell>
          <cell r="AR1186" t="b">
            <v>0</v>
          </cell>
          <cell r="BC1186" t="str">
            <v/>
          </cell>
          <cell r="BH1186" t="str">
            <v/>
          </cell>
        </row>
        <row r="1187">
          <cell r="AA1187">
            <v>0</v>
          </cell>
          <cell r="AR1187" t="b">
            <v>0</v>
          </cell>
          <cell r="BC1187" t="str">
            <v/>
          </cell>
          <cell r="BH1187" t="str">
            <v/>
          </cell>
        </row>
        <row r="1188">
          <cell r="AA1188">
            <v>0</v>
          </cell>
          <cell r="BC1188" t="str">
            <v/>
          </cell>
          <cell r="BH1188" t="str">
            <v/>
          </cell>
        </row>
        <row r="1189">
          <cell r="AA1189">
            <v>0</v>
          </cell>
          <cell r="BC1189" t="str">
            <v/>
          </cell>
          <cell r="BH1189" t="str">
            <v/>
          </cell>
        </row>
        <row r="1190">
          <cell r="AA1190">
            <v>0</v>
          </cell>
          <cell r="AR1190" t="b">
            <v>0</v>
          </cell>
          <cell r="BC1190" t="str">
            <v/>
          </cell>
          <cell r="BH1190" t="str">
            <v/>
          </cell>
        </row>
        <row r="1191">
          <cell r="AA1191">
            <v>0</v>
          </cell>
          <cell r="AR1191" t="b">
            <v>0</v>
          </cell>
          <cell r="BC1191" t="str">
            <v/>
          </cell>
          <cell r="BH1191" t="str">
            <v/>
          </cell>
        </row>
        <row r="1192">
          <cell r="AA1192">
            <v>0</v>
          </cell>
          <cell r="BC1192" t="str">
            <v/>
          </cell>
          <cell r="BH1192" t="str">
            <v/>
          </cell>
        </row>
        <row r="1193">
          <cell r="AA1193">
            <v>0</v>
          </cell>
          <cell r="BC1193" t="str">
            <v/>
          </cell>
          <cell r="BH1193" t="str">
            <v/>
          </cell>
        </row>
        <row r="1194">
          <cell r="AA1194">
            <v>0</v>
          </cell>
          <cell r="BC1194" t="str">
            <v/>
          </cell>
          <cell r="BH1194" t="str">
            <v/>
          </cell>
        </row>
        <row r="1195">
          <cell r="AA1195">
            <v>0</v>
          </cell>
          <cell r="BC1195" t="str">
            <v/>
          </cell>
          <cell r="BH1195" t="str">
            <v/>
          </cell>
        </row>
        <row r="1196">
          <cell r="AA1196">
            <v>0</v>
          </cell>
          <cell r="BC1196" t="str">
            <v/>
          </cell>
          <cell r="BH1196" t="str">
            <v/>
          </cell>
        </row>
        <row r="1197">
          <cell r="AA1197">
            <v>0</v>
          </cell>
          <cell r="BC1197" t="str">
            <v/>
          </cell>
          <cell r="BH1197" t="str">
            <v/>
          </cell>
        </row>
        <row r="1198">
          <cell r="AA1198">
            <v>0</v>
          </cell>
          <cell r="BC1198" t="str">
            <v/>
          </cell>
          <cell r="BH1198" t="str">
            <v/>
          </cell>
        </row>
        <row r="1199">
          <cell r="BC1199" t="str">
            <v/>
          </cell>
          <cell r="BH1199" t="str">
            <v/>
          </cell>
        </row>
        <row r="1200">
          <cell r="BC1200" t="str">
            <v/>
          </cell>
          <cell r="BH1200" t="str">
            <v/>
          </cell>
        </row>
        <row r="1201">
          <cell r="AA1201">
            <v>0</v>
          </cell>
          <cell r="BC1201" t="str">
            <v/>
          </cell>
          <cell r="BH1201" t="str">
            <v/>
          </cell>
        </row>
        <row r="1202">
          <cell r="AA1202">
            <v>0</v>
          </cell>
          <cell r="BC1202" t="str">
            <v/>
          </cell>
          <cell r="BH1202" t="str">
            <v/>
          </cell>
        </row>
        <row r="1203">
          <cell r="AA1203">
            <v>0</v>
          </cell>
          <cell r="BC1203" t="str">
            <v/>
          </cell>
          <cell r="BH1203" t="str">
            <v/>
          </cell>
        </row>
        <row r="1204">
          <cell r="AA1204">
            <v>0</v>
          </cell>
          <cell r="BC1204" t="str">
            <v/>
          </cell>
          <cell r="BH1204" t="str">
            <v/>
          </cell>
        </row>
        <row r="1205">
          <cell r="BC1205" t="str">
            <v/>
          </cell>
          <cell r="BH1205" t="str">
            <v/>
          </cell>
        </row>
        <row r="1206">
          <cell r="BC1206" t="str">
            <v/>
          </cell>
          <cell r="BH1206" t="str">
            <v/>
          </cell>
        </row>
        <row r="1207">
          <cell r="AA1207">
            <v>0</v>
          </cell>
          <cell r="AR1207" t="b">
            <v>0</v>
          </cell>
          <cell r="BC1207" t="str">
            <v/>
          </cell>
          <cell r="BH1207" t="str">
            <v/>
          </cell>
        </row>
        <row r="1208">
          <cell r="AA1208">
            <v>0</v>
          </cell>
          <cell r="BC1208" t="str">
            <v/>
          </cell>
          <cell r="BH1208" t="str">
            <v/>
          </cell>
        </row>
        <row r="1209">
          <cell r="AA1209">
            <v>0</v>
          </cell>
          <cell r="BC1209" t="str">
            <v/>
          </cell>
          <cell r="BH1209" t="str">
            <v/>
          </cell>
        </row>
        <row r="1210">
          <cell r="AA1210">
            <v>0</v>
          </cell>
          <cell r="BC1210" t="str">
            <v/>
          </cell>
          <cell r="BH1210" t="str">
            <v/>
          </cell>
        </row>
        <row r="1211">
          <cell r="AA1211">
            <v>0</v>
          </cell>
          <cell r="BC1211" t="str">
            <v/>
          </cell>
          <cell r="BH1211" t="str">
            <v/>
          </cell>
        </row>
        <row r="1212">
          <cell r="BC1212" t="str">
            <v/>
          </cell>
          <cell r="BH1212" t="str">
            <v/>
          </cell>
        </row>
        <row r="1213">
          <cell r="BC1213" t="str">
            <v/>
          </cell>
          <cell r="BH1213" t="str">
            <v/>
          </cell>
        </row>
        <row r="1214">
          <cell r="AA1214">
            <v>0</v>
          </cell>
          <cell r="BC1214" t="str">
            <v/>
          </cell>
          <cell r="BH1214" t="str">
            <v/>
          </cell>
        </row>
        <row r="1215">
          <cell r="BC1215" t="str">
            <v/>
          </cell>
          <cell r="BH1215" t="str">
            <v/>
          </cell>
        </row>
        <row r="1216">
          <cell r="BC1216" t="str">
            <v/>
          </cell>
          <cell r="BH1216" t="str">
            <v/>
          </cell>
        </row>
        <row r="1217">
          <cell r="BC1217" t="str">
            <v/>
          </cell>
          <cell r="BH1217" t="str">
            <v/>
          </cell>
        </row>
        <row r="1218">
          <cell r="AA1218">
            <v>0</v>
          </cell>
          <cell r="BC1218" t="str">
            <v/>
          </cell>
          <cell r="BH1218" t="str">
            <v/>
          </cell>
        </row>
        <row r="1219">
          <cell r="AA1219">
            <v>0</v>
          </cell>
          <cell r="BC1219" t="str">
            <v/>
          </cell>
          <cell r="BH1219" t="str">
            <v/>
          </cell>
        </row>
        <row r="1220">
          <cell r="AA1220">
            <v>0</v>
          </cell>
          <cell r="BC1220" t="str">
            <v/>
          </cell>
          <cell r="BH1220" t="str">
            <v/>
          </cell>
        </row>
        <row r="1221">
          <cell r="BC1221" t="str">
            <v/>
          </cell>
          <cell r="BH1221" t="str">
            <v/>
          </cell>
        </row>
        <row r="1222">
          <cell r="BC1222" t="str">
            <v/>
          </cell>
          <cell r="BH1222" t="str">
            <v/>
          </cell>
        </row>
        <row r="1223">
          <cell r="BC1223" t="str">
            <v/>
          </cell>
          <cell r="BH1223" t="str">
            <v/>
          </cell>
        </row>
        <row r="1224">
          <cell r="BC1224" t="str">
            <v/>
          </cell>
          <cell r="BH1224" t="str">
            <v/>
          </cell>
        </row>
        <row r="1225">
          <cell r="AA1225">
            <v>0</v>
          </cell>
          <cell r="BC1225" t="str">
            <v/>
          </cell>
          <cell r="BH1225" t="str">
            <v/>
          </cell>
        </row>
        <row r="1226">
          <cell r="AA1226">
            <v>0</v>
          </cell>
          <cell r="BC1226" t="str">
            <v/>
          </cell>
          <cell r="BH1226" t="str">
            <v/>
          </cell>
        </row>
        <row r="1227">
          <cell r="AA1227">
            <v>0</v>
          </cell>
          <cell r="BC1227" t="str">
            <v/>
          </cell>
          <cell r="BH1227" t="str">
            <v/>
          </cell>
        </row>
        <row r="1228">
          <cell r="AA1228">
            <v>0</v>
          </cell>
          <cell r="BC1228" t="str">
            <v/>
          </cell>
          <cell r="BH1228" t="str">
            <v/>
          </cell>
        </row>
        <row r="1229">
          <cell r="BC1229" t="str">
            <v/>
          </cell>
          <cell r="BH1229" t="str">
            <v/>
          </cell>
        </row>
        <row r="1230">
          <cell r="BC1230" t="str">
            <v/>
          </cell>
          <cell r="BH1230" t="str">
            <v/>
          </cell>
        </row>
        <row r="1231">
          <cell r="AA1231">
            <v>0</v>
          </cell>
          <cell r="BC1231" t="str">
            <v/>
          </cell>
          <cell r="BH1231" t="str">
            <v/>
          </cell>
        </row>
        <row r="1232">
          <cell r="AA1232">
            <v>0</v>
          </cell>
          <cell r="AR1232" t="b">
            <v>0</v>
          </cell>
          <cell r="BC1232" t="str">
            <v/>
          </cell>
          <cell r="BH1232" t="str">
            <v/>
          </cell>
        </row>
        <row r="1233">
          <cell r="BC1233" t="str">
            <v/>
          </cell>
          <cell r="BH1233" t="str">
            <v/>
          </cell>
        </row>
        <row r="1234">
          <cell r="BC1234" t="str">
            <v/>
          </cell>
          <cell r="BH1234" t="str">
            <v/>
          </cell>
        </row>
        <row r="1235">
          <cell r="AA1235">
            <v>0</v>
          </cell>
          <cell r="AR1235" t="b">
            <v>0</v>
          </cell>
          <cell r="BC1235" t="str">
            <v/>
          </cell>
          <cell r="BH1235" t="str">
            <v/>
          </cell>
        </row>
        <row r="1236">
          <cell r="AA1236">
            <v>0</v>
          </cell>
          <cell r="BC1236" t="str">
            <v/>
          </cell>
          <cell r="BH1236" t="str">
            <v/>
          </cell>
        </row>
        <row r="1237">
          <cell r="AA1237">
            <v>0</v>
          </cell>
          <cell r="BC1237" t="str">
            <v/>
          </cell>
          <cell r="BH1237" t="str">
            <v/>
          </cell>
        </row>
        <row r="1238">
          <cell r="AA1238">
            <v>0</v>
          </cell>
          <cell r="BC1238" t="str">
            <v/>
          </cell>
          <cell r="BH1238" t="str">
            <v/>
          </cell>
        </row>
        <row r="1239">
          <cell r="AA1239">
            <v>0</v>
          </cell>
          <cell r="BC1239" t="str">
            <v/>
          </cell>
          <cell r="BH1239" t="str">
            <v/>
          </cell>
        </row>
        <row r="1240">
          <cell r="AA1240">
            <v>0</v>
          </cell>
          <cell r="BC1240" t="str">
            <v/>
          </cell>
          <cell r="BH1240" t="str">
            <v/>
          </cell>
        </row>
        <row r="1241">
          <cell r="BC1241" t="str">
            <v/>
          </cell>
          <cell r="BH1241" t="str">
            <v/>
          </cell>
        </row>
        <row r="1242">
          <cell r="BC1242" t="str">
            <v/>
          </cell>
          <cell r="BH1242" t="str">
            <v/>
          </cell>
        </row>
        <row r="1243">
          <cell r="AA1243">
            <v>0</v>
          </cell>
          <cell r="AR1243" t="b">
            <v>0</v>
          </cell>
          <cell r="BC1243" t="str">
            <v/>
          </cell>
          <cell r="BH1243" t="str">
            <v/>
          </cell>
        </row>
        <row r="1244">
          <cell r="AA1244">
            <v>0</v>
          </cell>
          <cell r="BC1244" t="str">
            <v/>
          </cell>
          <cell r="BH1244" t="str">
            <v/>
          </cell>
        </row>
        <row r="1245">
          <cell r="AA1245">
            <v>0</v>
          </cell>
          <cell r="BC1245" t="str">
            <v/>
          </cell>
          <cell r="BH1245" t="str">
            <v/>
          </cell>
        </row>
        <row r="1246">
          <cell r="AA1246">
            <v>0</v>
          </cell>
          <cell r="AR1246" t="b">
            <v>0</v>
          </cell>
          <cell r="BC1246" t="str">
            <v/>
          </cell>
          <cell r="BH1246" t="str">
            <v/>
          </cell>
        </row>
        <row r="1247">
          <cell r="AA1247">
            <v>0</v>
          </cell>
          <cell r="BC1247" t="str">
            <v/>
          </cell>
          <cell r="BH1247" t="str">
            <v/>
          </cell>
        </row>
        <row r="1248">
          <cell r="AA1248">
            <v>0</v>
          </cell>
          <cell r="BC1248" t="str">
            <v/>
          </cell>
          <cell r="BH1248" t="str">
            <v/>
          </cell>
        </row>
        <row r="1249">
          <cell r="AA1249">
            <v>0</v>
          </cell>
          <cell r="AR1249" t="b">
            <v>0</v>
          </cell>
          <cell r="BC1249" t="str">
            <v/>
          </cell>
          <cell r="BH1249" t="str">
            <v/>
          </cell>
        </row>
        <row r="1250">
          <cell r="AA1250">
            <v>0</v>
          </cell>
          <cell r="BC1250" t="str">
            <v/>
          </cell>
          <cell r="BH1250" t="str">
            <v/>
          </cell>
        </row>
        <row r="1251">
          <cell r="AA1251">
            <v>0</v>
          </cell>
          <cell r="BC1251" t="str">
            <v/>
          </cell>
          <cell r="BH1251" t="str">
            <v/>
          </cell>
        </row>
        <row r="1252">
          <cell r="AA1252">
            <v>0</v>
          </cell>
          <cell r="AR1252" t="b">
            <v>0</v>
          </cell>
          <cell r="BC1252" t="str">
            <v/>
          </cell>
          <cell r="BH1252" t="str">
            <v/>
          </cell>
        </row>
        <row r="1253">
          <cell r="AA1253">
            <v>0</v>
          </cell>
          <cell r="BC1253" t="str">
            <v/>
          </cell>
          <cell r="BH1253" t="str">
            <v/>
          </cell>
        </row>
        <row r="1254">
          <cell r="AA1254">
            <v>0</v>
          </cell>
          <cell r="BC1254" t="str">
            <v/>
          </cell>
          <cell r="BH1254" t="str">
            <v/>
          </cell>
        </row>
        <row r="1255">
          <cell r="AA1255">
            <v>0</v>
          </cell>
          <cell r="BC1255" t="str">
            <v/>
          </cell>
          <cell r="BH1255" t="str">
            <v/>
          </cell>
        </row>
        <row r="1256">
          <cell r="AA1256">
            <v>0</v>
          </cell>
          <cell r="BC1256" t="str">
            <v/>
          </cell>
          <cell r="BH1256" t="str">
            <v/>
          </cell>
        </row>
        <row r="1257">
          <cell r="AA1257">
            <v>0</v>
          </cell>
          <cell r="BC1257" t="str">
            <v/>
          </cell>
          <cell r="BH1257" t="str">
            <v/>
          </cell>
        </row>
        <row r="1258">
          <cell r="AA1258">
            <v>0</v>
          </cell>
          <cell r="BC1258" t="str">
            <v/>
          </cell>
          <cell r="BH1258" t="str">
            <v/>
          </cell>
        </row>
        <row r="1259">
          <cell r="AA1259">
            <v>0</v>
          </cell>
          <cell r="AR1259" t="b">
            <v>0</v>
          </cell>
          <cell r="BC1259" t="str">
            <v/>
          </cell>
          <cell r="BH1259" t="str">
            <v/>
          </cell>
        </row>
        <row r="1260">
          <cell r="AA1260">
            <v>0</v>
          </cell>
          <cell r="BC1260" t="str">
            <v/>
          </cell>
          <cell r="BH1260" t="str">
            <v/>
          </cell>
        </row>
        <row r="1261">
          <cell r="AA1261">
            <v>0</v>
          </cell>
          <cell r="BC1261" t="str">
            <v/>
          </cell>
          <cell r="BH1261" t="str">
            <v/>
          </cell>
        </row>
        <row r="1262">
          <cell r="BC1262" t="str">
            <v/>
          </cell>
          <cell r="BH1262" t="str">
            <v/>
          </cell>
        </row>
        <row r="1263">
          <cell r="BC1263" t="str">
            <v/>
          </cell>
          <cell r="BH1263" t="str">
            <v/>
          </cell>
        </row>
        <row r="1264">
          <cell r="AA1264">
            <v>0</v>
          </cell>
          <cell r="AR1264" t="b">
            <v>0</v>
          </cell>
          <cell r="BC1264" t="str">
            <v/>
          </cell>
          <cell r="BH1264" t="str">
            <v/>
          </cell>
        </row>
        <row r="1265">
          <cell r="AA1265">
            <v>0</v>
          </cell>
          <cell r="AR1265" t="b">
            <v>0</v>
          </cell>
          <cell r="BC1265" t="str">
            <v/>
          </cell>
          <cell r="BH1265" t="str">
            <v/>
          </cell>
        </row>
        <row r="1266">
          <cell r="AA1266">
            <v>0</v>
          </cell>
          <cell r="BC1266" t="str">
            <v/>
          </cell>
          <cell r="BH1266" t="str">
            <v/>
          </cell>
        </row>
        <row r="1267">
          <cell r="AA1267">
            <v>0</v>
          </cell>
          <cell r="AR1267" t="b">
            <v>0</v>
          </cell>
          <cell r="BC1267" t="str">
            <v/>
          </cell>
          <cell r="BH1267" t="str">
            <v/>
          </cell>
        </row>
        <row r="1268">
          <cell r="AA1268">
            <v>0</v>
          </cell>
          <cell r="BC1268" t="str">
            <v/>
          </cell>
          <cell r="BH1268" t="str">
            <v/>
          </cell>
        </row>
        <row r="1269">
          <cell r="AA1269">
            <v>0</v>
          </cell>
          <cell r="BC1269" t="str">
            <v/>
          </cell>
          <cell r="BH1269" t="str">
            <v/>
          </cell>
        </row>
        <row r="1270">
          <cell r="AA1270">
            <v>0</v>
          </cell>
          <cell r="BC1270" t="str">
            <v/>
          </cell>
          <cell r="BH1270" t="str">
            <v/>
          </cell>
        </row>
        <row r="1271">
          <cell r="AA1271">
            <v>0</v>
          </cell>
          <cell r="AR1271" t="b">
            <v>0</v>
          </cell>
          <cell r="BC1271" t="str">
            <v/>
          </cell>
          <cell r="BH1271" t="str">
            <v/>
          </cell>
        </row>
        <row r="1272">
          <cell r="BC1272" t="str">
            <v/>
          </cell>
          <cell r="BH1272" t="str">
            <v/>
          </cell>
        </row>
        <row r="1273">
          <cell r="BC1273" t="str">
            <v/>
          </cell>
          <cell r="BH1273" t="str">
            <v/>
          </cell>
        </row>
        <row r="1274">
          <cell r="AA1274">
            <v>0</v>
          </cell>
          <cell r="BC1274" t="str">
            <v/>
          </cell>
          <cell r="BH1274" t="str">
            <v/>
          </cell>
        </row>
        <row r="1275">
          <cell r="AA1275">
            <v>0</v>
          </cell>
          <cell r="BC1275" t="str">
            <v/>
          </cell>
          <cell r="BH1275" t="str">
            <v/>
          </cell>
        </row>
        <row r="1276">
          <cell r="BC1276" t="str">
            <v/>
          </cell>
          <cell r="BH1276" t="str">
            <v/>
          </cell>
        </row>
        <row r="1277">
          <cell r="BC1277" t="str">
            <v/>
          </cell>
          <cell r="BH1277" t="str">
            <v/>
          </cell>
        </row>
        <row r="1278">
          <cell r="AA1278">
            <v>0</v>
          </cell>
          <cell r="BC1278" t="str">
            <v/>
          </cell>
          <cell r="BH1278" t="str">
            <v/>
          </cell>
        </row>
        <row r="1279">
          <cell r="AA1279">
            <v>0</v>
          </cell>
          <cell r="BC1279" t="str">
            <v/>
          </cell>
          <cell r="BH1279" t="str">
            <v/>
          </cell>
        </row>
        <row r="1280">
          <cell r="AA1280">
            <v>0</v>
          </cell>
          <cell r="BC1280" t="str">
            <v/>
          </cell>
          <cell r="BH1280" t="str">
            <v/>
          </cell>
        </row>
        <row r="1281">
          <cell r="AA1281">
            <v>0</v>
          </cell>
          <cell r="AR1281" t="b">
            <v>0</v>
          </cell>
          <cell r="BC1281" t="str">
            <v/>
          </cell>
          <cell r="BH1281" t="str">
            <v/>
          </cell>
        </row>
        <row r="1282">
          <cell r="AA1282">
            <v>0</v>
          </cell>
          <cell r="BC1282" t="str">
            <v/>
          </cell>
          <cell r="BH1282" t="str">
            <v/>
          </cell>
        </row>
        <row r="1283">
          <cell r="AA1283">
            <v>0</v>
          </cell>
          <cell r="BC1283" t="str">
            <v/>
          </cell>
          <cell r="BH1283" t="str">
            <v/>
          </cell>
        </row>
        <row r="1284">
          <cell r="AA1284">
            <v>0</v>
          </cell>
          <cell r="BC1284" t="str">
            <v/>
          </cell>
          <cell r="BH1284" t="str">
            <v/>
          </cell>
        </row>
        <row r="1285">
          <cell r="AA1285">
            <v>0</v>
          </cell>
          <cell r="BC1285" t="str">
            <v/>
          </cell>
          <cell r="BH1285" t="str">
            <v/>
          </cell>
        </row>
        <row r="1286">
          <cell r="AA1286">
            <v>0</v>
          </cell>
          <cell r="BC1286" t="str">
            <v/>
          </cell>
          <cell r="BH1286" t="str">
            <v/>
          </cell>
        </row>
        <row r="1287">
          <cell r="AA1287">
            <v>0</v>
          </cell>
          <cell r="AR1287" t="b">
            <v>0</v>
          </cell>
          <cell r="BC1287" t="str">
            <v/>
          </cell>
          <cell r="BH1287" t="str">
            <v/>
          </cell>
        </row>
        <row r="1288">
          <cell r="AA1288">
            <v>0</v>
          </cell>
          <cell r="BC1288" t="str">
            <v/>
          </cell>
          <cell r="BH1288" t="str">
            <v/>
          </cell>
        </row>
        <row r="1289">
          <cell r="AA1289">
            <v>0</v>
          </cell>
          <cell r="BC1289" t="str">
            <v/>
          </cell>
          <cell r="BH1289" t="str">
            <v/>
          </cell>
        </row>
        <row r="1290">
          <cell r="AA1290">
            <v>0</v>
          </cell>
          <cell r="AR1290" t="b">
            <v>0</v>
          </cell>
          <cell r="BC1290" t="str">
            <v/>
          </cell>
          <cell r="BH1290" t="str">
            <v/>
          </cell>
        </row>
        <row r="1291">
          <cell r="AA1291">
            <v>0</v>
          </cell>
          <cell r="AR1291" t="b">
            <v>0</v>
          </cell>
          <cell r="BC1291" t="str">
            <v/>
          </cell>
          <cell r="BH1291" t="str">
            <v/>
          </cell>
        </row>
        <row r="1292">
          <cell r="AA1292">
            <v>0</v>
          </cell>
          <cell r="BC1292" t="str">
            <v/>
          </cell>
          <cell r="BH1292" t="str">
            <v/>
          </cell>
        </row>
        <row r="1293">
          <cell r="AA1293">
            <v>0</v>
          </cell>
          <cell r="BC1293" t="str">
            <v/>
          </cell>
          <cell r="BH1293" t="str">
            <v/>
          </cell>
        </row>
        <row r="1294">
          <cell r="AA1294">
            <v>0</v>
          </cell>
          <cell r="BC1294" t="str">
            <v/>
          </cell>
          <cell r="BH1294" t="str">
            <v/>
          </cell>
        </row>
        <row r="1295">
          <cell r="AA1295">
            <v>0</v>
          </cell>
          <cell r="AR1295" t="b">
            <v>0</v>
          </cell>
          <cell r="BC1295" t="str">
            <v/>
          </cell>
          <cell r="BH1295" t="str">
            <v/>
          </cell>
        </row>
        <row r="1296">
          <cell r="AA1296">
            <v>0</v>
          </cell>
          <cell r="BC1296" t="str">
            <v/>
          </cell>
          <cell r="BH1296" t="str">
            <v/>
          </cell>
        </row>
        <row r="1297">
          <cell r="AA1297">
            <v>0</v>
          </cell>
          <cell r="BC1297" t="str">
            <v/>
          </cell>
          <cell r="BH1297" t="str">
            <v/>
          </cell>
        </row>
        <row r="1298">
          <cell r="AA1298">
            <v>0</v>
          </cell>
          <cell r="BC1298" t="str">
            <v/>
          </cell>
          <cell r="BH1298" t="str">
            <v/>
          </cell>
        </row>
        <row r="1299">
          <cell r="AA1299">
            <v>0</v>
          </cell>
          <cell r="BC1299" t="str">
            <v/>
          </cell>
          <cell r="BH1299" t="str">
            <v/>
          </cell>
        </row>
        <row r="1300">
          <cell r="AA1300">
            <v>0</v>
          </cell>
          <cell r="BC1300" t="str">
            <v/>
          </cell>
          <cell r="BH1300" t="str">
            <v/>
          </cell>
        </row>
        <row r="1301">
          <cell r="BC1301" t="str">
            <v/>
          </cell>
          <cell r="BH1301" t="str">
            <v/>
          </cell>
        </row>
        <row r="1302">
          <cell r="AA1302">
            <v>0</v>
          </cell>
          <cell r="BC1302" t="str">
            <v/>
          </cell>
          <cell r="BH1302" t="str">
            <v/>
          </cell>
        </row>
        <row r="1303">
          <cell r="AA1303">
            <v>0</v>
          </cell>
          <cell r="AR1303" t="b">
            <v>0</v>
          </cell>
          <cell r="BC1303" t="str">
            <v/>
          </cell>
          <cell r="BH1303" t="str">
            <v/>
          </cell>
        </row>
        <row r="1304">
          <cell r="AA1304">
            <v>0</v>
          </cell>
          <cell r="AR1304" t="b">
            <v>0</v>
          </cell>
          <cell r="BC1304" t="str">
            <v/>
          </cell>
          <cell r="BH1304" t="str">
            <v/>
          </cell>
        </row>
        <row r="1305">
          <cell r="BC1305" t="str">
            <v/>
          </cell>
          <cell r="BH1305" t="str">
            <v/>
          </cell>
        </row>
        <row r="1306">
          <cell r="BC1306" t="str">
            <v/>
          </cell>
          <cell r="BH1306" t="str">
            <v/>
          </cell>
        </row>
        <row r="1307">
          <cell r="AA1307">
            <v>0</v>
          </cell>
          <cell r="AR1307" t="b">
            <v>0</v>
          </cell>
          <cell r="BC1307" t="str">
            <v/>
          </cell>
          <cell r="BH1307" t="str">
            <v/>
          </cell>
        </row>
        <row r="1308">
          <cell r="AA1308">
            <v>0</v>
          </cell>
          <cell r="BC1308" t="str">
            <v/>
          </cell>
          <cell r="BH1308" t="str">
            <v/>
          </cell>
        </row>
        <row r="1309">
          <cell r="AA1309">
            <v>0</v>
          </cell>
          <cell r="BC1309" t="str">
            <v/>
          </cell>
          <cell r="BH1309" t="str">
            <v/>
          </cell>
        </row>
        <row r="1310">
          <cell r="AA1310">
            <v>0</v>
          </cell>
          <cell r="BC1310" t="str">
            <v/>
          </cell>
          <cell r="BH1310" t="str">
            <v/>
          </cell>
        </row>
        <row r="1311">
          <cell r="BC1311" t="str">
            <v/>
          </cell>
          <cell r="BH1311" t="str">
            <v/>
          </cell>
        </row>
        <row r="1312">
          <cell r="BC1312" t="str">
            <v/>
          </cell>
          <cell r="BH1312" t="str">
            <v/>
          </cell>
        </row>
        <row r="1313">
          <cell r="AA1313">
            <v>0</v>
          </cell>
          <cell r="BC1313" t="str">
            <v/>
          </cell>
          <cell r="BH1313" t="str">
            <v/>
          </cell>
        </row>
        <row r="1314">
          <cell r="AA1314">
            <v>0</v>
          </cell>
          <cell r="AR1314" t="b">
            <v>0</v>
          </cell>
          <cell r="BC1314" t="str">
            <v/>
          </cell>
          <cell r="BH1314" t="str">
            <v/>
          </cell>
        </row>
        <row r="1315">
          <cell r="AA1315">
            <v>0</v>
          </cell>
          <cell r="AR1315" t="b">
            <v>0</v>
          </cell>
          <cell r="BC1315" t="str">
            <v/>
          </cell>
          <cell r="BH1315" t="str">
            <v/>
          </cell>
        </row>
        <row r="1316">
          <cell r="AA1316">
            <v>0</v>
          </cell>
          <cell r="AR1316" t="b">
            <v>0</v>
          </cell>
          <cell r="BC1316" t="str">
            <v/>
          </cell>
          <cell r="BH1316" t="str">
            <v/>
          </cell>
        </row>
        <row r="1317">
          <cell r="AA1317">
            <v>0</v>
          </cell>
          <cell r="BC1317" t="str">
            <v/>
          </cell>
          <cell r="BH1317" t="str">
            <v/>
          </cell>
        </row>
        <row r="1318">
          <cell r="AA1318">
            <v>0</v>
          </cell>
          <cell r="AR1318" t="b">
            <v>0</v>
          </cell>
          <cell r="BC1318" t="str">
            <v/>
          </cell>
          <cell r="BH1318" t="str">
            <v/>
          </cell>
        </row>
        <row r="1319">
          <cell r="AA1319">
            <v>0</v>
          </cell>
          <cell r="BC1319" t="str">
            <v/>
          </cell>
          <cell r="BH1319" t="str">
            <v/>
          </cell>
        </row>
        <row r="1320">
          <cell r="AA1320">
            <v>0</v>
          </cell>
          <cell r="AR1320" t="b">
            <v>0</v>
          </cell>
          <cell r="BC1320" t="str">
            <v/>
          </cell>
          <cell r="BH1320" t="str">
            <v/>
          </cell>
        </row>
        <row r="1321">
          <cell r="AA1321">
            <v>0</v>
          </cell>
          <cell r="AR1321" t="b">
            <v>0</v>
          </cell>
          <cell r="BC1321" t="str">
            <v/>
          </cell>
          <cell r="BH1321" t="str">
            <v/>
          </cell>
        </row>
        <row r="1322">
          <cell r="AA1322">
            <v>0</v>
          </cell>
          <cell r="BC1322" t="str">
            <v/>
          </cell>
          <cell r="BH1322" t="str">
            <v/>
          </cell>
        </row>
        <row r="1323">
          <cell r="AA1323">
            <v>0</v>
          </cell>
          <cell r="AP1323">
            <v>1</v>
          </cell>
          <cell r="AR1323" t="b">
            <v>0</v>
          </cell>
          <cell r="BC1323" t="str">
            <v/>
          </cell>
          <cell r="BH1323" t="str">
            <v/>
          </cell>
        </row>
        <row r="1324">
          <cell r="AA1324">
            <v>0</v>
          </cell>
          <cell r="BC1324" t="str">
            <v/>
          </cell>
          <cell r="BH1324" t="str">
            <v/>
          </cell>
        </row>
        <row r="1325">
          <cell r="AA1325">
            <v>0</v>
          </cell>
          <cell r="AR1325" t="b">
            <v>0</v>
          </cell>
          <cell r="BC1325" t="str">
            <v/>
          </cell>
          <cell r="BH1325" t="str">
            <v/>
          </cell>
        </row>
        <row r="1326">
          <cell r="AA1326">
            <v>0</v>
          </cell>
          <cell r="BC1326" t="str">
            <v/>
          </cell>
          <cell r="BH1326" t="str">
            <v/>
          </cell>
        </row>
        <row r="1327">
          <cell r="AA1327">
            <v>0</v>
          </cell>
          <cell r="BC1327" t="str">
            <v/>
          </cell>
          <cell r="BH1327" t="str">
            <v/>
          </cell>
        </row>
        <row r="1328">
          <cell r="AA1328">
            <v>0</v>
          </cell>
          <cell r="AR1328" t="b">
            <v>0</v>
          </cell>
          <cell r="BC1328" t="str">
            <v/>
          </cell>
          <cell r="BH1328" t="str">
            <v/>
          </cell>
        </row>
        <row r="1329">
          <cell r="AA1329">
            <v>0</v>
          </cell>
          <cell r="AR1329" t="b">
            <v>0</v>
          </cell>
          <cell r="BC1329" t="str">
            <v/>
          </cell>
          <cell r="BH1329" t="str">
            <v/>
          </cell>
        </row>
        <row r="1330">
          <cell r="AA1330">
            <v>0</v>
          </cell>
          <cell r="AR1330" t="b">
            <v>0</v>
          </cell>
          <cell r="BC1330" t="str">
            <v/>
          </cell>
          <cell r="BH1330" t="str">
            <v/>
          </cell>
        </row>
        <row r="1331">
          <cell r="AA1331">
            <v>0</v>
          </cell>
          <cell r="AR1331" t="b">
            <v>0</v>
          </cell>
          <cell r="BC1331" t="str">
            <v/>
          </cell>
          <cell r="BH1331" t="str">
            <v/>
          </cell>
        </row>
        <row r="1332">
          <cell r="AA1332">
            <v>0</v>
          </cell>
          <cell r="BC1332" t="str">
            <v/>
          </cell>
          <cell r="BH1332" t="str">
            <v/>
          </cell>
        </row>
        <row r="1333">
          <cell r="AA1333">
            <v>0</v>
          </cell>
          <cell r="BC1333" t="str">
            <v/>
          </cell>
          <cell r="BH1333" t="str">
            <v/>
          </cell>
        </row>
        <row r="1334">
          <cell r="AA1334">
            <v>0</v>
          </cell>
          <cell r="AR1334" t="b">
            <v>0</v>
          </cell>
          <cell r="BC1334" t="str">
            <v/>
          </cell>
          <cell r="BH1334" t="str">
            <v/>
          </cell>
        </row>
        <row r="1335">
          <cell r="BC1335" t="str">
            <v/>
          </cell>
          <cell r="BH1335" t="str">
            <v/>
          </cell>
        </row>
        <row r="1336">
          <cell r="BC1336" t="str">
            <v/>
          </cell>
          <cell r="BH1336" t="str">
            <v/>
          </cell>
        </row>
        <row r="1337">
          <cell r="AA1337">
            <v>0</v>
          </cell>
          <cell r="BC1337" t="str">
            <v/>
          </cell>
          <cell r="BH1337" t="str">
            <v/>
          </cell>
        </row>
        <row r="1338">
          <cell r="AA1338">
            <v>0</v>
          </cell>
          <cell r="BC1338" t="str">
            <v/>
          </cell>
          <cell r="BH1338" t="str">
            <v/>
          </cell>
        </row>
        <row r="1339">
          <cell r="AA1339">
            <v>0</v>
          </cell>
          <cell r="BC1339" t="str">
            <v/>
          </cell>
          <cell r="BH1339" t="str">
            <v/>
          </cell>
        </row>
        <row r="1340">
          <cell r="AA1340">
            <v>0</v>
          </cell>
          <cell r="AR1340" t="b">
            <v>0</v>
          </cell>
          <cell r="BC1340" t="str">
            <v/>
          </cell>
          <cell r="BH1340" t="str">
            <v/>
          </cell>
        </row>
        <row r="1341">
          <cell r="AA1341">
            <v>0</v>
          </cell>
          <cell r="AR1341" t="b">
            <v>0</v>
          </cell>
          <cell r="BC1341" t="str">
            <v/>
          </cell>
          <cell r="BH1341" t="str">
            <v/>
          </cell>
        </row>
        <row r="1342">
          <cell r="AA1342">
            <v>0</v>
          </cell>
          <cell r="BC1342" t="str">
            <v/>
          </cell>
          <cell r="BH1342" t="str">
            <v/>
          </cell>
        </row>
        <row r="1343">
          <cell r="AA1343">
            <v>0</v>
          </cell>
          <cell r="BC1343" t="str">
            <v/>
          </cell>
          <cell r="BH1343" t="str">
            <v/>
          </cell>
        </row>
        <row r="1344">
          <cell r="BC1344" t="str">
            <v/>
          </cell>
          <cell r="BH1344" t="str">
            <v/>
          </cell>
        </row>
        <row r="1345">
          <cell r="BC1345" t="str">
            <v/>
          </cell>
          <cell r="BH1345" t="str">
            <v/>
          </cell>
        </row>
        <row r="1346">
          <cell r="AA1346">
            <v>0</v>
          </cell>
          <cell r="BC1346" t="str">
            <v/>
          </cell>
          <cell r="BH1346" t="str">
            <v/>
          </cell>
        </row>
        <row r="1347">
          <cell r="AA1347">
            <v>0</v>
          </cell>
          <cell r="BC1347" t="str">
            <v/>
          </cell>
          <cell r="BH1347" t="str">
            <v/>
          </cell>
        </row>
        <row r="1348">
          <cell r="AA1348">
            <v>0</v>
          </cell>
          <cell r="BC1348" t="str">
            <v/>
          </cell>
          <cell r="BH1348" t="str">
            <v/>
          </cell>
        </row>
        <row r="1349">
          <cell r="AA1349">
            <v>0</v>
          </cell>
          <cell r="AR1349" t="b">
            <v>0</v>
          </cell>
          <cell r="BC1349" t="str">
            <v/>
          </cell>
          <cell r="BH1349" t="str">
            <v/>
          </cell>
        </row>
        <row r="1350">
          <cell r="AA1350">
            <v>0</v>
          </cell>
          <cell r="BC1350" t="str">
            <v/>
          </cell>
          <cell r="BH1350" t="str">
            <v/>
          </cell>
        </row>
        <row r="1351">
          <cell r="AA1351">
            <v>0</v>
          </cell>
          <cell r="BC1351" t="str">
            <v/>
          </cell>
          <cell r="BH1351" t="str">
            <v/>
          </cell>
        </row>
        <row r="1352">
          <cell r="AA1352">
            <v>0</v>
          </cell>
          <cell r="BC1352" t="str">
            <v/>
          </cell>
          <cell r="BH1352" t="str">
            <v/>
          </cell>
        </row>
        <row r="1353">
          <cell r="AA1353">
            <v>0</v>
          </cell>
          <cell r="AR1353" t="b">
            <v>0</v>
          </cell>
          <cell r="BC1353" t="str">
            <v/>
          </cell>
          <cell r="BH1353" t="str">
            <v/>
          </cell>
        </row>
        <row r="1354">
          <cell r="AA1354">
            <v>0</v>
          </cell>
          <cell r="BC1354" t="str">
            <v/>
          </cell>
          <cell r="BH1354" t="str">
            <v/>
          </cell>
        </row>
        <row r="1355">
          <cell r="AA1355">
            <v>0</v>
          </cell>
          <cell r="BC1355" t="str">
            <v/>
          </cell>
          <cell r="BH1355" t="str">
            <v/>
          </cell>
        </row>
        <row r="1356">
          <cell r="AA1356">
            <v>0</v>
          </cell>
          <cell r="AR1356" t="b">
            <v>0</v>
          </cell>
          <cell r="BC1356" t="str">
            <v/>
          </cell>
          <cell r="BH1356" t="str">
            <v/>
          </cell>
        </row>
        <row r="1357">
          <cell r="AA1357">
            <v>0</v>
          </cell>
          <cell r="AR1357" t="b">
            <v>0</v>
          </cell>
          <cell r="BC1357" t="str">
            <v/>
          </cell>
          <cell r="BH1357" t="str">
            <v/>
          </cell>
        </row>
        <row r="1358">
          <cell r="BC1358" t="str">
            <v/>
          </cell>
          <cell r="BH1358" t="str">
            <v/>
          </cell>
        </row>
        <row r="1359">
          <cell r="BC1359" t="str">
            <v/>
          </cell>
          <cell r="BH1359" t="str">
            <v/>
          </cell>
        </row>
        <row r="1360">
          <cell r="AA1360">
            <v>0</v>
          </cell>
          <cell r="BC1360" t="str">
            <v/>
          </cell>
          <cell r="BH1360" t="str">
            <v/>
          </cell>
        </row>
        <row r="1361">
          <cell r="AA1361">
            <v>0</v>
          </cell>
          <cell r="AR1361" t="b">
            <v>0</v>
          </cell>
          <cell r="BC1361" t="str">
            <v/>
          </cell>
          <cell r="BH1361" t="str">
            <v/>
          </cell>
        </row>
        <row r="1362">
          <cell r="BC1362" t="str">
            <v/>
          </cell>
          <cell r="BH1362" t="str">
            <v/>
          </cell>
        </row>
        <row r="1363">
          <cell r="BC1363" t="str">
            <v/>
          </cell>
          <cell r="BH1363" t="str">
            <v/>
          </cell>
        </row>
        <row r="1364">
          <cell r="AA1364">
            <v>0</v>
          </cell>
          <cell r="AR1364" t="b">
            <v>0</v>
          </cell>
          <cell r="BC1364" t="str">
            <v/>
          </cell>
          <cell r="BH1364" t="str">
            <v/>
          </cell>
        </row>
        <row r="1365">
          <cell r="AA1365">
            <v>0</v>
          </cell>
          <cell r="BC1365" t="str">
            <v/>
          </cell>
          <cell r="BH1365" t="str">
            <v/>
          </cell>
        </row>
        <row r="1366">
          <cell r="AA1366">
            <v>0</v>
          </cell>
          <cell r="BC1366" t="str">
            <v/>
          </cell>
          <cell r="BH1366" t="str">
            <v/>
          </cell>
        </row>
        <row r="1367">
          <cell r="AA1367">
            <v>0</v>
          </cell>
          <cell r="AR1367" t="b">
            <v>0</v>
          </cell>
          <cell r="BC1367" t="str">
            <v/>
          </cell>
          <cell r="BH1367" t="str">
            <v/>
          </cell>
        </row>
        <row r="1368">
          <cell r="AA1368">
            <v>0</v>
          </cell>
          <cell r="AR1368" t="b">
            <v>0</v>
          </cell>
          <cell r="BC1368" t="str">
            <v/>
          </cell>
          <cell r="BH1368" t="str">
            <v/>
          </cell>
        </row>
        <row r="1369">
          <cell r="AA1369">
            <v>0</v>
          </cell>
          <cell r="AR1369" t="b">
            <v>0</v>
          </cell>
          <cell r="BC1369" t="str">
            <v/>
          </cell>
          <cell r="BH1369" t="str">
            <v/>
          </cell>
        </row>
        <row r="1370">
          <cell r="AA1370">
            <v>0</v>
          </cell>
          <cell r="AR1370" t="b">
            <v>0</v>
          </cell>
          <cell r="BC1370" t="str">
            <v/>
          </cell>
          <cell r="BH1370" t="str">
            <v/>
          </cell>
        </row>
        <row r="1371">
          <cell r="AA1371">
            <v>0</v>
          </cell>
          <cell r="BC1371" t="str">
            <v/>
          </cell>
          <cell r="BH1371" t="str">
            <v/>
          </cell>
        </row>
        <row r="1372">
          <cell r="AA1372">
            <v>0</v>
          </cell>
          <cell r="AR1372" t="b">
            <v>0</v>
          </cell>
          <cell r="BC1372" t="str">
            <v/>
          </cell>
          <cell r="BH1372" t="str">
            <v/>
          </cell>
        </row>
        <row r="1373">
          <cell r="AA1373">
            <v>0</v>
          </cell>
          <cell r="BC1373" t="str">
            <v/>
          </cell>
          <cell r="BH1373" t="str">
            <v/>
          </cell>
        </row>
        <row r="1374">
          <cell r="AA1374">
            <v>0</v>
          </cell>
          <cell r="BC1374" t="str">
            <v/>
          </cell>
          <cell r="BH1374" t="str">
            <v/>
          </cell>
        </row>
        <row r="1375">
          <cell r="AA1375">
            <v>0</v>
          </cell>
          <cell r="AR1375" t="b">
            <v>0</v>
          </cell>
          <cell r="BC1375" t="str">
            <v/>
          </cell>
          <cell r="BH1375" t="str">
            <v/>
          </cell>
        </row>
        <row r="1376">
          <cell r="AA1376">
            <v>0</v>
          </cell>
          <cell r="AR1376" t="b">
            <v>0</v>
          </cell>
          <cell r="BC1376" t="str">
            <v/>
          </cell>
          <cell r="BH1376" t="str">
            <v/>
          </cell>
        </row>
        <row r="1377">
          <cell r="AA1377">
            <v>0</v>
          </cell>
          <cell r="BC1377" t="str">
            <v/>
          </cell>
          <cell r="BH1377" t="str">
            <v/>
          </cell>
        </row>
        <row r="1378">
          <cell r="AA1378">
            <v>0</v>
          </cell>
          <cell r="BC1378" t="str">
            <v/>
          </cell>
          <cell r="BH1378" t="str">
            <v/>
          </cell>
        </row>
        <row r="1379">
          <cell r="AA1379">
            <v>0</v>
          </cell>
          <cell r="AR1379" t="b">
            <v>0</v>
          </cell>
          <cell r="BC1379" t="str">
            <v/>
          </cell>
          <cell r="BH1379" t="str">
            <v/>
          </cell>
        </row>
        <row r="1380">
          <cell r="AA1380">
            <v>0</v>
          </cell>
          <cell r="AR1380" t="b">
            <v>0</v>
          </cell>
          <cell r="BC1380" t="str">
            <v/>
          </cell>
          <cell r="BH1380" t="str">
            <v/>
          </cell>
        </row>
        <row r="1381">
          <cell r="AA1381">
            <v>0</v>
          </cell>
          <cell r="BC1381" t="str">
            <v/>
          </cell>
          <cell r="BH1381" t="str">
            <v/>
          </cell>
        </row>
        <row r="1382">
          <cell r="AA1382">
            <v>0</v>
          </cell>
          <cell r="BC1382" t="str">
            <v/>
          </cell>
          <cell r="BH1382" t="str">
            <v/>
          </cell>
        </row>
        <row r="1383">
          <cell r="BC1383" t="str">
            <v/>
          </cell>
          <cell r="BH1383" t="str">
            <v/>
          </cell>
        </row>
        <row r="1384">
          <cell r="AA1384">
            <v>0</v>
          </cell>
          <cell r="BC1384" t="str">
            <v/>
          </cell>
          <cell r="BH1384" t="str">
            <v/>
          </cell>
        </row>
        <row r="1385">
          <cell r="AA1385">
            <v>0</v>
          </cell>
          <cell r="AR1385" t="b">
            <v>0</v>
          </cell>
          <cell r="BC1385" t="str">
            <v/>
          </cell>
          <cell r="BH1385" t="str">
            <v/>
          </cell>
        </row>
        <row r="1386">
          <cell r="AA1386">
            <v>0</v>
          </cell>
          <cell r="AR1386" t="b">
            <v>0</v>
          </cell>
          <cell r="BC1386" t="str">
            <v/>
          </cell>
          <cell r="BH1386" t="str">
            <v/>
          </cell>
        </row>
        <row r="1387">
          <cell r="AA1387">
            <v>0</v>
          </cell>
          <cell r="BC1387" t="str">
            <v/>
          </cell>
          <cell r="BH1387" t="str">
            <v/>
          </cell>
        </row>
        <row r="1388">
          <cell r="AA1388">
            <v>0</v>
          </cell>
          <cell r="BC1388" t="str">
            <v/>
          </cell>
          <cell r="BH1388" t="str">
            <v/>
          </cell>
        </row>
        <row r="1389">
          <cell r="AA1389">
            <v>0</v>
          </cell>
          <cell r="BC1389" t="str">
            <v/>
          </cell>
          <cell r="BH1389" t="str">
            <v/>
          </cell>
        </row>
        <row r="1390">
          <cell r="AA1390">
            <v>0</v>
          </cell>
          <cell r="BC1390" t="str">
            <v/>
          </cell>
          <cell r="BH1390" t="str">
            <v/>
          </cell>
        </row>
        <row r="1391">
          <cell r="AA1391">
            <v>0</v>
          </cell>
          <cell r="BC1391" t="str">
            <v/>
          </cell>
          <cell r="BH1391" t="str">
            <v/>
          </cell>
        </row>
        <row r="1392">
          <cell r="BC1392" t="str">
            <v/>
          </cell>
          <cell r="BH1392" t="str">
            <v/>
          </cell>
        </row>
        <row r="1393">
          <cell r="AA1393">
            <v>0</v>
          </cell>
          <cell r="BC1393" t="str">
            <v/>
          </cell>
          <cell r="BH1393" t="str">
            <v/>
          </cell>
        </row>
        <row r="1394">
          <cell r="AA1394">
            <v>0</v>
          </cell>
          <cell r="BC1394" t="str">
            <v/>
          </cell>
          <cell r="BH1394" t="str">
            <v/>
          </cell>
        </row>
        <row r="1395">
          <cell r="AA1395">
            <v>0</v>
          </cell>
          <cell r="BC1395" t="str">
            <v/>
          </cell>
          <cell r="BH1395" t="str">
            <v/>
          </cell>
        </row>
        <row r="1396">
          <cell r="BC1396" t="str">
            <v/>
          </cell>
          <cell r="BH1396" t="str">
            <v/>
          </cell>
        </row>
        <row r="1397">
          <cell r="BC1397" t="str">
            <v/>
          </cell>
          <cell r="BH1397" t="str">
            <v/>
          </cell>
        </row>
        <row r="1398">
          <cell r="AA1398">
            <v>0</v>
          </cell>
          <cell r="BC1398" t="str">
            <v/>
          </cell>
          <cell r="BH1398" t="str">
            <v/>
          </cell>
        </row>
        <row r="1399">
          <cell r="BC1399" t="str">
            <v/>
          </cell>
          <cell r="BH1399" t="str">
            <v/>
          </cell>
        </row>
        <row r="1400">
          <cell r="BC1400" t="str">
            <v/>
          </cell>
          <cell r="BH1400" t="str">
            <v/>
          </cell>
        </row>
        <row r="1401">
          <cell r="AA1401">
            <v>0</v>
          </cell>
          <cell r="AR1401" t="b">
            <v>0</v>
          </cell>
          <cell r="BC1401" t="str">
            <v/>
          </cell>
          <cell r="BH1401" t="str">
            <v/>
          </cell>
        </row>
        <row r="1402">
          <cell r="BC1402" t="str">
            <v/>
          </cell>
          <cell r="BH1402" t="str">
            <v/>
          </cell>
        </row>
        <row r="1403">
          <cell r="BC1403" t="str">
            <v/>
          </cell>
          <cell r="BH1403" t="str">
            <v/>
          </cell>
        </row>
        <row r="1404">
          <cell r="AA1404">
            <v>0</v>
          </cell>
          <cell r="BC1404" t="str">
            <v/>
          </cell>
          <cell r="BH1404" t="str">
            <v/>
          </cell>
        </row>
        <row r="1405">
          <cell r="AA1405">
            <v>0</v>
          </cell>
          <cell r="BC1405" t="str">
            <v/>
          </cell>
          <cell r="BH1405" t="str">
            <v/>
          </cell>
        </row>
        <row r="1406">
          <cell r="AA1406">
            <v>0</v>
          </cell>
          <cell r="BC1406" t="str">
            <v/>
          </cell>
          <cell r="BH1406" t="str">
            <v/>
          </cell>
        </row>
        <row r="1407">
          <cell r="AA1407">
            <v>0</v>
          </cell>
          <cell r="AR1407" t="b">
            <v>0</v>
          </cell>
          <cell r="BC1407" t="str">
            <v/>
          </cell>
          <cell r="BH1407" t="str">
            <v/>
          </cell>
        </row>
        <row r="1408">
          <cell r="AA1408">
            <v>0</v>
          </cell>
          <cell r="AR1408" t="b">
            <v>0</v>
          </cell>
          <cell r="BC1408" t="str">
            <v/>
          </cell>
          <cell r="BH1408" t="str">
            <v/>
          </cell>
        </row>
        <row r="1409">
          <cell r="AA1409">
            <v>0</v>
          </cell>
          <cell r="BC1409" t="str">
            <v/>
          </cell>
          <cell r="BH1409" t="str">
            <v/>
          </cell>
        </row>
        <row r="1410">
          <cell r="AA1410">
            <v>0</v>
          </cell>
          <cell r="BC1410" t="str">
            <v/>
          </cell>
          <cell r="BH1410" t="str">
            <v/>
          </cell>
        </row>
        <row r="1411">
          <cell r="AA1411">
            <v>0</v>
          </cell>
          <cell r="BC1411" t="str">
            <v/>
          </cell>
          <cell r="BH1411" t="str">
            <v/>
          </cell>
        </row>
        <row r="1412">
          <cell r="AA1412">
            <v>0</v>
          </cell>
          <cell r="BC1412" t="str">
            <v/>
          </cell>
          <cell r="BH1412" t="str">
            <v/>
          </cell>
        </row>
        <row r="1413">
          <cell r="AA1413">
            <v>0</v>
          </cell>
          <cell r="BC1413" t="str">
            <v/>
          </cell>
          <cell r="BH1413" t="str">
            <v/>
          </cell>
        </row>
        <row r="1414">
          <cell r="AA1414">
            <v>0</v>
          </cell>
          <cell r="BC1414" t="str">
            <v/>
          </cell>
          <cell r="BH1414" t="str">
            <v/>
          </cell>
        </row>
        <row r="1415">
          <cell r="AA1415">
            <v>0</v>
          </cell>
          <cell r="AR1415" t="b">
            <v>0</v>
          </cell>
          <cell r="BC1415" t="str">
            <v/>
          </cell>
          <cell r="BH1415" t="str">
            <v/>
          </cell>
        </row>
        <row r="1416">
          <cell r="AA1416">
            <v>0</v>
          </cell>
          <cell r="BC1416" t="str">
            <v/>
          </cell>
          <cell r="BH1416" t="str">
            <v/>
          </cell>
        </row>
        <row r="1417">
          <cell r="AA1417">
            <v>0</v>
          </cell>
          <cell r="BC1417" t="str">
            <v/>
          </cell>
          <cell r="BH1417" t="str">
            <v/>
          </cell>
        </row>
        <row r="1418">
          <cell r="AA1418">
            <v>0</v>
          </cell>
          <cell r="AR1418" t="b">
            <v>0</v>
          </cell>
          <cell r="BC1418" t="str">
            <v/>
          </cell>
          <cell r="BH1418" t="str">
            <v/>
          </cell>
        </row>
        <row r="1419">
          <cell r="AA1419">
            <v>0</v>
          </cell>
          <cell r="BC1419" t="str">
            <v/>
          </cell>
          <cell r="BH1419" t="str">
            <v/>
          </cell>
        </row>
        <row r="1420">
          <cell r="AA1420">
            <v>0</v>
          </cell>
          <cell r="BC1420" t="str">
            <v/>
          </cell>
          <cell r="BH1420" t="str">
            <v/>
          </cell>
        </row>
        <row r="1421">
          <cell r="AA1421">
            <v>0</v>
          </cell>
          <cell r="BC1421" t="str">
            <v/>
          </cell>
          <cell r="BH1421" t="str">
            <v/>
          </cell>
        </row>
        <row r="1422">
          <cell r="AA1422">
            <v>0</v>
          </cell>
          <cell r="AR1422" t="b">
            <v>0</v>
          </cell>
          <cell r="BC1422" t="str">
            <v/>
          </cell>
          <cell r="BH1422" t="str">
            <v/>
          </cell>
        </row>
        <row r="1423">
          <cell r="AA1423">
            <v>0</v>
          </cell>
          <cell r="AR1423" t="b">
            <v>0</v>
          </cell>
          <cell r="BC1423" t="str">
            <v/>
          </cell>
          <cell r="BH1423" t="str">
            <v/>
          </cell>
        </row>
        <row r="1424">
          <cell r="AA1424">
            <v>0</v>
          </cell>
          <cell r="BC1424" t="str">
            <v/>
          </cell>
          <cell r="BH1424" t="str">
            <v/>
          </cell>
        </row>
        <row r="1425">
          <cell r="AA1425">
            <v>0</v>
          </cell>
          <cell r="BC1425" t="str">
            <v/>
          </cell>
          <cell r="BH1425" t="str">
            <v/>
          </cell>
        </row>
        <row r="1426">
          <cell r="AA1426">
            <v>0</v>
          </cell>
          <cell r="AR1426" t="b">
            <v>0</v>
          </cell>
          <cell r="BC1426" t="str">
            <v/>
          </cell>
          <cell r="BH1426" t="str">
            <v/>
          </cell>
        </row>
        <row r="1427">
          <cell r="AA1427">
            <v>0</v>
          </cell>
          <cell r="AR1427" t="b">
            <v>0</v>
          </cell>
          <cell r="BC1427" t="str">
            <v/>
          </cell>
          <cell r="BH1427" t="str">
            <v/>
          </cell>
        </row>
        <row r="1428">
          <cell r="AA1428">
            <v>0</v>
          </cell>
          <cell r="BC1428" t="str">
            <v/>
          </cell>
          <cell r="BH1428" t="str">
            <v/>
          </cell>
        </row>
        <row r="1429">
          <cell r="BC1429" t="str">
            <v/>
          </cell>
          <cell r="BH1429" t="str">
            <v/>
          </cell>
        </row>
        <row r="1430">
          <cell r="BC1430" t="str">
            <v/>
          </cell>
          <cell r="BH1430" t="str">
            <v/>
          </cell>
        </row>
        <row r="1431">
          <cell r="AA1431">
            <v>0</v>
          </cell>
          <cell r="BC1431" t="str">
            <v/>
          </cell>
          <cell r="BH1431" t="str">
            <v/>
          </cell>
        </row>
        <row r="1432">
          <cell r="AA1432">
            <v>0</v>
          </cell>
          <cell r="BC1432" t="str">
            <v/>
          </cell>
          <cell r="BH1432" t="str">
            <v/>
          </cell>
        </row>
        <row r="1433">
          <cell r="BC1433" t="str">
            <v/>
          </cell>
          <cell r="BH1433" t="str">
            <v/>
          </cell>
        </row>
        <row r="1434">
          <cell r="BC1434" t="str">
            <v/>
          </cell>
          <cell r="BH1434" t="str">
            <v/>
          </cell>
        </row>
        <row r="1435">
          <cell r="AA1435">
            <v>0</v>
          </cell>
          <cell r="BC1435" t="str">
            <v/>
          </cell>
          <cell r="BH1435" t="str">
            <v/>
          </cell>
        </row>
        <row r="1436">
          <cell r="AA1436">
            <v>0</v>
          </cell>
          <cell r="BC1436" t="str">
            <v/>
          </cell>
          <cell r="BH1436" t="str">
            <v/>
          </cell>
        </row>
        <row r="1437">
          <cell r="AA1437">
            <v>0</v>
          </cell>
          <cell r="AR1437" t="b">
            <v>0</v>
          </cell>
          <cell r="BC1437" t="str">
            <v/>
          </cell>
          <cell r="BH1437" t="str">
            <v/>
          </cell>
        </row>
        <row r="1438">
          <cell r="AA1438">
            <v>0</v>
          </cell>
          <cell r="AR1438" t="b">
            <v>0</v>
          </cell>
          <cell r="BC1438" t="str">
            <v/>
          </cell>
          <cell r="BH1438" t="str">
            <v/>
          </cell>
        </row>
        <row r="1439">
          <cell r="AA1439">
            <v>0</v>
          </cell>
          <cell r="BC1439" t="str">
            <v/>
          </cell>
          <cell r="BH1439" t="str">
            <v/>
          </cell>
        </row>
        <row r="1440">
          <cell r="AA1440">
            <v>0</v>
          </cell>
          <cell r="AR1440" t="b">
            <v>0</v>
          </cell>
          <cell r="BC1440" t="str">
            <v/>
          </cell>
          <cell r="BH1440" t="str">
            <v/>
          </cell>
        </row>
        <row r="1441">
          <cell r="AA1441">
            <v>0</v>
          </cell>
          <cell r="BC1441" t="str">
            <v/>
          </cell>
          <cell r="BH1441" t="str">
            <v/>
          </cell>
        </row>
        <row r="1442">
          <cell r="AA1442">
            <v>0</v>
          </cell>
          <cell r="AR1442" t="b">
            <v>0</v>
          </cell>
          <cell r="BC1442" t="str">
            <v/>
          </cell>
          <cell r="BH1442" t="str">
            <v/>
          </cell>
        </row>
        <row r="1443">
          <cell r="AA1443">
            <v>0</v>
          </cell>
          <cell r="BC1443" t="str">
            <v/>
          </cell>
          <cell r="BH1443" t="str">
            <v/>
          </cell>
        </row>
        <row r="1444">
          <cell r="AA1444">
            <v>0</v>
          </cell>
          <cell r="BC1444" t="str">
            <v/>
          </cell>
          <cell r="BH1444" t="str">
            <v/>
          </cell>
        </row>
        <row r="1445">
          <cell r="AA1445">
            <v>0</v>
          </cell>
          <cell r="BC1445" t="str">
            <v/>
          </cell>
          <cell r="BH1445" t="str">
            <v/>
          </cell>
        </row>
        <row r="1446">
          <cell r="AA1446">
            <v>0</v>
          </cell>
          <cell r="AR1446" t="b">
            <v>0</v>
          </cell>
          <cell r="BC1446" t="str">
            <v/>
          </cell>
          <cell r="BH1446" t="str">
            <v/>
          </cell>
        </row>
        <row r="1447">
          <cell r="AA1447">
            <v>0</v>
          </cell>
          <cell r="AR1447" t="b">
            <v>0</v>
          </cell>
          <cell r="BC1447" t="str">
            <v/>
          </cell>
          <cell r="BH1447" t="str">
            <v/>
          </cell>
        </row>
        <row r="1448">
          <cell r="AA1448">
            <v>0</v>
          </cell>
          <cell r="BC1448" t="str">
            <v/>
          </cell>
          <cell r="BH1448" t="str">
            <v/>
          </cell>
        </row>
        <row r="1449">
          <cell r="AA1449">
            <v>0</v>
          </cell>
          <cell r="BC1449" t="str">
            <v/>
          </cell>
          <cell r="BH1449" t="str">
            <v/>
          </cell>
        </row>
        <row r="1450">
          <cell r="AA1450">
            <v>0</v>
          </cell>
          <cell r="BC1450" t="str">
            <v/>
          </cell>
          <cell r="BH1450" t="str">
            <v/>
          </cell>
        </row>
        <row r="1451">
          <cell r="AA1451">
            <v>0</v>
          </cell>
          <cell r="BC1451" t="str">
            <v/>
          </cell>
          <cell r="BH1451" t="str">
            <v/>
          </cell>
        </row>
        <row r="1452">
          <cell r="AA1452">
            <v>0</v>
          </cell>
          <cell r="BC1452" t="str">
            <v/>
          </cell>
          <cell r="BH1452" t="str">
            <v/>
          </cell>
        </row>
        <row r="1453">
          <cell r="AA1453">
            <v>0</v>
          </cell>
          <cell r="BC1453" t="str">
            <v/>
          </cell>
          <cell r="BH1453" t="str">
            <v/>
          </cell>
        </row>
        <row r="1454">
          <cell r="AA1454">
            <v>0</v>
          </cell>
          <cell r="BC1454" t="str">
            <v/>
          </cell>
          <cell r="BH1454" t="str">
            <v/>
          </cell>
        </row>
        <row r="1455">
          <cell r="AA1455">
            <v>0</v>
          </cell>
          <cell r="AR1455" t="b">
            <v>0</v>
          </cell>
          <cell r="BC1455" t="str">
            <v/>
          </cell>
          <cell r="BH1455" t="str">
            <v/>
          </cell>
        </row>
        <row r="1456">
          <cell r="AA1456">
            <v>0</v>
          </cell>
          <cell r="BC1456" t="str">
            <v/>
          </cell>
          <cell r="BH1456" t="str">
            <v/>
          </cell>
        </row>
        <row r="1457">
          <cell r="AA1457">
            <v>0</v>
          </cell>
          <cell r="BC1457" t="str">
            <v/>
          </cell>
          <cell r="BH1457" t="str">
            <v/>
          </cell>
        </row>
        <row r="1458">
          <cell r="AA1458">
            <v>0</v>
          </cell>
          <cell r="BC1458" t="str">
            <v/>
          </cell>
          <cell r="BH1458" t="str">
            <v/>
          </cell>
        </row>
        <row r="1459">
          <cell r="AA1459">
            <v>0</v>
          </cell>
          <cell r="AR1459" t="b">
            <v>0</v>
          </cell>
          <cell r="BC1459" t="str">
            <v/>
          </cell>
          <cell r="BH1459" t="str">
            <v/>
          </cell>
        </row>
        <row r="1460">
          <cell r="AA1460">
            <v>0</v>
          </cell>
          <cell r="BC1460" t="str">
            <v/>
          </cell>
          <cell r="BH1460" t="str">
            <v/>
          </cell>
        </row>
        <row r="1461">
          <cell r="BC1461" t="str">
            <v/>
          </cell>
          <cell r="BH1461" t="str">
            <v/>
          </cell>
        </row>
        <row r="1462">
          <cell r="BC1462" t="str">
            <v/>
          </cell>
          <cell r="BH1462" t="str">
            <v/>
          </cell>
        </row>
        <row r="1463">
          <cell r="AA1463">
            <v>0</v>
          </cell>
          <cell r="BC1463" t="str">
            <v/>
          </cell>
          <cell r="BH1463" t="str">
            <v/>
          </cell>
        </row>
        <row r="1464">
          <cell r="AA1464">
            <v>0</v>
          </cell>
          <cell r="BC1464" t="str">
            <v/>
          </cell>
          <cell r="BH1464" t="str">
            <v/>
          </cell>
        </row>
        <row r="1465">
          <cell r="AA1465">
            <v>0</v>
          </cell>
          <cell r="BC1465" t="str">
            <v/>
          </cell>
          <cell r="BH1465" t="str">
            <v/>
          </cell>
        </row>
        <row r="1466">
          <cell r="AA1466">
            <v>0</v>
          </cell>
          <cell r="BC1466" t="str">
            <v/>
          </cell>
          <cell r="BH1466" t="str">
            <v/>
          </cell>
        </row>
        <row r="1467">
          <cell r="AA1467">
            <v>0</v>
          </cell>
          <cell r="BC1467" t="str">
            <v/>
          </cell>
          <cell r="BH1467" t="str">
            <v/>
          </cell>
        </row>
        <row r="1468">
          <cell r="AA1468">
            <v>0</v>
          </cell>
          <cell r="BC1468" t="str">
            <v/>
          </cell>
          <cell r="BH1468" t="str">
            <v/>
          </cell>
        </row>
        <row r="1469">
          <cell r="AA1469">
            <v>0</v>
          </cell>
          <cell r="AR1469" t="b">
            <v>0</v>
          </cell>
          <cell r="BC1469" t="str">
            <v/>
          </cell>
          <cell r="BH1469" t="str">
            <v/>
          </cell>
        </row>
        <row r="1470">
          <cell r="AA1470">
            <v>0</v>
          </cell>
          <cell r="AR1470" t="b">
            <v>0</v>
          </cell>
          <cell r="BC1470" t="str">
            <v/>
          </cell>
          <cell r="BH1470" t="str">
            <v/>
          </cell>
        </row>
        <row r="1471">
          <cell r="AA1471">
            <v>0</v>
          </cell>
          <cell r="BC1471" t="str">
            <v/>
          </cell>
          <cell r="BH1471" t="str">
            <v/>
          </cell>
        </row>
        <row r="1472">
          <cell r="AA1472">
            <v>0</v>
          </cell>
          <cell r="BC1472" t="str">
            <v/>
          </cell>
          <cell r="BH1472" t="str">
            <v/>
          </cell>
        </row>
        <row r="1473">
          <cell r="AA1473">
            <v>0</v>
          </cell>
          <cell r="BC1473" t="str">
            <v/>
          </cell>
          <cell r="BH1473" t="str">
            <v/>
          </cell>
        </row>
        <row r="1474">
          <cell r="AA1474">
            <v>0</v>
          </cell>
          <cell r="BC1474" t="str">
            <v/>
          </cell>
          <cell r="BH1474" t="str">
            <v/>
          </cell>
        </row>
        <row r="1475">
          <cell r="AA1475">
            <v>0</v>
          </cell>
          <cell r="BC1475" t="str">
            <v/>
          </cell>
          <cell r="BH1475" t="str">
            <v/>
          </cell>
        </row>
        <row r="1476">
          <cell r="AA1476">
            <v>0</v>
          </cell>
          <cell r="BC1476" t="str">
            <v/>
          </cell>
          <cell r="BH1476" t="str">
            <v/>
          </cell>
        </row>
        <row r="1477">
          <cell r="BC1477" t="str">
            <v/>
          </cell>
          <cell r="BH1477" t="str">
            <v/>
          </cell>
        </row>
        <row r="1478">
          <cell r="BC1478" t="str">
            <v/>
          </cell>
          <cell r="BH1478" t="str">
            <v/>
          </cell>
        </row>
        <row r="1479">
          <cell r="AA1479">
            <v>0</v>
          </cell>
          <cell r="BC1479" t="str">
            <v/>
          </cell>
          <cell r="BH1479" t="str">
            <v/>
          </cell>
        </row>
        <row r="1480">
          <cell r="AA1480">
            <v>0</v>
          </cell>
          <cell r="BC1480" t="str">
            <v/>
          </cell>
          <cell r="BH1480" t="str">
            <v/>
          </cell>
        </row>
        <row r="1481">
          <cell r="AA1481">
            <v>0</v>
          </cell>
          <cell r="BC1481" t="str">
            <v/>
          </cell>
          <cell r="BH1481" t="str">
            <v/>
          </cell>
        </row>
        <row r="1482">
          <cell r="AA1482">
            <v>0</v>
          </cell>
          <cell r="BC1482" t="str">
            <v/>
          </cell>
          <cell r="BH1482" t="str">
            <v/>
          </cell>
        </row>
        <row r="1483">
          <cell r="BC1483" t="str">
            <v/>
          </cell>
          <cell r="BH1483" t="str">
            <v/>
          </cell>
        </row>
        <row r="1484">
          <cell r="BC1484" t="str">
            <v/>
          </cell>
          <cell r="BH1484" t="str">
            <v/>
          </cell>
        </row>
        <row r="1485">
          <cell r="AA1485">
            <v>0</v>
          </cell>
          <cell r="BC1485" t="str">
            <v/>
          </cell>
          <cell r="BH1485" t="str">
            <v/>
          </cell>
        </row>
        <row r="1486">
          <cell r="AA1486">
            <v>0</v>
          </cell>
          <cell r="BC1486" t="str">
            <v/>
          </cell>
          <cell r="BH1486" t="str">
            <v/>
          </cell>
        </row>
        <row r="1487">
          <cell r="AA1487">
            <v>0</v>
          </cell>
          <cell r="AR1487" t="b">
            <v>0</v>
          </cell>
          <cell r="BC1487" t="str">
            <v/>
          </cell>
          <cell r="BH1487" t="str">
            <v/>
          </cell>
        </row>
        <row r="1488">
          <cell r="AA1488">
            <v>0</v>
          </cell>
          <cell r="AR1488" t="b">
            <v>0</v>
          </cell>
          <cell r="BC1488" t="str">
            <v/>
          </cell>
          <cell r="BH1488" t="str">
            <v/>
          </cell>
        </row>
        <row r="1489">
          <cell r="AA1489">
            <v>0</v>
          </cell>
          <cell r="AR1489" t="b">
            <v>0</v>
          </cell>
          <cell r="BC1489" t="str">
            <v/>
          </cell>
          <cell r="BH1489" t="str">
            <v/>
          </cell>
        </row>
        <row r="1490">
          <cell r="AA1490">
            <v>0</v>
          </cell>
          <cell r="AR1490" t="b">
            <v>0</v>
          </cell>
          <cell r="BC1490" t="str">
            <v/>
          </cell>
          <cell r="BH1490" t="str">
            <v/>
          </cell>
        </row>
        <row r="1491">
          <cell r="AA1491">
            <v>0</v>
          </cell>
          <cell r="BC1491" t="str">
            <v/>
          </cell>
          <cell r="BH1491" t="str">
            <v/>
          </cell>
        </row>
        <row r="1492">
          <cell r="AA1492">
            <v>0</v>
          </cell>
          <cell r="AR1492" t="b">
            <v>0</v>
          </cell>
          <cell r="BC1492" t="str">
            <v/>
          </cell>
          <cell r="BH1492" t="str">
            <v/>
          </cell>
        </row>
        <row r="1493">
          <cell r="AA1493">
            <v>0</v>
          </cell>
          <cell r="BC1493" t="str">
            <v/>
          </cell>
          <cell r="BH1493" t="str">
            <v/>
          </cell>
        </row>
        <row r="1494">
          <cell r="AA1494">
            <v>0</v>
          </cell>
          <cell r="AQ1494">
            <v>0</v>
          </cell>
          <cell r="BC1494" t="str">
            <v/>
          </cell>
          <cell r="BH1494" t="str">
            <v/>
          </cell>
        </row>
        <row r="1495">
          <cell r="AA1495">
            <v>0</v>
          </cell>
          <cell r="BC1495" t="str">
            <v/>
          </cell>
          <cell r="BH1495" t="str">
            <v/>
          </cell>
        </row>
        <row r="1496">
          <cell r="AA1496">
            <v>0</v>
          </cell>
          <cell r="BC1496" t="str">
            <v/>
          </cell>
          <cell r="BH1496" t="str">
            <v/>
          </cell>
        </row>
        <row r="1497">
          <cell r="AA1497">
            <v>0</v>
          </cell>
          <cell r="BC1497" t="str">
            <v/>
          </cell>
          <cell r="BH1497" t="str">
            <v/>
          </cell>
        </row>
        <row r="1498">
          <cell r="AA1498">
            <v>0</v>
          </cell>
          <cell r="BC1498" t="str">
            <v/>
          </cell>
          <cell r="BH1498" t="str">
            <v/>
          </cell>
        </row>
        <row r="1499">
          <cell r="AA1499">
            <v>0</v>
          </cell>
          <cell r="BC1499" t="str">
            <v/>
          </cell>
          <cell r="BH1499" t="str">
            <v/>
          </cell>
        </row>
        <row r="1500">
          <cell r="AA1500">
            <v>0</v>
          </cell>
          <cell r="BC1500" t="str">
            <v/>
          </cell>
          <cell r="BH1500" t="str">
            <v/>
          </cell>
        </row>
        <row r="1501">
          <cell r="AA1501">
            <v>0</v>
          </cell>
          <cell r="BC1501" t="str">
            <v/>
          </cell>
          <cell r="BH1501" t="str">
            <v/>
          </cell>
        </row>
        <row r="1502">
          <cell r="AA1502">
            <v>0</v>
          </cell>
          <cell r="AR1502" t="b">
            <v>0</v>
          </cell>
          <cell r="BC1502" t="str">
            <v/>
          </cell>
          <cell r="BH1502" t="str">
            <v/>
          </cell>
        </row>
        <row r="1503">
          <cell r="AA1503">
            <v>0</v>
          </cell>
          <cell r="AR1503" t="b">
            <v>0</v>
          </cell>
          <cell r="BC1503" t="str">
            <v/>
          </cell>
          <cell r="BH1503" t="str">
            <v/>
          </cell>
        </row>
        <row r="1504">
          <cell r="AA1504">
            <v>0</v>
          </cell>
          <cell r="BC1504" t="str">
            <v/>
          </cell>
          <cell r="BH1504" t="str">
            <v/>
          </cell>
        </row>
        <row r="1505">
          <cell r="AA1505">
            <v>0</v>
          </cell>
          <cell r="BC1505" t="str">
            <v/>
          </cell>
          <cell r="BH1505" t="str">
            <v/>
          </cell>
        </row>
        <row r="1506">
          <cell r="AA1506">
            <v>0</v>
          </cell>
          <cell r="BC1506" t="str">
            <v/>
          </cell>
          <cell r="BH1506" t="str">
            <v/>
          </cell>
        </row>
        <row r="1507">
          <cell r="AA1507">
            <v>0</v>
          </cell>
          <cell r="BC1507" t="str">
            <v/>
          </cell>
          <cell r="BH1507" t="str">
            <v/>
          </cell>
        </row>
        <row r="1508">
          <cell r="AA1508">
            <v>0</v>
          </cell>
          <cell r="BC1508" t="str">
            <v/>
          </cell>
          <cell r="BH1508" t="str">
            <v/>
          </cell>
        </row>
        <row r="1509">
          <cell r="AA1509">
            <v>0</v>
          </cell>
          <cell r="AR1509" t="b">
            <v>0</v>
          </cell>
          <cell r="BC1509" t="str">
            <v/>
          </cell>
          <cell r="BH1509" t="str">
            <v/>
          </cell>
        </row>
        <row r="1510">
          <cell r="AA1510">
            <v>0</v>
          </cell>
          <cell r="BC1510" t="str">
            <v/>
          </cell>
          <cell r="BH1510" t="str">
            <v/>
          </cell>
        </row>
        <row r="1511">
          <cell r="AA1511">
            <v>0</v>
          </cell>
          <cell r="AR1511" t="b">
            <v>0</v>
          </cell>
          <cell r="BC1511" t="str">
            <v/>
          </cell>
          <cell r="BH1511" t="str">
            <v/>
          </cell>
        </row>
        <row r="1512">
          <cell r="AA1512">
            <v>0</v>
          </cell>
          <cell r="AR1512" t="b">
            <v>0</v>
          </cell>
          <cell r="BC1512" t="str">
            <v/>
          </cell>
          <cell r="BH1512" t="str">
            <v/>
          </cell>
        </row>
        <row r="1513">
          <cell r="AA1513">
            <v>0</v>
          </cell>
          <cell r="BC1513" t="str">
            <v/>
          </cell>
          <cell r="BH1513" t="str">
            <v/>
          </cell>
        </row>
        <row r="1514">
          <cell r="AA1514">
            <v>0</v>
          </cell>
          <cell r="AR1514" t="b">
            <v>0</v>
          </cell>
          <cell r="BC1514" t="str">
            <v/>
          </cell>
          <cell r="BH1514" t="str">
            <v/>
          </cell>
        </row>
        <row r="1515">
          <cell r="AA1515">
            <v>0</v>
          </cell>
          <cell r="BC1515" t="str">
            <v/>
          </cell>
          <cell r="BH1515" t="str">
            <v/>
          </cell>
        </row>
        <row r="1516">
          <cell r="AA1516">
            <v>0</v>
          </cell>
          <cell r="BC1516" t="str">
            <v/>
          </cell>
          <cell r="BH1516" t="str">
            <v/>
          </cell>
        </row>
        <row r="1517">
          <cell r="AA1517">
            <v>0</v>
          </cell>
          <cell r="BC1517" t="str">
            <v/>
          </cell>
          <cell r="BH1517" t="str">
            <v/>
          </cell>
        </row>
        <row r="1518">
          <cell r="AA1518">
            <v>0</v>
          </cell>
          <cell r="BC1518" t="str">
            <v/>
          </cell>
          <cell r="BH1518" t="str">
            <v/>
          </cell>
        </row>
        <row r="1519">
          <cell r="BC1519" t="str">
            <v/>
          </cell>
          <cell r="BH1519" t="str">
            <v/>
          </cell>
        </row>
        <row r="1520">
          <cell r="BC1520" t="str">
            <v/>
          </cell>
          <cell r="BH1520" t="str">
            <v/>
          </cell>
        </row>
        <row r="1521">
          <cell r="BC1521" t="str">
            <v/>
          </cell>
          <cell r="BH1521" t="str">
            <v/>
          </cell>
        </row>
        <row r="1522">
          <cell r="AA1522">
            <v>0</v>
          </cell>
          <cell r="AR1522" t="b">
            <v>0</v>
          </cell>
          <cell r="BC1522" t="str">
            <v/>
          </cell>
          <cell r="BH1522" t="str">
            <v/>
          </cell>
        </row>
        <row r="1523">
          <cell r="AA1523">
            <v>0</v>
          </cell>
          <cell r="BC1523" t="str">
            <v/>
          </cell>
          <cell r="BH1523" t="str">
            <v/>
          </cell>
        </row>
        <row r="1524">
          <cell r="AA1524">
            <v>0</v>
          </cell>
          <cell r="AR1524" t="b">
            <v>0</v>
          </cell>
          <cell r="BC1524" t="str">
            <v/>
          </cell>
          <cell r="BH1524" t="str">
            <v/>
          </cell>
        </row>
        <row r="1525">
          <cell r="AA1525">
            <v>0</v>
          </cell>
          <cell r="AP1525">
            <v>1</v>
          </cell>
          <cell r="BC1525" t="str">
            <v/>
          </cell>
          <cell r="BH1525" t="str">
            <v/>
          </cell>
        </row>
        <row r="1526">
          <cell r="AA1526">
            <v>0</v>
          </cell>
          <cell r="BC1526" t="str">
            <v/>
          </cell>
          <cell r="BH1526" t="str">
            <v/>
          </cell>
        </row>
        <row r="1527">
          <cell r="AA1527">
            <v>0</v>
          </cell>
          <cell r="AR1527" t="b">
            <v>0</v>
          </cell>
          <cell r="BC1527" t="str">
            <v/>
          </cell>
          <cell r="BH1527" t="str">
            <v/>
          </cell>
        </row>
        <row r="1528">
          <cell r="AA1528">
            <v>0</v>
          </cell>
          <cell r="AR1528" t="b">
            <v>0</v>
          </cell>
          <cell r="BC1528" t="str">
            <v/>
          </cell>
          <cell r="BH1528" t="str">
            <v/>
          </cell>
        </row>
        <row r="1529">
          <cell r="AA1529">
            <v>0</v>
          </cell>
          <cell r="AR1529" t="b">
            <v>0</v>
          </cell>
          <cell r="BC1529" t="str">
            <v/>
          </cell>
          <cell r="BH1529" t="str">
            <v/>
          </cell>
        </row>
        <row r="1530">
          <cell r="AA1530">
            <v>0</v>
          </cell>
          <cell r="BC1530" t="str">
            <v/>
          </cell>
          <cell r="BH1530" t="str">
            <v/>
          </cell>
        </row>
        <row r="1531">
          <cell r="AA1531">
            <v>0</v>
          </cell>
          <cell r="BC1531" t="str">
            <v/>
          </cell>
          <cell r="BH1531" t="str">
            <v/>
          </cell>
        </row>
        <row r="1532">
          <cell r="AA1532">
            <v>0</v>
          </cell>
          <cell r="AR1532" t="b">
            <v>0</v>
          </cell>
          <cell r="BC1532" t="str">
            <v/>
          </cell>
          <cell r="BH1532" t="str">
            <v/>
          </cell>
        </row>
        <row r="1533">
          <cell r="AA1533">
            <v>0</v>
          </cell>
          <cell r="AR1533" t="b">
            <v>0</v>
          </cell>
          <cell r="BC1533" t="str">
            <v/>
          </cell>
          <cell r="BH1533" t="str">
            <v/>
          </cell>
        </row>
        <row r="1534">
          <cell r="AA1534">
            <v>0</v>
          </cell>
          <cell r="AR1534" t="b">
            <v>0</v>
          </cell>
          <cell r="BC1534" t="str">
            <v/>
          </cell>
          <cell r="BH1534" t="str">
            <v/>
          </cell>
        </row>
        <row r="1535">
          <cell r="AA1535">
            <v>0</v>
          </cell>
          <cell r="AR1535" t="b">
            <v>0</v>
          </cell>
          <cell r="BC1535" t="str">
            <v/>
          </cell>
          <cell r="BH1535" t="str">
            <v/>
          </cell>
        </row>
        <row r="1536">
          <cell r="AA1536">
            <v>0</v>
          </cell>
          <cell r="AR1536" t="b">
            <v>0</v>
          </cell>
          <cell r="BC1536" t="str">
            <v/>
          </cell>
          <cell r="BH1536" t="str">
            <v/>
          </cell>
        </row>
        <row r="1537">
          <cell r="AA1537">
            <v>0</v>
          </cell>
          <cell r="BC1537" t="str">
            <v/>
          </cell>
          <cell r="BH1537" t="str">
            <v/>
          </cell>
        </row>
        <row r="1538">
          <cell r="AA1538">
            <v>0</v>
          </cell>
          <cell r="AO1538" t="str">
            <v/>
          </cell>
          <cell r="AR1538" t="b">
            <v>0</v>
          </cell>
          <cell r="BC1538" t="str">
            <v/>
          </cell>
          <cell r="BH1538" t="str">
            <v/>
          </cell>
        </row>
        <row r="1539">
          <cell r="AA1539">
            <v>0</v>
          </cell>
          <cell r="AO1539" t="str">
            <v/>
          </cell>
          <cell r="AR1539" t="b">
            <v>0</v>
          </cell>
          <cell r="BC1539" t="str">
            <v/>
          </cell>
          <cell r="BH1539" t="str">
            <v/>
          </cell>
        </row>
        <row r="1540">
          <cell r="AA1540">
            <v>0</v>
          </cell>
          <cell r="AO1540" t="str">
            <v/>
          </cell>
          <cell r="AR1540" t="b">
            <v>0</v>
          </cell>
          <cell r="BC1540" t="str">
            <v/>
          </cell>
          <cell r="BH1540" t="str">
            <v/>
          </cell>
        </row>
        <row r="1541">
          <cell r="AA1541">
            <v>0</v>
          </cell>
          <cell r="BC1541" t="str">
            <v/>
          </cell>
          <cell r="BH1541" t="str">
            <v/>
          </cell>
        </row>
        <row r="1542">
          <cell r="AA1542">
            <v>0</v>
          </cell>
          <cell r="AR1542" t="b">
            <v>0</v>
          </cell>
          <cell r="BC1542" t="str">
            <v/>
          </cell>
          <cell r="BH1542" t="str">
            <v/>
          </cell>
        </row>
        <row r="1543">
          <cell r="AA1543">
            <v>0</v>
          </cell>
          <cell r="BC1543" t="str">
            <v/>
          </cell>
          <cell r="BH1543" t="str">
            <v/>
          </cell>
        </row>
        <row r="1544">
          <cell r="AA1544">
            <v>0</v>
          </cell>
          <cell r="BC1544" t="str">
            <v/>
          </cell>
          <cell r="BH1544" t="str">
            <v/>
          </cell>
        </row>
        <row r="1545">
          <cell r="AA1545">
            <v>0</v>
          </cell>
          <cell r="BC1545" t="str">
            <v/>
          </cell>
          <cell r="BH1545" t="str">
            <v/>
          </cell>
        </row>
        <row r="1546">
          <cell r="AA1546">
            <v>0</v>
          </cell>
          <cell r="AR1546" t="b">
            <v>0</v>
          </cell>
          <cell r="BC1546" t="str">
            <v/>
          </cell>
          <cell r="BH1546" t="str">
            <v/>
          </cell>
        </row>
        <row r="1547">
          <cell r="AA1547">
            <v>0</v>
          </cell>
          <cell r="BC1547" t="str">
            <v/>
          </cell>
          <cell r="BH1547" t="str">
            <v/>
          </cell>
        </row>
        <row r="1548">
          <cell r="AA1548">
            <v>0</v>
          </cell>
          <cell r="AR1548" t="b">
            <v>0</v>
          </cell>
          <cell r="BC1548" t="str">
            <v/>
          </cell>
          <cell r="BH1548" t="str">
            <v/>
          </cell>
        </row>
        <row r="1549">
          <cell r="AA1549">
            <v>0</v>
          </cell>
          <cell r="BC1549" t="str">
            <v/>
          </cell>
          <cell r="BH1549" t="str">
            <v/>
          </cell>
        </row>
        <row r="1550">
          <cell r="AA1550">
            <v>0</v>
          </cell>
          <cell r="AR1550" t="b">
            <v>0</v>
          </cell>
          <cell r="BC1550" t="str">
            <v/>
          </cell>
          <cell r="BH1550" t="str">
            <v/>
          </cell>
        </row>
        <row r="1551">
          <cell r="AA1551">
            <v>0</v>
          </cell>
          <cell r="BC1551" t="str">
            <v/>
          </cell>
          <cell r="BH1551" t="str">
            <v/>
          </cell>
        </row>
        <row r="1552">
          <cell r="AA1552">
            <v>0</v>
          </cell>
          <cell r="AR1552" t="b">
            <v>0</v>
          </cell>
          <cell r="BC1552" t="str">
            <v/>
          </cell>
          <cell r="BH1552" t="str">
            <v/>
          </cell>
        </row>
        <row r="1553">
          <cell r="BC1553" t="str">
            <v/>
          </cell>
          <cell r="BH1553" t="str">
            <v/>
          </cell>
        </row>
        <row r="1554">
          <cell r="BC1554" t="str">
            <v/>
          </cell>
          <cell r="BH1554" t="str">
            <v/>
          </cell>
        </row>
        <row r="1555">
          <cell r="AA1555">
            <v>0</v>
          </cell>
          <cell r="BC1555" t="str">
            <v/>
          </cell>
          <cell r="BH1555" t="str">
            <v/>
          </cell>
        </row>
        <row r="1556">
          <cell r="BC1556" t="str">
            <v/>
          </cell>
          <cell r="BH1556" t="str">
            <v/>
          </cell>
        </row>
        <row r="1557">
          <cell r="BC1557" t="str">
            <v/>
          </cell>
          <cell r="BH1557" t="str">
            <v/>
          </cell>
        </row>
        <row r="1558">
          <cell r="AA1558">
            <v>0</v>
          </cell>
          <cell r="BC1558" t="str">
            <v/>
          </cell>
          <cell r="BH1558" t="str">
            <v/>
          </cell>
        </row>
        <row r="1559">
          <cell r="BC1559" t="str">
            <v/>
          </cell>
          <cell r="BH1559" t="str">
            <v/>
          </cell>
        </row>
        <row r="1560">
          <cell r="BC1560" t="str">
            <v/>
          </cell>
          <cell r="BH1560" t="str">
            <v/>
          </cell>
        </row>
        <row r="1561">
          <cell r="AA1561">
            <v>0</v>
          </cell>
          <cell r="BC1561" t="str">
            <v/>
          </cell>
          <cell r="BH1561" t="str">
            <v/>
          </cell>
        </row>
        <row r="1562">
          <cell r="AA1562">
            <v>0</v>
          </cell>
          <cell r="BC1562" t="str">
            <v/>
          </cell>
          <cell r="BH1562" t="str">
            <v/>
          </cell>
        </row>
        <row r="1563">
          <cell r="BC1563" t="str">
            <v/>
          </cell>
          <cell r="BH1563" t="str">
            <v/>
          </cell>
        </row>
        <row r="1564">
          <cell r="BC1564" t="str">
            <v/>
          </cell>
          <cell r="BH1564" t="str">
            <v/>
          </cell>
        </row>
        <row r="1565">
          <cell r="AA1565">
            <v>0</v>
          </cell>
          <cell r="BC1565" t="str">
            <v/>
          </cell>
          <cell r="BH1565" t="str">
            <v/>
          </cell>
        </row>
        <row r="1566">
          <cell r="AA1566">
            <v>0</v>
          </cell>
          <cell r="BC1566" t="str">
            <v/>
          </cell>
          <cell r="BH1566" t="str">
            <v/>
          </cell>
        </row>
        <row r="1567">
          <cell r="AA1567">
            <v>0</v>
          </cell>
          <cell r="BC1567" t="str">
            <v/>
          </cell>
          <cell r="BH1567" t="str">
            <v/>
          </cell>
        </row>
        <row r="1568">
          <cell r="AA1568">
            <v>0</v>
          </cell>
          <cell r="BC1568" t="str">
            <v/>
          </cell>
          <cell r="BH1568" t="str">
            <v/>
          </cell>
        </row>
        <row r="1569">
          <cell r="AA1569">
            <v>0</v>
          </cell>
          <cell r="BC1569" t="str">
            <v/>
          </cell>
          <cell r="BH1569" t="str">
            <v/>
          </cell>
        </row>
        <row r="1570">
          <cell r="AA1570">
            <v>0</v>
          </cell>
          <cell r="BC1570" t="str">
            <v/>
          </cell>
          <cell r="BH1570" t="str">
            <v/>
          </cell>
        </row>
        <row r="1571">
          <cell r="AA1571">
            <v>0</v>
          </cell>
          <cell r="BC1571" t="str">
            <v/>
          </cell>
          <cell r="BH1571" t="str">
            <v/>
          </cell>
        </row>
        <row r="1572">
          <cell r="AA1572">
            <v>0</v>
          </cell>
          <cell r="BC1572" t="str">
            <v/>
          </cell>
          <cell r="BH1572" t="str">
            <v/>
          </cell>
        </row>
        <row r="1573">
          <cell r="AA1573">
            <v>0</v>
          </cell>
          <cell r="BC1573" t="str">
            <v/>
          </cell>
          <cell r="BH1573" t="str">
            <v/>
          </cell>
        </row>
        <row r="1574">
          <cell r="BC1574" t="str">
            <v/>
          </cell>
          <cell r="BH1574" t="str">
            <v/>
          </cell>
        </row>
        <row r="1575">
          <cell r="BC1575" t="str">
            <v/>
          </cell>
          <cell r="BH1575" t="str">
            <v/>
          </cell>
        </row>
        <row r="1576">
          <cell r="AA1576">
            <v>0</v>
          </cell>
          <cell r="AR1576" t="b">
            <v>0</v>
          </cell>
          <cell r="BC1576" t="str">
            <v/>
          </cell>
          <cell r="BH1576" t="str">
            <v/>
          </cell>
        </row>
        <row r="1577">
          <cell r="AA1577">
            <v>0</v>
          </cell>
          <cell r="AR1577" t="b">
            <v>0</v>
          </cell>
          <cell r="BC1577" t="str">
            <v/>
          </cell>
          <cell r="BH1577" t="str">
            <v/>
          </cell>
        </row>
        <row r="1578">
          <cell r="AA1578">
            <v>0</v>
          </cell>
          <cell r="AR1578" t="b">
            <v>0</v>
          </cell>
          <cell r="BC1578" t="str">
            <v/>
          </cell>
          <cell r="BH1578" t="str">
            <v/>
          </cell>
        </row>
        <row r="1579">
          <cell r="AA1579">
            <v>0</v>
          </cell>
          <cell r="BC1579" t="str">
            <v/>
          </cell>
          <cell r="BH1579" t="str">
            <v/>
          </cell>
        </row>
        <row r="1580">
          <cell r="AA1580">
            <v>0</v>
          </cell>
          <cell r="AR1580" t="b">
            <v>0</v>
          </cell>
          <cell r="BC1580" t="str">
            <v/>
          </cell>
          <cell r="BH1580" t="str">
            <v/>
          </cell>
        </row>
        <row r="1581">
          <cell r="AA1581">
            <v>0</v>
          </cell>
          <cell r="AR1581" t="b">
            <v>0</v>
          </cell>
          <cell r="BC1581" t="str">
            <v/>
          </cell>
          <cell r="BH1581" t="str">
            <v/>
          </cell>
        </row>
        <row r="1582">
          <cell r="AA1582">
            <v>0</v>
          </cell>
          <cell r="AR1582" t="b">
            <v>0</v>
          </cell>
          <cell r="BC1582" t="str">
            <v/>
          </cell>
          <cell r="BH1582" t="str">
            <v/>
          </cell>
        </row>
        <row r="1583">
          <cell r="AA1583">
            <v>0</v>
          </cell>
          <cell r="AR1583" t="b">
            <v>0</v>
          </cell>
          <cell r="BC1583" t="str">
            <v/>
          </cell>
          <cell r="BH1583" t="str">
            <v/>
          </cell>
        </row>
        <row r="1584">
          <cell r="AA1584">
            <v>0</v>
          </cell>
          <cell r="AR1584" t="b">
            <v>0</v>
          </cell>
          <cell r="BC1584" t="str">
            <v/>
          </cell>
          <cell r="BH1584" t="str">
            <v/>
          </cell>
        </row>
        <row r="1585">
          <cell r="AA1585">
            <v>0</v>
          </cell>
          <cell r="AR1585" t="b">
            <v>0</v>
          </cell>
          <cell r="BC1585" t="str">
            <v/>
          </cell>
          <cell r="BH1585" t="str">
            <v/>
          </cell>
        </row>
        <row r="1586">
          <cell r="AA1586">
            <v>0</v>
          </cell>
          <cell r="AR1586" t="b">
            <v>0</v>
          </cell>
          <cell r="BC1586" t="str">
            <v/>
          </cell>
          <cell r="BH1586" t="str">
            <v/>
          </cell>
        </row>
        <row r="1587">
          <cell r="AA1587">
            <v>0</v>
          </cell>
          <cell r="BC1587" t="str">
            <v/>
          </cell>
          <cell r="BH1587" t="str">
            <v/>
          </cell>
        </row>
        <row r="1588">
          <cell r="AA1588">
            <v>0</v>
          </cell>
          <cell r="AR1588" t="b">
            <v>0</v>
          </cell>
          <cell r="BC1588" t="str">
            <v/>
          </cell>
          <cell r="BH1588" t="str">
            <v/>
          </cell>
        </row>
        <row r="1589">
          <cell r="AA1589">
            <v>0</v>
          </cell>
          <cell r="AR1589" t="b">
            <v>0</v>
          </cell>
          <cell r="BC1589" t="str">
            <v/>
          </cell>
          <cell r="BH1589" t="str">
            <v/>
          </cell>
        </row>
        <row r="1590">
          <cell r="AA1590">
            <v>0</v>
          </cell>
          <cell r="AR1590" t="b">
            <v>0</v>
          </cell>
          <cell r="BC1590" t="str">
            <v/>
          </cell>
          <cell r="BH1590" t="str">
            <v/>
          </cell>
        </row>
        <row r="1591">
          <cell r="AA1591">
            <v>0</v>
          </cell>
          <cell r="AO1591" t="str">
            <v>Select Vestige</v>
          </cell>
          <cell r="BC1591" t="str">
            <v/>
          </cell>
          <cell r="BH1591" t="str">
            <v/>
          </cell>
        </row>
        <row r="1592">
          <cell r="AA1592">
            <v>0</v>
          </cell>
          <cell r="AO1592" t="str">
            <v/>
          </cell>
          <cell r="AR1592" t="b">
            <v>0</v>
          </cell>
          <cell r="BC1592" t="str">
            <v/>
          </cell>
          <cell r="BH1592" t="str">
            <v/>
          </cell>
        </row>
        <row r="1593">
          <cell r="AA1593">
            <v>0</v>
          </cell>
          <cell r="AO1593" t="str">
            <v/>
          </cell>
          <cell r="AR1593" t="b">
            <v>0</v>
          </cell>
          <cell r="BC1593" t="str">
            <v/>
          </cell>
          <cell r="BH1593" t="str">
            <v/>
          </cell>
        </row>
        <row r="1594">
          <cell r="AA1594">
            <v>0</v>
          </cell>
          <cell r="AO1594" t="str">
            <v/>
          </cell>
          <cell r="AR1594" t="b">
            <v>0</v>
          </cell>
          <cell r="BC1594" t="str">
            <v/>
          </cell>
          <cell r="BH1594" t="str">
            <v/>
          </cell>
        </row>
        <row r="1595">
          <cell r="AA1595">
            <v>0</v>
          </cell>
          <cell r="BC1595" t="str">
            <v/>
          </cell>
          <cell r="BH1595" t="str">
            <v/>
          </cell>
        </row>
        <row r="1596">
          <cell r="AA1596">
            <v>0</v>
          </cell>
          <cell r="AR1596" t="b">
            <v>0</v>
          </cell>
          <cell r="BC1596" t="str">
            <v/>
          </cell>
          <cell r="BH1596" t="str">
            <v/>
          </cell>
        </row>
        <row r="1597">
          <cell r="AA1597">
            <v>0</v>
          </cell>
          <cell r="AR1597" t="b">
            <v>0</v>
          </cell>
          <cell r="BC1597" t="str">
            <v/>
          </cell>
          <cell r="BH1597" t="str">
            <v/>
          </cell>
        </row>
        <row r="1598">
          <cell r="AA1598">
            <v>0</v>
          </cell>
          <cell r="AR1598" t="b">
            <v>0</v>
          </cell>
          <cell r="BC1598" t="str">
            <v/>
          </cell>
          <cell r="BH1598" t="str">
            <v/>
          </cell>
        </row>
        <row r="1599">
          <cell r="AA1599">
            <v>0</v>
          </cell>
          <cell r="BC1599" t="str">
            <v/>
          </cell>
          <cell r="BH1599" t="str">
            <v/>
          </cell>
        </row>
        <row r="1600">
          <cell r="AA1600">
            <v>0</v>
          </cell>
          <cell r="AR1600" t="b">
            <v>0</v>
          </cell>
          <cell r="BC1600" t="str">
            <v/>
          </cell>
          <cell r="BH1600" t="str">
            <v/>
          </cell>
        </row>
        <row r="1601">
          <cell r="AA1601">
            <v>0</v>
          </cell>
          <cell r="AR1601" t="b">
            <v>0</v>
          </cell>
          <cell r="BC1601" t="str">
            <v/>
          </cell>
          <cell r="BH1601" t="str">
            <v/>
          </cell>
        </row>
        <row r="1602">
          <cell r="AA1602">
            <v>0</v>
          </cell>
          <cell r="AR1602" t="b">
            <v>0</v>
          </cell>
          <cell r="BC1602" t="str">
            <v/>
          </cell>
          <cell r="BH1602" t="str">
            <v/>
          </cell>
        </row>
        <row r="1603">
          <cell r="AA1603">
            <v>0</v>
          </cell>
          <cell r="AR1603" t="b">
            <v>0</v>
          </cell>
          <cell r="BC1603" t="str">
            <v/>
          </cell>
          <cell r="BH1603" t="str">
            <v/>
          </cell>
        </row>
        <row r="1604">
          <cell r="AA1604">
            <v>0</v>
          </cell>
          <cell r="AR1604" t="b">
            <v>0</v>
          </cell>
          <cell r="BC1604" t="str">
            <v/>
          </cell>
          <cell r="BH1604" t="str">
            <v/>
          </cell>
        </row>
        <row r="1605">
          <cell r="AA1605">
            <v>0</v>
          </cell>
          <cell r="AR1605" t="b">
            <v>0</v>
          </cell>
          <cell r="BC1605" t="str">
            <v/>
          </cell>
          <cell r="BH1605" t="str">
            <v/>
          </cell>
        </row>
        <row r="1606">
          <cell r="AA1606">
            <v>0</v>
          </cell>
          <cell r="AR1606" t="b">
            <v>0</v>
          </cell>
          <cell r="BC1606" t="str">
            <v/>
          </cell>
          <cell r="BH1606" t="str">
            <v/>
          </cell>
        </row>
        <row r="1607">
          <cell r="AA1607">
            <v>0</v>
          </cell>
          <cell r="AR1607" t="b">
            <v>0</v>
          </cell>
          <cell r="BC1607" t="str">
            <v/>
          </cell>
          <cell r="BH1607" t="str">
            <v/>
          </cell>
        </row>
        <row r="1608">
          <cell r="AA1608">
            <v>0</v>
          </cell>
          <cell r="AR1608" t="b">
            <v>0</v>
          </cell>
          <cell r="BC1608" t="str">
            <v/>
          </cell>
          <cell r="BH1608" t="str">
            <v/>
          </cell>
        </row>
        <row r="1609">
          <cell r="AA1609">
            <v>0</v>
          </cell>
          <cell r="AR1609" t="b">
            <v>0</v>
          </cell>
          <cell r="BC1609" t="str">
            <v/>
          </cell>
          <cell r="BH1609" t="str">
            <v/>
          </cell>
        </row>
        <row r="1610">
          <cell r="AA1610">
            <v>0</v>
          </cell>
          <cell r="BC1610" t="str">
            <v/>
          </cell>
          <cell r="BH1610" t="str">
            <v/>
          </cell>
        </row>
        <row r="1611">
          <cell r="AA1611">
            <v>0</v>
          </cell>
          <cell r="AR1611" t="b">
            <v>0</v>
          </cell>
          <cell r="BC1611" t="str">
            <v/>
          </cell>
          <cell r="BH1611" t="str">
            <v/>
          </cell>
        </row>
        <row r="1612">
          <cell r="AA1612">
            <v>0</v>
          </cell>
          <cell r="AR1612" t="b">
            <v>0</v>
          </cell>
          <cell r="BC1612" t="str">
            <v/>
          </cell>
          <cell r="BH1612" t="str">
            <v/>
          </cell>
        </row>
        <row r="1613">
          <cell r="AA1613">
            <v>0</v>
          </cell>
          <cell r="AR1613" t="b">
            <v>0</v>
          </cell>
          <cell r="BC1613" t="str">
            <v/>
          </cell>
          <cell r="BH1613" t="str">
            <v/>
          </cell>
        </row>
        <row r="1614">
          <cell r="BC1614" t="str">
            <v/>
          </cell>
          <cell r="BH1614" t="str">
            <v/>
          </cell>
        </row>
        <row r="1615">
          <cell r="AA1615">
            <v>0</v>
          </cell>
          <cell r="BC1615" t="str">
            <v/>
          </cell>
          <cell r="BH1615" t="str">
            <v/>
          </cell>
        </row>
        <row r="1616">
          <cell r="AA1616">
            <v>0</v>
          </cell>
          <cell r="BC1616" t="str">
            <v/>
          </cell>
          <cell r="BH1616" t="str">
            <v/>
          </cell>
        </row>
        <row r="1617">
          <cell r="AA1617">
            <v>0</v>
          </cell>
          <cell r="BC1617" t="str">
            <v/>
          </cell>
          <cell r="BH1617" t="str">
            <v/>
          </cell>
        </row>
        <row r="1618">
          <cell r="AA1618">
            <v>0</v>
          </cell>
          <cell r="BC1618" t="str">
            <v/>
          </cell>
          <cell r="BH1618" t="str">
            <v/>
          </cell>
        </row>
        <row r="1619">
          <cell r="AA1619">
            <v>0</v>
          </cell>
          <cell r="BC1619" t="str">
            <v/>
          </cell>
          <cell r="BH1619" t="str">
            <v/>
          </cell>
        </row>
        <row r="1620">
          <cell r="AA1620">
            <v>0</v>
          </cell>
          <cell r="BC1620" t="str">
            <v/>
          </cell>
          <cell r="BH1620" t="str">
            <v/>
          </cell>
        </row>
        <row r="1621">
          <cell r="AA1621">
            <v>0</v>
          </cell>
          <cell r="BC1621" t="str">
            <v/>
          </cell>
          <cell r="BH1621" t="str">
            <v/>
          </cell>
        </row>
        <row r="1622">
          <cell r="AA1622">
            <v>0</v>
          </cell>
          <cell r="BC1622" t="str">
            <v/>
          </cell>
          <cell r="BH1622" t="str">
            <v/>
          </cell>
        </row>
        <row r="1623">
          <cell r="AA1623">
            <v>0</v>
          </cell>
          <cell r="BC1623" t="str">
            <v/>
          </cell>
          <cell r="BH1623" t="str">
            <v/>
          </cell>
        </row>
        <row r="1624">
          <cell r="AA1624">
            <v>0</v>
          </cell>
          <cell r="BC1624" t="str">
            <v/>
          </cell>
          <cell r="BH1624" t="str">
            <v/>
          </cell>
        </row>
        <row r="1625">
          <cell r="AA1625">
            <v>0</v>
          </cell>
          <cell r="BC1625" t="str">
            <v/>
          </cell>
          <cell r="BH1625" t="str">
            <v/>
          </cell>
        </row>
        <row r="1626">
          <cell r="AA1626">
            <v>0</v>
          </cell>
          <cell r="BC1626" t="str">
            <v/>
          </cell>
          <cell r="BH1626" t="str">
            <v/>
          </cell>
        </row>
        <row r="1627">
          <cell r="AA1627">
            <v>0</v>
          </cell>
          <cell r="BC1627" t="str">
            <v/>
          </cell>
          <cell r="BH1627" t="str">
            <v/>
          </cell>
        </row>
        <row r="1628">
          <cell r="AA1628">
            <v>0</v>
          </cell>
          <cell r="BC1628" t="str">
            <v/>
          </cell>
          <cell r="BH1628" t="str">
            <v/>
          </cell>
        </row>
        <row r="1629">
          <cell r="AA1629">
            <v>0</v>
          </cell>
          <cell r="BC1629" t="str">
            <v/>
          </cell>
          <cell r="BH1629" t="str">
            <v/>
          </cell>
        </row>
        <row r="1630">
          <cell r="AA1630">
            <v>0</v>
          </cell>
          <cell r="BC1630" t="str">
            <v/>
          </cell>
          <cell r="BH1630" t="str">
            <v/>
          </cell>
        </row>
        <row r="1631">
          <cell r="AA1631">
            <v>0</v>
          </cell>
          <cell r="BC1631" t="str">
            <v/>
          </cell>
          <cell r="BH1631" t="str">
            <v/>
          </cell>
        </row>
        <row r="1632">
          <cell r="AA1632">
            <v>0</v>
          </cell>
          <cell r="BC1632" t="str">
            <v/>
          </cell>
          <cell r="BH1632" t="str">
            <v/>
          </cell>
        </row>
        <row r="1633">
          <cell r="AA1633">
            <v>0</v>
          </cell>
          <cell r="BC1633" t="str">
            <v/>
          </cell>
          <cell r="BH1633" t="str">
            <v/>
          </cell>
        </row>
        <row r="1634">
          <cell r="AA1634">
            <v>0</v>
          </cell>
          <cell r="BC1634" t="str">
            <v/>
          </cell>
          <cell r="BH1634" t="str">
            <v/>
          </cell>
        </row>
        <row r="1635">
          <cell r="AA1635">
            <v>0</v>
          </cell>
          <cell r="BC1635" t="str">
            <v/>
          </cell>
          <cell r="BH1635" t="str">
            <v/>
          </cell>
        </row>
        <row r="1636">
          <cell r="AA1636">
            <v>0</v>
          </cell>
          <cell r="BC1636" t="str">
            <v/>
          </cell>
          <cell r="BH1636" t="str">
            <v/>
          </cell>
        </row>
        <row r="1637">
          <cell r="AA1637">
            <v>0</v>
          </cell>
          <cell r="BC1637" t="str">
            <v/>
          </cell>
          <cell r="BH1637" t="str">
            <v/>
          </cell>
        </row>
        <row r="1638">
          <cell r="AA1638">
            <v>0</v>
          </cell>
          <cell r="BC1638" t="str">
            <v/>
          </cell>
          <cell r="BH1638" t="str">
            <v/>
          </cell>
        </row>
        <row r="1639">
          <cell r="AA1639">
            <v>0</v>
          </cell>
          <cell r="BC1639" t="str">
            <v/>
          </cell>
          <cell r="BH1639" t="str">
            <v/>
          </cell>
        </row>
        <row r="1640">
          <cell r="AA1640">
            <v>0</v>
          </cell>
          <cell r="BC1640" t="str">
            <v/>
          </cell>
          <cell r="BH1640" t="str">
            <v/>
          </cell>
        </row>
        <row r="1641">
          <cell r="AA1641">
            <v>0</v>
          </cell>
          <cell r="BC1641" t="str">
            <v/>
          </cell>
          <cell r="BH1641" t="str">
            <v/>
          </cell>
        </row>
        <row r="1642">
          <cell r="AA1642">
            <v>0</v>
          </cell>
          <cell r="BC1642" t="str">
            <v/>
          </cell>
          <cell r="BH1642" t="str">
            <v/>
          </cell>
        </row>
        <row r="1643">
          <cell r="AA1643">
            <v>0</v>
          </cell>
          <cell r="BC1643" t="str">
            <v/>
          </cell>
          <cell r="BH1643" t="str">
            <v/>
          </cell>
        </row>
        <row r="1644">
          <cell r="AA1644">
            <v>0</v>
          </cell>
          <cell r="BC1644" t="str">
            <v/>
          </cell>
          <cell r="BH1644" t="str">
            <v/>
          </cell>
        </row>
        <row r="1645">
          <cell r="AA1645">
            <v>0</v>
          </cell>
          <cell r="BC1645" t="str">
            <v/>
          </cell>
          <cell r="BH1645" t="str">
            <v/>
          </cell>
        </row>
        <row r="1646">
          <cell r="AA1646">
            <v>0</v>
          </cell>
          <cell r="BC1646" t="str">
            <v/>
          </cell>
          <cell r="BH1646" t="str">
            <v/>
          </cell>
        </row>
        <row r="1647">
          <cell r="AA1647">
            <v>0</v>
          </cell>
          <cell r="BC1647" t="str">
            <v/>
          </cell>
          <cell r="BH1647" t="str">
            <v/>
          </cell>
        </row>
        <row r="1648">
          <cell r="AA1648">
            <v>0</v>
          </cell>
          <cell r="BC1648" t="str">
            <v/>
          </cell>
          <cell r="BH1648" t="str">
            <v/>
          </cell>
        </row>
        <row r="1649">
          <cell r="AA1649">
            <v>0</v>
          </cell>
          <cell r="BC1649" t="str">
            <v/>
          </cell>
          <cell r="BH1649" t="str">
            <v/>
          </cell>
        </row>
        <row r="1650">
          <cell r="AA1650">
            <v>0</v>
          </cell>
          <cell r="BC1650" t="str">
            <v/>
          </cell>
          <cell r="BH1650" t="str">
            <v/>
          </cell>
        </row>
        <row r="1651">
          <cell r="AA1651">
            <v>0</v>
          </cell>
          <cell r="BC1651" t="str">
            <v/>
          </cell>
          <cell r="BH1651" t="str">
            <v/>
          </cell>
        </row>
        <row r="1652">
          <cell r="AA1652">
            <v>0</v>
          </cell>
          <cell r="BC1652" t="str">
            <v/>
          </cell>
          <cell r="BH1652" t="str">
            <v/>
          </cell>
        </row>
        <row r="1653">
          <cell r="AA1653">
            <v>0</v>
          </cell>
          <cell r="BC1653" t="str">
            <v/>
          </cell>
          <cell r="BH1653" t="str">
            <v/>
          </cell>
        </row>
        <row r="1654">
          <cell r="AA1654">
            <v>0</v>
          </cell>
          <cell r="BC1654" t="str">
            <v/>
          </cell>
          <cell r="BH1654" t="str">
            <v/>
          </cell>
        </row>
        <row r="1655">
          <cell r="AA1655">
            <v>0</v>
          </cell>
          <cell r="BC1655" t="str">
            <v/>
          </cell>
          <cell r="BH1655" t="str">
            <v/>
          </cell>
        </row>
        <row r="1656">
          <cell r="AA1656">
            <v>0</v>
          </cell>
          <cell r="BC1656" t="str">
            <v/>
          </cell>
          <cell r="BH1656" t="str">
            <v/>
          </cell>
        </row>
        <row r="1657">
          <cell r="AA1657">
            <v>0</v>
          </cell>
          <cell r="BC1657" t="str">
            <v/>
          </cell>
          <cell r="BH1657" t="str">
            <v/>
          </cell>
        </row>
        <row r="1658">
          <cell r="BC1658" t="str">
            <v/>
          </cell>
          <cell r="BH1658" t="str">
            <v/>
          </cell>
        </row>
        <row r="1659">
          <cell r="AA1659">
            <v>0</v>
          </cell>
          <cell r="BC1659" t="str">
            <v/>
          </cell>
          <cell r="BH1659" t="str">
            <v/>
          </cell>
        </row>
        <row r="1660">
          <cell r="AA1660">
            <v>0</v>
          </cell>
          <cell r="AR1660" t="b">
            <v>0</v>
          </cell>
          <cell r="BC1660" t="str">
            <v/>
          </cell>
          <cell r="BH1660" t="str">
            <v/>
          </cell>
        </row>
        <row r="1661">
          <cell r="AA1661">
            <v>0</v>
          </cell>
          <cell r="BC1661" t="str">
            <v/>
          </cell>
          <cell r="BH1661" t="str">
            <v/>
          </cell>
        </row>
        <row r="1662">
          <cell r="AA1662">
            <v>0</v>
          </cell>
          <cell r="AP1662">
            <v>1</v>
          </cell>
          <cell r="AR1662" t="b">
            <v>0</v>
          </cell>
          <cell r="BC1662" t="str">
            <v/>
          </cell>
          <cell r="BH1662" t="str">
            <v/>
          </cell>
        </row>
        <row r="1663">
          <cell r="AA1663">
            <v>0</v>
          </cell>
          <cell r="AP1663">
            <v>1</v>
          </cell>
          <cell r="AR1663" t="b">
            <v>0</v>
          </cell>
          <cell r="BC1663" t="str">
            <v/>
          </cell>
          <cell r="BH1663" t="str">
            <v/>
          </cell>
        </row>
        <row r="1664">
          <cell r="AA1664">
            <v>0</v>
          </cell>
          <cell r="AP1664">
            <v>1</v>
          </cell>
          <cell r="AR1664" t="b">
            <v>0</v>
          </cell>
          <cell r="BC1664" t="str">
            <v/>
          </cell>
          <cell r="BH1664" t="str">
            <v/>
          </cell>
        </row>
        <row r="1665">
          <cell r="AA1665">
            <v>0</v>
          </cell>
          <cell r="AR1665" t="b">
            <v>0</v>
          </cell>
          <cell r="BC1665" t="str">
            <v/>
          </cell>
          <cell r="BH1665" t="str">
            <v/>
          </cell>
        </row>
        <row r="1666">
          <cell r="AA1666">
            <v>0</v>
          </cell>
          <cell r="AR1666" t="b">
            <v>0</v>
          </cell>
          <cell r="BC1666" t="str">
            <v/>
          </cell>
          <cell r="BH1666" t="str">
            <v/>
          </cell>
        </row>
        <row r="1667">
          <cell r="AA1667">
            <v>0</v>
          </cell>
          <cell r="AR1667" t="b">
            <v>0</v>
          </cell>
          <cell r="BC1667" t="str">
            <v/>
          </cell>
          <cell r="BH1667" t="str">
            <v/>
          </cell>
        </row>
        <row r="1668">
          <cell r="AA1668">
            <v>0</v>
          </cell>
          <cell r="AR1668" t="b">
            <v>0</v>
          </cell>
          <cell r="BC1668" t="str">
            <v/>
          </cell>
          <cell r="BH1668" t="str">
            <v/>
          </cell>
        </row>
        <row r="1669">
          <cell r="AA1669">
            <v>0</v>
          </cell>
          <cell r="AR1669" t="b">
            <v>0</v>
          </cell>
          <cell r="BC1669" t="str">
            <v/>
          </cell>
          <cell r="BH1669" t="str">
            <v/>
          </cell>
        </row>
        <row r="1670">
          <cell r="AA1670">
            <v>0</v>
          </cell>
          <cell r="BC1670" t="str">
            <v/>
          </cell>
          <cell r="BH1670" t="str">
            <v/>
          </cell>
        </row>
        <row r="1671">
          <cell r="AA1671">
            <v>0</v>
          </cell>
          <cell r="BC1671" t="str">
            <v/>
          </cell>
          <cell r="BH1671" t="str">
            <v/>
          </cell>
        </row>
        <row r="1672">
          <cell r="AA1672">
            <v>0</v>
          </cell>
          <cell r="AR1672" t="b">
            <v>0</v>
          </cell>
          <cell r="BC1672" t="str">
            <v/>
          </cell>
          <cell r="BH1672" t="str">
            <v/>
          </cell>
        </row>
        <row r="1673">
          <cell r="AA1673">
            <v>0</v>
          </cell>
          <cell r="AR1673" t="b">
            <v>0</v>
          </cell>
          <cell r="BC1673" t="str">
            <v/>
          </cell>
          <cell r="BH1673" t="str">
            <v/>
          </cell>
        </row>
        <row r="1674">
          <cell r="AA1674">
            <v>0</v>
          </cell>
          <cell r="AR1674" t="b">
            <v>0</v>
          </cell>
          <cell r="BC1674" t="str">
            <v/>
          </cell>
          <cell r="BH1674" t="str">
            <v/>
          </cell>
        </row>
        <row r="1675">
          <cell r="AA1675">
            <v>0</v>
          </cell>
          <cell r="AR1675" t="b">
            <v>0</v>
          </cell>
          <cell r="BC1675" t="str">
            <v/>
          </cell>
          <cell r="BH1675" t="str">
            <v/>
          </cell>
        </row>
        <row r="1676">
          <cell r="AA1676">
            <v>0</v>
          </cell>
          <cell r="AR1676" t="b">
            <v>0</v>
          </cell>
          <cell r="BC1676" t="str">
            <v/>
          </cell>
          <cell r="BH1676" t="str">
            <v/>
          </cell>
        </row>
        <row r="1677">
          <cell r="AA1677">
            <v>0</v>
          </cell>
          <cell r="AR1677" t="b">
            <v>0</v>
          </cell>
          <cell r="BC1677" t="str">
            <v/>
          </cell>
          <cell r="BH1677" t="str">
            <v/>
          </cell>
        </row>
        <row r="1678">
          <cell r="AA1678">
            <v>0</v>
          </cell>
          <cell r="AR1678" t="b">
            <v>0</v>
          </cell>
          <cell r="BC1678" t="str">
            <v/>
          </cell>
          <cell r="BH1678" t="str">
            <v/>
          </cell>
        </row>
        <row r="1679">
          <cell r="AA1679">
            <v>0</v>
          </cell>
          <cell r="AR1679" t="b">
            <v>0</v>
          </cell>
          <cell r="BC1679" t="str">
            <v/>
          </cell>
          <cell r="BH1679" t="str">
            <v/>
          </cell>
        </row>
        <row r="1680">
          <cell r="AA1680">
            <v>0</v>
          </cell>
          <cell r="AR1680" t="b">
            <v>0</v>
          </cell>
          <cell r="BC1680" t="str">
            <v/>
          </cell>
          <cell r="BH1680" t="str">
            <v/>
          </cell>
        </row>
        <row r="1681">
          <cell r="AA1681">
            <v>0</v>
          </cell>
          <cell r="BC1681" t="str">
            <v/>
          </cell>
          <cell r="BH1681" t="str">
            <v/>
          </cell>
        </row>
        <row r="1682">
          <cell r="AA1682">
            <v>0</v>
          </cell>
          <cell r="AR1682" t="b">
            <v>0</v>
          </cell>
          <cell r="BC1682" t="str">
            <v/>
          </cell>
          <cell r="BH1682" t="str">
            <v/>
          </cell>
        </row>
        <row r="1683">
          <cell r="AA1683">
            <v>0</v>
          </cell>
          <cell r="AR1683" t="b">
            <v>0</v>
          </cell>
          <cell r="BC1683" t="str">
            <v/>
          </cell>
          <cell r="BH1683" t="str">
            <v/>
          </cell>
        </row>
        <row r="1684">
          <cell r="AA1684">
            <v>0</v>
          </cell>
          <cell r="AR1684" t="b">
            <v>0</v>
          </cell>
          <cell r="BC1684" t="str">
            <v/>
          </cell>
          <cell r="BH1684" t="str">
            <v/>
          </cell>
        </row>
        <row r="1685">
          <cell r="AA1685">
            <v>0</v>
          </cell>
          <cell r="BC1685" t="str">
            <v/>
          </cell>
          <cell r="BH1685" t="str">
            <v/>
          </cell>
        </row>
        <row r="1686">
          <cell r="AA1686">
            <v>0</v>
          </cell>
          <cell r="BC1686" t="str">
            <v/>
          </cell>
          <cell r="BH1686" t="str">
            <v/>
          </cell>
        </row>
        <row r="1687">
          <cell r="AA1687">
            <v>0</v>
          </cell>
          <cell r="AP1687">
            <v>1</v>
          </cell>
          <cell r="AR1687" t="b">
            <v>0</v>
          </cell>
          <cell r="BC1687" t="str">
            <v/>
          </cell>
          <cell r="BH1687" t="str">
            <v/>
          </cell>
        </row>
        <row r="1688">
          <cell r="AA1688">
            <v>0</v>
          </cell>
          <cell r="AP1688">
            <v>1</v>
          </cell>
          <cell r="AR1688" t="b">
            <v>0</v>
          </cell>
          <cell r="BC1688" t="str">
            <v/>
          </cell>
          <cell r="BH1688" t="str">
            <v/>
          </cell>
        </row>
        <row r="1689">
          <cell r="AA1689">
            <v>0</v>
          </cell>
          <cell r="AP1689">
            <v>1</v>
          </cell>
          <cell r="AR1689" t="b">
            <v>0</v>
          </cell>
          <cell r="BC1689" t="str">
            <v/>
          </cell>
          <cell r="BH1689" t="str">
            <v/>
          </cell>
        </row>
        <row r="1690">
          <cell r="AA1690">
            <v>0</v>
          </cell>
          <cell r="AR1690" t="b">
            <v>0</v>
          </cell>
          <cell r="BC1690" t="str">
            <v/>
          </cell>
          <cell r="BH1690" t="str">
            <v/>
          </cell>
        </row>
        <row r="1691">
          <cell r="AA1691">
            <v>0</v>
          </cell>
          <cell r="BC1691" t="str">
            <v/>
          </cell>
          <cell r="BH1691" t="str">
            <v/>
          </cell>
        </row>
        <row r="1692">
          <cell r="AA1692">
            <v>0</v>
          </cell>
          <cell r="BC1692" t="str">
            <v/>
          </cell>
          <cell r="BH1692" t="str">
            <v/>
          </cell>
        </row>
        <row r="1693">
          <cell r="AA1693">
            <v>0</v>
          </cell>
          <cell r="BC1693" t="str">
            <v/>
          </cell>
          <cell r="BH1693" t="str">
            <v/>
          </cell>
        </row>
        <row r="1694">
          <cell r="AA1694">
            <v>0</v>
          </cell>
          <cell r="AR1694" t="b">
            <v>0</v>
          </cell>
          <cell r="BC1694" t="str">
            <v/>
          </cell>
          <cell r="BH1694" t="str">
            <v/>
          </cell>
        </row>
        <row r="1695">
          <cell r="AA1695">
            <v>0</v>
          </cell>
          <cell r="AR1695" t="b">
            <v>0</v>
          </cell>
          <cell r="BC1695" t="str">
            <v/>
          </cell>
          <cell r="BH1695" t="str">
            <v/>
          </cell>
        </row>
        <row r="1696">
          <cell r="AA1696">
            <v>0</v>
          </cell>
          <cell r="AR1696" t="b">
            <v>0</v>
          </cell>
          <cell r="BC1696" t="str">
            <v/>
          </cell>
          <cell r="BH1696" t="str">
            <v/>
          </cell>
        </row>
        <row r="1697">
          <cell r="AA1697">
            <v>0</v>
          </cell>
          <cell r="AR1697" t="b">
            <v>0</v>
          </cell>
          <cell r="BC1697" t="str">
            <v/>
          </cell>
          <cell r="BH1697" t="str">
            <v/>
          </cell>
        </row>
        <row r="1698">
          <cell r="AA1698">
            <v>0</v>
          </cell>
          <cell r="AR1698" t="b">
            <v>0</v>
          </cell>
          <cell r="BC1698" t="str">
            <v/>
          </cell>
          <cell r="BH1698" t="str">
            <v/>
          </cell>
        </row>
        <row r="1699">
          <cell r="AA1699">
            <v>0</v>
          </cell>
          <cell r="AR1699" t="b">
            <v>0</v>
          </cell>
          <cell r="BC1699" t="str">
            <v/>
          </cell>
          <cell r="BH1699" t="str">
            <v/>
          </cell>
        </row>
        <row r="1700">
          <cell r="AA1700">
            <v>0</v>
          </cell>
          <cell r="AR1700" t="b">
            <v>0</v>
          </cell>
          <cell r="BC1700" t="str">
            <v/>
          </cell>
          <cell r="BH1700" t="str">
            <v/>
          </cell>
        </row>
        <row r="1701">
          <cell r="AA1701">
            <v>0</v>
          </cell>
          <cell r="AR1701" t="b">
            <v>0</v>
          </cell>
          <cell r="BC1701" t="str">
            <v/>
          </cell>
          <cell r="BH1701" t="str">
            <v/>
          </cell>
        </row>
        <row r="1702">
          <cell r="AA1702">
            <v>0</v>
          </cell>
          <cell r="AR1702" t="b">
            <v>0</v>
          </cell>
          <cell r="BC1702" t="str">
            <v/>
          </cell>
          <cell r="BH1702" t="str">
            <v/>
          </cell>
        </row>
        <row r="1703">
          <cell r="AA1703">
            <v>0</v>
          </cell>
          <cell r="AR1703" t="b">
            <v>0</v>
          </cell>
          <cell r="BC1703" t="str">
            <v/>
          </cell>
          <cell r="BH1703" t="str">
            <v/>
          </cell>
        </row>
        <row r="1704">
          <cell r="AA1704">
            <v>0</v>
          </cell>
          <cell r="AR1704" t="b">
            <v>0</v>
          </cell>
          <cell r="BC1704" t="str">
            <v/>
          </cell>
          <cell r="BH1704" t="str">
            <v/>
          </cell>
        </row>
        <row r="1705">
          <cell r="AA1705">
            <v>0</v>
          </cell>
          <cell r="AR1705" t="b">
            <v>0</v>
          </cell>
          <cell r="BC1705" t="str">
            <v/>
          </cell>
          <cell r="BH1705" t="str">
            <v/>
          </cell>
        </row>
        <row r="1706">
          <cell r="AA1706">
            <v>0</v>
          </cell>
          <cell r="AR1706" t="b">
            <v>0</v>
          </cell>
          <cell r="BC1706" t="str">
            <v/>
          </cell>
          <cell r="BH1706" t="str">
            <v/>
          </cell>
        </row>
        <row r="1707">
          <cell r="AA1707">
            <v>0</v>
          </cell>
          <cell r="AR1707" t="b">
            <v>0</v>
          </cell>
          <cell r="BC1707" t="str">
            <v/>
          </cell>
          <cell r="BH1707" t="str">
            <v/>
          </cell>
        </row>
        <row r="1708">
          <cell r="AA1708">
            <v>0</v>
          </cell>
          <cell r="AR1708" t="b">
            <v>0</v>
          </cell>
          <cell r="BC1708" t="str">
            <v/>
          </cell>
          <cell r="BH1708" t="str">
            <v/>
          </cell>
        </row>
        <row r="1709">
          <cell r="AA1709">
            <v>0</v>
          </cell>
          <cell r="BC1709" t="str">
            <v/>
          </cell>
          <cell r="BH1709" t="str">
            <v/>
          </cell>
        </row>
        <row r="1710">
          <cell r="AA1710">
            <v>0</v>
          </cell>
          <cell r="AR1710" t="b">
            <v>0</v>
          </cell>
          <cell r="BC1710" t="str">
            <v/>
          </cell>
          <cell r="BH1710" t="str">
            <v/>
          </cell>
        </row>
        <row r="1711">
          <cell r="AA1711">
            <v>0</v>
          </cell>
          <cell r="AR1711" t="b">
            <v>0</v>
          </cell>
          <cell r="BC1711" t="str">
            <v/>
          </cell>
          <cell r="BH1711" t="str">
            <v/>
          </cell>
        </row>
        <row r="1712">
          <cell r="AA1712">
            <v>0</v>
          </cell>
          <cell r="AR1712" t="b">
            <v>0</v>
          </cell>
          <cell r="BC1712" t="str">
            <v/>
          </cell>
          <cell r="BH1712" t="str">
            <v/>
          </cell>
        </row>
        <row r="1713">
          <cell r="AA1713">
            <v>0</v>
          </cell>
          <cell r="AR1713" t="b">
            <v>0</v>
          </cell>
          <cell r="BC1713" t="str">
            <v/>
          </cell>
          <cell r="BH1713" t="str">
            <v/>
          </cell>
        </row>
        <row r="1714">
          <cell r="AA1714">
            <v>0</v>
          </cell>
          <cell r="AR1714" t="b">
            <v>0</v>
          </cell>
          <cell r="BC1714" t="str">
            <v/>
          </cell>
          <cell r="BH1714" t="str">
            <v/>
          </cell>
        </row>
        <row r="1715">
          <cell r="AA1715">
            <v>0</v>
          </cell>
          <cell r="AR1715" t="b">
            <v>0</v>
          </cell>
          <cell r="BC1715" t="str">
            <v/>
          </cell>
          <cell r="BH1715" t="str">
            <v/>
          </cell>
        </row>
        <row r="1716">
          <cell r="AA1716">
            <v>0</v>
          </cell>
          <cell r="AR1716" t="b">
            <v>0</v>
          </cell>
          <cell r="BC1716" t="str">
            <v/>
          </cell>
          <cell r="BH1716" t="str">
            <v/>
          </cell>
        </row>
        <row r="1717">
          <cell r="AA1717">
            <v>0</v>
          </cell>
          <cell r="AR1717" t="b">
            <v>0</v>
          </cell>
          <cell r="BC1717" t="str">
            <v/>
          </cell>
          <cell r="BH1717" t="str">
            <v/>
          </cell>
        </row>
        <row r="1718">
          <cell r="AA1718">
            <v>0</v>
          </cell>
          <cell r="AR1718" t="b">
            <v>0</v>
          </cell>
          <cell r="BC1718" t="str">
            <v/>
          </cell>
          <cell r="BH1718" t="str">
            <v/>
          </cell>
        </row>
        <row r="1719">
          <cell r="AA1719">
            <v>0</v>
          </cell>
          <cell r="AR1719" t="b">
            <v>0</v>
          </cell>
          <cell r="BC1719" t="str">
            <v/>
          </cell>
          <cell r="BH1719" t="str">
            <v/>
          </cell>
        </row>
        <row r="1720">
          <cell r="AA1720">
            <v>0</v>
          </cell>
          <cell r="AR1720" t="b">
            <v>0</v>
          </cell>
          <cell r="BC1720" t="str">
            <v/>
          </cell>
          <cell r="BH1720" t="str">
            <v/>
          </cell>
        </row>
        <row r="1721">
          <cell r="AA1721">
            <v>0</v>
          </cell>
          <cell r="BC1721" t="str">
            <v/>
          </cell>
          <cell r="BH1721" t="str">
            <v/>
          </cell>
        </row>
        <row r="1722">
          <cell r="AA1722">
            <v>0</v>
          </cell>
          <cell r="BC1722" t="str">
            <v/>
          </cell>
          <cell r="BH1722" t="str">
            <v/>
          </cell>
        </row>
        <row r="1723">
          <cell r="AA1723">
            <v>0</v>
          </cell>
          <cell r="BC1723" t="str">
            <v/>
          </cell>
          <cell r="BH1723" t="str">
            <v/>
          </cell>
        </row>
        <row r="1724">
          <cell r="BC1724" t="str">
            <v/>
          </cell>
          <cell r="BH1724" t="str">
            <v/>
          </cell>
        </row>
        <row r="1725">
          <cell r="BC1725" t="str">
            <v/>
          </cell>
          <cell r="BH1725" t="str">
            <v/>
          </cell>
        </row>
        <row r="1726">
          <cell r="AA1726">
            <v>0</v>
          </cell>
          <cell r="BC1726" t="str">
            <v/>
          </cell>
          <cell r="BH1726" t="str">
            <v/>
          </cell>
        </row>
        <row r="1727">
          <cell r="AA1727">
            <v>0</v>
          </cell>
          <cell r="AR1727" t="b">
            <v>0</v>
          </cell>
          <cell r="BC1727" t="str">
            <v/>
          </cell>
          <cell r="BH1727" t="str">
            <v/>
          </cell>
        </row>
        <row r="1728">
          <cell r="AA1728">
            <v>0</v>
          </cell>
          <cell r="BC1728" t="str">
            <v/>
          </cell>
          <cell r="BH1728" t="str">
            <v/>
          </cell>
        </row>
        <row r="1729">
          <cell r="AA1729">
            <v>0</v>
          </cell>
          <cell r="BC1729" t="str">
            <v/>
          </cell>
          <cell r="BH1729" t="str">
            <v/>
          </cell>
        </row>
        <row r="1730">
          <cell r="AA1730">
            <v>0</v>
          </cell>
          <cell r="AR1730" t="b">
            <v>0</v>
          </cell>
          <cell r="BC1730" t="str">
            <v/>
          </cell>
          <cell r="BH1730" t="str">
            <v/>
          </cell>
        </row>
        <row r="1731">
          <cell r="BC1731" t="str">
            <v/>
          </cell>
          <cell r="BH1731" t="str">
            <v/>
          </cell>
        </row>
        <row r="1732">
          <cell r="AA1732">
            <v>0</v>
          </cell>
          <cell r="BC1732" t="str">
            <v/>
          </cell>
          <cell r="BH1732" t="str">
            <v/>
          </cell>
        </row>
        <row r="1733">
          <cell r="AA1733">
            <v>0</v>
          </cell>
          <cell r="BC1733" t="str">
            <v/>
          </cell>
          <cell r="BH1733" t="str">
            <v/>
          </cell>
        </row>
        <row r="1734">
          <cell r="BC1734" t="str">
            <v/>
          </cell>
          <cell r="BH1734" t="str">
            <v/>
          </cell>
        </row>
        <row r="1735">
          <cell r="AA1735">
            <v>0</v>
          </cell>
          <cell r="BC1735" t="str">
            <v/>
          </cell>
          <cell r="BH1735" t="str">
            <v/>
          </cell>
        </row>
        <row r="1736">
          <cell r="AA1736">
            <v>0</v>
          </cell>
          <cell r="BC1736" t="str">
            <v/>
          </cell>
          <cell r="BH1736" t="str">
            <v/>
          </cell>
        </row>
        <row r="1737">
          <cell r="BC1737" t="str">
            <v/>
          </cell>
          <cell r="BH1737" t="str">
            <v/>
          </cell>
        </row>
        <row r="1738">
          <cell r="BC1738" t="str">
            <v/>
          </cell>
          <cell r="BH1738" t="str">
            <v/>
          </cell>
        </row>
        <row r="1739">
          <cell r="AA1739">
            <v>0</v>
          </cell>
          <cell r="BC1739" t="str">
            <v/>
          </cell>
          <cell r="BH1739" t="str">
            <v/>
          </cell>
        </row>
        <row r="1740">
          <cell r="AA1740">
            <v>0</v>
          </cell>
          <cell r="AR1740" t="b">
            <v>0</v>
          </cell>
          <cell r="BC1740" t="str">
            <v/>
          </cell>
          <cell r="BH1740" t="str">
            <v/>
          </cell>
        </row>
        <row r="1741">
          <cell r="AA1741">
            <v>0</v>
          </cell>
          <cell r="AR1741" t="b">
            <v>0</v>
          </cell>
          <cell r="BC1741" t="str">
            <v/>
          </cell>
          <cell r="BH1741" t="str">
            <v/>
          </cell>
        </row>
        <row r="1742">
          <cell r="AA1742">
            <v>0</v>
          </cell>
          <cell r="BC1742" t="str">
            <v/>
          </cell>
          <cell r="BH1742" t="str">
            <v/>
          </cell>
        </row>
        <row r="1743">
          <cell r="AA1743">
            <v>0</v>
          </cell>
          <cell r="AR1743" t="b">
            <v>0</v>
          </cell>
          <cell r="BC1743" t="str">
            <v/>
          </cell>
          <cell r="BH1743" t="str">
            <v/>
          </cell>
        </row>
        <row r="1744">
          <cell r="AA1744">
            <v>0</v>
          </cell>
          <cell r="AR1744" t="b">
            <v>0</v>
          </cell>
          <cell r="BC1744" t="str">
            <v/>
          </cell>
          <cell r="BH1744" t="str">
            <v/>
          </cell>
        </row>
        <row r="1745">
          <cell r="AA1745">
            <v>0</v>
          </cell>
          <cell r="BC1745" t="str">
            <v/>
          </cell>
          <cell r="BH1745" t="str">
            <v/>
          </cell>
        </row>
        <row r="1746">
          <cell r="AA1746">
            <v>0</v>
          </cell>
          <cell r="BC1746" t="str">
            <v/>
          </cell>
          <cell r="BH1746" t="str">
            <v/>
          </cell>
        </row>
        <row r="1747">
          <cell r="AA1747">
            <v>0</v>
          </cell>
          <cell r="AR1747" t="b">
            <v>0</v>
          </cell>
          <cell r="BC1747" t="str">
            <v/>
          </cell>
          <cell r="BH1747" t="str">
            <v/>
          </cell>
        </row>
        <row r="1748">
          <cell r="AA1748">
            <v>0</v>
          </cell>
          <cell r="AR1748" t="b">
            <v>0</v>
          </cell>
          <cell r="BC1748" t="str">
            <v/>
          </cell>
          <cell r="BH1748" t="str">
            <v/>
          </cell>
        </row>
        <row r="1749">
          <cell r="AA1749">
            <v>0</v>
          </cell>
          <cell r="BC1749" t="str">
            <v/>
          </cell>
          <cell r="BH1749" t="str">
            <v/>
          </cell>
        </row>
        <row r="1750">
          <cell r="AA1750">
            <v>0</v>
          </cell>
          <cell r="BC1750" t="str">
            <v/>
          </cell>
          <cell r="BH1750" t="str">
            <v/>
          </cell>
        </row>
        <row r="1751">
          <cell r="AA1751">
            <v>0</v>
          </cell>
          <cell r="BC1751" t="str">
            <v/>
          </cell>
          <cell r="BH1751" t="str">
            <v/>
          </cell>
        </row>
        <row r="1752">
          <cell r="AA1752">
            <v>0</v>
          </cell>
          <cell r="AR1752" t="b">
            <v>0</v>
          </cell>
          <cell r="BC1752" t="str">
            <v/>
          </cell>
          <cell r="BH1752" t="str">
            <v/>
          </cell>
        </row>
        <row r="1753">
          <cell r="BC1753" t="str">
            <v/>
          </cell>
          <cell r="BH1753" t="str">
            <v/>
          </cell>
        </row>
        <row r="1754">
          <cell r="BC1754" t="str">
            <v/>
          </cell>
          <cell r="BH1754" t="str">
            <v/>
          </cell>
        </row>
        <row r="1755">
          <cell r="AA1755">
            <v>0</v>
          </cell>
          <cell r="BC1755" t="str">
            <v/>
          </cell>
          <cell r="BH1755" t="str">
            <v/>
          </cell>
        </row>
        <row r="1756">
          <cell r="AA1756">
            <v>0</v>
          </cell>
          <cell r="BC1756" t="str">
            <v/>
          </cell>
          <cell r="BH1756" t="str">
            <v/>
          </cell>
        </row>
        <row r="1757">
          <cell r="AA1757">
            <v>0</v>
          </cell>
          <cell r="BC1757" t="str">
            <v/>
          </cell>
          <cell r="BH1757" t="str">
            <v/>
          </cell>
        </row>
        <row r="1758">
          <cell r="BC1758" t="str">
            <v/>
          </cell>
          <cell r="BH1758" t="str">
            <v/>
          </cell>
        </row>
        <row r="1759">
          <cell r="BC1759" t="str">
            <v/>
          </cell>
          <cell r="BH1759" t="str">
            <v/>
          </cell>
        </row>
        <row r="1760">
          <cell r="BC1760" t="str">
            <v/>
          </cell>
          <cell r="BH1760" t="str">
            <v/>
          </cell>
        </row>
        <row r="1761">
          <cell r="AA1761">
            <v>0</v>
          </cell>
          <cell r="AR1761" t="b">
            <v>0</v>
          </cell>
          <cell r="BC1761" t="str">
            <v/>
          </cell>
          <cell r="BH1761" t="str">
            <v/>
          </cell>
        </row>
        <row r="1762">
          <cell r="AA1762">
            <v>0</v>
          </cell>
          <cell r="BC1762" t="str">
            <v/>
          </cell>
          <cell r="BH1762" t="str">
            <v/>
          </cell>
        </row>
        <row r="1763">
          <cell r="BC1763" t="str">
            <v/>
          </cell>
          <cell r="BH1763" t="str">
            <v/>
          </cell>
        </row>
        <row r="1764">
          <cell r="BC1764" t="str">
            <v/>
          </cell>
          <cell r="BH1764" t="str">
            <v/>
          </cell>
        </row>
        <row r="1765">
          <cell r="AA1765">
            <v>0</v>
          </cell>
          <cell r="AR1765" t="b">
            <v>0</v>
          </cell>
          <cell r="BC1765" t="str">
            <v/>
          </cell>
          <cell r="BH1765" t="str">
            <v/>
          </cell>
        </row>
        <row r="1766">
          <cell r="AA1766">
            <v>0</v>
          </cell>
          <cell r="AR1766" t="b">
            <v>0</v>
          </cell>
          <cell r="BC1766" t="str">
            <v/>
          </cell>
          <cell r="BH1766" t="str">
            <v/>
          </cell>
        </row>
        <row r="1767">
          <cell r="AA1767">
            <v>0</v>
          </cell>
          <cell r="BC1767" t="str">
            <v/>
          </cell>
          <cell r="BH1767" t="str">
            <v/>
          </cell>
        </row>
        <row r="1768">
          <cell r="AA1768">
            <v>0</v>
          </cell>
          <cell r="BC1768" t="str">
            <v/>
          </cell>
          <cell r="BH1768" t="str">
            <v/>
          </cell>
        </row>
        <row r="1769">
          <cell r="AA1769">
            <v>0</v>
          </cell>
          <cell r="BC1769" t="str">
            <v/>
          </cell>
          <cell r="BH1769" t="str">
            <v/>
          </cell>
        </row>
        <row r="1770">
          <cell r="AA1770">
            <v>0</v>
          </cell>
          <cell r="BC1770" t="str">
            <v/>
          </cell>
          <cell r="BH1770" t="str">
            <v/>
          </cell>
        </row>
        <row r="1771">
          <cell r="AA1771">
            <v>0</v>
          </cell>
          <cell r="AR1771" t="b">
            <v>0</v>
          </cell>
          <cell r="BC1771" t="str">
            <v/>
          </cell>
          <cell r="BH1771" t="str">
            <v/>
          </cell>
        </row>
        <row r="1772">
          <cell r="AA1772">
            <v>0</v>
          </cell>
          <cell r="AR1772" t="b">
            <v>0</v>
          </cell>
          <cell r="BC1772" t="str">
            <v/>
          </cell>
          <cell r="BH1772" t="str">
            <v/>
          </cell>
        </row>
        <row r="1773">
          <cell r="AA1773">
            <v>0</v>
          </cell>
          <cell r="AR1773" t="b">
            <v>0</v>
          </cell>
          <cell r="BC1773" t="str">
            <v/>
          </cell>
          <cell r="BH1773" t="str">
            <v/>
          </cell>
        </row>
        <row r="1774">
          <cell r="AA1774">
            <v>0</v>
          </cell>
          <cell r="BC1774" t="str">
            <v/>
          </cell>
          <cell r="BH1774" t="str">
            <v/>
          </cell>
        </row>
        <row r="1775">
          <cell r="AA1775">
            <v>0</v>
          </cell>
          <cell r="AR1775" t="b">
            <v>0</v>
          </cell>
          <cell r="BC1775" t="str">
            <v/>
          </cell>
          <cell r="BH1775" t="str">
            <v/>
          </cell>
        </row>
        <row r="1776">
          <cell r="AA1776">
            <v>0</v>
          </cell>
          <cell r="AR1776" t="b">
            <v>0</v>
          </cell>
          <cell r="BC1776" t="str">
            <v/>
          </cell>
          <cell r="BH1776" t="str">
            <v/>
          </cell>
        </row>
        <row r="1777">
          <cell r="AA1777">
            <v>0</v>
          </cell>
          <cell r="AR1777" t="b">
            <v>0</v>
          </cell>
          <cell r="BC1777" t="str">
            <v/>
          </cell>
          <cell r="BH1777" t="str">
            <v/>
          </cell>
        </row>
        <row r="1778">
          <cell r="AA1778">
            <v>0</v>
          </cell>
          <cell r="BC1778" t="str">
            <v/>
          </cell>
          <cell r="BH1778" t="str">
            <v/>
          </cell>
        </row>
        <row r="1779">
          <cell r="AA1779">
            <v>0</v>
          </cell>
          <cell r="BC1779" t="str">
            <v/>
          </cell>
          <cell r="BH1779" t="str">
            <v/>
          </cell>
        </row>
        <row r="1780">
          <cell r="AA1780">
            <v>0</v>
          </cell>
          <cell r="BC1780" t="str">
            <v/>
          </cell>
          <cell r="BH1780" t="str">
            <v/>
          </cell>
        </row>
        <row r="1781">
          <cell r="AA1781">
            <v>0</v>
          </cell>
          <cell r="BC1781" t="str">
            <v/>
          </cell>
          <cell r="BH1781" t="str">
            <v/>
          </cell>
        </row>
        <row r="1782">
          <cell r="AA1782">
            <v>0</v>
          </cell>
          <cell r="BC1782" t="str">
            <v/>
          </cell>
          <cell r="BH1782" t="str">
            <v/>
          </cell>
        </row>
        <row r="1783">
          <cell r="AA1783">
            <v>0</v>
          </cell>
          <cell r="BC1783" t="str">
            <v/>
          </cell>
          <cell r="BH1783" t="str">
            <v/>
          </cell>
        </row>
        <row r="1784">
          <cell r="AA1784">
            <v>0</v>
          </cell>
          <cell r="AR1784" t="b">
            <v>0</v>
          </cell>
          <cell r="BC1784" t="str">
            <v/>
          </cell>
          <cell r="BH1784" t="str">
            <v/>
          </cell>
        </row>
        <row r="1785">
          <cell r="AA1785">
            <v>0</v>
          </cell>
          <cell r="BC1785" t="str">
            <v/>
          </cell>
          <cell r="BH1785" t="str">
            <v/>
          </cell>
        </row>
        <row r="1786">
          <cell r="AA1786">
            <v>0</v>
          </cell>
          <cell r="BC1786" t="str">
            <v/>
          </cell>
          <cell r="BH1786" t="str">
            <v/>
          </cell>
        </row>
        <row r="1787">
          <cell r="BC1787" t="str">
            <v/>
          </cell>
          <cell r="BH1787" t="str">
            <v/>
          </cell>
        </row>
        <row r="1788">
          <cell r="BC1788" t="str">
            <v/>
          </cell>
          <cell r="BH1788" t="str">
            <v/>
          </cell>
        </row>
        <row r="1789">
          <cell r="AA1789">
            <v>0</v>
          </cell>
          <cell r="BC1789" t="str">
            <v/>
          </cell>
          <cell r="BH1789" t="str">
            <v/>
          </cell>
        </row>
        <row r="1790">
          <cell r="AA1790">
            <v>0</v>
          </cell>
          <cell r="AR1790" t="b">
            <v>0</v>
          </cell>
          <cell r="BC1790" t="str">
            <v/>
          </cell>
          <cell r="BH1790" t="str">
            <v/>
          </cell>
        </row>
        <row r="1791">
          <cell r="AA1791">
            <v>0</v>
          </cell>
          <cell r="AR1791" t="b">
            <v>0</v>
          </cell>
          <cell r="BC1791" t="str">
            <v/>
          </cell>
          <cell r="BH1791" t="str">
            <v/>
          </cell>
        </row>
        <row r="1792">
          <cell r="AA1792">
            <v>0</v>
          </cell>
          <cell r="AR1792" t="b">
            <v>0</v>
          </cell>
          <cell r="BC1792" t="str">
            <v/>
          </cell>
          <cell r="BH1792" t="str">
            <v/>
          </cell>
        </row>
        <row r="1793">
          <cell r="AA1793">
            <v>0</v>
          </cell>
          <cell r="BC1793" t="str">
            <v/>
          </cell>
          <cell r="BH1793" t="str">
            <v/>
          </cell>
        </row>
        <row r="1794">
          <cell r="AA1794">
            <v>0</v>
          </cell>
          <cell r="AR1794" t="b">
            <v>0</v>
          </cell>
          <cell r="BC1794" t="str">
            <v/>
          </cell>
          <cell r="BH1794" t="str">
            <v/>
          </cell>
        </row>
        <row r="1795">
          <cell r="AA1795">
            <v>0</v>
          </cell>
          <cell r="AR1795" t="b">
            <v>0</v>
          </cell>
          <cell r="BC1795" t="str">
            <v/>
          </cell>
          <cell r="BH1795" t="str">
            <v/>
          </cell>
        </row>
        <row r="1796">
          <cell r="AA1796">
            <v>0</v>
          </cell>
          <cell r="AR1796" t="b">
            <v>0</v>
          </cell>
          <cell r="BC1796" t="str">
            <v/>
          </cell>
          <cell r="BH1796" t="str">
            <v/>
          </cell>
        </row>
        <row r="1797">
          <cell r="BC1797" t="str">
            <v/>
          </cell>
          <cell r="BH1797" t="str">
            <v/>
          </cell>
        </row>
        <row r="1798">
          <cell r="BC1798" t="str">
            <v/>
          </cell>
          <cell r="BH1798" t="str">
            <v/>
          </cell>
        </row>
        <row r="1799">
          <cell r="AA1799">
            <v>0</v>
          </cell>
          <cell r="BC1799" t="str">
            <v/>
          </cell>
          <cell r="BH1799" t="str">
            <v/>
          </cell>
        </row>
        <row r="1800">
          <cell r="AA1800">
            <v>0</v>
          </cell>
          <cell r="AR1800" t="b">
            <v>0</v>
          </cell>
          <cell r="BC1800" t="str">
            <v/>
          </cell>
          <cell r="BH1800" t="str">
            <v/>
          </cell>
        </row>
        <row r="1801">
          <cell r="AA1801">
            <v>0</v>
          </cell>
          <cell r="BC1801" t="str">
            <v/>
          </cell>
          <cell r="BH1801" t="str">
            <v/>
          </cell>
        </row>
        <row r="1802">
          <cell r="AA1802">
            <v>0</v>
          </cell>
          <cell r="BC1802" t="str">
            <v/>
          </cell>
          <cell r="BH1802" t="str">
            <v/>
          </cell>
        </row>
        <row r="1803">
          <cell r="AA1803">
            <v>0</v>
          </cell>
          <cell r="BC1803" t="str">
            <v/>
          </cell>
          <cell r="BH1803" t="str">
            <v/>
          </cell>
        </row>
        <row r="1804">
          <cell r="AA1804">
            <v>0</v>
          </cell>
          <cell r="BC1804" t="str">
            <v/>
          </cell>
          <cell r="BH1804" t="str">
            <v/>
          </cell>
        </row>
        <row r="1805">
          <cell r="AA1805">
            <v>0</v>
          </cell>
          <cell r="BC1805" t="str">
            <v/>
          </cell>
          <cell r="BH1805" t="str">
            <v/>
          </cell>
        </row>
        <row r="1806">
          <cell r="AA1806">
            <v>0</v>
          </cell>
          <cell r="BC1806" t="str">
            <v/>
          </cell>
          <cell r="BH1806" t="str">
            <v/>
          </cell>
        </row>
        <row r="1807">
          <cell r="AA1807">
            <v>0</v>
          </cell>
          <cell r="AR1807" t="b">
            <v>0</v>
          </cell>
          <cell r="BC1807" t="str">
            <v/>
          </cell>
          <cell r="BH1807" t="str">
            <v/>
          </cell>
        </row>
        <row r="1808">
          <cell r="AA1808">
            <v>0</v>
          </cell>
          <cell r="BC1808" t="str">
            <v/>
          </cell>
          <cell r="BH1808" t="str">
            <v/>
          </cell>
        </row>
        <row r="1809">
          <cell r="AA1809">
            <v>0</v>
          </cell>
          <cell r="BC1809" t="str">
            <v/>
          </cell>
          <cell r="BH1809" t="str">
            <v/>
          </cell>
        </row>
        <row r="1810">
          <cell r="BC1810" t="str">
            <v/>
          </cell>
          <cell r="BH1810" t="str">
            <v/>
          </cell>
        </row>
        <row r="1811">
          <cell r="AA1811">
            <v>0</v>
          </cell>
          <cell r="AR1811" t="b">
            <v>0</v>
          </cell>
          <cell r="BC1811" t="str">
            <v/>
          </cell>
          <cell r="BH1811" t="str">
            <v/>
          </cell>
        </row>
        <row r="1812">
          <cell r="AA1812">
            <v>0</v>
          </cell>
          <cell r="BC1812" t="str">
            <v/>
          </cell>
          <cell r="BH1812" t="str">
            <v/>
          </cell>
        </row>
        <row r="1813">
          <cell r="AA1813">
            <v>0</v>
          </cell>
          <cell r="BC1813" t="str">
            <v/>
          </cell>
          <cell r="BH1813" t="str">
            <v/>
          </cell>
        </row>
        <row r="1814">
          <cell r="AA1814">
            <v>0</v>
          </cell>
          <cell r="BC1814" t="str">
            <v/>
          </cell>
          <cell r="BH1814" t="str">
            <v/>
          </cell>
        </row>
        <row r="1815">
          <cell r="AA1815">
            <v>0</v>
          </cell>
          <cell r="BC1815" t="str">
            <v/>
          </cell>
          <cell r="BH1815" t="str">
            <v/>
          </cell>
        </row>
        <row r="1816">
          <cell r="AA1816">
            <v>0</v>
          </cell>
          <cell r="BC1816" t="str">
            <v/>
          </cell>
          <cell r="BH1816" t="str">
            <v/>
          </cell>
        </row>
        <row r="1817">
          <cell r="BC1817" t="str">
            <v/>
          </cell>
          <cell r="BH1817" t="str">
            <v/>
          </cell>
        </row>
        <row r="1818">
          <cell r="BC1818" t="str">
            <v/>
          </cell>
          <cell r="BH1818" t="str">
            <v/>
          </cell>
        </row>
        <row r="1819">
          <cell r="BC1819" t="str">
            <v/>
          </cell>
          <cell r="BH1819" t="str">
            <v/>
          </cell>
        </row>
        <row r="1820">
          <cell r="AA1820">
            <v>0</v>
          </cell>
          <cell r="AR1820" t="b">
            <v>0</v>
          </cell>
          <cell r="BC1820" t="str">
            <v/>
          </cell>
          <cell r="BH1820" t="str">
            <v/>
          </cell>
        </row>
        <row r="1821">
          <cell r="AA1821">
            <v>0</v>
          </cell>
          <cell r="BC1821" t="str">
            <v/>
          </cell>
          <cell r="BH1821" t="str">
            <v/>
          </cell>
        </row>
        <row r="1822">
          <cell r="AA1822">
            <v>0</v>
          </cell>
          <cell r="BC1822" t="str">
            <v/>
          </cell>
          <cell r="BH1822" t="str">
            <v/>
          </cell>
        </row>
        <row r="1823">
          <cell r="AA1823">
            <v>0</v>
          </cell>
          <cell r="AR1823" t="b">
            <v>0</v>
          </cell>
          <cell r="BC1823" t="str">
            <v/>
          </cell>
          <cell r="BH1823" t="str">
            <v/>
          </cell>
        </row>
        <row r="1824">
          <cell r="AA1824">
            <v>0</v>
          </cell>
          <cell r="BC1824" t="str">
            <v/>
          </cell>
          <cell r="BH1824" t="str">
            <v/>
          </cell>
        </row>
        <row r="1825">
          <cell r="AA1825">
            <v>0</v>
          </cell>
          <cell r="AR1825" t="b">
            <v>0</v>
          </cell>
          <cell r="BC1825" t="str">
            <v/>
          </cell>
          <cell r="BH1825" t="str">
            <v/>
          </cell>
        </row>
        <row r="1826">
          <cell r="AA1826">
            <v>0</v>
          </cell>
          <cell r="AR1826" t="b">
            <v>0</v>
          </cell>
          <cell r="BC1826" t="str">
            <v/>
          </cell>
          <cell r="BH1826" t="str">
            <v/>
          </cell>
        </row>
        <row r="1827">
          <cell r="AA1827">
            <v>0</v>
          </cell>
          <cell r="AR1827" t="b">
            <v>0</v>
          </cell>
          <cell r="BC1827" t="str">
            <v/>
          </cell>
          <cell r="BH1827" t="str">
            <v/>
          </cell>
        </row>
        <row r="1828">
          <cell r="AA1828">
            <v>0</v>
          </cell>
          <cell r="BC1828" t="str">
            <v/>
          </cell>
          <cell r="BH1828" t="str">
            <v/>
          </cell>
        </row>
        <row r="1829">
          <cell r="AA1829">
            <v>0</v>
          </cell>
          <cell r="BC1829" t="str">
            <v/>
          </cell>
          <cell r="BH1829" t="str">
            <v/>
          </cell>
        </row>
        <row r="1830">
          <cell r="AA1830">
            <v>0</v>
          </cell>
          <cell r="AR1830" t="b">
            <v>0</v>
          </cell>
          <cell r="BC1830" t="str">
            <v/>
          </cell>
          <cell r="BH1830" t="str">
            <v/>
          </cell>
        </row>
        <row r="1831">
          <cell r="AA1831">
            <v>0</v>
          </cell>
          <cell r="BC1831" t="str">
            <v/>
          </cell>
          <cell r="BH1831" t="str">
            <v/>
          </cell>
        </row>
        <row r="1832">
          <cell r="AA1832">
            <v>0</v>
          </cell>
          <cell r="AR1832" t="b">
            <v>0</v>
          </cell>
          <cell r="BC1832" t="str">
            <v/>
          </cell>
          <cell r="BH1832" t="str">
            <v/>
          </cell>
        </row>
        <row r="1833">
          <cell r="AA1833">
            <v>0</v>
          </cell>
          <cell r="AR1833" t="b">
            <v>0</v>
          </cell>
          <cell r="BC1833" t="str">
            <v/>
          </cell>
          <cell r="BH1833" t="str">
            <v/>
          </cell>
        </row>
        <row r="1834">
          <cell r="AA1834">
            <v>0</v>
          </cell>
          <cell r="AR1834" t="b">
            <v>0</v>
          </cell>
          <cell r="BC1834" t="str">
            <v/>
          </cell>
          <cell r="BH1834" t="str">
            <v/>
          </cell>
        </row>
        <row r="1835">
          <cell r="AA1835">
            <v>0</v>
          </cell>
          <cell r="BC1835" t="str">
            <v/>
          </cell>
          <cell r="BH1835" t="str">
            <v/>
          </cell>
        </row>
        <row r="1836">
          <cell r="AA1836">
            <v>0</v>
          </cell>
          <cell r="AR1836" t="b">
            <v>0</v>
          </cell>
          <cell r="BC1836" t="str">
            <v/>
          </cell>
          <cell r="BH1836" t="str">
            <v/>
          </cell>
        </row>
        <row r="1837">
          <cell r="AA1837">
            <v>0</v>
          </cell>
          <cell r="AR1837" t="b">
            <v>0</v>
          </cell>
          <cell r="BC1837" t="str">
            <v/>
          </cell>
          <cell r="BH1837" t="str">
            <v/>
          </cell>
        </row>
        <row r="1838">
          <cell r="AA1838">
            <v>0</v>
          </cell>
          <cell r="BC1838" t="str">
            <v/>
          </cell>
          <cell r="BH1838" t="str">
            <v/>
          </cell>
        </row>
        <row r="1839">
          <cell r="AA1839">
            <v>0</v>
          </cell>
          <cell r="AR1839" t="b">
            <v>0</v>
          </cell>
          <cell r="BC1839" t="str">
            <v/>
          </cell>
          <cell r="BH1839" t="str">
            <v/>
          </cell>
        </row>
        <row r="1840">
          <cell r="AA1840">
            <v>0</v>
          </cell>
          <cell r="AR1840" t="b">
            <v>0</v>
          </cell>
          <cell r="BC1840" t="str">
            <v/>
          </cell>
          <cell r="BH1840" t="str">
            <v/>
          </cell>
        </row>
        <row r="1841">
          <cell r="AA1841">
            <v>0</v>
          </cell>
          <cell r="AR1841" t="b">
            <v>0</v>
          </cell>
          <cell r="BC1841" t="str">
            <v/>
          </cell>
          <cell r="BH1841" t="str">
            <v/>
          </cell>
        </row>
        <row r="1842">
          <cell r="AA1842">
            <v>0</v>
          </cell>
          <cell r="BC1842" t="str">
            <v/>
          </cell>
          <cell r="BH1842" t="str">
            <v/>
          </cell>
        </row>
        <row r="1843">
          <cell r="AA1843">
            <v>0</v>
          </cell>
          <cell r="AR1843" t="b">
            <v>0</v>
          </cell>
          <cell r="BC1843" t="str">
            <v/>
          </cell>
          <cell r="BH1843" t="str">
            <v/>
          </cell>
        </row>
        <row r="1844">
          <cell r="AA1844">
            <v>0</v>
          </cell>
          <cell r="BC1844" t="str">
            <v/>
          </cell>
          <cell r="BH1844" t="str">
            <v/>
          </cell>
        </row>
        <row r="1845">
          <cell r="AA1845">
            <v>0</v>
          </cell>
          <cell r="AO1845" t="str">
            <v/>
          </cell>
          <cell r="BC1845" t="str">
            <v/>
          </cell>
          <cell r="BH1845" t="str">
            <v/>
          </cell>
        </row>
        <row r="1846">
          <cell r="AA1846">
            <v>0</v>
          </cell>
          <cell r="AO1846" t="str">
            <v/>
          </cell>
          <cell r="AR1846" t="b">
            <v>0</v>
          </cell>
          <cell r="BC1846" t="str">
            <v/>
          </cell>
          <cell r="BH1846" t="str">
            <v/>
          </cell>
        </row>
        <row r="1847">
          <cell r="AA1847">
            <v>0</v>
          </cell>
          <cell r="AO1847" t="str">
            <v/>
          </cell>
          <cell r="AR1847" t="b">
            <v>0</v>
          </cell>
          <cell r="BC1847" t="str">
            <v/>
          </cell>
          <cell r="BH1847" t="str">
            <v/>
          </cell>
        </row>
        <row r="1848">
          <cell r="AA1848">
            <v>0</v>
          </cell>
          <cell r="AO1848" t="str">
            <v/>
          </cell>
          <cell r="AR1848" t="b">
            <v>0</v>
          </cell>
          <cell r="BC1848" t="str">
            <v/>
          </cell>
          <cell r="BH1848" t="str">
            <v/>
          </cell>
        </row>
        <row r="1849">
          <cell r="AA1849">
            <v>0</v>
          </cell>
          <cell r="BC1849" t="str">
            <v/>
          </cell>
          <cell r="BH1849" t="str">
            <v/>
          </cell>
        </row>
        <row r="1850">
          <cell r="AA1850">
            <v>0</v>
          </cell>
          <cell r="AR1850" t="b">
            <v>0</v>
          </cell>
          <cell r="BC1850" t="str">
            <v/>
          </cell>
          <cell r="BH1850" t="str">
            <v/>
          </cell>
        </row>
        <row r="1851">
          <cell r="AA1851">
            <v>0</v>
          </cell>
          <cell r="BC1851" t="str">
            <v/>
          </cell>
          <cell r="BH1851" t="str">
            <v/>
          </cell>
        </row>
        <row r="1852">
          <cell r="AA1852">
            <v>0</v>
          </cell>
          <cell r="AR1852" t="b">
            <v>0</v>
          </cell>
          <cell r="BC1852" t="str">
            <v/>
          </cell>
          <cell r="BH1852" t="str">
            <v/>
          </cell>
        </row>
        <row r="1853">
          <cell r="AA1853">
            <v>0</v>
          </cell>
          <cell r="AR1853" t="b">
            <v>0</v>
          </cell>
          <cell r="BC1853" t="str">
            <v/>
          </cell>
          <cell r="BH1853" t="str">
            <v/>
          </cell>
        </row>
        <row r="1854">
          <cell r="AA1854">
            <v>0</v>
          </cell>
          <cell r="AR1854" t="b">
            <v>0</v>
          </cell>
          <cell r="BC1854" t="str">
            <v/>
          </cell>
          <cell r="BH1854" t="str">
            <v/>
          </cell>
        </row>
        <row r="1855">
          <cell r="AA1855">
            <v>0</v>
          </cell>
          <cell r="BC1855" t="str">
            <v/>
          </cell>
          <cell r="BH1855" t="str">
            <v/>
          </cell>
        </row>
        <row r="1856">
          <cell r="AA1856">
            <v>0</v>
          </cell>
          <cell r="BC1856" t="str">
            <v/>
          </cell>
          <cell r="BH1856" t="str">
            <v/>
          </cell>
        </row>
        <row r="1857">
          <cell r="AA1857">
            <v>0</v>
          </cell>
          <cell r="BC1857" t="str">
            <v/>
          </cell>
          <cell r="BH1857" t="str">
            <v/>
          </cell>
        </row>
        <row r="1858">
          <cell r="AA1858">
            <v>0</v>
          </cell>
          <cell r="AR1858" t="b">
            <v>0</v>
          </cell>
          <cell r="BC1858" t="str">
            <v/>
          </cell>
          <cell r="BH1858" t="str">
            <v/>
          </cell>
        </row>
        <row r="1859">
          <cell r="AA1859">
            <v>0</v>
          </cell>
          <cell r="BC1859" t="str">
            <v/>
          </cell>
          <cell r="BH1859" t="str">
            <v/>
          </cell>
        </row>
        <row r="1860">
          <cell r="AA1860">
            <v>0</v>
          </cell>
          <cell r="AR1860" t="b">
            <v>0</v>
          </cell>
          <cell r="BC1860" t="str">
            <v/>
          </cell>
          <cell r="BH1860" t="str">
            <v/>
          </cell>
        </row>
        <row r="1861">
          <cell r="AA1861">
            <v>0</v>
          </cell>
          <cell r="BC1861" t="str">
            <v/>
          </cell>
          <cell r="BH1861" t="str">
            <v/>
          </cell>
        </row>
        <row r="1862">
          <cell r="AA1862">
            <v>0</v>
          </cell>
          <cell r="AR1862" t="b">
            <v>0</v>
          </cell>
          <cell r="BC1862" t="str">
            <v/>
          </cell>
          <cell r="BH1862" t="str">
            <v/>
          </cell>
        </row>
        <row r="1863">
          <cell r="AA1863">
            <v>0</v>
          </cell>
          <cell r="AR1863" t="b">
            <v>0</v>
          </cell>
          <cell r="BC1863" t="str">
            <v/>
          </cell>
          <cell r="BH1863" t="str">
            <v/>
          </cell>
        </row>
        <row r="1864">
          <cell r="AA1864">
            <v>0</v>
          </cell>
          <cell r="AR1864" t="b">
            <v>0</v>
          </cell>
          <cell r="BC1864" t="str">
            <v/>
          </cell>
          <cell r="BH1864" t="str">
            <v/>
          </cell>
        </row>
        <row r="1865">
          <cell r="AA1865">
            <v>0</v>
          </cell>
          <cell r="AR1865" t="b">
            <v>0</v>
          </cell>
          <cell r="BC1865" t="str">
            <v/>
          </cell>
          <cell r="BH1865" t="str">
            <v/>
          </cell>
        </row>
        <row r="1866">
          <cell r="AA1866">
            <v>0</v>
          </cell>
          <cell r="AR1866" t="b">
            <v>0</v>
          </cell>
          <cell r="BC1866" t="str">
            <v/>
          </cell>
          <cell r="BH1866" t="str">
            <v/>
          </cell>
        </row>
        <row r="1867">
          <cell r="AA1867">
            <v>0</v>
          </cell>
          <cell r="BC1867" t="str">
            <v/>
          </cell>
          <cell r="BH1867" t="str">
            <v/>
          </cell>
        </row>
        <row r="1868">
          <cell r="AA1868">
            <v>0</v>
          </cell>
          <cell r="BC1868" t="str">
            <v/>
          </cell>
          <cell r="BH1868" t="str">
            <v/>
          </cell>
        </row>
        <row r="1869">
          <cell r="AA1869">
            <v>0</v>
          </cell>
          <cell r="AR1869" t="b">
            <v>0</v>
          </cell>
          <cell r="BC1869" t="str">
            <v/>
          </cell>
          <cell r="BH1869" t="str">
            <v/>
          </cell>
        </row>
        <row r="1870">
          <cell r="AA1870">
            <v>0</v>
          </cell>
          <cell r="BC1870" t="str">
            <v/>
          </cell>
          <cell r="BH1870" t="str">
            <v/>
          </cell>
        </row>
        <row r="1871">
          <cell r="AA1871">
            <v>0</v>
          </cell>
          <cell r="BC1871" t="str">
            <v/>
          </cell>
          <cell r="BH1871" t="str">
            <v/>
          </cell>
        </row>
        <row r="1872">
          <cell r="AA1872">
            <v>0</v>
          </cell>
          <cell r="BC1872" t="str">
            <v/>
          </cell>
          <cell r="BH1872" t="str">
            <v/>
          </cell>
        </row>
        <row r="1873">
          <cell r="BC1873" t="str">
            <v/>
          </cell>
          <cell r="BH1873" t="str">
            <v/>
          </cell>
        </row>
        <row r="1874">
          <cell r="BC1874" t="str">
            <v/>
          </cell>
          <cell r="BH1874" t="str">
            <v/>
          </cell>
        </row>
        <row r="1875">
          <cell r="AA1875">
            <v>0</v>
          </cell>
          <cell r="BC1875" t="str">
            <v/>
          </cell>
          <cell r="BH1875" t="str">
            <v/>
          </cell>
        </row>
        <row r="1876">
          <cell r="AA1876">
            <v>0</v>
          </cell>
          <cell r="BC1876" t="str">
            <v/>
          </cell>
          <cell r="BH1876" t="str">
            <v/>
          </cell>
        </row>
        <row r="1877">
          <cell r="AA1877">
            <v>0</v>
          </cell>
          <cell r="BC1877" t="str">
            <v/>
          </cell>
          <cell r="BH1877" t="str">
            <v/>
          </cell>
        </row>
        <row r="1878">
          <cell r="AA1878">
            <v>0</v>
          </cell>
          <cell r="BC1878" t="str">
            <v/>
          </cell>
          <cell r="BH1878" t="str">
            <v/>
          </cell>
        </row>
        <row r="1879">
          <cell r="AA1879">
            <v>0</v>
          </cell>
          <cell r="BC1879" t="str">
            <v/>
          </cell>
          <cell r="BH1879" t="str">
            <v/>
          </cell>
        </row>
        <row r="1880">
          <cell r="AA1880">
            <v>0</v>
          </cell>
          <cell r="BC1880" t="str">
            <v/>
          </cell>
          <cell r="BH1880" t="str">
            <v/>
          </cell>
        </row>
        <row r="1881">
          <cell r="AA1881">
            <v>0</v>
          </cell>
          <cell r="BC1881" t="str">
            <v/>
          </cell>
          <cell r="BH1881" t="str">
            <v/>
          </cell>
        </row>
        <row r="1882">
          <cell r="AA1882">
            <v>0</v>
          </cell>
          <cell r="BC1882" t="str">
            <v/>
          </cell>
          <cell r="BH1882" t="str">
            <v/>
          </cell>
        </row>
        <row r="1883">
          <cell r="AA1883">
            <v>0</v>
          </cell>
          <cell r="AR1883" t="b">
            <v>0</v>
          </cell>
          <cell r="BC1883" t="str">
            <v/>
          </cell>
          <cell r="BH1883" t="str">
            <v/>
          </cell>
        </row>
        <row r="1884">
          <cell r="AA1884">
            <v>0</v>
          </cell>
          <cell r="BC1884" t="str">
            <v/>
          </cell>
          <cell r="BH1884" t="str">
            <v/>
          </cell>
        </row>
        <row r="1885">
          <cell r="AA1885">
            <v>0</v>
          </cell>
          <cell r="BC1885" t="str">
            <v/>
          </cell>
          <cell r="BH1885" t="str">
            <v/>
          </cell>
        </row>
        <row r="1886">
          <cell r="AA1886">
            <v>0</v>
          </cell>
          <cell r="BC1886" t="str">
            <v/>
          </cell>
          <cell r="BH1886" t="str">
            <v/>
          </cell>
        </row>
        <row r="1887">
          <cell r="AA1887">
            <v>0</v>
          </cell>
          <cell r="BC1887" t="str">
            <v/>
          </cell>
          <cell r="BH1887" t="str">
            <v/>
          </cell>
        </row>
        <row r="1888">
          <cell r="BC1888" t="str">
            <v/>
          </cell>
          <cell r="BH1888" t="str">
            <v/>
          </cell>
        </row>
        <row r="1889">
          <cell r="BC1889" t="str">
            <v/>
          </cell>
          <cell r="BH1889" t="str">
            <v/>
          </cell>
        </row>
        <row r="1890">
          <cell r="AA1890">
            <v>0</v>
          </cell>
          <cell r="BC1890" t="str">
            <v/>
          </cell>
          <cell r="BH1890" t="str">
            <v/>
          </cell>
        </row>
        <row r="1891">
          <cell r="AA1891">
            <v>0</v>
          </cell>
          <cell r="AR1891" t="b">
            <v>0</v>
          </cell>
          <cell r="BC1891" t="str">
            <v/>
          </cell>
          <cell r="BH1891" t="str">
            <v/>
          </cell>
        </row>
        <row r="1892">
          <cell r="AA1892">
            <v>0</v>
          </cell>
          <cell r="BC1892" t="str">
            <v/>
          </cell>
          <cell r="BH1892" t="str">
            <v/>
          </cell>
        </row>
        <row r="1893">
          <cell r="AA1893">
            <v>0</v>
          </cell>
          <cell r="AR1893" t="b">
            <v>0</v>
          </cell>
          <cell r="BC1893" t="str">
            <v/>
          </cell>
          <cell r="BH1893" t="str">
            <v/>
          </cell>
        </row>
        <row r="1894">
          <cell r="AA1894">
            <v>0</v>
          </cell>
          <cell r="BC1894" t="str">
            <v/>
          </cell>
          <cell r="BH1894" t="str">
            <v/>
          </cell>
        </row>
        <row r="1895">
          <cell r="AA1895">
            <v>0</v>
          </cell>
          <cell r="AR1895" t="b">
            <v>0</v>
          </cell>
          <cell r="BC1895" t="str">
            <v/>
          </cell>
          <cell r="BH1895" t="str">
            <v/>
          </cell>
        </row>
        <row r="1896">
          <cell r="AA1896">
            <v>0</v>
          </cell>
          <cell r="BC1896" t="str">
            <v/>
          </cell>
          <cell r="BH1896" t="str">
            <v/>
          </cell>
        </row>
        <row r="1897">
          <cell r="AA1897">
            <v>0</v>
          </cell>
          <cell r="BC1897" t="str">
            <v/>
          </cell>
          <cell r="BH1897" t="str">
            <v/>
          </cell>
        </row>
        <row r="1898">
          <cell r="BC1898" t="str">
            <v/>
          </cell>
          <cell r="BH1898" t="str">
            <v/>
          </cell>
        </row>
        <row r="1899">
          <cell r="BC1899" t="str">
            <v/>
          </cell>
          <cell r="BH1899" t="str">
            <v/>
          </cell>
        </row>
        <row r="1900">
          <cell r="AA1900">
            <v>0</v>
          </cell>
          <cell r="BC1900" t="str">
            <v/>
          </cell>
          <cell r="BH1900" t="str">
            <v/>
          </cell>
        </row>
        <row r="1901">
          <cell r="AA1901">
            <v>0</v>
          </cell>
          <cell r="BC1901" t="str">
            <v/>
          </cell>
          <cell r="BH1901" t="str">
            <v/>
          </cell>
        </row>
        <row r="1902">
          <cell r="AA1902">
            <v>0</v>
          </cell>
          <cell r="BC1902" t="str">
            <v/>
          </cell>
          <cell r="BH1902" t="str">
            <v/>
          </cell>
        </row>
        <row r="1903">
          <cell r="AA1903">
            <v>0</v>
          </cell>
          <cell r="AR1903" t="b">
            <v>0</v>
          </cell>
          <cell r="BC1903" t="str">
            <v/>
          </cell>
          <cell r="BH1903" t="str">
            <v/>
          </cell>
        </row>
        <row r="1904">
          <cell r="AA1904">
            <v>0</v>
          </cell>
          <cell r="AR1904" t="b">
            <v>0</v>
          </cell>
          <cell r="BC1904" t="str">
            <v/>
          </cell>
          <cell r="BH1904" t="str">
            <v/>
          </cell>
        </row>
        <row r="1905">
          <cell r="AA1905">
            <v>0</v>
          </cell>
          <cell r="AR1905" t="b">
            <v>0</v>
          </cell>
          <cell r="BC1905" t="str">
            <v/>
          </cell>
          <cell r="BH1905" t="str">
            <v/>
          </cell>
        </row>
        <row r="1906">
          <cell r="AA1906">
            <v>0</v>
          </cell>
          <cell r="BC1906" t="str">
            <v/>
          </cell>
          <cell r="BH1906" t="str">
            <v/>
          </cell>
        </row>
        <row r="1907">
          <cell r="AA1907">
            <v>0</v>
          </cell>
          <cell r="BC1907" t="str">
            <v/>
          </cell>
          <cell r="BH1907" t="str">
            <v/>
          </cell>
        </row>
        <row r="1908">
          <cell r="AA1908">
            <v>0</v>
          </cell>
          <cell r="BC1908" t="str">
            <v/>
          </cell>
          <cell r="BH1908" t="str">
            <v/>
          </cell>
        </row>
        <row r="1909">
          <cell r="AA1909">
            <v>0</v>
          </cell>
          <cell r="BC1909" t="str">
            <v/>
          </cell>
          <cell r="BH1909" t="str">
            <v/>
          </cell>
        </row>
        <row r="1910">
          <cell r="AA1910">
            <v>0</v>
          </cell>
          <cell r="AR1910" t="b">
            <v>0</v>
          </cell>
          <cell r="BC1910" t="str">
            <v/>
          </cell>
          <cell r="BH1910" t="str">
            <v/>
          </cell>
        </row>
        <row r="1911">
          <cell r="AA1911">
            <v>0</v>
          </cell>
          <cell r="AR1911" t="b">
            <v>0</v>
          </cell>
          <cell r="BC1911" t="str">
            <v/>
          </cell>
          <cell r="BH1911" t="str">
            <v/>
          </cell>
        </row>
        <row r="1912">
          <cell r="AA1912">
            <v>0</v>
          </cell>
          <cell r="AR1912" t="b">
            <v>0</v>
          </cell>
          <cell r="BC1912" t="str">
            <v/>
          </cell>
          <cell r="BH1912" t="str">
            <v/>
          </cell>
        </row>
        <row r="1913">
          <cell r="AA1913">
            <v>0</v>
          </cell>
          <cell r="BC1913" t="str">
            <v/>
          </cell>
          <cell r="BH1913" t="str">
            <v/>
          </cell>
        </row>
        <row r="1914">
          <cell r="AA1914">
            <v>0</v>
          </cell>
          <cell r="AR1914" t="b">
            <v>0</v>
          </cell>
          <cell r="BC1914" t="str">
            <v/>
          </cell>
          <cell r="BH1914" t="str">
            <v/>
          </cell>
        </row>
        <row r="1915">
          <cell r="AA1915">
            <v>0</v>
          </cell>
          <cell r="AR1915" t="b">
            <v>0</v>
          </cell>
          <cell r="BC1915" t="str">
            <v/>
          </cell>
          <cell r="BH1915" t="str">
            <v/>
          </cell>
        </row>
        <row r="1916">
          <cell r="AA1916">
            <v>0</v>
          </cell>
          <cell r="BC1916" t="str">
            <v/>
          </cell>
          <cell r="BH1916" t="str">
            <v/>
          </cell>
        </row>
        <row r="1917">
          <cell r="AA1917">
            <v>0</v>
          </cell>
          <cell r="BC1917" t="str">
            <v/>
          </cell>
          <cell r="BH1917" t="str">
            <v/>
          </cell>
        </row>
        <row r="1918">
          <cell r="BC1918" t="str">
            <v/>
          </cell>
          <cell r="BH1918" t="str">
            <v/>
          </cell>
        </row>
        <row r="1919">
          <cell r="BC1919" t="str">
            <v/>
          </cell>
          <cell r="BH1919" t="str">
            <v/>
          </cell>
        </row>
        <row r="1920">
          <cell r="AA1920">
            <v>0</v>
          </cell>
          <cell r="AR1920" t="b">
            <v>0</v>
          </cell>
          <cell r="BC1920" t="str">
            <v/>
          </cell>
          <cell r="BH1920" t="str">
            <v/>
          </cell>
        </row>
        <row r="1921">
          <cell r="AA1921">
            <v>0</v>
          </cell>
          <cell r="AR1921" t="b">
            <v>0</v>
          </cell>
          <cell r="BC1921" t="str">
            <v/>
          </cell>
          <cell r="BH1921" t="str">
            <v/>
          </cell>
        </row>
        <row r="1922">
          <cell r="AA1922">
            <v>0</v>
          </cell>
          <cell r="AR1922" t="b">
            <v>0</v>
          </cell>
          <cell r="BC1922" t="str">
            <v/>
          </cell>
          <cell r="BH1922" t="str">
            <v/>
          </cell>
        </row>
        <row r="1923">
          <cell r="AA1923">
            <v>0</v>
          </cell>
          <cell r="AR1923" t="b">
            <v>0</v>
          </cell>
          <cell r="BC1923" t="str">
            <v/>
          </cell>
          <cell r="BH1923" t="str">
            <v/>
          </cell>
        </row>
        <row r="1924">
          <cell r="AA1924">
            <v>0</v>
          </cell>
          <cell r="AR1924" t="b">
            <v>0</v>
          </cell>
          <cell r="BC1924" t="str">
            <v/>
          </cell>
          <cell r="BH1924" t="str">
            <v/>
          </cell>
        </row>
        <row r="1925">
          <cell r="BC1925" t="str">
            <v/>
          </cell>
          <cell r="BH1925" t="str">
            <v/>
          </cell>
        </row>
        <row r="1926">
          <cell r="AA1926">
            <v>0</v>
          </cell>
          <cell r="AR1926" t="b">
            <v>0</v>
          </cell>
          <cell r="BC1926" t="str">
            <v/>
          </cell>
          <cell r="BH1926" t="str">
            <v/>
          </cell>
        </row>
        <row r="1927">
          <cell r="AA1927">
            <v>0</v>
          </cell>
          <cell r="BC1927" t="str">
            <v/>
          </cell>
          <cell r="BH1927" t="str">
            <v/>
          </cell>
        </row>
        <row r="1928">
          <cell r="AA1928">
            <v>0</v>
          </cell>
          <cell r="BC1928" t="str">
            <v/>
          </cell>
          <cell r="BH1928" t="str">
            <v/>
          </cell>
        </row>
        <row r="1929">
          <cell r="AA1929">
            <v>0</v>
          </cell>
          <cell r="AR1929" t="b">
            <v>0</v>
          </cell>
          <cell r="BC1929" t="str">
            <v/>
          </cell>
          <cell r="BH1929" t="str">
            <v/>
          </cell>
        </row>
        <row r="1930">
          <cell r="AA1930">
            <v>0</v>
          </cell>
          <cell r="BC1930" t="str">
            <v/>
          </cell>
          <cell r="BH1930" t="str">
            <v/>
          </cell>
        </row>
        <row r="1931">
          <cell r="AA1931">
            <v>0</v>
          </cell>
          <cell r="AR1931" t="b">
            <v>0</v>
          </cell>
          <cell r="BC1931" t="str">
            <v/>
          </cell>
          <cell r="BH1931" t="str">
            <v/>
          </cell>
        </row>
        <row r="1932">
          <cell r="BC1932" t="str">
            <v/>
          </cell>
          <cell r="BH1932" t="str">
            <v/>
          </cell>
        </row>
        <row r="1933">
          <cell r="BC1933" t="str">
            <v/>
          </cell>
          <cell r="BH1933" t="str">
            <v/>
          </cell>
        </row>
        <row r="1934">
          <cell r="AA1934">
            <v>2</v>
          </cell>
          <cell r="BC1934" t="str">
            <v/>
          </cell>
          <cell r="BH1934" t="str">
            <v/>
          </cell>
        </row>
        <row r="1935">
          <cell r="AA1935">
            <v>2</v>
          </cell>
          <cell r="AR1935" t="b">
            <v>0</v>
          </cell>
          <cell r="BC1935" t="str">
            <v/>
          </cell>
          <cell r="BH1935" t="str">
            <v/>
          </cell>
        </row>
        <row r="1936">
          <cell r="AA1936">
            <v>2</v>
          </cell>
          <cell r="BC1936" t="str">
            <v/>
          </cell>
          <cell r="BH1936" t="str">
            <v/>
          </cell>
        </row>
        <row r="1937">
          <cell r="AA1937">
            <v>2</v>
          </cell>
          <cell r="AR1937" t="b">
            <v>0</v>
          </cell>
          <cell r="BC1937" t="str">
            <v/>
          </cell>
          <cell r="BH1937" t="str">
            <v/>
          </cell>
        </row>
        <row r="1938">
          <cell r="AA1938">
            <v>2</v>
          </cell>
          <cell r="BC1938" t="str">
            <v/>
          </cell>
          <cell r="BH1938" t="str">
            <v/>
          </cell>
        </row>
        <row r="1939">
          <cell r="AA1939">
            <v>2</v>
          </cell>
          <cell r="AR1939" t="b">
            <v>0</v>
          </cell>
          <cell r="BC1939" t="str">
            <v/>
          </cell>
          <cell r="BH1939" t="str">
            <v/>
          </cell>
        </row>
        <row r="1940">
          <cell r="AA1940">
            <v>2</v>
          </cell>
          <cell r="AR1940" t="b">
            <v>0</v>
          </cell>
          <cell r="BC1940" t="str">
            <v/>
          </cell>
          <cell r="BH1940" t="str">
            <v/>
          </cell>
        </row>
        <row r="1941">
          <cell r="AA1941">
            <v>2</v>
          </cell>
          <cell r="BC1941" t="str">
            <v/>
          </cell>
          <cell r="BH1941" t="str">
            <v/>
          </cell>
        </row>
        <row r="1942">
          <cell r="AA1942">
            <v>2</v>
          </cell>
          <cell r="AP1942">
            <v>1</v>
          </cell>
          <cell r="AR1942" t="b">
            <v>0</v>
          </cell>
          <cell r="BC1942" t="str">
            <v/>
          </cell>
          <cell r="BH1942" t="str">
            <v/>
          </cell>
        </row>
        <row r="1943">
          <cell r="AA1943">
            <v>2</v>
          </cell>
          <cell r="AR1943" t="b">
            <v>0</v>
          </cell>
          <cell r="BC1943" t="str">
            <v/>
          </cell>
          <cell r="BH1943" t="str">
            <v/>
          </cell>
        </row>
        <row r="1944">
          <cell r="AA1944">
            <v>2</v>
          </cell>
          <cell r="BC1944" t="str">
            <v/>
          </cell>
          <cell r="BH1944" t="str">
            <v/>
          </cell>
        </row>
        <row r="1945">
          <cell r="AA1945">
            <v>2</v>
          </cell>
          <cell r="BC1945" t="str">
            <v/>
          </cell>
          <cell r="BH1945" t="str">
            <v/>
          </cell>
        </row>
        <row r="1946">
          <cell r="AA1946">
            <v>2</v>
          </cell>
          <cell r="BC1946" t="str">
            <v/>
          </cell>
          <cell r="BH1946" t="str">
            <v/>
          </cell>
        </row>
        <row r="1947">
          <cell r="AA1947">
            <v>2</v>
          </cell>
          <cell r="BC1947" t="str">
            <v/>
          </cell>
          <cell r="BH1947" t="str">
            <v/>
          </cell>
        </row>
        <row r="1948">
          <cell r="AA1948">
            <v>2</v>
          </cell>
          <cell r="AR1948" t="b">
            <v>0</v>
          </cell>
          <cell r="BC1948" t="str">
            <v/>
          </cell>
          <cell r="BH1948" t="str">
            <v/>
          </cell>
        </row>
        <row r="1949">
          <cell r="AA1949">
            <v>2</v>
          </cell>
          <cell r="BC1949" t="str">
            <v/>
          </cell>
          <cell r="BH1949" t="str">
            <v/>
          </cell>
        </row>
        <row r="1950">
          <cell r="AA1950">
            <v>2</v>
          </cell>
          <cell r="BC1950" t="str">
            <v/>
          </cell>
          <cell r="BH1950" t="str">
            <v/>
          </cell>
        </row>
        <row r="1951">
          <cell r="AA1951">
            <v>2</v>
          </cell>
          <cell r="AR1951" t="b">
            <v>0</v>
          </cell>
          <cell r="BC1951" t="str">
            <v/>
          </cell>
          <cell r="BH1951" t="str">
            <v/>
          </cell>
        </row>
        <row r="1952">
          <cell r="AA1952">
            <v>2</v>
          </cell>
          <cell r="BC1952" t="str">
            <v/>
          </cell>
          <cell r="BH1952" t="str">
            <v/>
          </cell>
        </row>
        <row r="1953">
          <cell r="AA1953">
            <v>2</v>
          </cell>
          <cell r="BC1953" t="str">
            <v/>
          </cell>
          <cell r="BH1953" t="str">
            <v/>
          </cell>
        </row>
        <row r="1954">
          <cell r="AA1954">
            <v>2</v>
          </cell>
          <cell r="BC1954" t="str">
            <v/>
          </cell>
          <cell r="BH1954" t="str">
            <v/>
          </cell>
        </row>
        <row r="1955">
          <cell r="AA1955">
            <v>2</v>
          </cell>
          <cell r="BC1955" t="str">
            <v/>
          </cell>
          <cell r="BH1955" t="str">
            <v/>
          </cell>
        </row>
        <row r="1956">
          <cell r="AA1956">
            <v>2</v>
          </cell>
          <cell r="BC1956" t="str">
            <v/>
          </cell>
          <cell r="BH1956" t="str">
            <v/>
          </cell>
        </row>
        <row r="1957">
          <cell r="AA1957">
            <v>2</v>
          </cell>
          <cell r="AR1957" t="b">
            <v>0</v>
          </cell>
          <cell r="BC1957" t="str">
            <v/>
          </cell>
          <cell r="BH1957" t="str">
            <v/>
          </cell>
        </row>
        <row r="1958">
          <cell r="AA1958">
            <v>2</v>
          </cell>
          <cell r="BC1958" t="str">
            <v/>
          </cell>
          <cell r="BH1958" t="str">
            <v/>
          </cell>
        </row>
        <row r="1959">
          <cell r="AA1959">
            <v>2</v>
          </cell>
          <cell r="BC1959" t="str">
            <v/>
          </cell>
          <cell r="BH1959" t="str">
            <v/>
          </cell>
        </row>
        <row r="1960">
          <cell r="AA1960">
            <v>2</v>
          </cell>
          <cell r="AR1960" t="b">
            <v>0</v>
          </cell>
          <cell r="BC1960" t="str">
            <v/>
          </cell>
          <cell r="BH1960" t="str">
            <v/>
          </cell>
        </row>
        <row r="1961">
          <cell r="AA1961">
            <v>2</v>
          </cell>
          <cell r="BC1961" t="str">
            <v/>
          </cell>
          <cell r="BH1961" t="str">
            <v/>
          </cell>
        </row>
        <row r="1962">
          <cell r="AA1962">
            <v>2</v>
          </cell>
          <cell r="BC1962" t="str">
            <v/>
          </cell>
          <cell r="BH1962" t="str">
            <v/>
          </cell>
        </row>
        <row r="1963">
          <cell r="AA1963">
            <v>2</v>
          </cell>
          <cell r="BC1963" t="str">
            <v/>
          </cell>
          <cell r="BH1963" t="str">
            <v/>
          </cell>
        </row>
        <row r="1964">
          <cell r="AA1964">
            <v>2</v>
          </cell>
          <cell r="BC1964" t="str">
            <v/>
          </cell>
          <cell r="BH1964" t="str">
            <v/>
          </cell>
        </row>
        <row r="1965">
          <cell r="AA1965">
            <v>2</v>
          </cell>
          <cell r="BC1965" t="str">
            <v/>
          </cell>
          <cell r="BH1965" t="str">
            <v/>
          </cell>
        </row>
        <row r="1966">
          <cell r="AA1966">
            <v>2</v>
          </cell>
          <cell r="BC1966" t="str">
            <v/>
          </cell>
          <cell r="BH1966" t="str">
            <v/>
          </cell>
        </row>
        <row r="1967">
          <cell r="AA1967">
            <v>2</v>
          </cell>
          <cell r="BC1967" t="str">
            <v/>
          </cell>
          <cell r="BH1967" t="str">
            <v/>
          </cell>
        </row>
        <row r="1968">
          <cell r="AA1968">
            <v>2</v>
          </cell>
          <cell r="AR1968" t="b">
            <v>0</v>
          </cell>
          <cell r="BC1968" t="str">
            <v/>
          </cell>
          <cell r="BH1968" t="str">
            <v/>
          </cell>
        </row>
        <row r="1969">
          <cell r="AA1969">
            <v>2</v>
          </cell>
          <cell r="AR1969" t="b">
            <v>0</v>
          </cell>
          <cell r="BC1969" t="str">
            <v/>
          </cell>
          <cell r="BH1969" t="str">
            <v/>
          </cell>
        </row>
        <row r="1970">
          <cell r="AA1970">
            <v>2</v>
          </cell>
          <cell r="BC1970" t="str">
            <v/>
          </cell>
          <cell r="BH1970" t="str">
            <v/>
          </cell>
        </row>
        <row r="1971">
          <cell r="AA1971">
            <v>2</v>
          </cell>
          <cell r="BC1971" t="str">
            <v/>
          </cell>
          <cell r="BH1971" t="str">
            <v/>
          </cell>
        </row>
        <row r="1972">
          <cell r="AA1972">
            <v>2</v>
          </cell>
          <cell r="AR1972" t="b">
            <v>0</v>
          </cell>
          <cell r="BC1972" t="str">
            <v/>
          </cell>
          <cell r="BH1972" t="str">
            <v/>
          </cell>
        </row>
        <row r="1973">
          <cell r="AA1973">
            <v>2</v>
          </cell>
          <cell r="BC1973" t="str">
            <v/>
          </cell>
          <cell r="BH1973" t="str">
            <v/>
          </cell>
        </row>
        <row r="1974">
          <cell r="AA1974">
            <v>2</v>
          </cell>
          <cell r="AR1974" t="b">
            <v>0</v>
          </cell>
          <cell r="BC1974" t="str">
            <v/>
          </cell>
          <cell r="BH1974" t="str">
            <v/>
          </cell>
        </row>
        <row r="1975">
          <cell r="AA1975">
            <v>2</v>
          </cell>
          <cell r="AR1975" t="b">
            <v>0</v>
          </cell>
          <cell r="BC1975" t="str">
            <v/>
          </cell>
          <cell r="BH1975" t="str">
            <v/>
          </cell>
        </row>
        <row r="1976">
          <cell r="AA1976">
            <v>2</v>
          </cell>
          <cell r="AR1976" t="b">
            <v>0</v>
          </cell>
          <cell r="BC1976" t="str">
            <v/>
          </cell>
          <cell r="BH1976" t="str">
            <v/>
          </cell>
        </row>
        <row r="1977">
          <cell r="AA1977">
            <v>2</v>
          </cell>
          <cell r="AR1977" t="b">
            <v>0</v>
          </cell>
          <cell r="BC1977" t="str">
            <v/>
          </cell>
          <cell r="BH1977" t="str">
            <v/>
          </cell>
        </row>
        <row r="1978">
          <cell r="AA1978">
            <v>2</v>
          </cell>
          <cell r="BC1978" t="str">
            <v/>
          </cell>
          <cell r="BH1978" t="str">
            <v/>
          </cell>
        </row>
        <row r="1979">
          <cell r="AA1979">
            <v>2</v>
          </cell>
          <cell r="BC1979" t="str">
            <v/>
          </cell>
          <cell r="BH1979" t="str">
            <v/>
          </cell>
        </row>
        <row r="1980">
          <cell r="AA1980">
            <v>2</v>
          </cell>
          <cell r="BC1980" t="str">
            <v/>
          </cell>
          <cell r="BH1980" t="str">
            <v/>
          </cell>
        </row>
        <row r="1981">
          <cell r="AA1981">
            <v>2</v>
          </cell>
          <cell r="BC1981" t="str">
            <v/>
          </cell>
          <cell r="BH1981" t="str">
            <v/>
          </cell>
        </row>
        <row r="1982">
          <cell r="AA1982">
            <v>2</v>
          </cell>
          <cell r="BC1982" t="str">
            <v/>
          </cell>
          <cell r="BH1982" t="str">
            <v/>
          </cell>
        </row>
        <row r="1983">
          <cell r="AA1983">
            <v>2</v>
          </cell>
          <cell r="BC1983" t="str">
            <v/>
          </cell>
          <cell r="BH1983" t="str">
            <v/>
          </cell>
        </row>
        <row r="1984">
          <cell r="AA1984">
            <v>2</v>
          </cell>
          <cell r="BC1984" t="str">
            <v/>
          </cell>
          <cell r="BH1984" t="str">
            <v/>
          </cell>
        </row>
        <row r="1985">
          <cell r="AA1985">
            <v>2</v>
          </cell>
          <cell r="BC1985" t="str">
            <v/>
          </cell>
          <cell r="BH1985" t="str">
            <v/>
          </cell>
        </row>
        <row r="1986">
          <cell r="AA1986">
            <v>2</v>
          </cell>
          <cell r="BC1986" t="str">
            <v/>
          </cell>
          <cell r="BH1986" t="str">
            <v/>
          </cell>
        </row>
        <row r="1987">
          <cell r="AA1987">
            <v>2</v>
          </cell>
          <cell r="BC1987" t="str">
            <v/>
          </cell>
          <cell r="BH1987" t="str">
            <v/>
          </cell>
        </row>
        <row r="1988">
          <cell r="AA1988">
            <v>2</v>
          </cell>
          <cell r="BC1988" t="str">
            <v/>
          </cell>
          <cell r="BH1988" t="str">
            <v/>
          </cell>
        </row>
        <row r="1989">
          <cell r="AA1989">
            <v>2</v>
          </cell>
          <cell r="BC1989" t="str">
            <v/>
          </cell>
          <cell r="BH1989" t="str">
            <v/>
          </cell>
        </row>
        <row r="1990">
          <cell r="AA1990">
            <v>2</v>
          </cell>
          <cell r="AR1990" t="b">
            <v>0</v>
          </cell>
          <cell r="BC1990" t="str">
            <v/>
          </cell>
          <cell r="BH1990" t="str">
            <v/>
          </cell>
        </row>
        <row r="1991">
          <cell r="AA1991">
            <v>2</v>
          </cell>
          <cell r="BC1991" t="str">
            <v/>
          </cell>
          <cell r="BH1991" t="str">
            <v/>
          </cell>
        </row>
        <row r="1992">
          <cell r="AA1992">
            <v>2</v>
          </cell>
          <cell r="BC1992" t="str">
            <v/>
          </cell>
          <cell r="BH1992" t="str">
            <v/>
          </cell>
        </row>
        <row r="1993">
          <cell r="AA1993">
            <v>2</v>
          </cell>
          <cell r="BC1993" t="str">
            <v/>
          </cell>
          <cell r="BH1993" t="str">
            <v/>
          </cell>
        </row>
        <row r="1994">
          <cell r="BC1994" t="str">
            <v/>
          </cell>
          <cell r="BH1994" t="str">
            <v/>
          </cell>
        </row>
        <row r="1995">
          <cell r="BC1995" t="str">
            <v/>
          </cell>
          <cell r="BH1995" t="str">
            <v/>
          </cell>
        </row>
        <row r="1996">
          <cell r="AA1996">
            <v>0</v>
          </cell>
          <cell r="AR1996" t="b">
            <v>0</v>
          </cell>
          <cell r="BC1996" t="str">
            <v/>
          </cell>
          <cell r="BH1996" t="str">
            <v/>
          </cell>
        </row>
        <row r="1997">
          <cell r="AA1997">
            <v>0</v>
          </cell>
          <cell r="AR1997" t="b">
            <v>0</v>
          </cell>
          <cell r="BC1997" t="str">
            <v/>
          </cell>
          <cell r="BH1997" t="str">
            <v/>
          </cell>
        </row>
        <row r="1998">
          <cell r="AA1998">
            <v>0</v>
          </cell>
          <cell r="BC1998" t="str">
            <v/>
          </cell>
          <cell r="BH1998" t="str">
            <v/>
          </cell>
        </row>
        <row r="1999">
          <cell r="AA1999">
            <v>0</v>
          </cell>
          <cell r="AR1999" t="b">
            <v>0</v>
          </cell>
          <cell r="BC1999" t="str">
            <v/>
          </cell>
          <cell r="BH1999" t="str">
            <v/>
          </cell>
        </row>
        <row r="2000">
          <cell r="AA2000">
            <v>0</v>
          </cell>
          <cell r="BC2000" t="str">
            <v/>
          </cell>
          <cell r="BH2000" t="str">
            <v/>
          </cell>
        </row>
        <row r="2001">
          <cell r="AA2001">
            <v>0</v>
          </cell>
          <cell r="BC2001" t="str">
            <v/>
          </cell>
          <cell r="BH2001" t="str">
            <v/>
          </cell>
        </row>
        <row r="2002">
          <cell r="AA2002">
            <v>0</v>
          </cell>
          <cell r="BC2002" t="str">
            <v/>
          </cell>
          <cell r="BH2002" t="str">
            <v/>
          </cell>
        </row>
        <row r="2003">
          <cell r="AA2003">
            <v>0</v>
          </cell>
          <cell r="AR2003" t="b">
            <v>0</v>
          </cell>
          <cell r="BC2003" t="str">
            <v/>
          </cell>
          <cell r="BH2003" t="str">
            <v/>
          </cell>
        </row>
        <row r="2004">
          <cell r="AA2004">
            <v>0</v>
          </cell>
          <cell r="AR2004" t="b">
            <v>0</v>
          </cell>
          <cell r="BC2004" t="str">
            <v/>
          </cell>
          <cell r="BH2004" t="str">
            <v/>
          </cell>
        </row>
        <row r="2005">
          <cell r="AA2005">
            <v>0</v>
          </cell>
          <cell r="BC2005" t="str">
            <v/>
          </cell>
          <cell r="BH2005" t="str">
            <v/>
          </cell>
        </row>
        <row r="2006">
          <cell r="AA2006">
            <v>0</v>
          </cell>
          <cell r="AR2006" t="b">
            <v>0</v>
          </cell>
          <cell r="BC2006" t="str">
            <v/>
          </cell>
          <cell r="BH2006" t="str">
            <v/>
          </cell>
        </row>
        <row r="2007">
          <cell r="AA2007">
            <v>0</v>
          </cell>
          <cell r="AR2007" t="b">
            <v>0</v>
          </cell>
          <cell r="BC2007" t="str">
            <v/>
          </cell>
          <cell r="BH2007" t="str">
            <v/>
          </cell>
        </row>
        <row r="2008">
          <cell r="AA2008">
            <v>0</v>
          </cell>
          <cell r="AR2008" t="b">
            <v>0</v>
          </cell>
          <cell r="BC2008" t="str">
            <v/>
          </cell>
          <cell r="BH2008" t="str">
            <v/>
          </cell>
        </row>
        <row r="2009">
          <cell r="AA2009">
            <v>0</v>
          </cell>
          <cell r="AR2009" t="b">
            <v>0</v>
          </cell>
          <cell r="BC2009" t="str">
            <v/>
          </cell>
          <cell r="BH2009" t="str">
            <v/>
          </cell>
        </row>
        <row r="2010">
          <cell r="AA2010">
            <v>0</v>
          </cell>
          <cell r="BC2010" t="str">
            <v/>
          </cell>
          <cell r="BH2010" t="str">
            <v/>
          </cell>
        </row>
        <row r="2011">
          <cell r="AA2011">
            <v>0</v>
          </cell>
          <cell r="BC2011" t="str">
            <v/>
          </cell>
          <cell r="BH2011" t="str">
            <v/>
          </cell>
        </row>
        <row r="2012">
          <cell r="AA2012">
            <v>0</v>
          </cell>
          <cell r="BC2012" t="str">
            <v/>
          </cell>
          <cell r="BH2012" t="str">
            <v/>
          </cell>
        </row>
        <row r="2013">
          <cell r="BC2013" t="str">
            <v/>
          </cell>
          <cell r="BH2013" t="str">
            <v/>
          </cell>
        </row>
        <row r="2014">
          <cell r="BC2014" t="str">
            <v/>
          </cell>
          <cell r="BH2014" t="str">
            <v/>
          </cell>
        </row>
        <row r="2015">
          <cell r="AA2015">
            <v>0</v>
          </cell>
          <cell r="AR2015" t="b">
            <v>0</v>
          </cell>
          <cell r="BC2015" t="str">
            <v/>
          </cell>
          <cell r="BH2015" t="str">
            <v/>
          </cell>
        </row>
        <row r="2016">
          <cell r="BC2016" t="str">
            <v/>
          </cell>
          <cell r="BH2016" t="str">
            <v/>
          </cell>
        </row>
        <row r="2017">
          <cell r="BC2017" t="str">
            <v/>
          </cell>
          <cell r="BH2017" t="str">
            <v/>
          </cell>
        </row>
        <row r="2018">
          <cell r="AA2018">
            <v>0</v>
          </cell>
          <cell r="BC2018" t="str">
            <v/>
          </cell>
          <cell r="BH2018" t="str">
            <v/>
          </cell>
        </row>
        <row r="2019">
          <cell r="AA2019">
            <v>0</v>
          </cell>
          <cell r="AR2019" t="b">
            <v>0</v>
          </cell>
          <cell r="BC2019" t="str">
            <v/>
          </cell>
          <cell r="BH2019" t="str">
            <v/>
          </cell>
        </row>
        <row r="2020">
          <cell r="AA2020">
            <v>0</v>
          </cell>
          <cell r="AR2020" t="b">
            <v>0</v>
          </cell>
          <cell r="BC2020" t="str">
            <v/>
          </cell>
          <cell r="BH2020" t="str">
            <v/>
          </cell>
        </row>
        <row r="2021">
          <cell r="AA2021">
            <v>0</v>
          </cell>
          <cell r="AR2021" t="b">
            <v>0</v>
          </cell>
          <cell r="BC2021" t="str">
            <v/>
          </cell>
          <cell r="BH2021" t="str">
            <v/>
          </cell>
        </row>
        <row r="2022">
          <cell r="AA2022">
            <v>0</v>
          </cell>
          <cell r="BC2022" t="str">
            <v/>
          </cell>
          <cell r="BH2022" t="str">
            <v/>
          </cell>
        </row>
        <row r="2023">
          <cell r="AA2023">
            <v>0</v>
          </cell>
          <cell r="AR2023" t="b">
            <v>0</v>
          </cell>
          <cell r="BC2023" t="str">
            <v/>
          </cell>
          <cell r="BH2023" t="str">
            <v/>
          </cell>
        </row>
        <row r="2024">
          <cell r="AA2024">
            <v>0</v>
          </cell>
          <cell r="AR2024" t="b">
            <v>0</v>
          </cell>
          <cell r="BC2024" t="str">
            <v/>
          </cell>
          <cell r="BH2024" t="str">
            <v/>
          </cell>
        </row>
        <row r="2025">
          <cell r="AA2025">
            <v>0</v>
          </cell>
          <cell r="AR2025" t="b">
            <v>0</v>
          </cell>
          <cell r="BC2025" t="str">
            <v/>
          </cell>
          <cell r="BH2025" t="str">
            <v/>
          </cell>
        </row>
        <row r="2026">
          <cell r="AA2026">
            <v>0</v>
          </cell>
          <cell r="BC2026" t="str">
            <v/>
          </cell>
          <cell r="BH2026" t="str">
            <v/>
          </cell>
        </row>
        <row r="2027">
          <cell r="AA2027">
            <v>0</v>
          </cell>
          <cell r="AR2027" t="b">
            <v>0</v>
          </cell>
          <cell r="BC2027" t="str">
            <v/>
          </cell>
          <cell r="BH2027" t="str">
            <v/>
          </cell>
        </row>
        <row r="2028">
          <cell r="AA2028">
            <v>0</v>
          </cell>
          <cell r="AR2028" t="b">
            <v>0</v>
          </cell>
          <cell r="BC2028" t="str">
            <v/>
          </cell>
          <cell r="BH2028" t="str">
            <v/>
          </cell>
        </row>
        <row r="2029">
          <cell r="AA2029">
            <v>0</v>
          </cell>
          <cell r="AR2029" t="b">
            <v>0</v>
          </cell>
          <cell r="BC2029" t="str">
            <v/>
          </cell>
          <cell r="BH2029" t="str">
            <v/>
          </cell>
        </row>
        <row r="2030">
          <cell r="AA2030">
            <v>0</v>
          </cell>
          <cell r="AR2030" t="b">
            <v>0</v>
          </cell>
          <cell r="BC2030" t="str">
            <v/>
          </cell>
          <cell r="BH2030" t="str">
            <v/>
          </cell>
        </row>
        <row r="2031">
          <cell r="AA2031">
            <v>0</v>
          </cell>
          <cell r="AR2031" t="b">
            <v>0</v>
          </cell>
          <cell r="BC2031" t="str">
            <v/>
          </cell>
          <cell r="BH2031" t="str">
            <v/>
          </cell>
        </row>
        <row r="2032">
          <cell r="AA2032">
            <v>0</v>
          </cell>
          <cell r="BC2032" t="str">
            <v/>
          </cell>
          <cell r="BH2032" t="str">
            <v/>
          </cell>
        </row>
        <row r="2033">
          <cell r="AA2033">
            <v>0</v>
          </cell>
          <cell r="AR2033" t="b">
            <v>0</v>
          </cell>
          <cell r="BC2033" t="str">
            <v/>
          </cell>
          <cell r="BH2033" t="str">
            <v/>
          </cell>
        </row>
        <row r="2034">
          <cell r="AA2034">
            <v>0</v>
          </cell>
          <cell r="AR2034" t="b">
            <v>0</v>
          </cell>
          <cell r="BC2034" t="str">
            <v/>
          </cell>
          <cell r="BH2034" t="str">
            <v/>
          </cell>
        </row>
        <row r="2035">
          <cell r="AA2035">
            <v>0</v>
          </cell>
          <cell r="AR2035" t="b">
            <v>0</v>
          </cell>
          <cell r="BC2035" t="str">
            <v/>
          </cell>
          <cell r="BH2035" t="str">
            <v/>
          </cell>
        </row>
        <row r="2036">
          <cell r="AA2036">
            <v>0</v>
          </cell>
          <cell r="AR2036" t="b">
            <v>0</v>
          </cell>
          <cell r="BC2036" t="str">
            <v/>
          </cell>
          <cell r="BH2036" t="str">
            <v/>
          </cell>
        </row>
        <row r="2037">
          <cell r="BC2037" t="str">
            <v/>
          </cell>
          <cell r="BH2037" t="str">
            <v/>
          </cell>
        </row>
        <row r="2038">
          <cell r="BC2038" t="str">
            <v/>
          </cell>
          <cell r="BH2038" t="str">
            <v/>
          </cell>
        </row>
        <row r="2039">
          <cell r="AA2039">
            <v>0</v>
          </cell>
          <cell r="AR2039" t="b">
            <v>0</v>
          </cell>
          <cell r="BC2039" t="str">
            <v/>
          </cell>
          <cell r="BH2039" t="str">
            <v/>
          </cell>
        </row>
        <row r="2040">
          <cell r="AA2040">
            <v>0</v>
          </cell>
          <cell r="BC2040" t="str">
            <v/>
          </cell>
          <cell r="BH2040" t="str">
            <v/>
          </cell>
        </row>
        <row r="2041">
          <cell r="AA2041">
            <v>0</v>
          </cell>
          <cell r="BC2041" t="str">
            <v/>
          </cell>
          <cell r="BH2041" t="str">
            <v/>
          </cell>
        </row>
        <row r="2042">
          <cell r="AA2042">
            <v>0</v>
          </cell>
          <cell r="AR2042" t="b">
            <v>0</v>
          </cell>
          <cell r="BC2042" t="str">
            <v/>
          </cell>
          <cell r="BH2042" t="str">
            <v/>
          </cell>
        </row>
        <row r="2043">
          <cell r="AA2043">
            <v>0</v>
          </cell>
          <cell r="AR2043" t="b">
            <v>0</v>
          </cell>
          <cell r="BC2043" t="str">
            <v/>
          </cell>
          <cell r="BH2043" t="str">
            <v/>
          </cell>
        </row>
        <row r="2044">
          <cell r="BC2044" t="str">
            <v/>
          </cell>
          <cell r="BH2044" t="str">
            <v/>
          </cell>
        </row>
        <row r="2045">
          <cell r="AQ2045">
            <v>0</v>
          </cell>
          <cell r="BC2045" t="str">
            <v/>
          </cell>
          <cell r="BH2045" t="str">
            <v/>
          </cell>
        </row>
        <row r="2046">
          <cell r="AA2046">
            <v>0</v>
          </cell>
          <cell r="AR2046" t="b">
            <v>0</v>
          </cell>
          <cell r="BC2046" t="str">
            <v/>
          </cell>
          <cell r="BH2046" t="str">
            <v/>
          </cell>
        </row>
        <row r="2047">
          <cell r="AA2047">
            <v>0</v>
          </cell>
          <cell r="AR2047" t="b">
            <v>0</v>
          </cell>
          <cell r="BC2047" t="str">
            <v/>
          </cell>
          <cell r="BH2047" t="str">
            <v/>
          </cell>
        </row>
        <row r="2048">
          <cell r="AA2048">
            <v>0</v>
          </cell>
          <cell r="BC2048" t="str">
            <v/>
          </cell>
          <cell r="BH2048" t="str">
            <v/>
          </cell>
        </row>
        <row r="2049">
          <cell r="AA2049">
            <v>0</v>
          </cell>
          <cell r="BC2049" t="str">
            <v/>
          </cell>
          <cell r="BH2049" t="str">
            <v/>
          </cell>
        </row>
        <row r="2050">
          <cell r="AA2050">
            <v>0</v>
          </cell>
          <cell r="AR2050" t="b">
            <v>0</v>
          </cell>
          <cell r="BC2050" t="str">
            <v/>
          </cell>
          <cell r="BH2050" t="str">
            <v/>
          </cell>
        </row>
        <row r="2051">
          <cell r="AA2051">
            <v>0</v>
          </cell>
          <cell r="BC2051" t="str">
            <v/>
          </cell>
          <cell r="BH2051" t="str">
            <v/>
          </cell>
        </row>
        <row r="2052">
          <cell r="AA2052">
            <v>0</v>
          </cell>
          <cell r="BC2052" t="str">
            <v/>
          </cell>
          <cell r="BH2052" t="str">
            <v/>
          </cell>
        </row>
        <row r="2053">
          <cell r="AA2053">
            <v>0</v>
          </cell>
          <cell r="BC2053" t="str">
            <v/>
          </cell>
          <cell r="BH2053" t="str">
            <v/>
          </cell>
        </row>
        <row r="2054">
          <cell r="AA2054">
            <v>0</v>
          </cell>
          <cell r="AR2054" t="b">
            <v>0</v>
          </cell>
          <cell r="BC2054" t="str">
            <v/>
          </cell>
          <cell r="BH2054" t="str">
            <v/>
          </cell>
        </row>
        <row r="2055">
          <cell r="AA2055">
            <v>0</v>
          </cell>
          <cell r="AR2055" t="b">
            <v>0</v>
          </cell>
          <cell r="BC2055" t="str">
            <v/>
          </cell>
          <cell r="BH2055" t="str">
            <v/>
          </cell>
        </row>
        <row r="2056">
          <cell r="AA2056">
            <v>0</v>
          </cell>
          <cell r="BC2056" t="str">
            <v/>
          </cell>
          <cell r="BH2056" t="str">
            <v/>
          </cell>
        </row>
        <row r="2057">
          <cell r="AA2057">
            <v>0</v>
          </cell>
          <cell r="BC2057" t="str">
            <v/>
          </cell>
          <cell r="BH2057" t="str">
            <v/>
          </cell>
        </row>
        <row r="2058">
          <cell r="AA2058">
            <v>0</v>
          </cell>
          <cell r="BC2058" t="str">
            <v/>
          </cell>
          <cell r="BH2058" t="str">
            <v/>
          </cell>
        </row>
        <row r="2059">
          <cell r="AA2059">
            <v>0</v>
          </cell>
          <cell r="AR2059" t="b">
            <v>0</v>
          </cell>
          <cell r="BC2059" t="str">
            <v/>
          </cell>
          <cell r="BH2059" t="str">
            <v/>
          </cell>
        </row>
        <row r="2060">
          <cell r="AA2060">
            <v>0</v>
          </cell>
          <cell r="BC2060" t="str">
            <v/>
          </cell>
          <cell r="BH2060" t="str">
            <v/>
          </cell>
        </row>
        <row r="2061">
          <cell r="AA2061">
            <v>0</v>
          </cell>
          <cell r="AR2061" t="b">
            <v>0</v>
          </cell>
          <cell r="BC2061" t="str">
            <v/>
          </cell>
          <cell r="BH2061" t="str">
            <v/>
          </cell>
        </row>
        <row r="2062">
          <cell r="AA2062">
            <v>0</v>
          </cell>
          <cell r="AR2062" t="b">
            <v>0</v>
          </cell>
          <cell r="BC2062" t="str">
            <v/>
          </cell>
          <cell r="BH2062" t="str">
            <v/>
          </cell>
        </row>
        <row r="2063">
          <cell r="AA2063">
            <v>0</v>
          </cell>
          <cell r="BC2063" t="str">
            <v/>
          </cell>
          <cell r="BH2063" t="str">
            <v/>
          </cell>
        </row>
        <row r="2064">
          <cell r="AA2064">
            <v>0</v>
          </cell>
          <cell r="AR2064" t="b">
            <v>0</v>
          </cell>
          <cell r="BC2064" t="str">
            <v/>
          </cell>
          <cell r="BH2064" t="str">
            <v/>
          </cell>
        </row>
        <row r="2065">
          <cell r="AA2065">
            <v>0</v>
          </cell>
          <cell r="AR2065" t="b">
            <v>0</v>
          </cell>
          <cell r="BC2065" t="str">
            <v/>
          </cell>
          <cell r="BH2065" t="str">
            <v/>
          </cell>
        </row>
        <row r="2066">
          <cell r="AA2066">
            <v>0</v>
          </cell>
          <cell r="AR2066" t="b">
            <v>0</v>
          </cell>
          <cell r="BC2066" t="str">
            <v/>
          </cell>
          <cell r="BH2066" t="str">
            <v/>
          </cell>
        </row>
        <row r="2067">
          <cell r="AA2067">
            <v>0</v>
          </cell>
          <cell r="AR2067" t="b">
            <v>0</v>
          </cell>
          <cell r="BC2067" t="str">
            <v/>
          </cell>
          <cell r="BH2067" t="str">
            <v/>
          </cell>
        </row>
        <row r="2068">
          <cell r="AA2068">
            <v>0</v>
          </cell>
          <cell r="BC2068" t="str">
            <v/>
          </cell>
          <cell r="BH2068" t="str">
            <v/>
          </cell>
        </row>
        <row r="2069">
          <cell r="AA2069">
            <v>0</v>
          </cell>
          <cell r="BC2069" t="str">
            <v/>
          </cell>
          <cell r="BH2069" t="str">
            <v/>
          </cell>
        </row>
        <row r="2070">
          <cell r="AA2070">
            <v>0</v>
          </cell>
          <cell r="AR2070" t="b">
            <v>0</v>
          </cell>
          <cell r="BC2070" t="str">
            <v/>
          </cell>
          <cell r="BH2070" t="str">
            <v/>
          </cell>
        </row>
        <row r="2071">
          <cell r="AA2071">
            <v>0</v>
          </cell>
          <cell r="BC2071" t="str">
            <v/>
          </cell>
          <cell r="BH2071" t="str">
            <v/>
          </cell>
        </row>
        <row r="2072">
          <cell r="AA2072">
            <v>0</v>
          </cell>
          <cell r="BC2072" t="str">
            <v/>
          </cell>
          <cell r="BH2072" t="str">
            <v/>
          </cell>
        </row>
        <row r="2073">
          <cell r="AA2073">
            <v>0</v>
          </cell>
          <cell r="BC2073" t="str">
            <v/>
          </cell>
          <cell r="BH2073" t="str">
            <v/>
          </cell>
        </row>
        <row r="2074">
          <cell r="AA2074">
            <v>0</v>
          </cell>
          <cell r="AR2074" t="b">
            <v>0</v>
          </cell>
          <cell r="BC2074" t="str">
            <v/>
          </cell>
          <cell r="BH2074" t="str">
            <v/>
          </cell>
        </row>
        <row r="2075">
          <cell r="AA2075">
            <v>0</v>
          </cell>
          <cell r="BC2075" t="str">
            <v/>
          </cell>
          <cell r="BH2075" t="str">
            <v/>
          </cell>
        </row>
        <row r="2076">
          <cell r="AA2076">
            <v>0</v>
          </cell>
          <cell r="AR2076" t="b">
            <v>0</v>
          </cell>
          <cell r="BC2076" t="str">
            <v/>
          </cell>
          <cell r="BH2076" t="str">
            <v/>
          </cell>
        </row>
        <row r="2077">
          <cell r="AA2077">
            <v>0</v>
          </cell>
          <cell r="AR2077" t="b">
            <v>0</v>
          </cell>
          <cell r="BC2077" t="str">
            <v/>
          </cell>
          <cell r="BH2077" t="str">
            <v/>
          </cell>
        </row>
        <row r="2078">
          <cell r="AA2078">
            <v>0</v>
          </cell>
          <cell r="AR2078" t="b">
            <v>0</v>
          </cell>
          <cell r="BC2078" t="str">
            <v/>
          </cell>
          <cell r="BH2078" t="str">
            <v/>
          </cell>
        </row>
        <row r="2079">
          <cell r="AA2079">
            <v>0</v>
          </cell>
          <cell r="AR2079" t="b">
            <v>0</v>
          </cell>
          <cell r="BC2079" t="str">
            <v/>
          </cell>
          <cell r="BH2079" t="str">
            <v/>
          </cell>
        </row>
        <row r="2080">
          <cell r="AA2080">
            <v>0</v>
          </cell>
          <cell r="AR2080" t="b">
            <v>0</v>
          </cell>
          <cell r="BC2080" t="str">
            <v/>
          </cell>
          <cell r="BH2080" t="str">
            <v/>
          </cell>
        </row>
        <row r="2081">
          <cell r="AA2081">
            <v>0</v>
          </cell>
          <cell r="AR2081" t="b">
            <v>0</v>
          </cell>
          <cell r="BC2081" t="str">
            <v/>
          </cell>
          <cell r="BH2081" t="str">
            <v/>
          </cell>
        </row>
        <row r="2082">
          <cell r="AA2082">
            <v>0</v>
          </cell>
          <cell r="AR2082" t="b">
            <v>0</v>
          </cell>
          <cell r="BC2082" t="str">
            <v/>
          </cell>
          <cell r="BH2082" t="str">
            <v/>
          </cell>
        </row>
        <row r="2083">
          <cell r="AA2083">
            <v>0</v>
          </cell>
          <cell r="AR2083" t="b">
            <v>0</v>
          </cell>
          <cell r="BC2083" t="str">
            <v/>
          </cell>
          <cell r="BH2083" t="str">
            <v/>
          </cell>
        </row>
        <row r="2084">
          <cell r="AA2084">
            <v>0</v>
          </cell>
          <cell r="AR2084" t="b">
            <v>0</v>
          </cell>
          <cell r="BC2084" t="str">
            <v/>
          </cell>
          <cell r="BH2084" t="str">
            <v/>
          </cell>
        </row>
        <row r="2085">
          <cell r="AA2085">
            <v>0</v>
          </cell>
          <cell r="BC2085" t="str">
            <v/>
          </cell>
          <cell r="BH2085" t="str">
            <v/>
          </cell>
        </row>
        <row r="2086">
          <cell r="AA2086">
            <v>0</v>
          </cell>
          <cell r="AR2086" t="b">
            <v>0</v>
          </cell>
          <cell r="BC2086" t="str">
            <v/>
          </cell>
          <cell r="BH2086" t="str">
            <v/>
          </cell>
        </row>
        <row r="2087">
          <cell r="AA2087">
            <v>0</v>
          </cell>
          <cell r="AR2087" t="b">
            <v>0</v>
          </cell>
          <cell r="BC2087" t="str">
            <v/>
          </cell>
          <cell r="BH2087" t="str">
            <v/>
          </cell>
        </row>
        <row r="2088">
          <cell r="AA2088">
            <v>0</v>
          </cell>
          <cell r="AR2088" t="b">
            <v>0</v>
          </cell>
          <cell r="BC2088" t="str">
            <v/>
          </cell>
          <cell r="BH2088" t="str">
            <v/>
          </cell>
        </row>
        <row r="2089">
          <cell r="AA2089">
            <v>0</v>
          </cell>
          <cell r="AR2089" t="b">
            <v>0</v>
          </cell>
          <cell r="BC2089" t="str">
            <v/>
          </cell>
          <cell r="BH2089" t="str">
            <v/>
          </cell>
        </row>
        <row r="2090">
          <cell r="AA2090">
            <v>0</v>
          </cell>
          <cell r="BC2090" t="str">
            <v/>
          </cell>
          <cell r="BH2090" t="str">
            <v/>
          </cell>
        </row>
        <row r="2091">
          <cell r="AA2091">
            <v>0</v>
          </cell>
          <cell r="BC2091" t="str">
            <v/>
          </cell>
          <cell r="BH2091" t="str">
            <v/>
          </cell>
        </row>
        <row r="2092">
          <cell r="AA2092">
            <v>0</v>
          </cell>
          <cell r="AR2092" t="b">
            <v>0</v>
          </cell>
          <cell r="BC2092" t="str">
            <v/>
          </cell>
          <cell r="BH2092" t="str">
            <v/>
          </cell>
        </row>
        <row r="2093">
          <cell r="AA2093">
            <v>0</v>
          </cell>
          <cell r="BC2093" t="str">
            <v/>
          </cell>
          <cell r="BH2093" t="str">
            <v/>
          </cell>
        </row>
        <row r="2094">
          <cell r="AA2094">
            <v>0</v>
          </cell>
          <cell r="AR2094" t="b">
            <v>0</v>
          </cell>
          <cell r="BC2094" t="str">
            <v/>
          </cell>
          <cell r="BH2094" t="str">
            <v/>
          </cell>
        </row>
        <row r="2095">
          <cell r="BC2095" t="str">
            <v/>
          </cell>
          <cell r="BH2095" t="str">
            <v/>
          </cell>
        </row>
        <row r="2096">
          <cell r="BC2096" t="str">
            <v/>
          </cell>
          <cell r="BH2096" t="str">
            <v/>
          </cell>
        </row>
        <row r="2097">
          <cell r="AA2097">
            <v>0</v>
          </cell>
          <cell r="AR2097" t="b">
            <v>0</v>
          </cell>
          <cell r="BC2097" t="str">
            <v/>
          </cell>
          <cell r="BH2097" t="str">
            <v/>
          </cell>
        </row>
        <row r="2098">
          <cell r="BC2098" t="str">
            <v/>
          </cell>
          <cell r="BH2098" t="str">
            <v/>
          </cell>
        </row>
        <row r="2099">
          <cell r="BC2099" t="str">
            <v/>
          </cell>
          <cell r="BH2099" t="str">
            <v/>
          </cell>
        </row>
        <row r="2100">
          <cell r="AA2100">
            <v>2</v>
          </cell>
          <cell r="BC2100" t="str">
            <v/>
          </cell>
          <cell r="BH2100" t="str">
            <v/>
          </cell>
        </row>
        <row r="2101">
          <cell r="AA2101">
            <v>2</v>
          </cell>
          <cell r="AR2101" t="b">
            <v>0</v>
          </cell>
          <cell r="BC2101" t="str">
            <v/>
          </cell>
          <cell r="BH2101" t="str">
            <v/>
          </cell>
        </row>
        <row r="2102">
          <cell r="AA2102">
            <v>2</v>
          </cell>
          <cell r="BC2102" t="str">
            <v/>
          </cell>
          <cell r="BH2102" t="str">
            <v/>
          </cell>
        </row>
        <row r="2103">
          <cell r="AA2103">
            <v>2</v>
          </cell>
          <cell r="AQ2103" t="str">
            <v/>
          </cell>
          <cell r="AR2103" t="b">
            <v>0</v>
          </cell>
          <cell r="BC2103" t="str">
            <v/>
          </cell>
          <cell r="BH2103" t="str">
            <v/>
          </cell>
        </row>
        <row r="2104">
          <cell r="AA2104">
            <v>2</v>
          </cell>
          <cell r="BC2104" t="str">
            <v/>
          </cell>
          <cell r="BH2104" t="str">
            <v/>
          </cell>
        </row>
        <row r="2105">
          <cell r="AA2105">
            <v>2</v>
          </cell>
          <cell r="AR2105" t="b">
            <v>0</v>
          </cell>
          <cell r="BC2105" t="str">
            <v/>
          </cell>
          <cell r="BH2105" t="str">
            <v/>
          </cell>
        </row>
        <row r="2106">
          <cell r="AA2106">
            <v>2</v>
          </cell>
          <cell r="BC2106" t="str">
            <v/>
          </cell>
          <cell r="BH2106" t="str">
            <v/>
          </cell>
        </row>
        <row r="2107">
          <cell r="AA2107">
            <v>2</v>
          </cell>
          <cell r="AR2107" t="b">
            <v>0</v>
          </cell>
          <cell r="BC2107" t="str">
            <v/>
          </cell>
          <cell r="BH2107" t="str">
            <v/>
          </cell>
        </row>
        <row r="2108">
          <cell r="AA2108">
            <v>2</v>
          </cell>
          <cell r="AR2108" t="b">
            <v>0</v>
          </cell>
          <cell r="BC2108" t="str">
            <v/>
          </cell>
          <cell r="BH2108" t="str">
            <v/>
          </cell>
        </row>
        <row r="2109">
          <cell r="AA2109">
            <v>2</v>
          </cell>
          <cell r="AR2109" t="b">
            <v>0</v>
          </cell>
          <cell r="BC2109" t="str">
            <v/>
          </cell>
          <cell r="BH2109" t="str">
            <v/>
          </cell>
        </row>
        <row r="2110">
          <cell r="BC2110" t="str">
            <v/>
          </cell>
          <cell r="BH2110" t="str">
            <v/>
          </cell>
        </row>
        <row r="2111">
          <cell r="AA2111">
            <v>2</v>
          </cell>
          <cell r="AR2111" t="b">
            <v>0</v>
          </cell>
          <cell r="BC2111" t="str">
            <v/>
          </cell>
          <cell r="BH2111" t="str">
            <v/>
          </cell>
        </row>
        <row r="2112">
          <cell r="AA2112">
            <v>2</v>
          </cell>
          <cell r="BC2112" t="str">
            <v/>
          </cell>
          <cell r="BH2112" t="str">
            <v/>
          </cell>
        </row>
        <row r="2113">
          <cell r="BC2113" t="str">
            <v/>
          </cell>
          <cell r="BH2113" t="str">
            <v/>
          </cell>
        </row>
        <row r="2114">
          <cell r="AA2114">
            <v>2</v>
          </cell>
          <cell r="AR2114" t="b">
            <v>0</v>
          </cell>
          <cell r="BC2114" t="str">
            <v/>
          </cell>
          <cell r="BH2114" t="str">
            <v/>
          </cell>
        </row>
        <row r="2115">
          <cell r="AA2115">
            <v>2</v>
          </cell>
          <cell r="BC2115" t="str">
            <v/>
          </cell>
          <cell r="BH2115" t="str">
            <v/>
          </cell>
        </row>
        <row r="2116">
          <cell r="AA2116">
            <v>2</v>
          </cell>
          <cell r="AR2116" t="b">
            <v>0</v>
          </cell>
          <cell r="BC2116" t="str">
            <v/>
          </cell>
          <cell r="BH2116" t="str">
            <v/>
          </cell>
        </row>
        <row r="2117">
          <cell r="AA2117">
            <v>2</v>
          </cell>
          <cell r="AR2117" t="b">
            <v>0</v>
          </cell>
          <cell r="BC2117" t="str">
            <v/>
          </cell>
          <cell r="BH2117" t="str">
            <v/>
          </cell>
        </row>
        <row r="2118">
          <cell r="AA2118">
            <v>2</v>
          </cell>
          <cell r="AR2118" t="b">
            <v>0</v>
          </cell>
          <cell r="BC2118" t="str">
            <v/>
          </cell>
          <cell r="BH2118" t="str">
            <v/>
          </cell>
        </row>
        <row r="2119">
          <cell r="AA2119">
            <v>2</v>
          </cell>
          <cell r="BC2119" t="str">
            <v/>
          </cell>
          <cell r="BH2119" t="str">
            <v/>
          </cell>
        </row>
        <row r="2120">
          <cell r="AA2120">
            <v>2</v>
          </cell>
          <cell r="BC2120" t="str">
            <v/>
          </cell>
          <cell r="BH2120" t="str">
            <v/>
          </cell>
        </row>
        <row r="2121">
          <cell r="AA2121">
            <v>2</v>
          </cell>
          <cell r="AR2121" t="b">
            <v>0</v>
          </cell>
          <cell r="BC2121" t="str">
            <v/>
          </cell>
          <cell r="BH2121" t="str">
            <v/>
          </cell>
        </row>
        <row r="2122">
          <cell r="AA2122">
            <v>2</v>
          </cell>
          <cell r="BC2122" t="str">
            <v/>
          </cell>
          <cell r="BH2122" t="str">
            <v/>
          </cell>
        </row>
        <row r="2123">
          <cell r="AA2123">
            <v>2</v>
          </cell>
          <cell r="AR2123" t="b">
            <v>0</v>
          </cell>
          <cell r="BC2123" t="str">
            <v/>
          </cell>
          <cell r="BH2123" t="str">
            <v/>
          </cell>
        </row>
        <row r="2124">
          <cell r="AA2124">
            <v>2</v>
          </cell>
          <cell r="BC2124" t="str">
            <v/>
          </cell>
          <cell r="BH2124" t="str">
            <v/>
          </cell>
        </row>
        <row r="2125">
          <cell r="AA2125">
            <v>2</v>
          </cell>
          <cell r="BC2125" t="str">
            <v/>
          </cell>
          <cell r="BH2125" t="str">
            <v/>
          </cell>
        </row>
        <row r="2126">
          <cell r="AA2126">
            <v>2</v>
          </cell>
          <cell r="AQ2126" t="str">
            <v/>
          </cell>
          <cell r="AR2126" t="b">
            <v>0</v>
          </cell>
          <cell r="BC2126" t="str">
            <v/>
          </cell>
          <cell r="BH2126" t="str">
            <v/>
          </cell>
        </row>
        <row r="2127">
          <cell r="AA2127">
            <v>2</v>
          </cell>
          <cell r="BC2127" t="str">
            <v/>
          </cell>
          <cell r="BH2127" t="str">
            <v/>
          </cell>
        </row>
        <row r="2128">
          <cell r="AA2128">
            <v>2</v>
          </cell>
          <cell r="BC2128" t="str">
            <v/>
          </cell>
          <cell r="BH2128" t="str">
            <v/>
          </cell>
        </row>
        <row r="2129">
          <cell r="AA2129">
            <v>2</v>
          </cell>
          <cell r="BC2129" t="str">
            <v/>
          </cell>
          <cell r="BH2129" t="str">
            <v/>
          </cell>
        </row>
        <row r="2130">
          <cell r="AA2130">
            <v>2</v>
          </cell>
          <cell r="AQ2130" t="str">
            <v/>
          </cell>
          <cell r="AR2130" t="b">
            <v>0</v>
          </cell>
          <cell r="BC2130" t="str">
            <v/>
          </cell>
          <cell r="BH2130" t="str">
            <v/>
          </cell>
        </row>
        <row r="2131">
          <cell r="AA2131">
            <v>2</v>
          </cell>
          <cell r="AR2131" t="b">
            <v>0</v>
          </cell>
          <cell r="BC2131" t="str">
            <v/>
          </cell>
          <cell r="BH2131" t="str">
            <v/>
          </cell>
        </row>
        <row r="2132">
          <cell r="AA2132">
            <v>2</v>
          </cell>
          <cell r="BC2132" t="str">
            <v/>
          </cell>
          <cell r="BH2132" t="str">
            <v/>
          </cell>
        </row>
        <row r="2133">
          <cell r="AA2133">
            <v>2</v>
          </cell>
          <cell r="BC2133" t="str">
            <v/>
          </cell>
          <cell r="BH2133" t="str">
            <v/>
          </cell>
        </row>
        <row r="2134">
          <cell r="AA2134">
            <v>2</v>
          </cell>
          <cell r="AR2134" t="b">
            <v>0</v>
          </cell>
          <cell r="BC2134" t="str">
            <v/>
          </cell>
          <cell r="BH2134" t="str">
            <v/>
          </cell>
        </row>
        <row r="2135">
          <cell r="AA2135">
            <v>2</v>
          </cell>
          <cell r="BC2135" t="str">
            <v/>
          </cell>
          <cell r="BH2135" t="str">
            <v/>
          </cell>
        </row>
        <row r="2136">
          <cell r="AA2136">
            <v>2</v>
          </cell>
          <cell r="AR2136" t="b">
            <v>0</v>
          </cell>
          <cell r="BC2136" t="str">
            <v/>
          </cell>
          <cell r="BH2136" t="str">
            <v/>
          </cell>
        </row>
        <row r="2137">
          <cell r="AA2137">
            <v>2</v>
          </cell>
          <cell r="AR2137" t="b">
            <v>0</v>
          </cell>
          <cell r="BC2137" t="str">
            <v/>
          </cell>
          <cell r="BH2137" t="str">
            <v/>
          </cell>
        </row>
        <row r="2138">
          <cell r="AA2138">
            <v>2</v>
          </cell>
          <cell r="AR2138" t="b">
            <v>0</v>
          </cell>
          <cell r="BC2138" t="str">
            <v/>
          </cell>
          <cell r="BH2138" t="str">
            <v/>
          </cell>
        </row>
        <row r="2139">
          <cell r="AA2139">
            <v>2</v>
          </cell>
          <cell r="AR2139" t="b">
            <v>0</v>
          </cell>
          <cell r="BC2139" t="str">
            <v/>
          </cell>
          <cell r="BH2139" t="str">
            <v/>
          </cell>
        </row>
        <row r="2140">
          <cell r="AA2140">
            <v>2</v>
          </cell>
          <cell r="AR2140" t="b">
            <v>0</v>
          </cell>
          <cell r="BC2140" t="str">
            <v/>
          </cell>
          <cell r="BH2140" t="str">
            <v/>
          </cell>
        </row>
        <row r="2141">
          <cell r="AA2141">
            <v>2</v>
          </cell>
          <cell r="AR2141" t="b">
            <v>0</v>
          </cell>
          <cell r="BC2141" t="str">
            <v/>
          </cell>
          <cell r="BH2141" t="str">
            <v/>
          </cell>
        </row>
        <row r="2142">
          <cell r="AA2142">
            <v>2</v>
          </cell>
          <cell r="AR2142" t="b">
            <v>0</v>
          </cell>
          <cell r="BC2142" t="str">
            <v/>
          </cell>
          <cell r="BH2142" t="str">
            <v/>
          </cell>
        </row>
        <row r="2143">
          <cell r="AA2143">
            <v>2</v>
          </cell>
          <cell r="BC2143" t="str">
            <v/>
          </cell>
          <cell r="BH2143" t="str">
            <v/>
          </cell>
        </row>
        <row r="2144">
          <cell r="AA2144">
            <v>2</v>
          </cell>
          <cell r="AR2144" t="b">
            <v>0</v>
          </cell>
          <cell r="BC2144" t="str">
            <v/>
          </cell>
          <cell r="BH2144" t="str">
            <v/>
          </cell>
        </row>
        <row r="2145">
          <cell r="AA2145">
            <v>2</v>
          </cell>
          <cell r="AR2145" t="b">
            <v>0</v>
          </cell>
          <cell r="BC2145" t="str">
            <v/>
          </cell>
          <cell r="BH2145" t="str">
            <v/>
          </cell>
        </row>
        <row r="2146">
          <cell r="AA2146">
            <v>2</v>
          </cell>
          <cell r="AR2146" t="b">
            <v>0</v>
          </cell>
          <cell r="BC2146" t="str">
            <v/>
          </cell>
          <cell r="BH2146" t="str">
            <v/>
          </cell>
        </row>
        <row r="2147">
          <cell r="AA2147">
            <v>2</v>
          </cell>
          <cell r="BC2147" t="str">
            <v/>
          </cell>
          <cell r="BH2147" t="str">
            <v/>
          </cell>
        </row>
        <row r="2148">
          <cell r="AA2148">
            <v>2</v>
          </cell>
          <cell r="AR2148" t="b">
            <v>0</v>
          </cell>
          <cell r="BC2148" t="str">
            <v/>
          </cell>
          <cell r="BH2148" t="str">
            <v/>
          </cell>
        </row>
        <row r="2149">
          <cell r="AA2149">
            <v>2</v>
          </cell>
          <cell r="BC2149" t="str">
            <v/>
          </cell>
          <cell r="BH2149" t="str">
            <v/>
          </cell>
        </row>
        <row r="2150">
          <cell r="BC2150" t="str">
            <v/>
          </cell>
          <cell r="BH2150" t="str">
            <v/>
          </cell>
        </row>
        <row r="2151">
          <cell r="BC2151" t="str">
            <v/>
          </cell>
          <cell r="BH2151" t="str">
            <v/>
          </cell>
        </row>
        <row r="2152">
          <cell r="BC2152" t="str">
            <v/>
          </cell>
          <cell r="BH2152" t="str">
            <v/>
          </cell>
        </row>
        <row r="2153">
          <cell r="AA2153">
            <v>2</v>
          </cell>
          <cell r="BC2153" t="str">
            <v/>
          </cell>
          <cell r="BH2153" t="str">
            <v/>
          </cell>
        </row>
        <row r="2154">
          <cell r="AA2154">
            <v>2</v>
          </cell>
          <cell r="BC2154" t="str">
            <v/>
          </cell>
          <cell r="BH2154" t="str">
            <v/>
          </cell>
        </row>
        <row r="2155">
          <cell r="AA2155">
            <v>2</v>
          </cell>
          <cell r="BC2155" t="str">
            <v/>
          </cell>
          <cell r="BH2155" t="str">
            <v/>
          </cell>
        </row>
        <row r="2156">
          <cell r="AA2156">
            <v>2</v>
          </cell>
          <cell r="BC2156" t="str">
            <v/>
          </cell>
          <cell r="BH2156" t="str">
            <v/>
          </cell>
        </row>
        <row r="2157">
          <cell r="AA2157">
            <v>2</v>
          </cell>
          <cell r="BC2157" t="str">
            <v/>
          </cell>
          <cell r="BH2157" t="str">
            <v/>
          </cell>
        </row>
        <row r="2158">
          <cell r="AA2158">
            <v>2</v>
          </cell>
          <cell r="AR2158" t="b">
            <v>0</v>
          </cell>
          <cell r="BC2158" t="str">
            <v/>
          </cell>
          <cell r="BH2158" t="str">
            <v/>
          </cell>
        </row>
        <row r="2159">
          <cell r="AA2159">
            <v>2</v>
          </cell>
          <cell r="BC2159" t="str">
            <v/>
          </cell>
          <cell r="BH2159" t="str">
            <v/>
          </cell>
        </row>
        <row r="2160">
          <cell r="AA2160">
            <v>2</v>
          </cell>
          <cell r="AR2160" t="b">
            <v>0</v>
          </cell>
          <cell r="BC2160" t="str">
            <v/>
          </cell>
          <cell r="BH2160" t="str">
            <v/>
          </cell>
        </row>
        <row r="2161">
          <cell r="AA2161">
            <v>2</v>
          </cell>
          <cell r="BC2161" t="str">
            <v/>
          </cell>
          <cell r="BH2161" t="str">
            <v/>
          </cell>
        </row>
        <row r="2162">
          <cell r="AA2162">
            <v>2</v>
          </cell>
          <cell r="BC2162" t="str">
            <v/>
          </cell>
          <cell r="BH2162" t="str">
            <v/>
          </cell>
        </row>
        <row r="2163">
          <cell r="AA2163">
            <v>2</v>
          </cell>
          <cell r="BC2163" t="str">
            <v/>
          </cell>
          <cell r="BH2163" t="str">
            <v/>
          </cell>
        </row>
        <row r="2164">
          <cell r="AA2164">
            <v>2</v>
          </cell>
          <cell r="BC2164" t="str">
            <v/>
          </cell>
          <cell r="BH2164" t="str">
            <v/>
          </cell>
        </row>
        <row r="2165">
          <cell r="AA2165">
            <v>2</v>
          </cell>
          <cell r="BC2165" t="str">
            <v/>
          </cell>
          <cell r="BH2165" t="str">
            <v/>
          </cell>
        </row>
        <row r="2166">
          <cell r="AA2166">
            <v>2</v>
          </cell>
          <cell r="AR2166" t="b">
            <v>0</v>
          </cell>
          <cell r="BC2166" t="str">
            <v/>
          </cell>
          <cell r="BH2166" t="str">
            <v/>
          </cell>
        </row>
        <row r="2167">
          <cell r="AA2167">
            <v>2</v>
          </cell>
          <cell r="AR2167" t="b">
            <v>0</v>
          </cell>
          <cell r="BC2167" t="str">
            <v/>
          </cell>
          <cell r="BH2167" t="str">
            <v/>
          </cell>
        </row>
        <row r="2168">
          <cell r="AA2168">
            <v>2</v>
          </cell>
          <cell r="BC2168" t="str">
            <v/>
          </cell>
          <cell r="BH2168" t="str">
            <v/>
          </cell>
        </row>
        <row r="2169">
          <cell r="AA2169">
            <v>2</v>
          </cell>
          <cell r="AR2169" t="b">
            <v>0</v>
          </cell>
          <cell r="BC2169" t="str">
            <v/>
          </cell>
          <cell r="BH2169" t="str">
            <v/>
          </cell>
        </row>
        <row r="2170">
          <cell r="AA2170">
            <v>2</v>
          </cell>
          <cell r="AR2170" t="b">
            <v>0</v>
          </cell>
          <cell r="BC2170" t="str">
            <v/>
          </cell>
          <cell r="BH2170" t="str">
            <v/>
          </cell>
        </row>
        <row r="2171">
          <cell r="AA2171">
            <v>2</v>
          </cell>
          <cell r="BC2171" t="str">
            <v/>
          </cell>
          <cell r="BH2171" t="str">
            <v/>
          </cell>
        </row>
        <row r="2172">
          <cell r="AA2172">
            <v>2</v>
          </cell>
          <cell r="BC2172" t="str">
            <v/>
          </cell>
          <cell r="BH2172" t="str">
            <v/>
          </cell>
        </row>
        <row r="2173">
          <cell r="AA2173">
            <v>2</v>
          </cell>
          <cell r="AR2173" t="b">
            <v>0</v>
          </cell>
          <cell r="BC2173" t="str">
            <v/>
          </cell>
          <cell r="BH2173" t="str">
            <v/>
          </cell>
        </row>
        <row r="2174">
          <cell r="AA2174">
            <v>2</v>
          </cell>
          <cell r="AR2174" t="b">
            <v>0</v>
          </cell>
          <cell r="BC2174" t="str">
            <v/>
          </cell>
          <cell r="BH2174" t="str">
            <v/>
          </cell>
        </row>
        <row r="2175">
          <cell r="AA2175">
            <v>2</v>
          </cell>
          <cell r="BC2175" t="str">
            <v/>
          </cell>
          <cell r="BH2175" t="str">
            <v/>
          </cell>
        </row>
        <row r="2176">
          <cell r="AA2176">
            <v>2</v>
          </cell>
          <cell r="AR2176" t="b">
            <v>0</v>
          </cell>
          <cell r="BC2176" t="str">
            <v/>
          </cell>
          <cell r="BH2176" t="str">
            <v/>
          </cell>
        </row>
        <row r="2177">
          <cell r="AA2177">
            <v>2</v>
          </cell>
          <cell r="AR2177" t="b">
            <v>0</v>
          </cell>
          <cell r="BC2177" t="str">
            <v/>
          </cell>
          <cell r="BH2177" t="str">
            <v/>
          </cell>
        </row>
        <row r="2178">
          <cell r="AA2178">
            <v>2</v>
          </cell>
          <cell r="BC2178" t="str">
            <v/>
          </cell>
          <cell r="BH2178" t="str">
            <v/>
          </cell>
        </row>
        <row r="2179">
          <cell r="AA2179">
            <v>2</v>
          </cell>
          <cell r="BC2179" t="str">
            <v/>
          </cell>
          <cell r="BH2179" t="str">
            <v/>
          </cell>
        </row>
        <row r="2180">
          <cell r="AA2180">
            <v>2</v>
          </cell>
          <cell r="AR2180" t="b">
            <v>0</v>
          </cell>
          <cell r="BC2180" t="str">
            <v/>
          </cell>
          <cell r="BH2180" t="str">
            <v/>
          </cell>
        </row>
        <row r="2181">
          <cell r="AA2181">
            <v>2</v>
          </cell>
          <cell r="AR2181" t="b">
            <v>0</v>
          </cell>
          <cell r="BC2181" t="str">
            <v/>
          </cell>
          <cell r="BH2181" t="str">
            <v/>
          </cell>
        </row>
        <row r="2182">
          <cell r="AA2182">
            <v>2</v>
          </cell>
          <cell r="AR2182" t="b">
            <v>0</v>
          </cell>
          <cell r="BC2182" t="str">
            <v/>
          </cell>
          <cell r="BH2182" t="str">
            <v/>
          </cell>
        </row>
        <row r="2183">
          <cell r="AA2183">
            <v>2</v>
          </cell>
          <cell r="BC2183" t="str">
            <v/>
          </cell>
          <cell r="BH2183" t="str">
            <v/>
          </cell>
        </row>
        <row r="2184">
          <cell r="AA2184">
            <v>2</v>
          </cell>
          <cell r="BC2184" t="str">
            <v/>
          </cell>
          <cell r="BH2184" t="str">
            <v/>
          </cell>
        </row>
        <row r="2185">
          <cell r="BC2185" t="str">
            <v/>
          </cell>
          <cell r="BH2185" t="str">
            <v/>
          </cell>
        </row>
        <row r="2186">
          <cell r="BC2186" t="str">
            <v/>
          </cell>
          <cell r="BH2186" t="str">
            <v/>
          </cell>
        </row>
        <row r="2187">
          <cell r="AA2187">
            <v>2</v>
          </cell>
          <cell r="AR2187" t="b">
            <v>0</v>
          </cell>
          <cell r="BC2187" t="str">
            <v/>
          </cell>
          <cell r="BH2187" t="str">
            <v/>
          </cell>
        </row>
        <row r="2188">
          <cell r="BC2188" t="str">
            <v/>
          </cell>
          <cell r="BH2188" t="str">
            <v/>
          </cell>
        </row>
        <row r="2189">
          <cell r="BC2189" t="str">
            <v/>
          </cell>
          <cell r="BH2189" t="str">
            <v/>
          </cell>
        </row>
        <row r="2190">
          <cell r="BC2190" t="str">
            <v/>
          </cell>
          <cell r="BH2190" t="str">
            <v/>
          </cell>
        </row>
        <row r="2191">
          <cell r="BC2191" t="str">
            <v/>
          </cell>
          <cell r="BH2191" t="str">
            <v/>
          </cell>
        </row>
        <row r="2192">
          <cell r="AA2192">
            <v>2</v>
          </cell>
          <cell r="BC2192" t="str">
            <v/>
          </cell>
          <cell r="BH2192" t="str">
            <v/>
          </cell>
        </row>
        <row r="2193">
          <cell r="AA2193">
            <v>2</v>
          </cell>
          <cell r="AR2193" t="b">
            <v>0</v>
          </cell>
          <cell r="BC2193" t="str">
            <v/>
          </cell>
          <cell r="BH2193" t="str">
            <v/>
          </cell>
        </row>
        <row r="2194">
          <cell r="BC2194" t="str">
            <v/>
          </cell>
          <cell r="BH2194" t="str">
            <v/>
          </cell>
        </row>
        <row r="2195">
          <cell r="AA2195">
            <v>2</v>
          </cell>
          <cell r="AR2195" t="b">
            <v>0</v>
          </cell>
          <cell r="BC2195" t="str">
            <v/>
          </cell>
          <cell r="BH2195" t="str">
            <v/>
          </cell>
        </row>
        <row r="2196">
          <cell r="BC2196" t="str">
            <v/>
          </cell>
          <cell r="BH2196" t="str">
            <v/>
          </cell>
        </row>
        <row r="2197">
          <cell r="BC2197" t="str">
            <v/>
          </cell>
          <cell r="BH2197" t="str">
            <v/>
          </cell>
        </row>
        <row r="2198">
          <cell r="BC2198" t="str">
            <v/>
          </cell>
          <cell r="BH2198" t="str">
            <v/>
          </cell>
        </row>
        <row r="2199">
          <cell r="AA2199">
            <v>2</v>
          </cell>
          <cell r="BC2199" t="str">
            <v/>
          </cell>
          <cell r="BH2199" t="str">
            <v/>
          </cell>
        </row>
        <row r="2200">
          <cell r="AA2200">
            <v>2</v>
          </cell>
          <cell r="BC2200" t="str">
            <v/>
          </cell>
          <cell r="BH2200" t="str">
            <v/>
          </cell>
        </row>
        <row r="2201">
          <cell r="AA2201">
            <v>2</v>
          </cell>
          <cell r="BC2201" t="str">
            <v/>
          </cell>
          <cell r="BH2201" t="str">
            <v/>
          </cell>
        </row>
        <row r="2202">
          <cell r="AA2202">
            <v>2</v>
          </cell>
          <cell r="BC2202" t="str">
            <v/>
          </cell>
          <cell r="BH2202" t="str">
            <v/>
          </cell>
        </row>
        <row r="2203">
          <cell r="AA2203">
            <v>2</v>
          </cell>
          <cell r="BC2203" t="str">
            <v/>
          </cell>
          <cell r="BH2203" t="str">
            <v/>
          </cell>
        </row>
        <row r="2204">
          <cell r="BC2204" t="str">
            <v/>
          </cell>
          <cell r="BH2204" t="str">
            <v/>
          </cell>
        </row>
        <row r="2205">
          <cell r="AA2205">
            <v>2</v>
          </cell>
          <cell r="BC2205" t="str">
            <v/>
          </cell>
          <cell r="BH2205" t="str">
            <v/>
          </cell>
        </row>
        <row r="2206">
          <cell r="AA2206">
            <v>2</v>
          </cell>
          <cell r="BC2206" t="str">
            <v/>
          </cell>
          <cell r="BH2206" t="str">
            <v/>
          </cell>
        </row>
        <row r="2207">
          <cell r="AA2207">
            <v>2</v>
          </cell>
          <cell r="BC2207" t="str">
            <v/>
          </cell>
          <cell r="BH2207" t="str">
            <v/>
          </cell>
        </row>
        <row r="2208">
          <cell r="AA2208">
            <v>2</v>
          </cell>
          <cell r="BC2208" t="str">
            <v/>
          </cell>
          <cell r="BH2208" t="str">
            <v/>
          </cell>
        </row>
        <row r="2209">
          <cell r="AA2209">
            <v>2</v>
          </cell>
          <cell r="BC2209" t="str">
            <v/>
          </cell>
          <cell r="BH2209" t="str">
            <v/>
          </cell>
        </row>
        <row r="2210">
          <cell r="BC2210" t="str">
            <v/>
          </cell>
          <cell r="BH2210" t="str">
            <v/>
          </cell>
        </row>
        <row r="2211">
          <cell r="AA2211">
            <v>2</v>
          </cell>
          <cell r="BC2211" t="str">
            <v/>
          </cell>
          <cell r="BH2211" t="str">
            <v/>
          </cell>
        </row>
        <row r="2212">
          <cell r="AA2212">
            <v>2</v>
          </cell>
          <cell r="AR2212" t="b">
            <v>0</v>
          </cell>
          <cell r="BC2212" t="str">
            <v/>
          </cell>
          <cell r="BH2212" t="str">
            <v/>
          </cell>
        </row>
        <row r="2213">
          <cell r="BC2213" t="str">
            <v/>
          </cell>
          <cell r="BH2213" t="str">
            <v/>
          </cell>
        </row>
        <row r="2214">
          <cell r="BC2214" t="str">
            <v/>
          </cell>
          <cell r="BH2214" t="str">
            <v/>
          </cell>
        </row>
        <row r="2215">
          <cell r="AA2215">
            <v>2</v>
          </cell>
          <cell r="BC2215" t="str">
            <v/>
          </cell>
          <cell r="BH2215" t="str">
            <v/>
          </cell>
        </row>
        <row r="2216">
          <cell r="BC2216" t="str">
            <v/>
          </cell>
          <cell r="BH2216" t="str">
            <v/>
          </cell>
        </row>
        <row r="2217">
          <cell r="BC2217" t="str">
            <v/>
          </cell>
          <cell r="BH2217" t="str">
            <v/>
          </cell>
        </row>
        <row r="2218">
          <cell r="AA2218">
            <v>2</v>
          </cell>
          <cell r="BC2218" t="str">
            <v/>
          </cell>
          <cell r="BH2218" t="str">
            <v/>
          </cell>
        </row>
        <row r="2219">
          <cell r="AA2219">
            <v>2</v>
          </cell>
          <cell r="AR2219" t="b">
            <v>0</v>
          </cell>
          <cell r="BC2219" t="str">
            <v/>
          </cell>
          <cell r="BH2219" t="str">
            <v/>
          </cell>
        </row>
        <row r="2220">
          <cell r="AA2220">
            <v>2</v>
          </cell>
          <cell r="AR2220" t="b">
            <v>0</v>
          </cell>
          <cell r="BC2220" t="str">
            <v/>
          </cell>
          <cell r="BH2220" t="str">
            <v/>
          </cell>
        </row>
        <row r="2221">
          <cell r="AA2221">
            <v>2</v>
          </cell>
          <cell r="BC2221" t="str">
            <v/>
          </cell>
          <cell r="BH2221" t="str">
            <v/>
          </cell>
        </row>
        <row r="2222">
          <cell r="AA2222">
            <v>2</v>
          </cell>
          <cell r="BC2222" t="str">
            <v/>
          </cell>
          <cell r="BH2222" t="str">
            <v/>
          </cell>
        </row>
        <row r="2223">
          <cell r="AA2223">
            <v>2</v>
          </cell>
          <cell r="AR2223" t="b">
            <v>0</v>
          </cell>
          <cell r="BC2223" t="str">
            <v/>
          </cell>
          <cell r="BH2223" t="str">
            <v/>
          </cell>
        </row>
        <row r="2224">
          <cell r="AA2224">
            <v>2</v>
          </cell>
          <cell r="AR2224" t="b">
            <v>0</v>
          </cell>
          <cell r="BC2224" t="str">
            <v/>
          </cell>
          <cell r="BH2224" t="str">
            <v/>
          </cell>
        </row>
        <row r="2225">
          <cell r="AA2225">
            <v>2</v>
          </cell>
          <cell r="AR2225" t="b">
            <v>0</v>
          </cell>
          <cell r="BC2225" t="str">
            <v/>
          </cell>
          <cell r="BH2225" t="str">
            <v/>
          </cell>
        </row>
        <row r="2226">
          <cell r="AA2226">
            <v>2</v>
          </cell>
          <cell r="AR2226" t="b">
            <v>0</v>
          </cell>
          <cell r="BC2226" t="str">
            <v/>
          </cell>
          <cell r="BH2226" t="str">
            <v/>
          </cell>
        </row>
        <row r="2227">
          <cell r="AA2227">
            <v>2</v>
          </cell>
          <cell r="BC2227" t="str">
            <v/>
          </cell>
          <cell r="BH2227" t="str">
            <v/>
          </cell>
        </row>
        <row r="2228">
          <cell r="AA2228">
            <v>2</v>
          </cell>
          <cell r="AR2228" t="b">
            <v>0</v>
          </cell>
          <cell r="BC2228" t="str">
            <v/>
          </cell>
          <cell r="BH2228" t="str">
            <v/>
          </cell>
        </row>
        <row r="2229">
          <cell r="AA2229">
            <v>2</v>
          </cell>
          <cell r="AR2229" t="b">
            <v>0</v>
          </cell>
          <cell r="BC2229" t="str">
            <v/>
          </cell>
          <cell r="BH2229" t="str">
            <v/>
          </cell>
        </row>
        <row r="2230">
          <cell r="AA2230">
            <v>2</v>
          </cell>
          <cell r="AR2230" t="b">
            <v>0</v>
          </cell>
          <cell r="BC2230" t="str">
            <v/>
          </cell>
          <cell r="BH2230" t="str">
            <v/>
          </cell>
        </row>
        <row r="2231">
          <cell r="AA2231">
            <v>2</v>
          </cell>
          <cell r="AR2231" t="b">
            <v>0</v>
          </cell>
          <cell r="BC2231" t="str">
            <v/>
          </cell>
          <cell r="BH2231" t="str">
            <v/>
          </cell>
        </row>
        <row r="2232">
          <cell r="AA2232">
            <v>2</v>
          </cell>
          <cell r="AR2232" t="b">
            <v>0</v>
          </cell>
          <cell r="BC2232" t="str">
            <v/>
          </cell>
          <cell r="BH2232" t="str">
            <v/>
          </cell>
        </row>
        <row r="2233">
          <cell r="AA2233">
            <v>2</v>
          </cell>
          <cell r="AR2233" t="b">
            <v>0</v>
          </cell>
          <cell r="BC2233" t="str">
            <v/>
          </cell>
          <cell r="BH2233" t="str">
            <v/>
          </cell>
        </row>
        <row r="2234">
          <cell r="BC2234" t="str">
            <v/>
          </cell>
          <cell r="BH2234" t="str">
            <v/>
          </cell>
        </row>
        <row r="2235">
          <cell r="AA2235">
            <v>2</v>
          </cell>
          <cell r="AR2235" t="b">
            <v>0</v>
          </cell>
          <cell r="BC2235" t="str">
            <v/>
          </cell>
          <cell r="BH2235" t="str">
            <v/>
          </cell>
        </row>
        <row r="2236">
          <cell r="AA2236">
            <v>2</v>
          </cell>
          <cell r="AR2236" t="b">
            <v>0</v>
          </cell>
          <cell r="BC2236" t="str">
            <v/>
          </cell>
          <cell r="BH2236" t="str">
            <v/>
          </cell>
        </row>
        <row r="2237">
          <cell r="AA2237">
            <v>2</v>
          </cell>
          <cell r="AR2237" t="b">
            <v>0</v>
          </cell>
          <cell r="BC2237" t="str">
            <v/>
          </cell>
          <cell r="BH2237" t="str">
            <v/>
          </cell>
        </row>
        <row r="2238">
          <cell r="AA2238">
            <v>2</v>
          </cell>
          <cell r="BC2238" t="str">
            <v/>
          </cell>
          <cell r="BH2238" t="str">
            <v/>
          </cell>
        </row>
        <row r="2239">
          <cell r="AA2239">
            <v>2</v>
          </cell>
          <cell r="BC2239" t="str">
            <v/>
          </cell>
          <cell r="BH2239" t="str">
            <v/>
          </cell>
        </row>
        <row r="2240">
          <cell r="AA2240">
            <v>2</v>
          </cell>
          <cell r="BC2240" t="str">
            <v/>
          </cell>
          <cell r="BH2240" t="str">
            <v/>
          </cell>
        </row>
        <row r="2241">
          <cell r="AA2241">
            <v>2</v>
          </cell>
          <cell r="AR2241" t="b">
            <v>0</v>
          </cell>
          <cell r="BC2241" t="str">
            <v/>
          </cell>
          <cell r="BH2241" t="str">
            <v/>
          </cell>
        </row>
        <row r="2242">
          <cell r="AA2242">
            <v>2</v>
          </cell>
          <cell r="AR2242" t="b">
            <v>0</v>
          </cell>
          <cell r="BC2242" t="str">
            <v/>
          </cell>
          <cell r="BH2242" t="str">
            <v/>
          </cell>
        </row>
        <row r="2243">
          <cell r="AA2243">
            <v>2</v>
          </cell>
          <cell r="AR2243" t="b">
            <v>0</v>
          </cell>
          <cell r="BC2243" t="str">
            <v/>
          </cell>
          <cell r="BH2243" t="str">
            <v/>
          </cell>
        </row>
        <row r="2244">
          <cell r="AA2244">
            <v>2</v>
          </cell>
          <cell r="AR2244" t="b">
            <v>0</v>
          </cell>
          <cell r="BC2244" t="str">
            <v/>
          </cell>
          <cell r="BH2244" t="str">
            <v/>
          </cell>
        </row>
        <row r="2245">
          <cell r="BC2245" t="str">
            <v/>
          </cell>
          <cell r="BH2245" t="str">
            <v/>
          </cell>
        </row>
        <row r="2246">
          <cell r="BC2246" t="str">
            <v/>
          </cell>
          <cell r="BH2246" t="str">
            <v/>
          </cell>
        </row>
        <row r="2247">
          <cell r="AA2247">
            <v>2</v>
          </cell>
          <cell r="AR2247" t="b">
            <v>0</v>
          </cell>
          <cell r="BC2247" t="str">
            <v/>
          </cell>
          <cell r="BH2247" t="str">
            <v/>
          </cell>
        </row>
        <row r="2248">
          <cell r="BC2248" t="str">
            <v/>
          </cell>
          <cell r="BH2248" t="str">
            <v/>
          </cell>
        </row>
        <row r="2249">
          <cell r="AA2249">
            <v>2</v>
          </cell>
          <cell r="BC2249" t="str">
            <v/>
          </cell>
          <cell r="BH2249" t="str">
            <v/>
          </cell>
        </row>
        <row r="2250">
          <cell r="AA2250">
            <v>2</v>
          </cell>
          <cell r="AR2250" t="b">
            <v>0</v>
          </cell>
          <cell r="BC2250" t="str">
            <v/>
          </cell>
          <cell r="BH2250" t="str">
            <v/>
          </cell>
        </row>
        <row r="2251">
          <cell r="AA2251">
            <v>2</v>
          </cell>
          <cell r="BC2251" t="str">
            <v/>
          </cell>
          <cell r="BH2251" t="str">
            <v/>
          </cell>
        </row>
        <row r="2252">
          <cell r="AA2252">
            <v>2</v>
          </cell>
          <cell r="BC2252" t="str">
            <v/>
          </cell>
          <cell r="BH2252" t="str">
            <v/>
          </cell>
        </row>
        <row r="2253">
          <cell r="AA2253">
            <v>2</v>
          </cell>
          <cell r="BC2253" t="str">
            <v/>
          </cell>
          <cell r="BH2253" t="str">
            <v/>
          </cell>
        </row>
        <row r="2254">
          <cell r="AA2254">
            <v>2</v>
          </cell>
          <cell r="BC2254" t="str">
            <v/>
          </cell>
          <cell r="BH2254" t="str">
            <v/>
          </cell>
        </row>
        <row r="2255">
          <cell r="AA2255">
            <v>2</v>
          </cell>
          <cell r="BC2255" t="str">
            <v/>
          </cell>
          <cell r="BH2255" t="str">
            <v/>
          </cell>
        </row>
        <row r="2256">
          <cell r="AA2256">
            <v>2</v>
          </cell>
          <cell r="BC2256" t="str">
            <v/>
          </cell>
          <cell r="BH2256" t="str">
            <v/>
          </cell>
        </row>
        <row r="2257">
          <cell r="AA2257">
            <v>2</v>
          </cell>
          <cell r="BC2257" t="str">
            <v/>
          </cell>
          <cell r="BH2257" t="str">
            <v/>
          </cell>
        </row>
        <row r="2258">
          <cell r="AA2258">
            <v>2</v>
          </cell>
          <cell r="AR2258" t="b">
            <v>0</v>
          </cell>
          <cell r="BC2258" t="str">
            <v/>
          </cell>
          <cell r="BH2258" t="str">
            <v/>
          </cell>
        </row>
        <row r="2259">
          <cell r="AA2259">
            <v>2</v>
          </cell>
          <cell r="BC2259" t="str">
            <v/>
          </cell>
          <cell r="BH2259" t="str">
            <v/>
          </cell>
        </row>
        <row r="2260">
          <cell r="AA2260">
            <v>2</v>
          </cell>
          <cell r="BC2260" t="str">
            <v/>
          </cell>
          <cell r="BH2260" t="str">
            <v/>
          </cell>
        </row>
        <row r="2261">
          <cell r="AA2261">
            <v>2</v>
          </cell>
          <cell r="BC2261" t="str">
            <v/>
          </cell>
          <cell r="BH2261" t="str">
            <v/>
          </cell>
        </row>
        <row r="2262">
          <cell r="AA2262">
            <v>2</v>
          </cell>
          <cell r="BC2262" t="str">
            <v/>
          </cell>
          <cell r="BH2262" t="str">
            <v/>
          </cell>
        </row>
        <row r="2263">
          <cell r="AA2263">
            <v>2</v>
          </cell>
          <cell r="BC2263" t="str">
            <v/>
          </cell>
          <cell r="BH2263" t="str">
            <v/>
          </cell>
        </row>
        <row r="2264">
          <cell r="BC2264" t="str">
            <v/>
          </cell>
          <cell r="BH2264" t="str">
            <v/>
          </cell>
        </row>
        <row r="2265">
          <cell r="AA2265">
            <v>2</v>
          </cell>
          <cell r="BC2265" t="str">
            <v/>
          </cell>
          <cell r="BH2265" t="str">
            <v/>
          </cell>
        </row>
        <row r="2266">
          <cell r="AA2266">
            <v>2</v>
          </cell>
          <cell r="BC2266" t="str">
            <v/>
          </cell>
          <cell r="BH2266" t="str">
            <v/>
          </cell>
        </row>
        <row r="2267">
          <cell r="AA2267">
            <v>2</v>
          </cell>
          <cell r="AR2267" t="b">
            <v>0</v>
          </cell>
          <cell r="BC2267" t="str">
            <v/>
          </cell>
          <cell r="BH2267" t="str">
            <v/>
          </cell>
        </row>
        <row r="2268">
          <cell r="AA2268">
            <v>2</v>
          </cell>
          <cell r="AR2268" t="b">
            <v>0</v>
          </cell>
          <cell r="BC2268" t="str">
            <v/>
          </cell>
          <cell r="BH2268" t="str">
            <v/>
          </cell>
        </row>
        <row r="2269">
          <cell r="AA2269">
            <v>2</v>
          </cell>
          <cell r="AR2269" t="b">
            <v>0</v>
          </cell>
          <cell r="BC2269" t="str">
            <v/>
          </cell>
          <cell r="BH2269" t="str">
            <v/>
          </cell>
        </row>
        <row r="2270">
          <cell r="AA2270">
            <v>2</v>
          </cell>
          <cell r="BC2270" t="str">
            <v/>
          </cell>
          <cell r="BH2270" t="str">
            <v/>
          </cell>
        </row>
        <row r="2271">
          <cell r="AA2271">
            <v>2</v>
          </cell>
          <cell r="BC2271" t="str">
            <v/>
          </cell>
          <cell r="BH2271" t="str">
            <v/>
          </cell>
        </row>
        <row r="2272">
          <cell r="AA2272">
            <v>2</v>
          </cell>
          <cell r="BC2272" t="str">
            <v/>
          </cell>
          <cell r="BH2272" t="str">
            <v/>
          </cell>
        </row>
        <row r="2273">
          <cell r="AA2273">
            <v>2</v>
          </cell>
          <cell r="BC2273" t="str">
            <v/>
          </cell>
          <cell r="BH2273" t="str">
            <v/>
          </cell>
        </row>
        <row r="2274">
          <cell r="AA2274">
            <v>2</v>
          </cell>
          <cell r="BC2274" t="str">
            <v/>
          </cell>
          <cell r="BH2274" t="str">
            <v/>
          </cell>
        </row>
        <row r="2275">
          <cell r="AA2275">
            <v>2</v>
          </cell>
          <cell r="AR2275" t="b">
            <v>0</v>
          </cell>
          <cell r="BC2275" t="str">
            <v/>
          </cell>
          <cell r="BH2275" t="str">
            <v/>
          </cell>
        </row>
        <row r="2276">
          <cell r="AA2276">
            <v>2</v>
          </cell>
          <cell r="BC2276" t="str">
            <v/>
          </cell>
          <cell r="BH2276" t="str">
            <v/>
          </cell>
        </row>
        <row r="2277">
          <cell r="AA2277">
            <v>2</v>
          </cell>
          <cell r="AR2277" t="b">
            <v>0</v>
          </cell>
          <cell r="BC2277" t="str">
            <v/>
          </cell>
          <cell r="BH2277" t="str">
            <v/>
          </cell>
        </row>
        <row r="2278">
          <cell r="AA2278">
            <v>2</v>
          </cell>
          <cell r="AR2278" t="b">
            <v>0</v>
          </cell>
          <cell r="BC2278" t="str">
            <v/>
          </cell>
          <cell r="BH2278" t="str">
            <v/>
          </cell>
        </row>
        <row r="2279">
          <cell r="AA2279">
            <v>2</v>
          </cell>
          <cell r="BC2279" t="str">
            <v/>
          </cell>
          <cell r="BH2279" t="str">
            <v/>
          </cell>
        </row>
        <row r="2280">
          <cell r="BC2280" t="str">
            <v/>
          </cell>
          <cell r="BH2280" t="str">
            <v/>
          </cell>
        </row>
        <row r="2281">
          <cell r="BC2281" t="str">
            <v/>
          </cell>
          <cell r="BH2281" t="str">
            <v/>
          </cell>
        </row>
        <row r="2282">
          <cell r="AA2282">
            <v>2</v>
          </cell>
          <cell r="BC2282" t="str">
            <v/>
          </cell>
          <cell r="BH2282" t="str">
            <v/>
          </cell>
        </row>
        <row r="2283">
          <cell r="AA2283">
            <v>2</v>
          </cell>
          <cell r="BC2283" t="str">
            <v/>
          </cell>
          <cell r="BH2283" t="str">
            <v/>
          </cell>
        </row>
        <row r="2284">
          <cell r="AA2284">
            <v>2</v>
          </cell>
          <cell r="BC2284" t="str">
            <v/>
          </cell>
          <cell r="BH2284" t="str">
            <v/>
          </cell>
        </row>
        <row r="2285">
          <cell r="AA2285">
            <v>2</v>
          </cell>
          <cell r="BC2285" t="str">
            <v/>
          </cell>
          <cell r="BH2285" t="str">
            <v/>
          </cell>
        </row>
        <row r="2286">
          <cell r="AA2286">
            <v>2</v>
          </cell>
          <cell r="BC2286" t="str">
            <v/>
          </cell>
          <cell r="BH2286" t="str">
            <v/>
          </cell>
        </row>
        <row r="2287">
          <cell r="AA2287">
            <v>2</v>
          </cell>
          <cell r="BC2287" t="str">
            <v/>
          </cell>
          <cell r="BH2287" t="str">
            <v/>
          </cell>
        </row>
        <row r="2288">
          <cell r="AA2288">
            <v>2</v>
          </cell>
          <cell r="AR2288" t="b">
            <v>0</v>
          </cell>
          <cell r="BC2288" t="str">
            <v/>
          </cell>
          <cell r="BH2288" t="str">
            <v/>
          </cell>
        </row>
        <row r="2289">
          <cell r="AA2289">
            <v>2</v>
          </cell>
          <cell r="AR2289" t="b">
            <v>0</v>
          </cell>
          <cell r="BC2289" t="str">
            <v/>
          </cell>
          <cell r="BH2289" t="str">
            <v/>
          </cell>
        </row>
        <row r="2290">
          <cell r="AA2290">
            <v>2</v>
          </cell>
          <cell r="BC2290" t="str">
            <v/>
          </cell>
          <cell r="BH2290" t="str">
            <v/>
          </cell>
        </row>
        <row r="2291">
          <cell r="BC2291" t="str">
            <v/>
          </cell>
          <cell r="BH2291" t="str">
            <v/>
          </cell>
        </row>
        <row r="2292">
          <cell r="AA2292">
            <v>2</v>
          </cell>
          <cell r="BC2292" t="str">
            <v/>
          </cell>
          <cell r="BH2292" t="str">
            <v/>
          </cell>
        </row>
        <row r="2293">
          <cell r="AA2293">
            <v>2</v>
          </cell>
          <cell r="BC2293" t="str">
            <v/>
          </cell>
          <cell r="BH2293" t="str">
            <v/>
          </cell>
        </row>
        <row r="2294">
          <cell r="AA2294">
            <v>2</v>
          </cell>
          <cell r="BC2294" t="str">
            <v/>
          </cell>
          <cell r="BH2294" t="str">
            <v/>
          </cell>
        </row>
        <row r="2295">
          <cell r="AA2295">
            <v>2</v>
          </cell>
          <cell r="BC2295" t="str">
            <v/>
          </cell>
          <cell r="BH2295" t="str">
            <v/>
          </cell>
        </row>
        <row r="2296">
          <cell r="AA2296">
            <v>2</v>
          </cell>
          <cell r="BC2296" t="str">
            <v/>
          </cell>
          <cell r="BH2296" t="str">
            <v/>
          </cell>
        </row>
        <row r="2297">
          <cell r="AA2297">
            <v>2</v>
          </cell>
          <cell r="BC2297" t="str">
            <v/>
          </cell>
          <cell r="BH2297" t="str">
            <v/>
          </cell>
        </row>
        <row r="2298">
          <cell r="AA2298">
            <v>2</v>
          </cell>
          <cell r="BC2298" t="str">
            <v/>
          </cell>
          <cell r="BH2298" t="str">
            <v/>
          </cell>
        </row>
        <row r="2299">
          <cell r="AA2299">
            <v>2</v>
          </cell>
          <cell r="BC2299" t="str">
            <v/>
          </cell>
          <cell r="BH2299" t="str">
            <v/>
          </cell>
        </row>
        <row r="2300">
          <cell r="AA2300">
            <v>2</v>
          </cell>
          <cell r="BC2300" t="str">
            <v/>
          </cell>
          <cell r="BH2300" t="str">
            <v/>
          </cell>
        </row>
        <row r="2301">
          <cell r="BC2301" t="str">
            <v/>
          </cell>
          <cell r="BH2301" t="str">
            <v/>
          </cell>
        </row>
        <row r="2302">
          <cell r="BC2302" t="str">
            <v/>
          </cell>
          <cell r="BH2302" t="str">
            <v/>
          </cell>
        </row>
        <row r="2303">
          <cell r="BC2303" t="str">
            <v/>
          </cell>
          <cell r="BH2303" t="str">
            <v/>
          </cell>
        </row>
        <row r="2304">
          <cell r="AA2304">
            <v>2</v>
          </cell>
          <cell r="BC2304" t="str">
            <v/>
          </cell>
          <cell r="BH2304" t="str">
            <v/>
          </cell>
        </row>
        <row r="2305">
          <cell r="AA2305">
            <v>2</v>
          </cell>
          <cell r="BC2305" t="str">
            <v/>
          </cell>
          <cell r="BH2305" t="str">
            <v/>
          </cell>
        </row>
        <row r="2306">
          <cell r="AA2306">
            <v>2</v>
          </cell>
          <cell r="BC2306" t="str">
            <v/>
          </cell>
          <cell r="BH2306" t="str">
            <v/>
          </cell>
        </row>
        <row r="2307">
          <cell r="AA2307">
            <v>2</v>
          </cell>
          <cell r="BC2307" t="str">
            <v/>
          </cell>
          <cell r="BH2307" t="str">
            <v/>
          </cell>
        </row>
        <row r="2308">
          <cell r="AA2308">
            <v>2</v>
          </cell>
          <cell r="BC2308" t="str">
            <v/>
          </cell>
          <cell r="BH2308" t="str">
            <v/>
          </cell>
        </row>
        <row r="2309">
          <cell r="AA2309">
            <v>2</v>
          </cell>
          <cell r="AR2309" t="b">
            <v>0</v>
          </cell>
          <cell r="BC2309" t="str">
            <v/>
          </cell>
          <cell r="BH2309" t="str">
            <v/>
          </cell>
        </row>
        <row r="2310">
          <cell r="AA2310">
            <v>2</v>
          </cell>
          <cell r="AR2310" t="b">
            <v>0</v>
          </cell>
          <cell r="BC2310" t="str">
            <v/>
          </cell>
          <cell r="BH2310" t="str">
            <v/>
          </cell>
        </row>
        <row r="2311">
          <cell r="AA2311">
            <v>2</v>
          </cell>
          <cell r="AR2311" t="b">
            <v>0</v>
          </cell>
          <cell r="BC2311" t="str">
            <v/>
          </cell>
          <cell r="BH2311" t="str">
            <v/>
          </cell>
        </row>
        <row r="2312">
          <cell r="AA2312">
            <v>2</v>
          </cell>
          <cell r="BC2312" t="str">
            <v/>
          </cell>
          <cell r="BH2312" t="str">
            <v/>
          </cell>
        </row>
        <row r="2313">
          <cell r="BC2313" t="str">
            <v/>
          </cell>
          <cell r="BH2313" t="str">
            <v/>
          </cell>
        </row>
        <row r="2314">
          <cell r="AA2314">
            <v>2</v>
          </cell>
          <cell r="AR2314" t="b">
            <v>0</v>
          </cell>
          <cell r="BC2314" t="str">
            <v/>
          </cell>
          <cell r="BH2314" t="str">
            <v/>
          </cell>
        </row>
        <row r="2315">
          <cell r="AA2315">
            <v>2</v>
          </cell>
          <cell r="AR2315" t="b">
            <v>0</v>
          </cell>
          <cell r="BC2315" t="str">
            <v/>
          </cell>
          <cell r="BH2315" t="str">
            <v/>
          </cell>
        </row>
        <row r="2316">
          <cell r="AA2316">
            <v>2</v>
          </cell>
          <cell r="BC2316" t="str">
            <v/>
          </cell>
          <cell r="BH2316" t="str">
            <v/>
          </cell>
        </row>
        <row r="2317">
          <cell r="AA2317">
            <v>2</v>
          </cell>
          <cell r="BC2317" t="str">
            <v/>
          </cell>
          <cell r="BH2317" t="str">
            <v/>
          </cell>
        </row>
        <row r="2318">
          <cell r="AA2318">
            <v>2</v>
          </cell>
          <cell r="BC2318" t="str">
            <v/>
          </cell>
          <cell r="BH2318" t="str">
            <v/>
          </cell>
        </row>
        <row r="2319">
          <cell r="AA2319">
            <v>2</v>
          </cell>
          <cell r="AR2319" t="b">
            <v>0</v>
          </cell>
          <cell r="BC2319" t="str">
            <v/>
          </cell>
          <cell r="BH2319" t="str">
            <v/>
          </cell>
        </row>
        <row r="2320">
          <cell r="BC2320" t="str">
            <v/>
          </cell>
          <cell r="BH2320" t="str">
            <v/>
          </cell>
        </row>
        <row r="2321">
          <cell r="BC2321" t="str">
            <v/>
          </cell>
          <cell r="BH2321" t="str">
            <v/>
          </cell>
        </row>
        <row r="2322">
          <cell r="BC2322" t="str">
            <v/>
          </cell>
          <cell r="BH2322" t="str">
            <v/>
          </cell>
        </row>
        <row r="2323">
          <cell r="BC2323" t="str">
            <v/>
          </cell>
          <cell r="BH2323" t="str">
            <v/>
          </cell>
        </row>
        <row r="2324">
          <cell r="AA2324">
            <v>2</v>
          </cell>
          <cell r="BC2324" t="str">
            <v/>
          </cell>
          <cell r="BH2324" t="str">
            <v/>
          </cell>
        </row>
        <row r="2325">
          <cell r="AA2325">
            <v>2</v>
          </cell>
          <cell r="BC2325" t="str">
            <v/>
          </cell>
          <cell r="BH2325" t="str">
            <v/>
          </cell>
        </row>
        <row r="2326">
          <cell r="BC2326" t="str">
            <v/>
          </cell>
          <cell r="BH2326" t="str">
            <v/>
          </cell>
        </row>
        <row r="2327">
          <cell r="AA2327">
            <v>2</v>
          </cell>
          <cell r="BC2327" t="str">
            <v/>
          </cell>
          <cell r="BH2327" t="str">
            <v/>
          </cell>
        </row>
        <row r="2328">
          <cell r="AA2328">
            <v>2</v>
          </cell>
          <cell r="AR2328" t="b">
            <v>0</v>
          </cell>
          <cell r="BC2328" t="str">
            <v/>
          </cell>
          <cell r="BH2328" t="str">
            <v/>
          </cell>
        </row>
        <row r="2329">
          <cell r="AA2329">
            <v>2</v>
          </cell>
          <cell r="AR2329" t="b">
            <v>0</v>
          </cell>
          <cell r="BC2329" t="str">
            <v/>
          </cell>
          <cell r="BH2329" t="str">
            <v/>
          </cell>
        </row>
        <row r="2330">
          <cell r="BC2330" t="str">
            <v/>
          </cell>
          <cell r="BH2330" t="str">
            <v/>
          </cell>
        </row>
        <row r="2331">
          <cell r="BC2331" t="str">
            <v/>
          </cell>
          <cell r="BH2331" t="str">
            <v/>
          </cell>
        </row>
        <row r="2332">
          <cell r="BC2332" t="str">
            <v/>
          </cell>
          <cell r="BH2332" t="str">
            <v/>
          </cell>
        </row>
        <row r="2333">
          <cell r="BC2333" t="str">
            <v/>
          </cell>
          <cell r="BH2333" t="str">
            <v/>
          </cell>
        </row>
        <row r="2334">
          <cell r="BC2334" t="str">
            <v/>
          </cell>
          <cell r="BH2334" t="str">
            <v/>
          </cell>
        </row>
        <row r="2335">
          <cell r="AA2335">
            <v>2</v>
          </cell>
          <cell r="BC2335" t="str">
            <v/>
          </cell>
          <cell r="BH2335" t="str">
            <v/>
          </cell>
        </row>
        <row r="2336">
          <cell r="BC2336" t="str">
            <v/>
          </cell>
          <cell r="BH2336" t="str">
            <v/>
          </cell>
        </row>
        <row r="2337">
          <cell r="BC2337" t="str">
            <v/>
          </cell>
          <cell r="BH2337" t="str">
            <v/>
          </cell>
        </row>
        <row r="2338">
          <cell r="BC2338" t="str">
            <v/>
          </cell>
          <cell r="BH2338" t="str">
            <v/>
          </cell>
        </row>
        <row r="2339">
          <cell r="BC2339" t="str">
            <v/>
          </cell>
          <cell r="BH2339" t="str">
            <v/>
          </cell>
        </row>
        <row r="2340">
          <cell r="BC2340" t="str">
            <v/>
          </cell>
          <cell r="BH2340" t="str">
            <v/>
          </cell>
        </row>
        <row r="2341">
          <cell r="AA2341">
            <v>2</v>
          </cell>
          <cell r="BC2341" t="str">
            <v/>
          </cell>
          <cell r="BH2341" t="str">
            <v/>
          </cell>
        </row>
        <row r="2342">
          <cell r="AA2342">
            <v>2</v>
          </cell>
          <cell r="BC2342" t="str">
            <v/>
          </cell>
          <cell r="BH2342" t="str">
            <v/>
          </cell>
        </row>
        <row r="2343">
          <cell r="AA2343">
            <v>2</v>
          </cell>
          <cell r="BC2343" t="str">
            <v/>
          </cell>
          <cell r="BH2343" t="str">
            <v/>
          </cell>
        </row>
        <row r="2344">
          <cell r="AA2344">
            <v>2</v>
          </cell>
          <cell r="BC2344" t="str">
            <v/>
          </cell>
          <cell r="BH2344" t="str">
            <v/>
          </cell>
        </row>
        <row r="2345">
          <cell r="AA2345">
            <v>2</v>
          </cell>
          <cell r="BC2345" t="str">
            <v/>
          </cell>
          <cell r="BH2345" t="str">
            <v/>
          </cell>
        </row>
        <row r="2346">
          <cell r="AA2346">
            <v>2</v>
          </cell>
          <cell r="BC2346" t="str">
            <v/>
          </cell>
          <cell r="BH2346" t="str">
            <v/>
          </cell>
        </row>
        <row r="2347">
          <cell r="AA2347">
            <v>2</v>
          </cell>
          <cell r="BC2347" t="str">
            <v/>
          </cell>
          <cell r="BH2347" t="str">
            <v/>
          </cell>
        </row>
        <row r="2348">
          <cell r="AA2348">
            <v>2</v>
          </cell>
          <cell r="BC2348" t="str">
            <v/>
          </cell>
          <cell r="BH2348" t="str">
            <v/>
          </cell>
        </row>
        <row r="2349">
          <cell r="AA2349">
            <v>2</v>
          </cell>
          <cell r="BC2349" t="str">
            <v/>
          </cell>
          <cell r="BH2349" t="str">
            <v/>
          </cell>
        </row>
        <row r="2350">
          <cell r="AA2350">
            <v>2</v>
          </cell>
          <cell r="BC2350" t="str">
            <v/>
          </cell>
          <cell r="BH2350" t="str">
            <v/>
          </cell>
        </row>
        <row r="2351">
          <cell r="AA2351">
            <v>2</v>
          </cell>
          <cell r="BC2351" t="str">
            <v/>
          </cell>
          <cell r="BH2351" t="str">
            <v/>
          </cell>
        </row>
        <row r="2352">
          <cell r="AA2352">
            <v>2</v>
          </cell>
          <cell r="BC2352" t="str">
            <v/>
          </cell>
          <cell r="BH2352" t="str">
            <v/>
          </cell>
        </row>
        <row r="2353">
          <cell r="AA2353">
            <v>2</v>
          </cell>
          <cell r="AR2353" t="b">
            <v>0</v>
          </cell>
          <cell r="BC2353" t="str">
            <v/>
          </cell>
          <cell r="BH2353" t="str">
            <v/>
          </cell>
        </row>
        <row r="2354">
          <cell r="AA2354">
            <v>2</v>
          </cell>
          <cell r="AR2354" t="b">
            <v>0</v>
          </cell>
          <cell r="BC2354" t="str">
            <v/>
          </cell>
          <cell r="BH2354" t="str">
            <v/>
          </cell>
        </row>
        <row r="2355">
          <cell r="AA2355">
            <v>2</v>
          </cell>
          <cell r="AR2355" t="b">
            <v>0</v>
          </cell>
          <cell r="BC2355" t="str">
            <v/>
          </cell>
          <cell r="BH2355" t="str">
            <v/>
          </cell>
        </row>
        <row r="2356">
          <cell r="AA2356">
            <v>2</v>
          </cell>
          <cell r="BC2356" t="str">
            <v/>
          </cell>
          <cell r="BH2356" t="str">
            <v/>
          </cell>
        </row>
        <row r="2357">
          <cell r="AA2357">
            <v>2</v>
          </cell>
          <cell r="BC2357" t="str">
            <v/>
          </cell>
          <cell r="BH2357" t="str">
            <v/>
          </cell>
        </row>
        <row r="2358">
          <cell r="AA2358">
            <v>2</v>
          </cell>
          <cell r="AR2358" t="b">
            <v>0</v>
          </cell>
          <cell r="BC2358" t="str">
            <v/>
          </cell>
          <cell r="BH2358" t="str">
            <v/>
          </cell>
        </row>
        <row r="2359">
          <cell r="AA2359">
            <v>2</v>
          </cell>
          <cell r="AR2359" t="b">
            <v>0</v>
          </cell>
          <cell r="BC2359" t="str">
            <v/>
          </cell>
          <cell r="BH2359" t="str">
            <v/>
          </cell>
        </row>
        <row r="2360">
          <cell r="AA2360">
            <v>2</v>
          </cell>
          <cell r="BC2360" t="str">
            <v/>
          </cell>
          <cell r="BH2360" t="str">
            <v/>
          </cell>
        </row>
        <row r="2361">
          <cell r="BC2361" t="str">
            <v/>
          </cell>
          <cell r="BH2361" t="str">
            <v/>
          </cell>
        </row>
        <row r="2362">
          <cell r="AA2362">
            <v>2</v>
          </cell>
          <cell r="BC2362" t="str">
            <v/>
          </cell>
          <cell r="BH2362" t="str">
            <v/>
          </cell>
        </row>
        <row r="2363">
          <cell r="AA2363">
            <v>2</v>
          </cell>
          <cell r="BC2363" t="str">
            <v/>
          </cell>
          <cell r="BH2363" t="str">
            <v/>
          </cell>
        </row>
        <row r="2364">
          <cell r="AA2364">
            <v>2</v>
          </cell>
          <cell r="BC2364" t="str">
            <v/>
          </cell>
          <cell r="BH2364" t="str">
            <v/>
          </cell>
        </row>
        <row r="2365">
          <cell r="AA2365">
            <v>2</v>
          </cell>
          <cell r="BC2365" t="str">
            <v/>
          </cell>
          <cell r="BH2365" t="str">
            <v/>
          </cell>
        </row>
        <row r="2366">
          <cell r="AA2366">
            <v>2</v>
          </cell>
          <cell r="AR2366" t="b">
            <v>0</v>
          </cell>
          <cell r="BC2366" t="str">
            <v/>
          </cell>
          <cell r="BH2366" t="str">
            <v/>
          </cell>
        </row>
        <row r="2367">
          <cell r="AA2367">
            <v>2</v>
          </cell>
          <cell r="BC2367" t="str">
            <v/>
          </cell>
          <cell r="BH2367" t="str">
            <v/>
          </cell>
        </row>
        <row r="2368">
          <cell r="AA2368">
            <v>2</v>
          </cell>
          <cell r="BC2368" t="str">
            <v/>
          </cell>
          <cell r="BH2368" t="str">
            <v/>
          </cell>
        </row>
        <row r="2369">
          <cell r="BC2369" t="str">
            <v/>
          </cell>
          <cell r="BH2369" t="str">
            <v/>
          </cell>
        </row>
        <row r="2370">
          <cell r="AA2370">
            <v>2</v>
          </cell>
          <cell r="BC2370" t="str">
            <v/>
          </cell>
          <cell r="BH2370" t="str">
            <v/>
          </cell>
        </row>
        <row r="2371">
          <cell r="BC2371" t="str">
            <v/>
          </cell>
          <cell r="BH2371" t="str">
            <v/>
          </cell>
        </row>
        <row r="2372">
          <cell r="AA2372">
            <v>2</v>
          </cell>
          <cell r="BC2372" t="str">
            <v/>
          </cell>
          <cell r="BH2372" t="str">
            <v/>
          </cell>
        </row>
        <row r="2373">
          <cell r="AA2373">
            <v>2</v>
          </cell>
          <cell r="BC2373" t="str">
            <v/>
          </cell>
          <cell r="BH2373" t="str">
            <v/>
          </cell>
        </row>
        <row r="2374">
          <cell r="BC2374" t="str">
            <v/>
          </cell>
          <cell r="BH2374" t="str">
            <v/>
          </cell>
        </row>
        <row r="2375">
          <cell r="AA2375">
            <v>2</v>
          </cell>
          <cell r="BC2375" t="str">
            <v/>
          </cell>
          <cell r="BH2375" t="str">
            <v/>
          </cell>
        </row>
        <row r="2376">
          <cell r="AA2376">
            <v>2</v>
          </cell>
          <cell r="BC2376" t="str">
            <v/>
          </cell>
          <cell r="BH2376" t="str">
            <v/>
          </cell>
        </row>
        <row r="2377">
          <cell r="AA2377">
            <v>2</v>
          </cell>
          <cell r="BC2377" t="str">
            <v/>
          </cell>
          <cell r="BH2377" t="str">
            <v/>
          </cell>
        </row>
        <row r="2378">
          <cell r="AA2378">
            <v>2</v>
          </cell>
          <cell r="BC2378" t="str">
            <v/>
          </cell>
          <cell r="BH2378" t="str">
            <v/>
          </cell>
        </row>
        <row r="2379">
          <cell r="BC2379" t="str">
            <v/>
          </cell>
          <cell r="BH2379" t="str">
            <v/>
          </cell>
        </row>
        <row r="2380">
          <cell r="AA2380">
            <v>2</v>
          </cell>
          <cell r="BC2380" t="str">
            <v/>
          </cell>
          <cell r="BH2380" t="str">
            <v/>
          </cell>
        </row>
        <row r="2381">
          <cell r="BC2381" t="str">
            <v/>
          </cell>
          <cell r="BH2381" t="str">
            <v/>
          </cell>
        </row>
        <row r="2382">
          <cell r="BC2382" t="str">
            <v/>
          </cell>
          <cell r="BH2382" t="str">
            <v/>
          </cell>
        </row>
        <row r="2383">
          <cell r="AA2383">
            <v>2</v>
          </cell>
          <cell r="BC2383" t="str">
            <v/>
          </cell>
          <cell r="BH2383" t="str">
            <v/>
          </cell>
        </row>
        <row r="2384">
          <cell r="AA2384">
            <v>2</v>
          </cell>
          <cell r="BC2384" t="str">
            <v/>
          </cell>
          <cell r="BH2384" t="str">
            <v/>
          </cell>
        </row>
        <row r="2385">
          <cell r="AA2385">
            <v>2</v>
          </cell>
          <cell r="BC2385" t="str">
            <v/>
          </cell>
          <cell r="BH2385" t="str">
            <v/>
          </cell>
        </row>
        <row r="2386">
          <cell r="AA2386">
            <v>2</v>
          </cell>
          <cell r="BC2386" t="str">
            <v/>
          </cell>
          <cell r="BH2386" t="str">
            <v/>
          </cell>
        </row>
        <row r="2387">
          <cell r="BC2387" t="str">
            <v/>
          </cell>
          <cell r="BH2387" t="str">
            <v/>
          </cell>
        </row>
        <row r="2388">
          <cell r="BC2388" t="str">
            <v/>
          </cell>
          <cell r="BH2388" t="str">
            <v/>
          </cell>
        </row>
        <row r="2389">
          <cell r="AA2389">
            <v>2</v>
          </cell>
          <cell r="BC2389" t="str">
            <v/>
          </cell>
          <cell r="BH2389" t="str">
            <v/>
          </cell>
        </row>
        <row r="2390">
          <cell r="BC2390" t="str">
            <v/>
          </cell>
          <cell r="BH2390" t="str">
            <v/>
          </cell>
        </row>
        <row r="2391">
          <cell r="AA2391">
            <v>2</v>
          </cell>
          <cell r="BC2391" t="str">
            <v/>
          </cell>
          <cell r="BH2391" t="str">
            <v/>
          </cell>
        </row>
        <row r="2392">
          <cell r="AA2392">
            <v>2</v>
          </cell>
          <cell r="BC2392" t="str">
            <v/>
          </cell>
          <cell r="BH2392" t="str">
            <v/>
          </cell>
        </row>
        <row r="2393">
          <cell r="AA2393">
            <v>2</v>
          </cell>
          <cell r="BC2393" t="str">
            <v/>
          </cell>
          <cell r="BH2393" t="str">
            <v/>
          </cell>
        </row>
        <row r="2394">
          <cell r="BC2394" t="str">
            <v/>
          </cell>
          <cell r="BH2394" t="str">
            <v/>
          </cell>
        </row>
        <row r="2395">
          <cell r="AA2395">
            <v>2</v>
          </cell>
          <cell r="BC2395" t="str">
            <v/>
          </cell>
          <cell r="BH2395" t="str">
            <v/>
          </cell>
        </row>
        <row r="2396">
          <cell r="BC2396" t="str">
            <v/>
          </cell>
          <cell r="BH2396" t="str">
            <v/>
          </cell>
        </row>
        <row r="2397">
          <cell r="BC2397" t="str">
            <v/>
          </cell>
          <cell r="BH2397" t="str">
            <v/>
          </cell>
        </row>
        <row r="2398">
          <cell r="AA2398">
            <v>2</v>
          </cell>
          <cell r="BC2398" t="str">
            <v/>
          </cell>
          <cell r="BH2398" t="str">
            <v/>
          </cell>
        </row>
        <row r="2399">
          <cell r="AA2399">
            <v>2</v>
          </cell>
          <cell r="AR2399" t="b">
            <v>0</v>
          </cell>
          <cell r="BC2399" t="str">
            <v/>
          </cell>
          <cell r="BH2399" t="str">
            <v/>
          </cell>
        </row>
        <row r="2400">
          <cell r="AA2400">
            <v>2</v>
          </cell>
          <cell r="BC2400" t="str">
            <v/>
          </cell>
          <cell r="BH2400" t="str">
            <v/>
          </cell>
        </row>
        <row r="2401">
          <cell r="AA2401">
            <v>2</v>
          </cell>
          <cell r="AR2401" t="b">
            <v>0</v>
          </cell>
          <cell r="BC2401" t="str">
            <v/>
          </cell>
          <cell r="BH2401" t="str">
            <v/>
          </cell>
        </row>
        <row r="2402">
          <cell r="AA2402">
            <v>2</v>
          </cell>
          <cell r="BC2402" t="str">
            <v/>
          </cell>
          <cell r="BH2402" t="str">
            <v/>
          </cell>
        </row>
        <row r="2403">
          <cell r="AA2403">
            <v>2</v>
          </cell>
          <cell r="BC2403" t="str">
            <v/>
          </cell>
          <cell r="BH2403" t="str">
            <v/>
          </cell>
        </row>
        <row r="2404">
          <cell r="AA2404">
            <v>2</v>
          </cell>
          <cell r="BC2404" t="str">
            <v/>
          </cell>
          <cell r="BH2404" t="str">
            <v/>
          </cell>
        </row>
        <row r="2405">
          <cell r="AA2405">
            <v>2</v>
          </cell>
          <cell r="BC2405" t="str">
            <v/>
          </cell>
          <cell r="BH2405" t="str">
            <v/>
          </cell>
        </row>
        <row r="2406">
          <cell r="AA2406">
            <v>2</v>
          </cell>
          <cell r="BC2406" t="str">
            <v/>
          </cell>
          <cell r="BH2406" t="str">
            <v/>
          </cell>
        </row>
        <row r="2407">
          <cell r="AA2407">
            <v>2</v>
          </cell>
          <cell r="BC2407" t="str">
            <v/>
          </cell>
          <cell r="BH2407" t="str">
            <v/>
          </cell>
        </row>
        <row r="2408">
          <cell r="AA2408">
            <v>2</v>
          </cell>
          <cell r="BC2408" t="str">
            <v/>
          </cell>
          <cell r="BH2408" t="str">
            <v/>
          </cell>
        </row>
        <row r="2409">
          <cell r="BC2409" t="str">
            <v/>
          </cell>
          <cell r="BH2409" t="str">
            <v/>
          </cell>
        </row>
        <row r="2410">
          <cell r="AA2410">
            <v>2</v>
          </cell>
          <cell r="BC2410" t="str">
            <v/>
          </cell>
          <cell r="BH2410" t="str">
            <v/>
          </cell>
        </row>
        <row r="2411">
          <cell r="BC2411" t="str">
            <v/>
          </cell>
          <cell r="BH2411" t="str">
            <v/>
          </cell>
        </row>
        <row r="2412">
          <cell r="AA2412">
            <v>2</v>
          </cell>
          <cell r="BC2412" t="str">
            <v/>
          </cell>
          <cell r="BH2412" t="str">
            <v/>
          </cell>
        </row>
        <row r="2413">
          <cell r="AA2413">
            <v>2</v>
          </cell>
          <cell r="BC2413" t="str">
            <v/>
          </cell>
          <cell r="BH2413" t="str">
            <v/>
          </cell>
        </row>
        <row r="2414">
          <cell r="AA2414">
            <v>2</v>
          </cell>
          <cell r="BC2414" t="str">
            <v/>
          </cell>
          <cell r="BH2414" t="str">
            <v/>
          </cell>
        </row>
        <row r="2415">
          <cell r="AA2415">
            <v>2</v>
          </cell>
          <cell r="BC2415" t="str">
            <v/>
          </cell>
          <cell r="BH2415" t="str">
            <v/>
          </cell>
        </row>
        <row r="2416">
          <cell r="AA2416">
            <v>2</v>
          </cell>
          <cell r="BC2416" t="str">
            <v/>
          </cell>
          <cell r="BH2416" t="str">
            <v/>
          </cell>
        </row>
        <row r="2417">
          <cell r="AA2417">
            <v>2</v>
          </cell>
          <cell r="BC2417" t="str">
            <v/>
          </cell>
          <cell r="BH2417" t="str">
            <v/>
          </cell>
        </row>
        <row r="2418">
          <cell r="BC2418" t="str">
            <v/>
          </cell>
          <cell r="BH2418" t="str">
            <v/>
          </cell>
        </row>
        <row r="2419">
          <cell r="AA2419">
            <v>2</v>
          </cell>
          <cell r="BC2419" t="str">
            <v/>
          </cell>
          <cell r="BH2419" t="str">
            <v/>
          </cell>
        </row>
        <row r="2420">
          <cell r="AA2420">
            <v>2</v>
          </cell>
          <cell r="BC2420" t="str">
            <v/>
          </cell>
          <cell r="BH2420" t="str">
            <v/>
          </cell>
        </row>
        <row r="2421">
          <cell r="AA2421">
            <v>2</v>
          </cell>
          <cell r="BC2421" t="str">
            <v/>
          </cell>
          <cell r="BH2421" t="str">
            <v/>
          </cell>
        </row>
        <row r="2422">
          <cell r="AA2422">
            <v>2</v>
          </cell>
          <cell r="BC2422" t="str">
            <v/>
          </cell>
          <cell r="BH2422" t="str">
            <v/>
          </cell>
        </row>
        <row r="2423">
          <cell r="AA2423">
            <v>2</v>
          </cell>
          <cell r="BC2423" t="str">
            <v/>
          </cell>
          <cell r="BH2423" t="str">
            <v/>
          </cell>
        </row>
        <row r="2424">
          <cell r="AA2424">
            <v>2</v>
          </cell>
          <cell r="BC2424" t="str">
            <v/>
          </cell>
          <cell r="BH2424" t="str">
            <v/>
          </cell>
        </row>
        <row r="2425">
          <cell r="AA2425">
            <v>2</v>
          </cell>
          <cell r="BC2425" t="str">
            <v/>
          </cell>
          <cell r="BH2425" t="str">
            <v/>
          </cell>
        </row>
        <row r="2426">
          <cell r="AA2426">
            <v>2</v>
          </cell>
          <cell r="BC2426" t="str">
            <v/>
          </cell>
          <cell r="BH2426" t="str">
            <v/>
          </cell>
        </row>
        <row r="2427">
          <cell r="AA2427">
            <v>2</v>
          </cell>
          <cell r="AR2427" t="b">
            <v>0</v>
          </cell>
          <cell r="BC2427" t="str">
            <v/>
          </cell>
          <cell r="BH2427" t="str">
            <v/>
          </cell>
        </row>
        <row r="2428">
          <cell r="AA2428">
            <v>2</v>
          </cell>
          <cell r="BC2428" t="str">
            <v/>
          </cell>
          <cell r="BH2428" t="str">
            <v/>
          </cell>
        </row>
        <row r="2429">
          <cell r="BC2429" t="str">
            <v/>
          </cell>
          <cell r="BH2429" t="str">
            <v/>
          </cell>
        </row>
        <row r="2430">
          <cell r="AA2430">
            <v>2</v>
          </cell>
          <cell r="BC2430" t="str">
            <v/>
          </cell>
          <cell r="BH2430" t="str">
            <v/>
          </cell>
        </row>
        <row r="2431">
          <cell r="AA2431">
            <v>2</v>
          </cell>
          <cell r="BC2431" t="str">
            <v/>
          </cell>
          <cell r="BH2431" t="str">
            <v/>
          </cell>
        </row>
        <row r="2432">
          <cell r="BC2432" t="str">
            <v/>
          </cell>
          <cell r="BH2432" t="str">
            <v/>
          </cell>
        </row>
        <row r="2433">
          <cell r="BC2433" t="str">
            <v/>
          </cell>
          <cell r="BH2433" t="str">
            <v/>
          </cell>
        </row>
        <row r="2434">
          <cell r="AA2434">
            <v>2</v>
          </cell>
          <cell r="AR2434" t="b">
            <v>0</v>
          </cell>
          <cell r="BC2434" t="str">
            <v/>
          </cell>
          <cell r="BH2434" t="str">
            <v/>
          </cell>
        </row>
        <row r="2435">
          <cell r="AA2435">
            <v>2</v>
          </cell>
          <cell r="AR2435" t="b">
            <v>0</v>
          </cell>
          <cell r="BC2435" t="str">
            <v/>
          </cell>
          <cell r="BH2435" t="str">
            <v/>
          </cell>
        </row>
        <row r="2436">
          <cell r="AA2436">
            <v>2</v>
          </cell>
          <cell r="BC2436" t="str">
            <v/>
          </cell>
          <cell r="BH2436" t="str">
            <v/>
          </cell>
        </row>
        <row r="2437">
          <cell r="AA2437">
            <v>2</v>
          </cell>
          <cell r="AR2437" t="b">
            <v>0</v>
          </cell>
          <cell r="BC2437" t="str">
            <v/>
          </cell>
          <cell r="BH2437" t="str">
            <v/>
          </cell>
        </row>
        <row r="2438">
          <cell r="AA2438">
            <v>2</v>
          </cell>
          <cell r="BC2438" t="str">
            <v/>
          </cell>
          <cell r="BH2438" t="str">
            <v/>
          </cell>
        </row>
        <row r="2439">
          <cell r="BC2439" t="str">
            <v/>
          </cell>
          <cell r="BH2439" t="str">
            <v/>
          </cell>
        </row>
        <row r="2440">
          <cell r="BC2440" t="str">
            <v/>
          </cell>
          <cell r="BH2440" t="str">
            <v/>
          </cell>
        </row>
        <row r="2441">
          <cell r="AA2441">
            <v>2</v>
          </cell>
          <cell r="AR2441" t="b">
            <v>0</v>
          </cell>
          <cell r="BC2441" t="str">
            <v/>
          </cell>
          <cell r="BH2441" t="str">
            <v/>
          </cell>
        </row>
        <row r="2442">
          <cell r="BC2442" t="str">
            <v/>
          </cell>
          <cell r="BH2442" t="str">
            <v/>
          </cell>
        </row>
        <row r="2443">
          <cell r="BC2443" t="str">
            <v/>
          </cell>
          <cell r="BH2443" t="str">
            <v/>
          </cell>
        </row>
        <row r="2444">
          <cell r="AA2444">
            <v>2</v>
          </cell>
          <cell r="BC2444" t="str">
            <v/>
          </cell>
          <cell r="BH2444" t="str">
            <v/>
          </cell>
        </row>
        <row r="2445">
          <cell r="AA2445">
            <v>2</v>
          </cell>
          <cell r="AR2445" t="b">
            <v>0</v>
          </cell>
          <cell r="BC2445" t="str">
            <v/>
          </cell>
          <cell r="BH2445" t="str">
            <v/>
          </cell>
        </row>
        <row r="2446">
          <cell r="AA2446">
            <v>2</v>
          </cell>
          <cell r="AR2446" t="b">
            <v>0</v>
          </cell>
          <cell r="BC2446" t="str">
            <v/>
          </cell>
          <cell r="BH2446" t="str">
            <v/>
          </cell>
        </row>
        <row r="2447">
          <cell r="AA2447">
            <v>2</v>
          </cell>
          <cell r="BC2447" t="str">
            <v/>
          </cell>
          <cell r="BH2447" t="str">
            <v/>
          </cell>
        </row>
        <row r="2448">
          <cell r="AA2448">
            <v>2</v>
          </cell>
          <cell r="BC2448" t="str">
            <v/>
          </cell>
          <cell r="BH2448" t="str">
            <v/>
          </cell>
        </row>
        <row r="2449">
          <cell r="AA2449">
            <v>2</v>
          </cell>
          <cell r="BC2449" t="str">
            <v/>
          </cell>
          <cell r="BH2449" t="str">
            <v/>
          </cell>
        </row>
        <row r="2450">
          <cell r="AA2450">
            <v>2</v>
          </cell>
          <cell r="AR2450" t="b">
            <v>0</v>
          </cell>
          <cell r="BC2450" t="str">
            <v/>
          </cell>
          <cell r="BH2450" t="str">
            <v/>
          </cell>
        </row>
        <row r="2451">
          <cell r="AA2451">
            <v>2</v>
          </cell>
          <cell r="BC2451" t="str">
            <v/>
          </cell>
          <cell r="BH2451" t="str">
            <v/>
          </cell>
        </row>
        <row r="2452">
          <cell r="AA2452">
            <v>2</v>
          </cell>
          <cell r="BC2452" t="str">
            <v/>
          </cell>
          <cell r="BH2452" t="str">
            <v/>
          </cell>
        </row>
        <row r="2453">
          <cell r="AA2453">
            <v>2</v>
          </cell>
          <cell r="AR2453" t="b">
            <v>0</v>
          </cell>
          <cell r="BC2453" t="str">
            <v/>
          </cell>
          <cell r="BH2453" t="str">
            <v/>
          </cell>
        </row>
        <row r="2454">
          <cell r="AA2454">
            <v>2</v>
          </cell>
          <cell r="BC2454" t="str">
            <v/>
          </cell>
          <cell r="BH2454" t="str">
            <v/>
          </cell>
        </row>
        <row r="2455">
          <cell r="AA2455">
            <v>2</v>
          </cell>
          <cell r="AR2455" t="b">
            <v>0</v>
          </cell>
          <cell r="BC2455" t="str">
            <v/>
          </cell>
          <cell r="BH2455" t="str">
            <v/>
          </cell>
        </row>
        <row r="2456">
          <cell r="AA2456">
            <v>2</v>
          </cell>
          <cell r="AR2456" t="b">
            <v>0</v>
          </cell>
          <cell r="BC2456" t="str">
            <v/>
          </cell>
          <cell r="BH2456" t="str">
            <v/>
          </cell>
        </row>
        <row r="2457">
          <cell r="AA2457">
            <v>2</v>
          </cell>
          <cell r="BC2457" t="str">
            <v/>
          </cell>
          <cell r="BH2457" t="str">
            <v/>
          </cell>
        </row>
        <row r="2458">
          <cell r="AA2458">
            <v>2</v>
          </cell>
          <cell r="AR2458" t="b">
            <v>0</v>
          </cell>
          <cell r="BC2458" t="str">
            <v/>
          </cell>
          <cell r="BH2458" t="str">
            <v/>
          </cell>
        </row>
        <row r="2459">
          <cell r="AA2459">
            <v>2</v>
          </cell>
          <cell r="BC2459" t="str">
            <v/>
          </cell>
          <cell r="BH2459" t="str">
            <v/>
          </cell>
        </row>
        <row r="2460">
          <cell r="AA2460">
            <v>2</v>
          </cell>
          <cell r="AR2460" t="b">
            <v>0</v>
          </cell>
          <cell r="BC2460" t="str">
            <v/>
          </cell>
          <cell r="BH2460" t="str">
            <v/>
          </cell>
        </row>
        <row r="2461">
          <cell r="AA2461">
            <v>2</v>
          </cell>
          <cell r="AR2461" t="b">
            <v>0</v>
          </cell>
          <cell r="BC2461" t="str">
            <v/>
          </cell>
          <cell r="BH2461" t="str">
            <v/>
          </cell>
        </row>
        <row r="2462">
          <cell r="AO2462" t="str">
            <v/>
          </cell>
          <cell r="BC2462" t="str">
            <v/>
          </cell>
          <cell r="BH2462" t="str">
            <v/>
          </cell>
        </row>
        <row r="2463">
          <cell r="AO2463" t="str">
            <v/>
          </cell>
          <cell r="BC2463" t="str">
            <v/>
          </cell>
          <cell r="BH2463" t="str">
            <v/>
          </cell>
        </row>
        <row r="2464">
          <cell r="AA2464">
            <v>0</v>
          </cell>
          <cell r="AR2464" t="b">
            <v>0</v>
          </cell>
          <cell r="BC2464" t="str">
            <v/>
          </cell>
          <cell r="BH2464" t="str">
            <v/>
          </cell>
        </row>
        <row r="2465">
          <cell r="BC2465" t="str">
            <v/>
          </cell>
          <cell r="BH2465" t="str">
            <v/>
          </cell>
        </row>
        <row r="2466">
          <cell r="AA2466">
            <v>2</v>
          </cell>
          <cell r="AR2466" t="b">
            <v>0</v>
          </cell>
          <cell r="BC2466" t="str">
            <v/>
          </cell>
          <cell r="BH2466" t="str">
            <v/>
          </cell>
        </row>
        <row r="2467">
          <cell r="AA2467">
            <v>2</v>
          </cell>
          <cell r="BC2467" t="str">
            <v/>
          </cell>
          <cell r="BH2467" t="str">
            <v/>
          </cell>
        </row>
        <row r="2468">
          <cell r="AA2468">
            <v>2</v>
          </cell>
          <cell r="AR2468" t="b">
            <v>0</v>
          </cell>
          <cell r="BC2468" t="str">
            <v/>
          </cell>
          <cell r="BH2468" t="str">
            <v/>
          </cell>
        </row>
        <row r="2469">
          <cell r="AA2469">
            <v>2</v>
          </cell>
          <cell r="BC2469" t="str">
            <v/>
          </cell>
          <cell r="BH2469" t="str">
            <v/>
          </cell>
        </row>
        <row r="2470">
          <cell r="AA2470">
            <v>2</v>
          </cell>
          <cell r="AR2470" t="b">
            <v>0</v>
          </cell>
          <cell r="BC2470" t="str">
            <v/>
          </cell>
          <cell r="BH2470" t="str">
            <v/>
          </cell>
        </row>
        <row r="2471">
          <cell r="BC2471" t="str">
            <v/>
          </cell>
          <cell r="BH2471" t="str">
            <v/>
          </cell>
        </row>
        <row r="2472">
          <cell r="AA2472">
            <v>2</v>
          </cell>
          <cell r="AR2472" t="b">
            <v>0</v>
          </cell>
          <cell r="BC2472" t="str">
            <v/>
          </cell>
          <cell r="BH2472" t="str">
            <v/>
          </cell>
        </row>
        <row r="2473">
          <cell r="BC2473" t="str">
            <v/>
          </cell>
          <cell r="BH2473" t="str">
            <v/>
          </cell>
        </row>
        <row r="2474">
          <cell r="AA2474">
            <v>2</v>
          </cell>
          <cell r="AR2474" t="b">
            <v>0</v>
          </cell>
          <cell r="BC2474" t="str">
            <v/>
          </cell>
          <cell r="BH2474" t="str">
            <v/>
          </cell>
        </row>
        <row r="2475">
          <cell r="AA2475">
            <v>2</v>
          </cell>
          <cell r="BC2475" t="str">
            <v/>
          </cell>
          <cell r="BH2475" t="str">
            <v/>
          </cell>
        </row>
        <row r="2476">
          <cell r="AA2476">
            <v>2</v>
          </cell>
          <cell r="AR2476" t="b">
            <v>0</v>
          </cell>
          <cell r="BC2476" t="str">
            <v/>
          </cell>
          <cell r="BH2476" t="str">
            <v/>
          </cell>
        </row>
        <row r="2477">
          <cell r="AA2477">
            <v>2</v>
          </cell>
          <cell r="AR2477" t="b">
            <v>0</v>
          </cell>
          <cell r="BC2477" t="str">
            <v/>
          </cell>
          <cell r="BH2477" t="str">
            <v/>
          </cell>
        </row>
        <row r="2478">
          <cell r="AA2478">
            <v>2</v>
          </cell>
          <cell r="AR2478" t="b">
            <v>0</v>
          </cell>
          <cell r="BC2478" t="str">
            <v/>
          </cell>
          <cell r="BH2478" t="str">
            <v/>
          </cell>
        </row>
        <row r="2479">
          <cell r="AA2479">
            <v>2</v>
          </cell>
          <cell r="AR2479" t="b">
            <v>0</v>
          </cell>
          <cell r="BC2479" t="str">
            <v/>
          </cell>
          <cell r="BH2479" t="str">
            <v/>
          </cell>
        </row>
        <row r="2480">
          <cell r="AA2480">
            <v>2</v>
          </cell>
          <cell r="BC2480" t="str">
            <v/>
          </cell>
          <cell r="BH2480" t="str">
            <v/>
          </cell>
        </row>
        <row r="2481">
          <cell r="AA2481">
            <v>2</v>
          </cell>
          <cell r="BC2481" t="str">
            <v/>
          </cell>
          <cell r="BH2481" t="str">
            <v/>
          </cell>
        </row>
        <row r="2482">
          <cell r="AA2482">
            <v>0</v>
          </cell>
          <cell r="AR2482" t="b">
            <v>0</v>
          </cell>
          <cell r="BC2482" t="str">
            <v/>
          </cell>
          <cell r="BH2482" t="str">
            <v/>
          </cell>
        </row>
        <row r="2483">
          <cell r="AA2483">
            <v>0</v>
          </cell>
          <cell r="BC2483" t="str">
            <v/>
          </cell>
          <cell r="BH2483" t="str">
            <v/>
          </cell>
        </row>
        <row r="2484">
          <cell r="AA2484">
            <v>2</v>
          </cell>
          <cell r="BC2484" t="str">
            <v/>
          </cell>
          <cell r="BH2484" t="str">
            <v/>
          </cell>
        </row>
        <row r="2485">
          <cell r="AA2485">
            <v>2</v>
          </cell>
          <cell r="BC2485" t="str">
            <v/>
          </cell>
          <cell r="BH2485" t="str">
            <v/>
          </cell>
        </row>
        <row r="2486">
          <cell r="AA2486">
            <v>2</v>
          </cell>
          <cell r="BC2486" t="str">
            <v/>
          </cell>
          <cell r="BH2486" t="str">
            <v/>
          </cell>
        </row>
        <row r="2487">
          <cell r="AA2487">
            <v>2</v>
          </cell>
          <cell r="BC2487" t="str">
            <v/>
          </cell>
          <cell r="BH2487" t="str">
            <v/>
          </cell>
        </row>
        <row r="2488">
          <cell r="AA2488">
            <v>2</v>
          </cell>
          <cell r="BC2488" t="str">
            <v/>
          </cell>
          <cell r="BH2488" t="str">
            <v/>
          </cell>
        </row>
        <row r="2489">
          <cell r="AA2489">
            <v>2</v>
          </cell>
          <cell r="BC2489" t="str">
            <v/>
          </cell>
          <cell r="BH2489" t="str">
            <v/>
          </cell>
        </row>
        <row r="2490">
          <cell r="AA2490">
            <v>2</v>
          </cell>
          <cell r="AR2490" t="b">
            <v>0</v>
          </cell>
          <cell r="BC2490" t="str">
            <v/>
          </cell>
          <cell r="BH2490" t="str">
            <v/>
          </cell>
        </row>
        <row r="2491">
          <cell r="AA2491">
            <v>2</v>
          </cell>
          <cell r="BC2491" t="str">
            <v/>
          </cell>
          <cell r="BH2491" t="str">
            <v/>
          </cell>
        </row>
        <row r="2492">
          <cell r="AA2492">
            <v>2</v>
          </cell>
          <cell r="AR2492" t="b">
            <v>0</v>
          </cell>
          <cell r="BC2492" t="str">
            <v/>
          </cell>
          <cell r="BH2492" t="str">
            <v/>
          </cell>
        </row>
        <row r="2493">
          <cell r="AA2493">
            <v>2</v>
          </cell>
          <cell r="BC2493" t="str">
            <v/>
          </cell>
          <cell r="BH2493" t="str">
            <v/>
          </cell>
        </row>
        <row r="2494">
          <cell r="AA2494">
            <v>2</v>
          </cell>
          <cell r="BC2494" t="str">
            <v/>
          </cell>
          <cell r="BH2494" t="str">
            <v/>
          </cell>
        </row>
        <row r="2495">
          <cell r="AA2495">
            <v>2</v>
          </cell>
          <cell r="BC2495" t="str">
            <v/>
          </cell>
          <cell r="BH2495" t="str">
            <v/>
          </cell>
        </row>
        <row r="2496">
          <cell r="AA2496">
            <v>2</v>
          </cell>
          <cell r="BC2496" t="str">
            <v/>
          </cell>
          <cell r="BH2496" t="str">
            <v/>
          </cell>
        </row>
        <row r="2497">
          <cell r="BC2497" t="str">
            <v/>
          </cell>
          <cell r="BH2497" t="str">
            <v/>
          </cell>
        </row>
        <row r="2498">
          <cell r="AA2498">
            <v>2</v>
          </cell>
          <cell r="AR2498" t="b">
            <v>0</v>
          </cell>
          <cell r="BC2498" t="str">
            <v/>
          </cell>
          <cell r="BH2498" t="str">
            <v/>
          </cell>
        </row>
        <row r="2499">
          <cell r="AA2499">
            <v>2</v>
          </cell>
          <cell r="AR2499" t="b">
            <v>0</v>
          </cell>
          <cell r="BC2499" t="str">
            <v/>
          </cell>
          <cell r="BH2499" t="str">
            <v/>
          </cell>
        </row>
        <row r="2500">
          <cell r="BC2500" t="str">
            <v/>
          </cell>
          <cell r="BH2500" t="str">
            <v/>
          </cell>
        </row>
        <row r="2501">
          <cell r="BC2501" t="str">
            <v/>
          </cell>
          <cell r="BH2501" t="str">
            <v/>
          </cell>
        </row>
        <row r="2502">
          <cell r="AA2502">
            <v>2</v>
          </cell>
          <cell r="BC2502" t="str">
            <v/>
          </cell>
          <cell r="BH2502" t="str">
            <v/>
          </cell>
        </row>
        <row r="2503">
          <cell r="AA2503">
            <v>2</v>
          </cell>
          <cell r="AR2503" t="b">
            <v>0</v>
          </cell>
          <cell r="BC2503" t="str">
            <v/>
          </cell>
          <cell r="BH2503" t="str">
            <v/>
          </cell>
        </row>
        <row r="2504">
          <cell r="AA2504">
            <v>2</v>
          </cell>
          <cell r="BC2504" t="str">
            <v/>
          </cell>
          <cell r="BH2504" t="str">
            <v/>
          </cell>
        </row>
        <row r="2505">
          <cell r="AA2505">
            <v>2</v>
          </cell>
          <cell r="BC2505" t="str">
            <v/>
          </cell>
          <cell r="BH2505" t="str">
            <v/>
          </cell>
        </row>
        <row r="2506">
          <cell r="AA2506">
            <v>2</v>
          </cell>
          <cell r="BC2506" t="str">
            <v/>
          </cell>
          <cell r="BH2506" t="str">
            <v/>
          </cell>
        </row>
        <row r="2507">
          <cell r="AA2507">
            <v>2</v>
          </cell>
          <cell r="BC2507" t="str">
            <v/>
          </cell>
          <cell r="BH2507" t="str">
            <v/>
          </cell>
        </row>
        <row r="2508">
          <cell r="AA2508">
            <v>2</v>
          </cell>
          <cell r="AR2508" t="b">
            <v>0</v>
          </cell>
          <cell r="BC2508" t="str">
            <v/>
          </cell>
          <cell r="BH2508" t="str">
            <v/>
          </cell>
        </row>
        <row r="2509">
          <cell r="BC2509" t="str">
            <v/>
          </cell>
          <cell r="BH2509" t="str">
            <v/>
          </cell>
        </row>
        <row r="2510">
          <cell r="BC2510" t="str">
            <v/>
          </cell>
          <cell r="BH2510" t="str">
            <v/>
          </cell>
        </row>
        <row r="2511">
          <cell r="AA2511">
            <v>2</v>
          </cell>
          <cell r="AR2511" t="b">
            <v>0</v>
          </cell>
          <cell r="BC2511" t="str">
            <v/>
          </cell>
          <cell r="BH2511" t="str">
            <v/>
          </cell>
        </row>
        <row r="2512">
          <cell r="BC2512" t="str">
            <v/>
          </cell>
          <cell r="BH2512" t="str">
            <v/>
          </cell>
        </row>
        <row r="2513">
          <cell r="BC2513" t="str">
            <v/>
          </cell>
          <cell r="BH2513" t="str">
            <v/>
          </cell>
        </row>
        <row r="2514">
          <cell r="AA2514">
            <v>2</v>
          </cell>
          <cell r="BC2514" t="str">
            <v/>
          </cell>
          <cell r="BH2514" t="str">
            <v/>
          </cell>
        </row>
        <row r="2515">
          <cell r="AA2515">
            <v>2</v>
          </cell>
          <cell r="BC2515" t="str">
            <v/>
          </cell>
          <cell r="BH2515" t="str">
            <v/>
          </cell>
        </row>
        <row r="2516">
          <cell r="AA2516">
            <v>2</v>
          </cell>
          <cell r="BC2516" t="str">
            <v/>
          </cell>
          <cell r="BH2516" t="str">
            <v/>
          </cell>
        </row>
        <row r="2517">
          <cell r="BC2517" t="str">
            <v/>
          </cell>
          <cell r="BH2517" t="str">
            <v/>
          </cell>
        </row>
        <row r="2518">
          <cell r="AA2518">
            <v>2</v>
          </cell>
          <cell r="AR2518" t="b">
            <v>0</v>
          </cell>
          <cell r="BC2518" t="str">
            <v/>
          </cell>
          <cell r="BH2518" t="str">
            <v/>
          </cell>
        </row>
        <row r="2519">
          <cell r="AA2519">
            <v>2</v>
          </cell>
          <cell r="AR2519" t="b">
            <v>0</v>
          </cell>
          <cell r="BC2519" t="str">
            <v/>
          </cell>
          <cell r="BH2519" t="str">
            <v/>
          </cell>
        </row>
        <row r="2520">
          <cell r="BC2520" t="str">
            <v/>
          </cell>
          <cell r="BH2520" t="str">
            <v/>
          </cell>
        </row>
        <row r="2521">
          <cell r="AA2521">
            <v>2</v>
          </cell>
          <cell r="BC2521" t="str">
            <v/>
          </cell>
          <cell r="BH2521" t="str">
            <v/>
          </cell>
        </row>
        <row r="2522">
          <cell r="BC2522" t="str">
            <v/>
          </cell>
          <cell r="BH2522" t="str">
            <v/>
          </cell>
        </row>
        <row r="2523">
          <cell r="BC2523" t="str">
            <v/>
          </cell>
          <cell r="BH2523" t="str">
            <v/>
          </cell>
        </row>
        <row r="2524">
          <cell r="BC2524" t="str">
            <v/>
          </cell>
          <cell r="BH2524" t="str">
            <v/>
          </cell>
        </row>
        <row r="2525">
          <cell r="AA2525">
            <v>2</v>
          </cell>
          <cell r="AQ2525">
            <v>0</v>
          </cell>
          <cell r="AR2525" t="b">
            <v>0</v>
          </cell>
          <cell r="BC2525" t="str">
            <v/>
          </cell>
          <cell r="BH2525" t="str">
            <v/>
          </cell>
        </row>
        <row r="2526">
          <cell r="AA2526">
            <v>2</v>
          </cell>
          <cell r="AR2526" t="b">
            <v>0</v>
          </cell>
          <cell r="BC2526" t="str">
            <v/>
          </cell>
          <cell r="BH2526" t="str">
            <v/>
          </cell>
        </row>
        <row r="2527">
          <cell r="AA2527">
            <v>2</v>
          </cell>
          <cell r="BC2527" t="str">
            <v/>
          </cell>
          <cell r="BH2527" t="str">
            <v/>
          </cell>
        </row>
        <row r="2528">
          <cell r="AA2528">
            <v>2</v>
          </cell>
          <cell r="AR2528" t="b">
            <v>0</v>
          </cell>
          <cell r="BC2528" t="str">
            <v/>
          </cell>
          <cell r="BH2528" t="str">
            <v/>
          </cell>
        </row>
        <row r="2529">
          <cell r="AQ2529">
            <v>0</v>
          </cell>
          <cell r="BC2529" t="str">
            <v/>
          </cell>
          <cell r="BH2529" t="str">
            <v/>
          </cell>
        </row>
        <row r="2530">
          <cell r="AA2530">
            <v>2</v>
          </cell>
          <cell r="AR2530" t="b">
            <v>0</v>
          </cell>
          <cell r="BC2530" t="str">
            <v/>
          </cell>
          <cell r="BH2530" t="str">
            <v/>
          </cell>
        </row>
        <row r="2531">
          <cell r="AA2531">
            <v>2</v>
          </cell>
          <cell r="AR2531" t="b">
            <v>0</v>
          </cell>
          <cell r="BC2531" t="str">
            <v/>
          </cell>
          <cell r="BH2531" t="str">
            <v/>
          </cell>
        </row>
        <row r="2532">
          <cell r="AA2532">
            <v>2</v>
          </cell>
          <cell r="BC2532" t="str">
            <v/>
          </cell>
          <cell r="BH2532" t="str">
            <v/>
          </cell>
        </row>
        <row r="2533">
          <cell r="BC2533" t="str">
            <v/>
          </cell>
          <cell r="BH2533" t="str">
            <v/>
          </cell>
        </row>
        <row r="2534">
          <cell r="BC2534" t="str">
            <v/>
          </cell>
          <cell r="BH2534" t="str">
            <v/>
          </cell>
        </row>
        <row r="2535">
          <cell r="AA2535">
            <v>2</v>
          </cell>
          <cell r="AR2535" t="b">
            <v>0</v>
          </cell>
          <cell r="BC2535" t="str">
            <v/>
          </cell>
          <cell r="BH2535" t="str">
            <v/>
          </cell>
        </row>
        <row r="2536">
          <cell r="AA2536">
            <v>2</v>
          </cell>
          <cell r="BC2536" t="str">
            <v/>
          </cell>
          <cell r="BH2536" t="str">
            <v/>
          </cell>
        </row>
        <row r="2537">
          <cell r="AA2537">
            <v>2</v>
          </cell>
          <cell r="AR2537" t="b">
            <v>0</v>
          </cell>
          <cell r="BC2537" t="str">
            <v/>
          </cell>
          <cell r="BH2537" t="str">
            <v/>
          </cell>
        </row>
        <row r="2538">
          <cell r="AA2538">
            <v>2</v>
          </cell>
          <cell r="BC2538" t="str">
            <v/>
          </cell>
          <cell r="BH2538" t="str">
            <v/>
          </cell>
        </row>
        <row r="2539">
          <cell r="AA2539">
            <v>2</v>
          </cell>
          <cell r="BC2539" t="str">
            <v/>
          </cell>
          <cell r="BH2539" t="str">
            <v/>
          </cell>
        </row>
        <row r="2540">
          <cell r="AA2540">
            <v>2</v>
          </cell>
          <cell r="BC2540" t="str">
            <v/>
          </cell>
          <cell r="BH2540" t="str">
            <v/>
          </cell>
        </row>
        <row r="2541">
          <cell r="AA2541">
            <v>2</v>
          </cell>
          <cell r="AR2541" t="b">
            <v>0</v>
          </cell>
          <cell r="BC2541" t="str">
            <v/>
          </cell>
          <cell r="BH2541" t="str">
            <v/>
          </cell>
        </row>
        <row r="2542">
          <cell r="AA2542">
            <v>2</v>
          </cell>
          <cell r="BC2542" t="str">
            <v/>
          </cell>
          <cell r="BH2542" t="str">
            <v/>
          </cell>
        </row>
        <row r="2543">
          <cell r="AA2543">
            <v>2</v>
          </cell>
          <cell r="BC2543" t="str">
            <v/>
          </cell>
          <cell r="BH2543" t="str">
            <v/>
          </cell>
        </row>
        <row r="2544">
          <cell r="AA2544">
            <v>2</v>
          </cell>
          <cell r="BC2544" t="str">
            <v/>
          </cell>
          <cell r="BH2544" t="str">
            <v/>
          </cell>
        </row>
        <row r="2545">
          <cell r="BC2545" t="str">
            <v/>
          </cell>
          <cell r="BH2545" t="str">
            <v/>
          </cell>
        </row>
        <row r="2546">
          <cell r="AA2546">
            <v>2</v>
          </cell>
          <cell r="BC2546" t="str">
            <v/>
          </cell>
          <cell r="BH2546" t="str">
            <v/>
          </cell>
        </row>
        <row r="2547">
          <cell r="AA2547">
            <v>2</v>
          </cell>
          <cell r="AR2547" t="b">
            <v>0</v>
          </cell>
          <cell r="BC2547" t="str">
            <v/>
          </cell>
          <cell r="BH2547" t="str">
            <v/>
          </cell>
        </row>
        <row r="2548">
          <cell r="AA2548">
            <v>2</v>
          </cell>
          <cell r="BC2548" t="str">
            <v/>
          </cell>
          <cell r="BH2548" t="str">
            <v/>
          </cell>
        </row>
        <row r="2549">
          <cell r="AA2549">
            <v>2</v>
          </cell>
          <cell r="BC2549" t="str">
            <v/>
          </cell>
          <cell r="BH2549" t="str">
            <v/>
          </cell>
        </row>
        <row r="2550">
          <cell r="AA2550">
            <v>2</v>
          </cell>
          <cell r="AR2550" t="b">
            <v>0</v>
          </cell>
          <cell r="BC2550" t="str">
            <v/>
          </cell>
          <cell r="BH2550" t="str">
            <v/>
          </cell>
        </row>
        <row r="2551">
          <cell r="AA2551">
            <v>2</v>
          </cell>
          <cell r="AR2551" t="b">
            <v>0</v>
          </cell>
          <cell r="BC2551" t="str">
            <v/>
          </cell>
          <cell r="BH2551" t="str">
            <v/>
          </cell>
        </row>
        <row r="2552">
          <cell r="AA2552">
            <v>2</v>
          </cell>
          <cell r="AR2552" t="b">
            <v>0</v>
          </cell>
          <cell r="BC2552" t="str">
            <v/>
          </cell>
          <cell r="BH2552" t="str">
            <v/>
          </cell>
        </row>
        <row r="2553">
          <cell r="AA2553">
            <v>2</v>
          </cell>
          <cell r="BC2553" t="str">
            <v/>
          </cell>
          <cell r="BH2553" t="str">
            <v/>
          </cell>
        </row>
        <row r="2554">
          <cell r="AA2554">
            <v>2</v>
          </cell>
          <cell r="BC2554" t="str">
            <v/>
          </cell>
          <cell r="BH2554" t="str">
            <v/>
          </cell>
        </row>
        <row r="2555">
          <cell r="AA2555">
            <v>2</v>
          </cell>
          <cell r="AR2555" t="b">
            <v>0</v>
          </cell>
          <cell r="BC2555" t="str">
            <v/>
          </cell>
          <cell r="BH2555" t="str">
            <v/>
          </cell>
        </row>
        <row r="2556">
          <cell r="AA2556">
            <v>2</v>
          </cell>
          <cell r="BC2556" t="str">
            <v/>
          </cell>
          <cell r="BH2556" t="str">
            <v/>
          </cell>
        </row>
        <row r="2557">
          <cell r="AA2557">
            <v>2</v>
          </cell>
          <cell r="BC2557" t="str">
            <v/>
          </cell>
          <cell r="BH2557" t="str">
            <v/>
          </cell>
        </row>
        <row r="2558">
          <cell r="AA2558">
            <v>2</v>
          </cell>
          <cell r="BC2558" t="str">
            <v/>
          </cell>
          <cell r="BH2558" t="str">
            <v/>
          </cell>
        </row>
        <row r="2559">
          <cell r="AA2559">
            <v>2</v>
          </cell>
          <cell r="BC2559" t="str">
            <v/>
          </cell>
          <cell r="BH2559" t="str">
            <v/>
          </cell>
        </row>
        <row r="2560">
          <cell r="AA2560">
            <v>2</v>
          </cell>
          <cell r="BC2560" t="str">
            <v/>
          </cell>
          <cell r="BH2560" t="str">
            <v/>
          </cell>
        </row>
        <row r="2561">
          <cell r="AA2561">
            <v>2</v>
          </cell>
          <cell r="BC2561" t="str">
            <v/>
          </cell>
          <cell r="BH2561" t="str">
            <v/>
          </cell>
        </row>
        <row r="2562">
          <cell r="BC2562" t="str">
            <v/>
          </cell>
          <cell r="BH2562" t="str">
            <v/>
          </cell>
        </row>
        <row r="2563">
          <cell r="BC2563" t="str">
            <v/>
          </cell>
          <cell r="BH2563" t="str">
            <v/>
          </cell>
        </row>
        <row r="2564">
          <cell r="AA2564">
            <v>2</v>
          </cell>
          <cell r="BC2564" t="str">
            <v/>
          </cell>
          <cell r="BH2564" t="str">
            <v/>
          </cell>
        </row>
        <row r="2565">
          <cell r="AA2565">
            <v>2</v>
          </cell>
          <cell r="BC2565" t="str">
            <v/>
          </cell>
          <cell r="BH2565" t="str">
            <v/>
          </cell>
        </row>
        <row r="2566">
          <cell r="AA2566">
            <v>2</v>
          </cell>
          <cell r="BC2566" t="str">
            <v/>
          </cell>
          <cell r="BH2566" t="str">
            <v/>
          </cell>
        </row>
        <row r="2567">
          <cell r="AA2567">
            <v>2</v>
          </cell>
          <cell r="BC2567" t="str">
            <v/>
          </cell>
          <cell r="BH2567" t="str">
            <v/>
          </cell>
        </row>
        <row r="2568">
          <cell r="BC2568" t="str">
            <v/>
          </cell>
          <cell r="BH2568" t="str">
            <v/>
          </cell>
        </row>
        <row r="2569">
          <cell r="BC2569" t="str">
            <v/>
          </cell>
          <cell r="BH2569" t="str">
            <v/>
          </cell>
        </row>
        <row r="2570">
          <cell r="AA2570">
            <v>2</v>
          </cell>
          <cell r="AR2570" t="b">
            <v>0</v>
          </cell>
          <cell r="BC2570" t="str">
            <v/>
          </cell>
          <cell r="BH2570" t="str">
            <v/>
          </cell>
        </row>
        <row r="2571">
          <cell r="AA2571">
            <v>2</v>
          </cell>
          <cell r="BC2571" t="str">
            <v/>
          </cell>
          <cell r="BH2571" t="str">
            <v/>
          </cell>
        </row>
        <row r="2572">
          <cell r="AA2572">
            <v>2</v>
          </cell>
          <cell r="AP2572">
            <v>1</v>
          </cell>
          <cell r="AQ2572" t="str">
            <v/>
          </cell>
          <cell r="AR2572" t="b">
            <v>0</v>
          </cell>
          <cell r="BC2572" t="str">
            <v/>
          </cell>
          <cell r="BH2572" t="str">
            <v/>
          </cell>
        </row>
        <row r="2573">
          <cell r="AA2573">
            <v>2</v>
          </cell>
          <cell r="BC2573" t="str">
            <v/>
          </cell>
          <cell r="BH2573" t="str">
            <v/>
          </cell>
        </row>
        <row r="2574">
          <cell r="AA2574">
            <v>2</v>
          </cell>
          <cell r="AR2574" t="b">
            <v>0</v>
          </cell>
          <cell r="BC2574" t="str">
            <v/>
          </cell>
          <cell r="BH2574" t="str">
            <v/>
          </cell>
        </row>
        <row r="2575">
          <cell r="AA2575">
            <v>2</v>
          </cell>
          <cell r="BC2575" t="str">
            <v/>
          </cell>
          <cell r="BH2575" t="str">
            <v/>
          </cell>
        </row>
        <row r="2576">
          <cell r="AA2576">
            <v>2</v>
          </cell>
          <cell r="BC2576" t="str">
            <v/>
          </cell>
          <cell r="BH2576" t="str">
            <v/>
          </cell>
        </row>
        <row r="2577">
          <cell r="AA2577">
            <v>2</v>
          </cell>
          <cell r="BC2577" t="str">
            <v/>
          </cell>
          <cell r="BH2577" t="str">
            <v/>
          </cell>
        </row>
        <row r="2578">
          <cell r="AA2578">
            <v>2</v>
          </cell>
          <cell r="AR2578" t="b">
            <v>0</v>
          </cell>
          <cell r="BC2578" t="str">
            <v/>
          </cell>
          <cell r="BH2578" t="str">
            <v/>
          </cell>
        </row>
        <row r="2579">
          <cell r="AA2579">
            <v>2</v>
          </cell>
          <cell r="BC2579" t="str">
            <v/>
          </cell>
          <cell r="BH2579" t="str">
            <v/>
          </cell>
        </row>
        <row r="2580">
          <cell r="AA2580">
            <v>2</v>
          </cell>
          <cell r="AR2580" t="b">
            <v>0</v>
          </cell>
          <cell r="BC2580" t="str">
            <v/>
          </cell>
          <cell r="BH2580" t="str">
            <v/>
          </cell>
        </row>
        <row r="2581">
          <cell r="AA2581">
            <v>2</v>
          </cell>
          <cell r="AR2581" t="b">
            <v>0</v>
          </cell>
          <cell r="BC2581" t="str">
            <v/>
          </cell>
          <cell r="BH2581" t="str">
            <v/>
          </cell>
        </row>
        <row r="2582">
          <cell r="AA2582">
            <v>2</v>
          </cell>
          <cell r="BC2582" t="str">
            <v/>
          </cell>
          <cell r="BH2582" t="str">
            <v/>
          </cell>
        </row>
        <row r="2583">
          <cell r="AA2583">
            <v>2</v>
          </cell>
          <cell r="AR2583" t="b">
            <v>0</v>
          </cell>
          <cell r="BC2583" t="str">
            <v/>
          </cell>
          <cell r="BH2583" t="str">
            <v/>
          </cell>
        </row>
        <row r="2584">
          <cell r="AA2584">
            <v>2</v>
          </cell>
          <cell r="AR2584" t="b">
            <v>0</v>
          </cell>
          <cell r="BC2584" t="str">
            <v/>
          </cell>
          <cell r="BH2584" t="str">
            <v/>
          </cell>
        </row>
        <row r="2585">
          <cell r="AA2585">
            <v>2</v>
          </cell>
          <cell r="BC2585" t="str">
            <v/>
          </cell>
          <cell r="BH2585" t="str">
            <v/>
          </cell>
        </row>
        <row r="2586">
          <cell r="BC2586" t="str">
            <v/>
          </cell>
          <cell r="BH2586" t="str">
            <v/>
          </cell>
        </row>
        <row r="2587">
          <cell r="BC2587" t="str">
            <v/>
          </cell>
          <cell r="BH2587" t="str">
            <v/>
          </cell>
        </row>
        <row r="2588">
          <cell r="AA2588">
            <v>2</v>
          </cell>
          <cell r="AR2588" t="b">
            <v>0</v>
          </cell>
          <cell r="BC2588" t="str">
            <v/>
          </cell>
          <cell r="BH2588" t="str">
            <v/>
          </cell>
        </row>
        <row r="2589">
          <cell r="AA2589">
            <v>2</v>
          </cell>
          <cell r="BC2589" t="str">
            <v/>
          </cell>
          <cell r="BH2589" t="str">
            <v/>
          </cell>
        </row>
        <row r="2590">
          <cell r="AA2590">
            <v>2</v>
          </cell>
          <cell r="BC2590" t="str">
            <v/>
          </cell>
          <cell r="BH2590" t="str">
            <v/>
          </cell>
        </row>
        <row r="2591">
          <cell r="AA2591">
            <v>2</v>
          </cell>
          <cell r="AR2591" t="b">
            <v>0</v>
          </cell>
          <cell r="BC2591" t="str">
            <v/>
          </cell>
          <cell r="BH2591" t="str">
            <v/>
          </cell>
        </row>
        <row r="2592">
          <cell r="AA2592">
            <v>2</v>
          </cell>
          <cell r="BC2592" t="str">
            <v/>
          </cell>
          <cell r="BH2592" t="str">
            <v/>
          </cell>
        </row>
        <row r="2593">
          <cell r="AA2593">
            <v>2</v>
          </cell>
          <cell r="BC2593" t="str">
            <v/>
          </cell>
          <cell r="BH2593" t="str">
            <v/>
          </cell>
        </row>
        <row r="2594">
          <cell r="BC2594" t="str">
            <v/>
          </cell>
          <cell r="BH2594" t="str">
            <v/>
          </cell>
        </row>
        <row r="2595">
          <cell r="BC2595" t="str">
            <v/>
          </cell>
          <cell r="BH2595" t="str">
            <v/>
          </cell>
        </row>
        <row r="2596">
          <cell r="AA2596">
            <v>2</v>
          </cell>
          <cell r="AR2596" t="b">
            <v>0</v>
          </cell>
          <cell r="BC2596" t="str">
            <v/>
          </cell>
          <cell r="BH2596" t="str">
            <v/>
          </cell>
        </row>
        <row r="2597">
          <cell r="AA2597">
            <v>2</v>
          </cell>
          <cell r="BC2597" t="str">
            <v/>
          </cell>
          <cell r="BH2597" t="str">
            <v/>
          </cell>
        </row>
        <row r="2598">
          <cell r="AA2598">
            <v>2</v>
          </cell>
          <cell r="BC2598" t="str">
            <v/>
          </cell>
          <cell r="BH2598" t="str">
            <v/>
          </cell>
        </row>
        <row r="2599">
          <cell r="AA2599">
            <v>2</v>
          </cell>
          <cell r="BC2599" t="str">
            <v/>
          </cell>
          <cell r="BH2599" t="str">
            <v/>
          </cell>
        </row>
        <row r="2600">
          <cell r="AA2600">
            <v>2</v>
          </cell>
          <cell r="AR2600" t="b">
            <v>0</v>
          </cell>
          <cell r="BC2600" t="str">
            <v/>
          </cell>
          <cell r="BH2600" t="str">
            <v/>
          </cell>
        </row>
        <row r="2601">
          <cell r="AA2601">
            <v>2</v>
          </cell>
          <cell r="BC2601" t="str">
            <v/>
          </cell>
          <cell r="BH2601" t="str">
            <v/>
          </cell>
        </row>
        <row r="2602">
          <cell r="AA2602">
            <v>2</v>
          </cell>
          <cell r="AR2602" t="b">
            <v>0</v>
          </cell>
          <cell r="BC2602" t="str">
            <v/>
          </cell>
          <cell r="BH2602" t="str">
            <v/>
          </cell>
        </row>
        <row r="2603">
          <cell r="AA2603">
            <v>2</v>
          </cell>
          <cell r="BC2603" t="str">
            <v/>
          </cell>
          <cell r="BH2603" t="str">
            <v/>
          </cell>
        </row>
        <row r="2604">
          <cell r="AA2604">
            <v>2</v>
          </cell>
          <cell r="AR2604" t="b">
            <v>0</v>
          </cell>
          <cell r="BC2604" t="str">
            <v/>
          </cell>
          <cell r="BH2604" t="str">
            <v/>
          </cell>
        </row>
        <row r="2605">
          <cell r="AA2605">
            <v>2</v>
          </cell>
          <cell r="BC2605" t="str">
            <v/>
          </cell>
          <cell r="BH2605" t="str">
            <v/>
          </cell>
        </row>
        <row r="2606">
          <cell r="AA2606">
            <v>2</v>
          </cell>
          <cell r="BC2606" t="str">
            <v/>
          </cell>
          <cell r="BH2606" t="str">
            <v/>
          </cell>
        </row>
        <row r="2607">
          <cell r="BC2607" t="str">
            <v/>
          </cell>
          <cell r="BH2607" t="str">
            <v/>
          </cell>
        </row>
        <row r="2608">
          <cell r="BC2608" t="str">
            <v/>
          </cell>
          <cell r="BH2608" t="str">
            <v/>
          </cell>
        </row>
        <row r="2609">
          <cell r="AA2609">
            <v>2</v>
          </cell>
          <cell r="BC2609" t="str">
            <v/>
          </cell>
          <cell r="BH2609" t="str">
            <v/>
          </cell>
        </row>
        <row r="2610">
          <cell r="AA2610">
            <v>2</v>
          </cell>
          <cell r="BC2610" t="str">
            <v/>
          </cell>
          <cell r="BH2610" t="str">
            <v/>
          </cell>
        </row>
        <row r="2611">
          <cell r="AA2611">
            <v>2</v>
          </cell>
          <cell r="BC2611" t="str">
            <v/>
          </cell>
          <cell r="BH2611" t="str">
            <v/>
          </cell>
        </row>
        <row r="2612">
          <cell r="AA2612">
            <v>2</v>
          </cell>
          <cell r="BC2612" t="str">
            <v/>
          </cell>
          <cell r="BH2612" t="str">
            <v/>
          </cell>
        </row>
        <row r="2613">
          <cell r="BC2613" t="str">
            <v/>
          </cell>
          <cell r="BH2613" t="str">
            <v/>
          </cell>
        </row>
        <row r="2614">
          <cell r="BC2614" t="str">
            <v/>
          </cell>
          <cell r="BH2614" t="str">
            <v/>
          </cell>
        </row>
        <row r="2615">
          <cell r="AA2615">
            <v>2</v>
          </cell>
          <cell r="BC2615" t="str">
            <v/>
          </cell>
          <cell r="BH2615" t="str">
            <v/>
          </cell>
        </row>
        <row r="2616">
          <cell r="BC2616" t="str">
            <v/>
          </cell>
          <cell r="BH2616" t="str">
            <v/>
          </cell>
        </row>
        <row r="2617">
          <cell r="BC2617" t="str">
            <v/>
          </cell>
          <cell r="BH2617" t="str">
            <v/>
          </cell>
        </row>
        <row r="2618">
          <cell r="AA2618">
            <v>2</v>
          </cell>
          <cell r="BC2618" t="str">
            <v/>
          </cell>
          <cell r="BH2618" t="str">
            <v/>
          </cell>
        </row>
        <row r="2619">
          <cell r="AA2619">
            <v>2</v>
          </cell>
          <cell r="AR2619" t="b">
            <v>0</v>
          </cell>
          <cell r="BC2619" t="str">
            <v/>
          </cell>
          <cell r="BH2619" t="str">
            <v/>
          </cell>
        </row>
        <row r="2620">
          <cell r="AA2620">
            <v>2</v>
          </cell>
          <cell r="BC2620" t="str">
            <v/>
          </cell>
          <cell r="BH2620" t="str">
            <v/>
          </cell>
        </row>
        <row r="2621">
          <cell r="AA2621">
            <v>2</v>
          </cell>
          <cell r="BC2621" t="str">
            <v/>
          </cell>
          <cell r="BH2621" t="str">
            <v/>
          </cell>
        </row>
        <row r="2622">
          <cell r="AA2622">
            <v>2</v>
          </cell>
          <cell r="BC2622" t="str">
            <v/>
          </cell>
          <cell r="BH2622" t="str">
            <v/>
          </cell>
        </row>
        <row r="2623">
          <cell r="AA2623">
            <v>2</v>
          </cell>
          <cell r="BC2623" t="str">
            <v/>
          </cell>
          <cell r="BH2623" t="str">
            <v/>
          </cell>
        </row>
        <row r="2624">
          <cell r="AA2624">
            <v>2</v>
          </cell>
          <cell r="AR2624" t="b">
            <v>0</v>
          </cell>
          <cell r="BC2624" t="str">
            <v/>
          </cell>
          <cell r="BH2624" t="str">
            <v/>
          </cell>
        </row>
        <row r="2625">
          <cell r="AA2625">
            <v>2</v>
          </cell>
          <cell r="BC2625" t="str">
            <v/>
          </cell>
          <cell r="BH2625" t="str">
            <v/>
          </cell>
        </row>
        <row r="2626">
          <cell r="BC2626" t="str">
            <v/>
          </cell>
          <cell r="BH2626" t="str">
            <v/>
          </cell>
        </row>
        <row r="2627">
          <cell r="BC2627" t="str">
            <v/>
          </cell>
          <cell r="BH2627" t="str">
            <v/>
          </cell>
        </row>
        <row r="2628">
          <cell r="AA2628">
            <v>2</v>
          </cell>
          <cell r="AR2628" t="b">
            <v>0</v>
          </cell>
          <cell r="BC2628" t="str">
            <v/>
          </cell>
          <cell r="BH2628" t="str">
            <v/>
          </cell>
        </row>
        <row r="2629">
          <cell r="AA2629">
            <v>2</v>
          </cell>
          <cell r="AR2629" t="b">
            <v>0</v>
          </cell>
          <cell r="BC2629" t="str">
            <v/>
          </cell>
          <cell r="BH2629" t="str">
            <v/>
          </cell>
        </row>
        <row r="2630">
          <cell r="AA2630">
            <v>2</v>
          </cell>
          <cell r="AR2630" t="b">
            <v>0</v>
          </cell>
          <cell r="BC2630" t="str">
            <v/>
          </cell>
          <cell r="BH2630" t="str">
            <v/>
          </cell>
        </row>
        <row r="2631">
          <cell r="AA2631">
            <v>2</v>
          </cell>
          <cell r="AR2631" t="b">
            <v>0</v>
          </cell>
          <cell r="BC2631" t="str">
            <v/>
          </cell>
          <cell r="BH2631" t="str">
            <v/>
          </cell>
        </row>
        <row r="2632">
          <cell r="AA2632">
            <v>2</v>
          </cell>
          <cell r="AR2632" t="b">
            <v>0</v>
          </cell>
          <cell r="BC2632" t="str">
            <v/>
          </cell>
          <cell r="BH2632" t="str">
            <v/>
          </cell>
        </row>
        <row r="2633">
          <cell r="AA2633">
            <v>2</v>
          </cell>
          <cell r="AR2633" t="b">
            <v>0</v>
          </cell>
          <cell r="BC2633" t="str">
            <v/>
          </cell>
          <cell r="BH2633" t="str">
            <v/>
          </cell>
        </row>
        <row r="2634">
          <cell r="AA2634">
            <v>2</v>
          </cell>
          <cell r="AR2634" t="b">
            <v>0</v>
          </cell>
          <cell r="BC2634" t="str">
            <v/>
          </cell>
          <cell r="BH2634" t="str">
            <v/>
          </cell>
        </row>
        <row r="2635">
          <cell r="AA2635">
            <v>2</v>
          </cell>
          <cell r="AR2635" t="b">
            <v>0</v>
          </cell>
          <cell r="BC2635" t="str">
            <v/>
          </cell>
          <cell r="BH2635" t="str">
            <v/>
          </cell>
        </row>
        <row r="2636">
          <cell r="AA2636">
            <v>2</v>
          </cell>
          <cell r="AR2636" t="b">
            <v>0</v>
          </cell>
          <cell r="BC2636" t="str">
            <v/>
          </cell>
          <cell r="BH2636" t="str">
            <v/>
          </cell>
        </row>
        <row r="2637">
          <cell r="AA2637">
            <v>2</v>
          </cell>
          <cell r="AR2637" t="b">
            <v>0</v>
          </cell>
          <cell r="BC2637" t="str">
            <v/>
          </cell>
          <cell r="BH2637" t="str">
            <v/>
          </cell>
        </row>
        <row r="2638">
          <cell r="BC2638" t="str">
            <v/>
          </cell>
          <cell r="BH2638" t="str">
            <v/>
          </cell>
        </row>
        <row r="2639">
          <cell r="BC2639" t="str">
            <v/>
          </cell>
          <cell r="BH2639" t="str">
            <v/>
          </cell>
        </row>
        <row r="2640">
          <cell r="AA2640">
            <v>2</v>
          </cell>
          <cell r="BC2640" t="str">
            <v/>
          </cell>
          <cell r="BH2640" t="str">
            <v/>
          </cell>
        </row>
        <row r="2641">
          <cell r="BC2641" t="str">
            <v/>
          </cell>
          <cell r="BH2641" t="str">
            <v/>
          </cell>
        </row>
        <row r="2642">
          <cell r="BC2642" t="str">
            <v/>
          </cell>
          <cell r="BH2642" t="str">
            <v/>
          </cell>
        </row>
        <row r="2643">
          <cell r="AA2643">
            <v>2</v>
          </cell>
          <cell r="BC2643" t="str">
            <v/>
          </cell>
          <cell r="BH2643" t="str">
            <v/>
          </cell>
        </row>
        <row r="2644">
          <cell r="BC2644" t="str">
            <v/>
          </cell>
          <cell r="BH2644" t="str">
            <v/>
          </cell>
        </row>
        <row r="2645">
          <cell r="BC2645" t="str">
            <v/>
          </cell>
          <cell r="BH2645" t="str">
            <v/>
          </cell>
        </row>
        <row r="2646">
          <cell r="AA2646">
            <v>2</v>
          </cell>
          <cell r="BC2646" t="str">
            <v/>
          </cell>
          <cell r="BH2646" t="str">
            <v/>
          </cell>
        </row>
        <row r="2647">
          <cell r="AA2647">
            <v>2</v>
          </cell>
          <cell r="BC2647" t="str">
            <v/>
          </cell>
          <cell r="BH2647" t="str">
            <v/>
          </cell>
        </row>
        <row r="2648">
          <cell r="AA2648">
            <v>2</v>
          </cell>
          <cell r="BC2648" t="str">
            <v/>
          </cell>
          <cell r="BH2648" t="str">
            <v/>
          </cell>
        </row>
        <row r="2649">
          <cell r="AA2649">
            <v>2</v>
          </cell>
          <cell r="BC2649" t="str">
            <v/>
          </cell>
          <cell r="BH2649" t="str">
            <v/>
          </cell>
        </row>
        <row r="2650">
          <cell r="AA2650">
            <v>2</v>
          </cell>
          <cell r="BC2650" t="str">
            <v/>
          </cell>
          <cell r="BH2650" t="str">
            <v/>
          </cell>
        </row>
        <row r="2651">
          <cell r="AA2651">
            <v>2</v>
          </cell>
          <cell r="BC2651" t="str">
            <v/>
          </cell>
          <cell r="BH2651" t="str">
            <v/>
          </cell>
        </row>
        <row r="2652">
          <cell r="AA2652">
            <v>2</v>
          </cell>
          <cell r="AR2652" t="b">
            <v>0</v>
          </cell>
          <cell r="BC2652" t="str">
            <v/>
          </cell>
          <cell r="BH2652" t="str">
            <v/>
          </cell>
        </row>
        <row r="2653">
          <cell r="AA2653">
            <v>2</v>
          </cell>
          <cell r="AO2653" t="str">
            <v/>
          </cell>
          <cell r="AP2653">
            <v>1</v>
          </cell>
          <cell r="BC2653" t="str">
            <v/>
          </cell>
          <cell r="BH2653" t="str">
            <v/>
          </cell>
        </row>
        <row r="2654">
          <cell r="AA2654">
            <v>2</v>
          </cell>
          <cell r="BC2654" t="str">
            <v/>
          </cell>
          <cell r="BH2654" t="str">
            <v/>
          </cell>
        </row>
        <row r="2655">
          <cell r="AA2655">
            <v>2</v>
          </cell>
          <cell r="BC2655" t="str">
            <v/>
          </cell>
          <cell r="BH2655" t="str">
            <v/>
          </cell>
        </row>
        <row r="2656">
          <cell r="BC2656" t="str">
            <v/>
          </cell>
          <cell r="BH2656" t="str">
            <v/>
          </cell>
        </row>
        <row r="2657">
          <cell r="AA2657">
            <v>2</v>
          </cell>
          <cell r="BC2657" t="str">
            <v/>
          </cell>
          <cell r="BH2657" t="str">
            <v/>
          </cell>
        </row>
        <row r="2658">
          <cell r="AA2658">
            <v>2</v>
          </cell>
          <cell r="BC2658" t="str">
            <v/>
          </cell>
          <cell r="BH2658" t="str">
            <v/>
          </cell>
        </row>
        <row r="2659">
          <cell r="AA2659">
            <v>2</v>
          </cell>
          <cell r="BC2659" t="str">
            <v/>
          </cell>
          <cell r="BH2659" t="str">
            <v/>
          </cell>
        </row>
        <row r="2660">
          <cell r="AA2660">
            <v>2</v>
          </cell>
          <cell r="BC2660" t="str">
            <v/>
          </cell>
          <cell r="BH2660" t="str">
            <v/>
          </cell>
        </row>
        <row r="2661">
          <cell r="AA2661">
            <v>2</v>
          </cell>
          <cell r="BC2661" t="str">
            <v/>
          </cell>
          <cell r="BH2661" t="str">
            <v/>
          </cell>
        </row>
        <row r="2662">
          <cell r="AA2662">
            <v>2</v>
          </cell>
          <cell r="BC2662" t="str">
            <v/>
          </cell>
          <cell r="BH2662" t="str">
            <v/>
          </cell>
        </row>
        <row r="2663">
          <cell r="AA2663">
            <v>2</v>
          </cell>
          <cell r="BC2663" t="str">
            <v/>
          </cell>
          <cell r="BH2663" t="str">
            <v/>
          </cell>
        </row>
        <row r="2664">
          <cell r="AA2664">
            <v>2</v>
          </cell>
          <cell r="BC2664" t="str">
            <v/>
          </cell>
          <cell r="BH2664" t="str">
            <v/>
          </cell>
        </row>
        <row r="2665">
          <cell r="AA2665">
            <v>2</v>
          </cell>
          <cell r="BC2665" t="str">
            <v/>
          </cell>
          <cell r="BH2665" t="str">
            <v/>
          </cell>
        </row>
        <row r="2666">
          <cell r="AA2666">
            <v>2</v>
          </cell>
          <cell r="BC2666" t="str">
            <v/>
          </cell>
          <cell r="BH2666" t="str">
            <v/>
          </cell>
        </row>
        <row r="2667">
          <cell r="AA2667">
            <v>2</v>
          </cell>
          <cell r="BC2667" t="str">
            <v/>
          </cell>
          <cell r="BH2667" t="str">
            <v/>
          </cell>
        </row>
        <row r="2668">
          <cell r="AA2668">
            <v>2</v>
          </cell>
          <cell r="BC2668" t="str">
            <v/>
          </cell>
          <cell r="BH2668" t="str">
            <v/>
          </cell>
        </row>
        <row r="2669">
          <cell r="AA2669">
            <v>2</v>
          </cell>
          <cell r="BC2669" t="str">
            <v/>
          </cell>
          <cell r="BH2669" t="str">
            <v/>
          </cell>
        </row>
        <row r="2670">
          <cell r="AA2670">
            <v>2</v>
          </cell>
          <cell r="BC2670" t="str">
            <v/>
          </cell>
          <cell r="BH2670" t="str">
            <v/>
          </cell>
        </row>
        <row r="2671">
          <cell r="AA2671">
            <v>2</v>
          </cell>
          <cell r="BC2671" t="str">
            <v/>
          </cell>
          <cell r="BH2671" t="str">
            <v/>
          </cell>
        </row>
        <row r="2672">
          <cell r="AA2672">
            <v>2</v>
          </cell>
          <cell r="BC2672" t="str">
            <v/>
          </cell>
          <cell r="BH2672" t="str">
            <v/>
          </cell>
        </row>
        <row r="2673">
          <cell r="AA2673">
            <v>2</v>
          </cell>
          <cell r="BC2673" t="str">
            <v/>
          </cell>
          <cell r="BH2673" t="str">
            <v/>
          </cell>
        </row>
        <row r="2674">
          <cell r="AA2674">
            <v>2</v>
          </cell>
          <cell r="BC2674" t="str">
            <v/>
          </cell>
          <cell r="BH2674" t="str">
            <v/>
          </cell>
        </row>
        <row r="2675">
          <cell r="AA2675">
            <v>2</v>
          </cell>
          <cell r="BC2675" t="str">
            <v/>
          </cell>
          <cell r="BH2675" t="str">
            <v/>
          </cell>
        </row>
        <row r="2676">
          <cell r="AA2676">
            <v>2</v>
          </cell>
          <cell r="BC2676" t="str">
            <v/>
          </cell>
          <cell r="BH2676" t="str">
            <v/>
          </cell>
        </row>
        <row r="2677">
          <cell r="AA2677">
            <v>2</v>
          </cell>
          <cell r="BC2677" t="str">
            <v/>
          </cell>
          <cell r="BH2677" t="str">
            <v/>
          </cell>
        </row>
        <row r="2678">
          <cell r="AA2678">
            <v>2</v>
          </cell>
          <cell r="BC2678" t="str">
            <v/>
          </cell>
          <cell r="BH2678" t="str">
            <v/>
          </cell>
        </row>
        <row r="2679">
          <cell r="AA2679">
            <v>2</v>
          </cell>
          <cell r="BC2679" t="str">
            <v/>
          </cell>
          <cell r="BH2679" t="str">
            <v/>
          </cell>
        </row>
        <row r="2680">
          <cell r="AA2680">
            <v>2</v>
          </cell>
          <cell r="BC2680" t="str">
            <v/>
          </cell>
          <cell r="BH2680" t="str">
            <v/>
          </cell>
        </row>
        <row r="2681">
          <cell r="AA2681">
            <v>2</v>
          </cell>
          <cell r="BC2681" t="str">
            <v/>
          </cell>
          <cell r="BH2681" t="str">
            <v/>
          </cell>
        </row>
        <row r="2682">
          <cell r="BC2682" t="str">
            <v/>
          </cell>
          <cell r="BH2682" t="str">
            <v/>
          </cell>
        </row>
        <row r="2683">
          <cell r="BC2683" t="str">
            <v/>
          </cell>
          <cell r="BH2683" t="str">
            <v/>
          </cell>
        </row>
        <row r="2684">
          <cell r="AA2684">
            <v>2</v>
          </cell>
          <cell r="BC2684" t="str">
            <v/>
          </cell>
          <cell r="BH2684" t="str">
            <v/>
          </cell>
        </row>
        <row r="2685">
          <cell r="AA2685">
            <v>2</v>
          </cell>
          <cell r="BC2685" t="str">
            <v/>
          </cell>
          <cell r="BH2685" t="str">
            <v/>
          </cell>
        </row>
        <row r="2686">
          <cell r="AA2686">
            <v>2</v>
          </cell>
          <cell r="BC2686" t="str">
            <v/>
          </cell>
          <cell r="BH2686" t="str">
            <v/>
          </cell>
        </row>
        <row r="2687">
          <cell r="BC2687" t="str">
            <v/>
          </cell>
          <cell r="BH2687" t="str">
            <v/>
          </cell>
        </row>
        <row r="2688">
          <cell r="BC2688" t="str">
            <v/>
          </cell>
          <cell r="BH2688" t="str">
            <v/>
          </cell>
        </row>
        <row r="2689">
          <cell r="AA2689">
            <v>2</v>
          </cell>
          <cell r="BC2689" t="str">
            <v/>
          </cell>
          <cell r="BH2689" t="str">
            <v/>
          </cell>
        </row>
        <row r="2690">
          <cell r="AA2690">
            <v>2</v>
          </cell>
          <cell r="BC2690" t="str">
            <v/>
          </cell>
          <cell r="BH2690" t="str">
            <v/>
          </cell>
        </row>
        <row r="2691">
          <cell r="AA2691">
            <v>2</v>
          </cell>
          <cell r="BC2691" t="str">
            <v/>
          </cell>
          <cell r="BH2691" t="str">
            <v/>
          </cell>
        </row>
        <row r="2692">
          <cell r="AA2692">
            <v>2</v>
          </cell>
          <cell r="BC2692" t="str">
            <v/>
          </cell>
          <cell r="BH2692" t="str">
            <v/>
          </cell>
        </row>
        <row r="2693">
          <cell r="AA2693">
            <v>2</v>
          </cell>
          <cell r="BC2693" t="str">
            <v/>
          </cell>
          <cell r="BH2693" t="str">
            <v/>
          </cell>
        </row>
        <row r="2694">
          <cell r="AA2694">
            <v>2</v>
          </cell>
          <cell r="BC2694" t="str">
            <v/>
          </cell>
          <cell r="BH2694" t="str">
            <v/>
          </cell>
        </row>
        <row r="2695">
          <cell r="AA2695">
            <v>2</v>
          </cell>
          <cell r="BC2695" t="str">
            <v/>
          </cell>
          <cell r="BH2695" t="str">
            <v/>
          </cell>
        </row>
        <row r="2696">
          <cell r="AA2696">
            <v>2</v>
          </cell>
          <cell r="BC2696" t="str">
            <v/>
          </cell>
          <cell r="BH2696" t="str">
            <v/>
          </cell>
        </row>
        <row r="2697">
          <cell r="AA2697">
            <v>2</v>
          </cell>
          <cell r="BC2697" t="str">
            <v/>
          </cell>
          <cell r="BH2697" t="str">
            <v/>
          </cell>
        </row>
        <row r="2698">
          <cell r="AA2698">
            <v>2</v>
          </cell>
          <cell r="BC2698" t="str">
            <v/>
          </cell>
          <cell r="BH2698" t="str">
            <v/>
          </cell>
        </row>
        <row r="2699">
          <cell r="AA2699">
            <v>2</v>
          </cell>
          <cell r="BC2699" t="str">
            <v/>
          </cell>
          <cell r="BH2699" t="str">
            <v/>
          </cell>
        </row>
        <row r="2700">
          <cell r="AA2700">
            <v>2</v>
          </cell>
          <cell r="BC2700" t="str">
            <v/>
          </cell>
          <cell r="BH2700" t="str">
            <v/>
          </cell>
        </row>
        <row r="2701">
          <cell r="AA2701">
            <v>2</v>
          </cell>
          <cell r="BC2701" t="str">
            <v/>
          </cell>
          <cell r="BH2701" t="str">
            <v/>
          </cell>
        </row>
        <row r="2702">
          <cell r="BC2702" t="str">
            <v/>
          </cell>
          <cell r="BH2702" t="str">
            <v/>
          </cell>
        </row>
        <row r="2703">
          <cell r="BC2703" t="str">
            <v/>
          </cell>
          <cell r="BH2703" t="str">
            <v/>
          </cell>
        </row>
        <row r="2704">
          <cell r="AA2704">
            <v>2</v>
          </cell>
          <cell r="BC2704" t="str">
            <v/>
          </cell>
          <cell r="BH2704" t="str">
            <v/>
          </cell>
        </row>
        <row r="2705">
          <cell r="AA2705">
            <v>2</v>
          </cell>
          <cell r="BC2705" t="str">
            <v/>
          </cell>
          <cell r="BH2705" t="str">
            <v/>
          </cell>
        </row>
        <row r="2706">
          <cell r="AA2706">
            <v>2</v>
          </cell>
          <cell r="AR2706" t="b">
            <v>0</v>
          </cell>
          <cell r="BC2706" t="str">
            <v/>
          </cell>
          <cell r="BH2706" t="str">
            <v/>
          </cell>
        </row>
        <row r="2707">
          <cell r="AA2707">
            <v>2</v>
          </cell>
          <cell r="BC2707" t="str">
            <v/>
          </cell>
          <cell r="BH2707" t="str">
            <v/>
          </cell>
        </row>
        <row r="2708">
          <cell r="AA2708">
            <v>2</v>
          </cell>
          <cell r="BC2708" t="str">
            <v/>
          </cell>
          <cell r="BH2708" t="str">
            <v/>
          </cell>
        </row>
        <row r="2709">
          <cell r="AA2709">
            <v>2</v>
          </cell>
          <cell r="BC2709" t="str">
            <v/>
          </cell>
          <cell r="BH2709" t="str">
            <v/>
          </cell>
        </row>
        <row r="2710">
          <cell r="AA2710">
            <v>2</v>
          </cell>
          <cell r="BC2710" t="str">
            <v/>
          </cell>
          <cell r="BH2710" t="str">
            <v/>
          </cell>
        </row>
        <row r="2711">
          <cell r="AA2711">
            <v>2</v>
          </cell>
          <cell r="BC2711" t="str">
            <v/>
          </cell>
          <cell r="BH2711" t="str">
            <v/>
          </cell>
        </row>
        <row r="2712">
          <cell r="AA2712">
            <v>2</v>
          </cell>
          <cell r="BC2712" t="str">
            <v/>
          </cell>
          <cell r="BH2712" t="str">
            <v/>
          </cell>
        </row>
        <row r="2713">
          <cell r="AA2713">
            <v>2</v>
          </cell>
          <cell r="BC2713" t="str">
            <v/>
          </cell>
          <cell r="BH2713" t="str">
            <v/>
          </cell>
        </row>
        <row r="2714">
          <cell r="AA2714">
            <v>2</v>
          </cell>
          <cell r="BC2714" t="str">
            <v/>
          </cell>
          <cell r="BH2714" t="str">
            <v/>
          </cell>
        </row>
        <row r="2715">
          <cell r="AA2715">
            <v>2</v>
          </cell>
          <cell r="BC2715" t="str">
            <v/>
          </cell>
          <cell r="BH2715" t="str">
            <v/>
          </cell>
        </row>
        <row r="2716">
          <cell r="AA2716">
            <v>2</v>
          </cell>
          <cell r="BC2716" t="str">
            <v/>
          </cell>
          <cell r="BH2716" t="str">
            <v/>
          </cell>
        </row>
        <row r="2717">
          <cell r="AA2717">
            <v>2</v>
          </cell>
          <cell r="BC2717" t="str">
            <v/>
          </cell>
          <cell r="BH2717" t="str">
            <v/>
          </cell>
        </row>
        <row r="2718">
          <cell r="AA2718">
            <v>2</v>
          </cell>
          <cell r="AR2718" t="b">
            <v>0</v>
          </cell>
          <cell r="BC2718" t="str">
            <v/>
          </cell>
          <cell r="BH2718" t="str">
            <v/>
          </cell>
        </row>
        <row r="2719">
          <cell r="AA2719">
            <v>2</v>
          </cell>
          <cell r="BC2719" t="str">
            <v/>
          </cell>
          <cell r="BH2719" t="str">
            <v/>
          </cell>
        </row>
        <row r="2720">
          <cell r="AA2720">
            <v>2</v>
          </cell>
          <cell r="AR2720" t="b">
            <v>0</v>
          </cell>
          <cell r="BC2720" t="str">
            <v/>
          </cell>
          <cell r="BH2720" t="str">
            <v/>
          </cell>
        </row>
        <row r="2721">
          <cell r="AA2721">
            <v>2</v>
          </cell>
          <cell r="AR2721" t="b">
            <v>0</v>
          </cell>
          <cell r="BC2721" t="str">
            <v/>
          </cell>
          <cell r="BH2721" t="str">
            <v/>
          </cell>
        </row>
        <row r="2722">
          <cell r="AA2722">
            <v>2</v>
          </cell>
          <cell r="AR2722" t="b">
            <v>0</v>
          </cell>
          <cell r="BC2722" t="str">
            <v/>
          </cell>
          <cell r="BH2722" t="str">
            <v/>
          </cell>
        </row>
        <row r="2723">
          <cell r="AA2723">
            <v>2</v>
          </cell>
          <cell r="BC2723" t="str">
            <v/>
          </cell>
          <cell r="BH2723" t="str">
            <v/>
          </cell>
        </row>
        <row r="2724">
          <cell r="AA2724">
            <v>2</v>
          </cell>
          <cell r="BC2724" t="str">
            <v/>
          </cell>
          <cell r="BH2724" t="str">
            <v/>
          </cell>
        </row>
        <row r="2725">
          <cell r="AA2725">
            <v>2</v>
          </cell>
          <cell r="AR2725" t="b">
            <v>0</v>
          </cell>
          <cell r="BC2725" t="str">
            <v/>
          </cell>
          <cell r="BH2725" t="str">
            <v/>
          </cell>
        </row>
        <row r="2726">
          <cell r="AA2726">
            <v>2</v>
          </cell>
          <cell r="BC2726" t="str">
            <v/>
          </cell>
          <cell r="BH2726" t="str">
            <v/>
          </cell>
        </row>
        <row r="2727">
          <cell r="AA2727">
            <v>2</v>
          </cell>
          <cell r="BC2727" t="str">
            <v/>
          </cell>
          <cell r="BH2727" t="str">
            <v/>
          </cell>
        </row>
        <row r="2728">
          <cell r="BC2728" t="str">
            <v/>
          </cell>
          <cell r="BH2728" t="str">
            <v/>
          </cell>
        </row>
        <row r="2729">
          <cell r="BC2729" t="str">
            <v/>
          </cell>
          <cell r="BH2729" t="str">
            <v/>
          </cell>
        </row>
        <row r="2730">
          <cell r="AA2730">
            <v>2</v>
          </cell>
          <cell r="AR2730" t="b">
            <v>0</v>
          </cell>
          <cell r="BC2730" t="str">
            <v/>
          </cell>
          <cell r="BH2730" t="str">
            <v/>
          </cell>
        </row>
        <row r="2731">
          <cell r="AA2731">
            <v>2</v>
          </cell>
          <cell r="BC2731" t="str">
            <v/>
          </cell>
          <cell r="BH2731" t="str">
            <v/>
          </cell>
        </row>
        <row r="2732">
          <cell r="AA2732">
            <v>2</v>
          </cell>
          <cell r="AR2732" t="b">
            <v>0</v>
          </cell>
          <cell r="BC2732" t="str">
            <v/>
          </cell>
          <cell r="BH2732" t="str">
            <v/>
          </cell>
        </row>
        <row r="2733">
          <cell r="AA2733">
            <v>2</v>
          </cell>
          <cell r="AR2733" t="b">
            <v>0</v>
          </cell>
          <cell r="BC2733" t="str">
            <v/>
          </cell>
          <cell r="BH2733" t="str">
            <v/>
          </cell>
        </row>
        <row r="2734">
          <cell r="AA2734">
            <v>2</v>
          </cell>
          <cell r="BC2734" t="str">
            <v/>
          </cell>
          <cell r="BH2734" t="str">
            <v/>
          </cell>
        </row>
        <row r="2735">
          <cell r="BC2735" t="str">
            <v/>
          </cell>
          <cell r="BH2735" t="str">
            <v/>
          </cell>
        </row>
        <row r="2736">
          <cell r="BC2736" t="str">
            <v/>
          </cell>
          <cell r="BH2736" t="str">
            <v/>
          </cell>
        </row>
        <row r="2737">
          <cell r="AA2737">
            <v>2</v>
          </cell>
          <cell r="AR2737" t="b">
            <v>0</v>
          </cell>
          <cell r="BC2737" t="str">
            <v/>
          </cell>
          <cell r="BH2737" t="str">
            <v/>
          </cell>
        </row>
        <row r="2738">
          <cell r="AA2738">
            <v>2</v>
          </cell>
          <cell r="BC2738" t="str">
            <v/>
          </cell>
          <cell r="BH2738" t="str">
            <v/>
          </cell>
        </row>
        <row r="2739">
          <cell r="AA2739">
            <v>2</v>
          </cell>
          <cell r="BC2739" t="str">
            <v/>
          </cell>
          <cell r="BH2739" t="str">
            <v/>
          </cell>
        </row>
        <row r="2740">
          <cell r="AA2740">
            <v>2</v>
          </cell>
          <cell r="BC2740" t="str">
            <v/>
          </cell>
          <cell r="BH2740" t="str">
            <v/>
          </cell>
        </row>
        <row r="2741">
          <cell r="BC2741" t="str">
            <v/>
          </cell>
          <cell r="BH2741" t="str">
            <v/>
          </cell>
        </row>
        <row r="2742">
          <cell r="BC2742" t="str">
            <v/>
          </cell>
          <cell r="BH2742" t="str">
            <v/>
          </cell>
        </row>
        <row r="2743">
          <cell r="BC2743" t="str">
            <v/>
          </cell>
          <cell r="BH2743" t="str">
            <v/>
          </cell>
        </row>
        <row r="2744">
          <cell r="AA2744">
            <v>2</v>
          </cell>
          <cell r="BC2744" t="str">
            <v/>
          </cell>
          <cell r="BH2744" t="str">
            <v/>
          </cell>
        </row>
        <row r="2745">
          <cell r="AA2745">
            <v>2</v>
          </cell>
          <cell r="BC2745" t="str">
            <v/>
          </cell>
          <cell r="BH2745" t="str">
            <v/>
          </cell>
        </row>
        <row r="2746">
          <cell r="BC2746" t="str">
            <v/>
          </cell>
          <cell r="BH2746" t="str">
            <v/>
          </cell>
        </row>
        <row r="2747">
          <cell r="AA2747">
            <v>2</v>
          </cell>
          <cell r="AR2747" t="b">
            <v>0</v>
          </cell>
          <cell r="BC2747" t="str">
            <v/>
          </cell>
          <cell r="BH2747" t="str">
            <v/>
          </cell>
        </row>
        <row r="2748">
          <cell r="AA2748">
            <v>2</v>
          </cell>
          <cell r="BC2748" t="str">
            <v/>
          </cell>
          <cell r="BH2748" t="str">
            <v/>
          </cell>
        </row>
        <row r="2749">
          <cell r="AA2749">
            <v>2</v>
          </cell>
          <cell r="BC2749" t="str">
            <v/>
          </cell>
          <cell r="BH2749" t="str">
            <v/>
          </cell>
        </row>
        <row r="2750">
          <cell r="AA2750">
            <v>2</v>
          </cell>
          <cell r="BC2750" t="str">
            <v/>
          </cell>
          <cell r="BH2750" t="str">
            <v/>
          </cell>
        </row>
        <row r="2751">
          <cell r="AA2751">
            <v>2</v>
          </cell>
          <cell r="BC2751" t="str">
            <v/>
          </cell>
          <cell r="BH2751" t="str">
            <v/>
          </cell>
        </row>
        <row r="2752">
          <cell r="AA2752">
            <v>2</v>
          </cell>
          <cell r="BC2752" t="str">
            <v/>
          </cell>
          <cell r="BH2752" t="str">
            <v/>
          </cell>
        </row>
        <row r="2753">
          <cell r="AA2753">
            <v>2</v>
          </cell>
          <cell r="BC2753" t="str">
            <v/>
          </cell>
          <cell r="BH2753" t="str">
            <v/>
          </cell>
        </row>
        <row r="2754">
          <cell r="AA2754">
            <v>2</v>
          </cell>
          <cell r="AR2754" t="b">
            <v>0</v>
          </cell>
          <cell r="BC2754" t="str">
            <v/>
          </cell>
          <cell r="BH2754" t="str">
            <v/>
          </cell>
        </row>
        <row r="2755">
          <cell r="BC2755" t="str">
            <v/>
          </cell>
          <cell r="BH2755" t="str">
            <v/>
          </cell>
        </row>
        <row r="2756">
          <cell r="BC2756" t="str">
            <v/>
          </cell>
          <cell r="BH2756" t="str">
            <v/>
          </cell>
        </row>
        <row r="2757">
          <cell r="AA2757">
            <v>2</v>
          </cell>
          <cell r="AR2757" t="b">
            <v>0</v>
          </cell>
          <cell r="BC2757" t="str">
            <v/>
          </cell>
          <cell r="BH2757" t="str">
            <v/>
          </cell>
        </row>
        <row r="2758">
          <cell r="AA2758">
            <v>2</v>
          </cell>
          <cell r="AR2758" t="b">
            <v>0</v>
          </cell>
          <cell r="BC2758" t="str">
            <v/>
          </cell>
          <cell r="BH2758" t="str">
            <v/>
          </cell>
        </row>
        <row r="2759">
          <cell r="AA2759">
            <v>2</v>
          </cell>
          <cell r="AR2759" t="b">
            <v>0</v>
          </cell>
          <cell r="BC2759" t="str">
            <v/>
          </cell>
          <cell r="BH2759" t="str">
            <v/>
          </cell>
        </row>
        <row r="2760">
          <cell r="AA2760">
            <v>2</v>
          </cell>
          <cell r="AR2760" t="b">
            <v>0</v>
          </cell>
          <cell r="BC2760" t="str">
            <v/>
          </cell>
          <cell r="BH2760" t="str">
            <v/>
          </cell>
        </row>
        <row r="2761">
          <cell r="AA2761">
            <v>2</v>
          </cell>
          <cell r="AR2761" t="b">
            <v>0</v>
          </cell>
          <cell r="BC2761" t="str">
            <v/>
          </cell>
          <cell r="BH2761" t="str">
            <v/>
          </cell>
        </row>
        <row r="2762">
          <cell r="AA2762">
            <v>2</v>
          </cell>
          <cell r="AR2762" t="b">
            <v>0</v>
          </cell>
          <cell r="BC2762" t="str">
            <v/>
          </cell>
          <cell r="BH2762" t="str">
            <v/>
          </cell>
        </row>
        <row r="2763">
          <cell r="AA2763">
            <v>2</v>
          </cell>
          <cell r="AR2763" t="b">
            <v>0</v>
          </cell>
          <cell r="BC2763" t="str">
            <v/>
          </cell>
          <cell r="BH2763" t="str">
            <v/>
          </cell>
        </row>
        <row r="2764">
          <cell r="BC2764" t="str">
            <v/>
          </cell>
          <cell r="BH2764" t="str">
            <v/>
          </cell>
        </row>
        <row r="2765">
          <cell r="AA2765">
            <v>2</v>
          </cell>
          <cell r="BC2765" t="str">
            <v/>
          </cell>
          <cell r="BH2765" t="str">
            <v/>
          </cell>
        </row>
        <row r="2766">
          <cell r="AA2766">
            <v>2</v>
          </cell>
          <cell r="BC2766" t="str">
            <v/>
          </cell>
          <cell r="BH2766" t="str">
            <v/>
          </cell>
        </row>
        <row r="2767">
          <cell r="BC2767" t="str">
            <v/>
          </cell>
          <cell r="BH2767" t="str">
            <v/>
          </cell>
        </row>
        <row r="2768">
          <cell r="AA2768">
            <v>2</v>
          </cell>
          <cell r="AR2768" t="b">
            <v>0</v>
          </cell>
          <cell r="BC2768" t="str">
            <v/>
          </cell>
          <cell r="BH2768" t="str">
            <v/>
          </cell>
        </row>
        <row r="2769">
          <cell r="AA2769">
            <v>2</v>
          </cell>
          <cell r="BC2769" t="str">
            <v/>
          </cell>
          <cell r="BH2769" t="str">
            <v/>
          </cell>
        </row>
        <row r="2770">
          <cell r="AA2770">
            <v>2</v>
          </cell>
          <cell r="BC2770" t="str">
            <v/>
          </cell>
          <cell r="BH2770" t="str">
            <v/>
          </cell>
        </row>
        <row r="2771">
          <cell r="AA2771">
            <v>2</v>
          </cell>
          <cell r="AR2771" t="b">
            <v>0</v>
          </cell>
          <cell r="BC2771" t="str">
            <v/>
          </cell>
          <cell r="BH2771" t="str">
            <v/>
          </cell>
        </row>
        <row r="2772">
          <cell r="AA2772">
            <v>2</v>
          </cell>
          <cell r="BC2772" t="str">
            <v/>
          </cell>
          <cell r="BH2772" t="str">
            <v/>
          </cell>
        </row>
        <row r="2773">
          <cell r="BC2773" t="str">
            <v/>
          </cell>
          <cell r="BH2773" t="str">
            <v/>
          </cell>
        </row>
        <row r="2774">
          <cell r="AA2774">
            <v>2</v>
          </cell>
          <cell r="BC2774" t="str">
            <v/>
          </cell>
          <cell r="BH2774" t="str">
            <v/>
          </cell>
        </row>
        <row r="2775">
          <cell r="AA2775">
            <v>2</v>
          </cell>
          <cell r="BC2775" t="str">
            <v/>
          </cell>
          <cell r="BH2775" t="str">
            <v/>
          </cell>
        </row>
        <row r="2776">
          <cell r="AA2776">
            <v>2</v>
          </cell>
          <cell r="BC2776" t="str">
            <v/>
          </cell>
          <cell r="BH2776" t="str">
            <v/>
          </cell>
        </row>
        <row r="2777">
          <cell r="BC2777" t="str">
            <v/>
          </cell>
          <cell r="BH2777" t="str">
            <v/>
          </cell>
        </row>
        <row r="2778">
          <cell r="BC2778" t="str">
            <v/>
          </cell>
          <cell r="BH2778" t="str">
            <v/>
          </cell>
        </row>
        <row r="2779">
          <cell r="AA2779">
            <v>2</v>
          </cell>
          <cell r="BC2779" t="str">
            <v/>
          </cell>
          <cell r="BH2779" t="str">
            <v/>
          </cell>
        </row>
        <row r="2780">
          <cell r="AA2780">
            <v>2</v>
          </cell>
          <cell r="AR2780" t="b">
            <v>0</v>
          </cell>
          <cell r="BC2780" t="str">
            <v/>
          </cell>
          <cell r="BH2780" t="str">
            <v/>
          </cell>
        </row>
        <row r="2781">
          <cell r="AA2781">
            <v>2</v>
          </cell>
          <cell r="BC2781" t="str">
            <v/>
          </cell>
          <cell r="BH2781" t="str">
            <v/>
          </cell>
        </row>
        <row r="2782">
          <cell r="AA2782">
            <v>2</v>
          </cell>
          <cell r="AR2782" t="b">
            <v>0</v>
          </cell>
          <cell r="BC2782" t="str">
            <v/>
          </cell>
          <cell r="BH2782" t="str">
            <v/>
          </cell>
        </row>
        <row r="2783">
          <cell r="AA2783">
            <v>2</v>
          </cell>
          <cell r="BC2783" t="str">
            <v/>
          </cell>
          <cell r="BH2783" t="str">
            <v/>
          </cell>
        </row>
        <row r="2784">
          <cell r="AA2784">
            <v>2</v>
          </cell>
          <cell r="AR2784" t="b">
            <v>0</v>
          </cell>
          <cell r="BC2784" t="str">
            <v/>
          </cell>
          <cell r="BH2784" t="str">
            <v/>
          </cell>
        </row>
        <row r="2785">
          <cell r="AA2785">
            <v>2</v>
          </cell>
          <cell r="BC2785" t="str">
            <v/>
          </cell>
          <cell r="BH2785" t="str">
            <v/>
          </cell>
        </row>
        <row r="2786">
          <cell r="AA2786">
            <v>2</v>
          </cell>
          <cell r="BC2786" t="str">
            <v/>
          </cell>
          <cell r="BH2786" t="str">
            <v/>
          </cell>
        </row>
        <row r="2787">
          <cell r="AA2787">
            <v>2</v>
          </cell>
          <cell r="AR2787" t="b">
            <v>0</v>
          </cell>
          <cell r="BC2787" t="str">
            <v/>
          </cell>
          <cell r="BH2787" t="str">
            <v/>
          </cell>
        </row>
        <row r="2788">
          <cell r="AA2788">
            <v>2</v>
          </cell>
          <cell r="BC2788" t="str">
            <v/>
          </cell>
          <cell r="BH2788" t="str">
            <v/>
          </cell>
        </row>
        <row r="2789">
          <cell r="AA2789">
            <v>2</v>
          </cell>
          <cell r="BC2789" t="str">
            <v/>
          </cell>
          <cell r="BH2789" t="str">
            <v/>
          </cell>
        </row>
        <row r="2790">
          <cell r="AA2790">
            <v>2</v>
          </cell>
          <cell r="BC2790" t="str">
            <v/>
          </cell>
          <cell r="BH2790" t="str">
            <v/>
          </cell>
        </row>
        <row r="2791">
          <cell r="AA2791">
            <v>2</v>
          </cell>
          <cell r="BC2791" t="str">
            <v/>
          </cell>
          <cell r="BH2791" t="str">
            <v/>
          </cell>
        </row>
        <row r="2792">
          <cell r="BC2792" t="str">
            <v/>
          </cell>
          <cell r="BH2792" t="str">
            <v/>
          </cell>
        </row>
        <row r="2793">
          <cell r="BC2793" t="str">
            <v/>
          </cell>
          <cell r="BH2793" t="str">
            <v/>
          </cell>
        </row>
        <row r="2794">
          <cell r="AA2794">
            <v>2</v>
          </cell>
          <cell r="AR2794" t="b">
            <v>0</v>
          </cell>
          <cell r="BC2794" t="str">
            <v/>
          </cell>
          <cell r="BH2794" t="str">
            <v/>
          </cell>
        </row>
        <row r="2795">
          <cell r="AA2795">
            <v>2</v>
          </cell>
          <cell r="AR2795" t="b">
            <v>0</v>
          </cell>
          <cell r="BC2795" t="str">
            <v/>
          </cell>
          <cell r="BH2795" t="str">
            <v/>
          </cell>
        </row>
        <row r="2796">
          <cell r="AA2796">
            <v>2</v>
          </cell>
          <cell r="AR2796" t="b">
            <v>0</v>
          </cell>
          <cell r="BC2796" t="str">
            <v/>
          </cell>
          <cell r="BH2796" t="str">
            <v/>
          </cell>
        </row>
        <row r="2797">
          <cell r="AA2797">
            <v>2</v>
          </cell>
          <cell r="BC2797" t="str">
            <v/>
          </cell>
          <cell r="BH2797" t="str">
            <v/>
          </cell>
        </row>
        <row r="2798">
          <cell r="AA2798">
            <v>2</v>
          </cell>
          <cell r="BC2798" t="str">
            <v/>
          </cell>
          <cell r="BH2798" t="str">
            <v/>
          </cell>
        </row>
        <row r="2799">
          <cell r="AA2799">
            <v>2</v>
          </cell>
          <cell r="AR2799" t="b">
            <v>0</v>
          </cell>
          <cell r="BC2799" t="str">
            <v/>
          </cell>
          <cell r="BH2799" t="str">
            <v/>
          </cell>
        </row>
        <row r="2800">
          <cell r="AA2800">
            <v>2</v>
          </cell>
          <cell r="BC2800" t="str">
            <v/>
          </cell>
          <cell r="BH2800" t="str">
            <v/>
          </cell>
        </row>
        <row r="2801">
          <cell r="AA2801">
            <v>2</v>
          </cell>
          <cell r="BC2801" t="str">
            <v/>
          </cell>
          <cell r="BH2801" t="str">
            <v/>
          </cell>
        </row>
        <row r="2802">
          <cell r="AA2802">
            <v>2</v>
          </cell>
          <cell r="BC2802" t="str">
            <v/>
          </cell>
          <cell r="BH2802" t="str">
            <v/>
          </cell>
        </row>
        <row r="2803">
          <cell r="AA2803">
            <v>2</v>
          </cell>
          <cell r="AR2803" t="b">
            <v>0</v>
          </cell>
          <cell r="BC2803" t="str">
            <v/>
          </cell>
          <cell r="BH2803" t="str">
            <v/>
          </cell>
        </row>
        <row r="2804">
          <cell r="AA2804">
            <v>2</v>
          </cell>
          <cell r="AR2804" t="b">
            <v>0</v>
          </cell>
          <cell r="BC2804" t="str">
            <v/>
          </cell>
          <cell r="BH2804" t="str">
            <v/>
          </cell>
        </row>
        <row r="2805">
          <cell r="AA2805">
            <v>2</v>
          </cell>
          <cell r="AR2805" t="b">
            <v>0</v>
          </cell>
          <cell r="BC2805" t="str">
            <v/>
          </cell>
          <cell r="BH2805" t="str">
            <v/>
          </cell>
        </row>
        <row r="2806">
          <cell r="AA2806">
            <v>2</v>
          </cell>
          <cell r="AR2806" t="b">
            <v>0</v>
          </cell>
          <cell r="BC2806" t="str">
            <v/>
          </cell>
          <cell r="BH2806" t="str">
            <v/>
          </cell>
        </row>
        <row r="2807">
          <cell r="AA2807">
            <v>2</v>
          </cell>
          <cell r="BC2807" t="str">
            <v/>
          </cell>
          <cell r="BH2807" t="str">
            <v/>
          </cell>
        </row>
        <row r="2808">
          <cell r="AA2808">
            <v>2</v>
          </cell>
          <cell r="AR2808" t="b">
            <v>0</v>
          </cell>
          <cell r="BC2808" t="str">
            <v/>
          </cell>
          <cell r="BH2808" t="str">
            <v/>
          </cell>
        </row>
        <row r="2809">
          <cell r="AA2809">
            <v>2</v>
          </cell>
          <cell r="AR2809" t="b">
            <v>0</v>
          </cell>
          <cell r="BC2809" t="str">
            <v/>
          </cell>
          <cell r="BH2809" t="str">
            <v/>
          </cell>
        </row>
        <row r="2810">
          <cell r="AA2810">
            <v>2</v>
          </cell>
          <cell r="AR2810" t="b">
            <v>0</v>
          </cell>
          <cell r="BC2810" t="str">
            <v/>
          </cell>
          <cell r="BH2810" t="str">
            <v/>
          </cell>
        </row>
        <row r="2811">
          <cell r="BC2811" t="str">
            <v/>
          </cell>
          <cell r="BH2811" t="str">
            <v/>
          </cell>
        </row>
        <row r="2812">
          <cell r="BC2812" t="str">
            <v/>
          </cell>
          <cell r="BH2812" t="str">
            <v/>
          </cell>
        </row>
        <row r="2813">
          <cell r="AA2813">
            <v>2</v>
          </cell>
          <cell r="AR2813" t="b">
            <v>0</v>
          </cell>
          <cell r="BC2813" t="str">
            <v/>
          </cell>
          <cell r="BH2813" t="str">
            <v/>
          </cell>
        </row>
        <row r="2814">
          <cell r="AA2814">
            <v>2</v>
          </cell>
          <cell r="BC2814" t="str">
            <v/>
          </cell>
          <cell r="BH2814" t="str">
            <v/>
          </cell>
        </row>
        <row r="2815">
          <cell r="AA2815">
            <v>2</v>
          </cell>
          <cell r="BC2815" t="str">
            <v/>
          </cell>
          <cell r="BH2815" t="str">
            <v/>
          </cell>
        </row>
        <row r="2816">
          <cell r="BC2816" t="str">
            <v/>
          </cell>
          <cell r="BH2816" t="str">
            <v/>
          </cell>
        </row>
        <row r="2817">
          <cell r="BC2817" t="str">
            <v/>
          </cell>
          <cell r="BH2817" t="str">
            <v/>
          </cell>
        </row>
        <row r="2818">
          <cell r="AA2818">
            <v>2</v>
          </cell>
          <cell r="BC2818" t="str">
            <v/>
          </cell>
          <cell r="BH2818" t="str">
            <v/>
          </cell>
        </row>
        <row r="2819">
          <cell r="AA2819">
            <v>2</v>
          </cell>
          <cell r="BC2819" t="str">
            <v/>
          </cell>
          <cell r="BH2819" t="str">
            <v/>
          </cell>
        </row>
        <row r="2820">
          <cell r="AA2820">
            <v>2</v>
          </cell>
          <cell r="BC2820" t="str">
            <v/>
          </cell>
          <cell r="BH2820" t="str">
            <v/>
          </cell>
        </row>
        <row r="2821">
          <cell r="AA2821">
            <v>2</v>
          </cell>
          <cell r="BC2821" t="str">
            <v/>
          </cell>
          <cell r="BH2821" t="str">
            <v/>
          </cell>
        </row>
        <row r="2822">
          <cell r="AA2822">
            <v>2</v>
          </cell>
          <cell r="BC2822" t="str">
            <v/>
          </cell>
          <cell r="BH2822" t="str">
            <v/>
          </cell>
        </row>
        <row r="2823">
          <cell r="AA2823">
            <v>2</v>
          </cell>
          <cell r="BC2823" t="str">
            <v/>
          </cell>
          <cell r="BH2823" t="str">
            <v/>
          </cell>
        </row>
        <row r="2824">
          <cell r="AA2824">
            <v>2</v>
          </cell>
          <cell r="BC2824" t="str">
            <v/>
          </cell>
          <cell r="BH2824" t="str">
            <v/>
          </cell>
        </row>
        <row r="2825">
          <cell r="AA2825">
            <v>2</v>
          </cell>
          <cell r="BC2825" t="str">
            <v/>
          </cell>
          <cell r="BH2825" t="str">
            <v/>
          </cell>
        </row>
        <row r="2826">
          <cell r="AA2826">
            <v>2</v>
          </cell>
          <cell r="BC2826" t="str">
            <v/>
          </cell>
          <cell r="BH2826" t="str">
            <v/>
          </cell>
        </row>
        <row r="2827">
          <cell r="AA2827">
            <v>2</v>
          </cell>
          <cell r="BC2827" t="str">
            <v/>
          </cell>
          <cell r="BH2827" t="str">
            <v/>
          </cell>
        </row>
        <row r="2828">
          <cell r="AA2828">
            <v>2</v>
          </cell>
          <cell r="BC2828" t="str">
            <v/>
          </cell>
          <cell r="BH2828" t="str">
            <v/>
          </cell>
        </row>
        <row r="2829">
          <cell r="AA2829">
            <v>2</v>
          </cell>
          <cell r="BC2829" t="str">
            <v/>
          </cell>
          <cell r="BH2829" t="str">
            <v/>
          </cell>
        </row>
        <row r="2830">
          <cell r="AA2830">
            <v>2</v>
          </cell>
          <cell r="BC2830" t="str">
            <v/>
          </cell>
          <cell r="BH2830" t="str">
            <v/>
          </cell>
        </row>
        <row r="2831">
          <cell r="AA2831">
            <v>2</v>
          </cell>
          <cell r="BC2831" t="str">
            <v/>
          </cell>
          <cell r="BH2831" t="str">
            <v/>
          </cell>
        </row>
        <row r="2832">
          <cell r="AA2832">
            <v>2</v>
          </cell>
          <cell r="BC2832" t="str">
            <v/>
          </cell>
          <cell r="BH2832" t="str">
            <v/>
          </cell>
        </row>
        <row r="2833">
          <cell r="AA2833">
            <v>2</v>
          </cell>
          <cell r="BC2833" t="str">
            <v/>
          </cell>
          <cell r="BH2833" t="str">
            <v/>
          </cell>
        </row>
        <row r="2834">
          <cell r="AA2834">
            <v>2</v>
          </cell>
          <cell r="BC2834" t="str">
            <v/>
          </cell>
          <cell r="BH2834" t="str">
            <v/>
          </cell>
        </row>
        <row r="2835">
          <cell r="AA2835">
            <v>2</v>
          </cell>
          <cell r="BC2835" t="str">
            <v/>
          </cell>
          <cell r="BH2835" t="str">
            <v/>
          </cell>
        </row>
        <row r="2836">
          <cell r="AA2836">
            <v>2</v>
          </cell>
          <cell r="BC2836" t="str">
            <v/>
          </cell>
          <cell r="BH2836" t="str">
            <v/>
          </cell>
        </row>
        <row r="2837">
          <cell r="AA2837">
            <v>2</v>
          </cell>
          <cell r="BC2837" t="str">
            <v/>
          </cell>
          <cell r="BH2837" t="str">
            <v/>
          </cell>
        </row>
        <row r="2838">
          <cell r="AA2838">
            <v>2</v>
          </cell>
          <cell r="BC2838" t="str">
            <v/>
          </cell>
          <cell r="BH2838" t="str">
            <v/>
          </cell>
        </row>
        <row r="2839">
          <cell r="AA2839">
            <v>2</v>
          </cell>
          <cell r="BC2839" t="str">
            <v/>
          </cell>
          <cell r="BH2839" t="str">
            <v/>
          </cell>
        </row>
        <row r="2840">
          <cell r="AA2840">
            <v>2</v>
          </cell>
          <cell r="BC2840" t="str">
            <v/>
          </cell>
          <cell r="BH2840" t="str">
            <v/>
          </cell>
        </row>
        <row r="2841">
          <cell r="AA2841">
            <v>2</v>
          </cell>
          <cell r="BC2841" t="str">
            <v/>
          </cell>
          <cell r="BH2841" t="str">
            <v/>
          </cell>
        </row>
        <row r="2842">
          <cell r="AA2842">
            <v>2</v>
          </cell>
          <cell r="BC2842" t="str">
            <v/>
          </cell>
          <cell r="BH2842" t="str">
            <v/>
          </cell>
        </row>
        <row r="2843">
          <cell r="AA2843">
            <v>2</v>
          </cell>
          <cell r="AQ2843" t="str">
            <v/>
          </cell>
          <cell r="AR2843" t="b">
            <v>0</v>
          </cell>
          <cell r="BC2843" t="str">
            <v/>
          </cell>
          <cell r="BH2843" t="str">
            <v/>
          </cell>
        </row>
        <row r="2844">
          <cell r="AA2844">
            <v>2</v>
          </cell>
          <cell r="AR2844" t="b">
            <v>0</v>
          </cell>
          <cell r="BC2844" t="str">
            <v/>
          </cell>
          <cell r="BH2844" t="str">
            <v/>
          </cell>
        </row>
        <row r="2845">
          <cell r="AA2845">
            <v>2</v>
          </cell>
          <cell r="BC2845" t="str">
            <v/>
          </cell>
          <cell r="BH2845" t="str">
            <v/>
          </cell>
        </row>
        <row r="2846">
          <cell r="AA2846">
            <v>2</v>
          </cell>
          <cell r="AR2846" t="b">
            <v>0</v>
          </cell>
          <cell r="BC2846" t="str">
            <v/>
          </cell>
          <cell r="BH2846" t="str">
            <v/>
          </cell>
        </row>
        <row r="2847">
          <cell r="AA2847">
            <v>2</v>
          </cell>
          <cell r="AR2847" t="b">
            <v>0</v>
          </cell>
          <cell r="BC2847" t="str">
            <v/>
          </cell>
          <cell r="BH2847" t="str">
            <v/>
          </cell>
        </row>
        <row r="2848">
          <cell r="AA2848">
            <v>2</v>
          </cell>
          <cell r="AR2848" t="b">
            <v>0</v>
          </cell>
          <cell r="BC2848" t="str">
            <v/>
          </cell>
          <cell r="BH2848" t="str">
            <v/>
          </cell>
        </row>
        <row r="2849">
          <cell r="AA2849">
            <v>2</v>
          </cell>
          <cell r="BC2849" t="str">
            <v/>
          </cell>
          <cell r="BH2849" t="str">
            <v/>
          </cell>
        </row>
        <row r="2850">
          <cell r="AA2850">
            <v>2</v>
          </cell>
          <cell r="AR2850" t="b">
            <v>0</v>
          </cell>
          <cell r="BC2850" t="str">
            <v/>
          </cell>
          <cell r="BH2850" t="str">
            <v/>
          </cell>
        </row>
        <row r="2851">
          <cell r="AA2851">
            <v>2</v>
          </cell>
          <cell r="AR2851" t="b">
            <v>0</v>
          </cell>
          <cell r="BC2851" t="str">
            <v/>
          </cell>
          <cell r="BH2851" t="str">
            <v/>
          </cell>
        </row>
        <row r="2852">
          <cell r="AA2852">
            <v>2</v>
          </cell>
          <cell r="AR2852" t="b">
            <v>0</v>
          </cell>
          <cell r="BC2852" t="str">
            <v/>
          </cell>
          <cell r="BH2852" t="str">
            <v/>
          </cell>
        </row>
        <row r="2853">
          <cell r="AA2853">
            <v>2</v>
          </cell>
          <cell r="AR2853" t="b">
            <v>0</v>
          </cell>
          <cell r="BC2853" t="str">
            <v/>
          </cell>
          <cell r="BH2853" t="str">
            <v/>
          </cell>
        </row>
        <row r="2854">
          <cell r="AA2854">
            <v>2</v>
          </cell>
          <cell r="BC2854" t="str">
            <v/>
          </cell>
          <cell r="BH2854" t="str">
            <v/>
          </cell>
        </row>
        <row r="2855">
          <cell r="AA2855">
            <v>2</v>
          </cell>
          <cell r="AR2855" t="b">
            <v>0</v>
          </cell>
          <cell r="BC2855" t="str">
            <v/>
          </cell>
          <cell r="BH2855" t="str">
            <v/>
          </cell>
        </row>
        <row r="2856">
          <cell r="AA2856">
            <v>2</v>
          </cell>
          <cell r="BC2856" t="str">
            <v/>
          </cell>
          <cell r="BH2856" t="str">
            <v/>
          </cell>
        </row>
        <row r="2857">
          <cell r="AA2857">
            <v>2</v>
          </cell>
          <cell r="BC2857" t="str">
            <v/>
          </cell>
          <cell r="BH2857" t="str">
            <v/>
          </cell>
        </row>
        <row r="2858">
          <cell r="AA2858">
            <v>2</v>
          </cell>
          <cell r="AR2858" t="b">
            <v>0</v>
          </cell>
          <cell r="BC2858" t="str">
            <v/>
          </cell>
          <cell r="BH2858" t="str">
            <v/>
          </cell>
        </row>
        <row r="2859">
          <cell r="AA2859">
            <v>2</v>
          </cell>
          <cell r="AR2859" t="b">
            <v>0</v>
          </cell>
          <cell r="BC2859" t="str">
            <v/>
          </cell>
          <cell r="BH2859" t="str">
            <v/>
          </cell>
        </row>
        <row r="2860">
          <cell r="AA2860">
            <v>2</v>
          </cell>
          <cell r="AR2860" t="b">
            <v>0</v>
          </cell>
          <cell r="BC2860" t="str">
            <v/>
          </cell>
          <cell r="BH2860" t="str">
            <v/>
          </cell>
        </row>
        <row r="2861">
          <cell r="AA2861">
            <v>2</v>
          </cell>
          <cell r="AR2861" t="b">
            <v>0</v>
          </cell>
          <cell r="BC2861" t="str">
            <v/>
          </cell>
          <cell r="BH2861" t="str">
            <v/>
          </cell>
        </row>
        <row r="2862">
          <cell r="AA2862">
            <v>2</v>
          </cell>
          <cell r="AR2862" t="b">
            <v>0</v>
          </cell>
          <cell r="BC2862" t="str">
            <v/>
          </cell>
          <cell r="BH2862" t="str">
            <v/>
          </cell>
        </row>
        <row r="2863">
          <cell r="AA2863">
            <v>2</v>
          </cell>
          <cell r="AR2863" t="b">
            <v>0</v>
          </cell>
          <cell r="BC2863" t="str">
            <v/>
          </cell>
          <cell r="BH2863" t="str">
            <v/>
          </cell>
        </row>
        <row r="2864">
          <cell r="AA2864">
            <v>2</v>
          </cell>
          <cell r="BC2864" t="str">
            <v/>
          </cell>
          <cell r="BH2864" t="str">
            <v/>
          </cell>
        </row>
        <row r="2865">
          <cell r="AA2865">
            <v>2</v>
          </cell>
          <cell r="BC2865" t="str">
            <v/>
          </cell>
          <cell r="BH2865" t="str">
            <v/>
          </cell>
        </row>
        <row r="2866">
          <cell r="AA2866">
            <v>2</v>
          </cell>
          <cell r="AR2866" t="b">
            <v>0</v>
          </cell>
          <cell r="BC2866" t="str">
            <v/>
          </cell>
          <cell r="BH2866" t="str">
            <v/>
          </cell>
        </row>
        <row r="2867">
          <cell r="AA2867">
            <v>2</v>
          </cell>
          <cell r="AR2867" t="b">
            <v>0</v>
          </cell>
          <cell r="BC2867" t="str">
            <v/>
          </cell>
          <cell r="BH2867" t="str">
            <v/>
          </cell>
        </row>
        <row r="2868">
          <cell r="AA2868">
            <v>2</v>
          </cell>
          <cell r="AR2868" t="b">
            <v>0</v>
          </cell>
          <cell r="BC2868" t="str">
            <v/>
          </cell>
          <cell r="BH2868" t="str">
            <v/>
          </cell>
        </row>
        <row r="2869">
          <cell r="AA2869">
            <v>2</v>
          </cell>
          <cell r="BC2869" t="str">
            <v/>
          </cell>
          <cell r="BH2869" t="str">
            <v/>
          </cell>
        </row>
        <row r="2870">
          <cell r="AA2870">
            <v>2</v>
          </cell>
          <cell r="BC2870" t="str">
            <v/>
          </cell>
          <cell r="BH2870" t="str">
            <v/>
          </cell>
        </row>
        <row r="2871">
          <cell r="AA2871">
            <v>2</v>
          </cell>
          <cell r="AR2871" t="b">
            <v>0</v>
          </cell>
          <cell r="BC2871" t="str">
            <v/>
          </cell>
          <cell r="BH2871" t="str">
            <v/>
          </cell>
        </row>
        <row r="2872">
          <cell r="AA2872">
            <v>2</v>
          </cell>
          <cell r="BC2872" t="str">
            <v/>
          </cell>
          <cell r="BH2872" t="str">
            <v/>
          </cell>
        </row>
        <row r="2873">
          <cell r="AA2873">
            <v>2</v>
          </cell>
          <cell r="BC2873" t="str">
            <v/>
          </cell>
          <cell r="BH2873" t="str">
            <v/>
          </cell>
        </row>
        <row r="2874">
          <cell r="AA2874">
            <v>2</v>
          </cell>
          <cell r="AR2874" t="b">
            <v>0</v>
          </cell>
          <cell r="BC2874" t="str">
            <v/>
          </cell>
          <cell r="BH2874" t="str">
            <v/>
          </cell>
        </row>
        <row r="2875">
          <cell r="AA2875">
            <v>2</v>
          </cell>
          <cell r="AR2875" t="b">
            <v>0</v>
          </cell>
          <cell r="BC2875" t="str">
            <v/>
          </cell>
          <cell r="BH2875" t="str">
            <v/>
          </cell>
        </row>
        <row r="2876">
          <cell r="AA2876">
            <v>2</v>
          </cell>
          <cell r="AR2876" t="b">
            <v>0</v>
          </cell>
          <cell r="BC2876" t="str">
            <v/>
          </cell>
          <cell r="BH2876" t="str">
            <v/>
          </cell>
        </row>
        <row r="2877">
          <cell r="AA2877">
            <v>2</v>
          </cell>
          <cell r="AR2877" t="b">
            <v>0</v>
          </cell>
          <cell r="BC2877" t="str">
            <v/>
          </cell>
          <cell r="BH2877" t="str">
            <v/>
          </cell>
        </row>
        <row r="2878">
          <cell r="AA2878">
            <v>2</v>
          </cell>
          <cell r="AR2878" t="b">
            <v>0</v>
          </cell>
          <cell r="BC2878" t="str">
            <v/>
          </cell>
          <cell r="BH2878" t="str">
            <v/>
          </cell>
        </row>
        <row r="2879">
          <cell r="AA2879">
            <v>2</v>
          </cell>
          <cell r="BC2879" t="str">
            <v/>
          </cell>
          <cell r="BH2879" t="str">
            <v/>
          </cell>
        </row>
        <row r="2880">
          <cell r="AA2880">
            <v>2</v>
          </cell>
          <cell r="BC2880" t="str">
            <v/>
          </cell>
          <cell r="BH2880" t="str">
            <v/>
          </cell>
        </row>
        <row r="2881">
          <cell r="AA2881">
            <v>2</v>
          </cell>
          <cell r="AR2881" t="b">
            <v>0</v>
          </cell>
          <cell r="BC2881" t="str">
            <v/>
          </cell>
          <cell r="BH2881" t="str">
            <v/>
          </cell>
        </row>
        <row r="2882">
          <cell r="AA2882">
            <v>2</v>
          </cell>
          <cell r="BC2882" t="str">
            <v/>
          </cell>
          <cell r="BH2882" t="str">
            <v/>
          </cell>
        </row>
        <row r="2883">
          <cell r="AA2883">
            <v>2</v>
          </cell>
          <cell r="BC2883" t="str">
            <v/>
          </cell>
          <cell r="BH2883" t="str">
            <v/>
          </cell>
        </row>
        <row r="2884">
          <cell r="AA2884">
            <v>2</v>
          </cell>
          <cell r="AR2884" t="b">
            <v>0</v>
          </cell>
          <cell r="BC2884" t="str">
            <v/>
          </cell>
          <cell r="BH2884" t="str">
            <v/>
          </cell>
        </row>
        <row r="2885">
          <cell r="AA2885">
            <v>2</v>
          </cell>
          <cell r="BC2885" t="str">
            <v/>
          </cell>
          <cell r="BH2885" t="str">
            <v/>
          </cell>
        </row>
        <row r="2886">
          <cell r="AA2886">
            <v>2</v>
          </cell>
          <cell r="AR2886" t="b">
            <v>0</v>
          </cell>
          <cell r="BC2886" t="str">
            <v/>
          </cell>
          <cell r="BH2886" t="str">
            <v/>
          </cell>
        </row>
        <row r="2887">
          <cell r="AA2887">
            <v>2</v>
          </cell>
          <cell r="AR2887" t="b">
            <v>0</v>
          </cell>
          <cell r="BC2887" t="str">
            <v/>
          </cell>
          <cell r="BH2887" t="str">
            <v/>
          </cell>
        </row>
        <row r="2888">
          <cell r="AA2888">
            <v>2</v>
          </cell>
          <cell r="AR2888" t="b">
            <v>0</v>
          </cell>
          <cell r="BC2888" t="str">
            <v/>
          </cell>
          <cell r="BH2888" t="str">
            <v/>
          </cell>
        </row>
        <row r="2889">
          <cell r="AA2889">
            <v>2</v>
          </cell>
          <cell r="BC2889" t="str">
            <v/>
          </cell>
          <cell r="BH2889" t="str">
            <v/>
          </cell>
        </row>
        <row r="2890">
          <cell r="AA2890">
            <v>2</v>
          </cell>
          <cell r="BC2890" t="str">
            <v/>
          </cell>
          <cell r="BH2890" t="str">
            <v/>
          </cell>
        </row>
        <row r="2891">
          <cell r="AA2891">
            <v>2</v>
          </cell>
          <cell r="BC2891" t="str">
            <v/>
          </cell>
          <cell r="BH2891" t="str">
            <v/>
          </cell>
        </row>
        <row r="2892">
          <cell r="BC2892" t="str">
            <v/>
          </cell>
          <cell r="BH2892" t="str">
            <v/>
          </cell>
        </row>
        <row r="2893">
          <cell r="BC2893" t="str">
            <v/>
          </cell>
          <cell r="BH2893" t="str">
            <v/>
          </cell>
        </row>
        <row r="2894">
          <cell r="AA2894">
            <v>0</v>
          </cell>
          <cell r="BC2894" t="str">
            <v/>
          </cell>
          <cell r="BH2894" t="str">
            <v/>
          </cell>
        </row>
        <row r="2895">
          <cell r="AA2895">
            <v>0</v>
          </cell>
          <cell r="BC2895" t="str">
            <v/>
          </cell>
          <cell r="BH2895" t="str">
            <v/>
          </cell>
        </row>
        <row r="2896">
          <cell r="BC2896" t="str">
            <v/>
          </cell>
          <cell r="BH2896" t="str">
            <v/>
          </cell>
        </row>
        <row r="2897">
          <cell r="AA2897">
            <v>0</v>
          </cell>
          <cell r="BC2897" t="str">
            <v/>
          </cell>
          <cell r="BH2897" t="str">
            <v/>
          </cell>
        </row>
        <row r="2898">
          <cell r="AA2898">
            <v>0</v>
          </cell>
          <cell r="AR2898" t="b">
            <v>0</v>
          </cell>
          <cell r="BC2898" t="str">
            <v/>
          </cell>
          <cell r="BH2898" t="str">
            <v/>
          </cell>
        </row>
        <row r="2899">
          <cell r="AA2899">
            <v>0</v>
          </cell>
          <cell r="AR2899" t="b">
            <v>0</v>
          </cell>
          <cell r="BC2899" t="str">
            <v/>
          </cell>
          <cell r="BH2899" t="str">
            <v/>
          </cell>
        </row>
        <row r="2900">
          <cell r="AA2900">
            <v>0</v>
          </cell>
          <cell r="BC2900" t="str">
            <v/>
          </cell>
          <cell r="BH2900" t="str">
            <v/>
          </cell>
        </row>
        <row r="2901">
          <cell r="AA2901">
            <v>0</v>
          </cell>
          <cell r="BC2901" t="str">
            <v/>
          </cell>
          <cell r="BH2901" t="str">
            <v/>
          </cell>
        </row>
        <row r="2902">
          <cell r="AA2902">
            <v>0</v>
          </cell>
          <cell r="BC2902" t="str">
            <v/>
          </cell>
          <cell r="BH2902" t="str">
            <v/>
          </cell>
        </row>
        <row r="2903">
          <cell r="AA2903">
            <v>0</v>
          </cell>
          <cell r="AR2903" t="b">
            <v>0</v>
          </cell>
          <cell r="BC2903" t="str">
            <v/>
          </cell>
          <cell r="BH2903" t="str">
            <v/>
          </cell>
        </row>
        <row r="2904">
          <cell r="AA2904">
            <v>0</v>
          </cell>
          <cell r="BC2904" t="str">
            <v/>
          </cell>
          <cell r="BH2904" t="str">
            <v/>
          </cell>
        </row>
        <row r="2905">
          <cell r="AA2905">
            <v>0</v>
          </cell>
          <cell r="AR2905" t="b">
            <v>0</v>
          </cell>
          <cell r="BC2905" t="str">
            <v/>
          </cell>
          <cell r="BH2905" t="str">
            <v/>
          </cell>
        </row>
        <row r="2906">
          <cell r="AA2906">
            <v>0</v>
          </cell>
          <cell r="AR2906" t="b">
            <v>0</v>
          </cell>
          <cell r="BC2906" t="str">
            <v/>
          </cell>
          <cell r="BH2906" t="str">
            <v/>
          </cell>
        </row>
        <row r="2907">
          <cell r="AA2907">
            <v>0</v>
          </cell>
          <cell r="BC2907" t="str">
            <v/>
          </cell>
          <cell r="BH2907" t="str">
            <v/>
          </cell>
        </row>
        <row r="2908">
          <cell r="AA2908">
            <v>0</v>
          </cell>
          <cell r="AR2908" t="b">
            <v>0</v>
          </cell>
          <cell r="BC2908" t="str">
            <v/>
          </cell>
          <cell r="BH2908" t="str">
            <v/>
          </cell>
        </row>
        <row r="2909">
          <cell r="AA2909">
            <v>0</v>
          </cell>
          <cell r="AR2909" t="b">
            <v>0</v>
          </cell>
          <cell r="BC2909" t="str">
            <v/>
          </cell>
          <cell r="BH2909" t="str">
            <v/>
          </cell>
        </row>
        <row r="2910">
          <cell r="AA2910">
            <v>0</v>
          </cell>
          <cell r="AR2910" t="b">
            <v>0</v>
          </cell>
          <cell r="BC2910" t="str">
            <v/>
          </cell>
          <cell r="BH2910" t="str">
            <v/>
          </cell>
        </row>
        <row r="2911">
          <cell r="AA2911">
            <v>0</v>
          </cell>
          <cell r="AR2911" t="b">
            <v>0</v>
          </cell>
          <cell r="BC2911" t="str">
            <v/>
          </cell>
          <cell r="BH2911" t="str">
            <v/>
          </cell>
        </row>
        <row r="2912">
          <cell r="AA2912">
            <v>0</v>
          </cell>
          <cell r="BC2912" t="str">
            <v/>
          </cell>
          <cell r="BH2912" t="str">
            <v/>
          </cell>
        </row>
        <row r="2913">
          <cell r="BC2913" t="str">
            <v/>
          </cell>
          <cell r="BH2913" t="str">
            <v/>
          </cell>
        </row>
        <row r="2914">
          <cell r="BC2914" t="str">
            <v/>
          </cell>
          <cell r="BH2914" t="str">
            <v/>
          </cell>
        </row>
        <row r="2915">
          <cell r="AA2915">
            <v>0</v>
          </cell>
          <cell r="BC2915" t="str">
            <v/>
          </cell>
          <cell r="BH2915" t="str">
            <v/>
          </cell>
        </row>
        <row r="2916">
          <cell r="AA2916">
            <v>0</v>
          </cell>
          <cell r="AR2916" t="b">
            <v>0</v>
          </cell>
          <cell r="BC2916" t="str">
            <v/>
          </cell>
          <cell r="BH2916" t="str">
            <v/>
          </cell>
        </row>
        <row r="2917">
          <cell r="AA2917">
            <v>0</v>
          </cell>
          <cell r="BC2917" t="str">
            <v/>
          </cell>
          <cell r="BH2917" t="str">
            <v/>
          </cell>
        </row>
        <row r="2918">
          <cell r="AA2918">
            <v>0</v>
          </cell>
          <cell r="BC2918" t="str">
            <v/>
          </cell>
          <cell r="BH2918" t="str">
            <v/>
          </cell>
        </row>
        <row r="2919">
          <cell r="AA2919">
            <v>0</v>
          </cell>
          <cell r="BC2919" t="str">
            <v/>
          </cell>
          <cell r="BH2919" t="str">
            <v/>
          </cell>
        </row>
        <row r="2920">
          <cell r="BC2920" t="str">
            <v/>
          </cell>
          <cell r="BH2920" t="str">
            <v/>
          </cell>
        </row>
        <row r="2921">
          <cell r="AQ2921">
            <v>0</v>
          </cell>
          <cell r="BC2921" t="str">
            <v/>
          </cell>
          <cell r="BH2921" t="str">
            <v/>
          </cell>
        </row>
        <row r="2922">
          <cell r="BC2922" t="str">
            <v/>
          </cell>
          <cell r="BH2922" t="str">
            <v/>
          </cell>
        </row>
        <row r="2923">
          <cell r="BC2923" t="str">
            <v/>
          </cell>
          <cell r="BH2923" t="str">
            <v/>
          </cell>
        </row>
        <row r="2924">
          <cell r="AA2924">
            <v>0</v>
          </cell>
          <cell r="BC2924" t="str">
            <v/>
          </cell>
          <cell r="BH2924" t="str">
            <v/>
          </cell>
        </row>
        <row r="2925">
          <cell r="AA2925">
            <v>0</v>
          </cell>
          <cell r="BC2925" t="str">
            <v/>
          </cell>
          <cell r="BH2925" t="str">
            <v/>
          </cell>
        </row>
        <row r="2926">
          <cell r="AA2926">
            <v>0</v>
          </cell>
          <cell r="AR2926" t="b">
            <v>0</v>
          </cell>
          <cell r="BC2926" t="str">
            <v/>
          </cell>
          <cell r="BH2926" t="str">
            <v/>
          </cell>
        </row>
        <row r="2927">
          <cell r="AA2927">
            <v>0</v>
          </cell>
          <cell r="BC2927" t="str">
            <v/>
          </cell>
          <cell r="BH2927" t="str">
            <v/>
          </cell>
        </row>
        <row r="2928">
          <cell r="AA2928">
            <v>0</v>
          </cell>
          <cell r="AR2928" t="b">
            <v>0</v>
          </cell>
          <cell r="BC2928" t="str">
            <v/>
          </cell>
          <cell r="BH2928" t="str">
            <v/>
          </cell>
        </row>
        <row r="2929">
          <cell r="AA2929">
            <v>0</v>
          </cell>
          <cell r="AR2929" t="b">
            <v>0</v>
          </cell>
          <cell r="BC2929" t="str">
            <v/>
          </cell>
          <cell r="BH2929" t="str">
            <v/>
          </cell>
        </row>
        <row r="2930">
          <cell r="AA2930">
            <v>0</v>
          </cell>
          <cell r="BC2930" t="str">
            <v/>
          </cell>
          <cell r="BH2930" t="str">
            <v/>
          </cell>
        </row>
        <row r="2931">
          <cell r="AA2931">
            <v>0</v>
          </cell>
          <cell r="AR2931" t="b">
            <v>0</v>
          </cell>
          <cell r="BC2931" t="str">
            <v/>
          </cell>
          <cell r="BH2931" t="str">
            <v/>
          </cell>
        </row>
        <row r="2932">
          <cell r="AA2932">
            <v>0</v>
          </cell>
          <cell r="BC2932" t="str">
            <v/>
          </cell>
          <cell r="BH2932" t="str">
            <v/>
          </cell>
        </row>
        <row r="2933">
          <cell r="AA2933">
            <v>0</v>
          </cell>
          <cell r="AR2933" t="b">
            <v>0</v>
          </cell>
          <cell r="BC2933" t="str">
            <v/>
          </cell>
          <cell r="BH2933" t="str">
            <v/>
          </cell>
        </row>
        <row r="2934">
          <cell r="BC2934" t="str">
            <v/>
          </cell>
          <cell r="BH2934" t="str">
            <v/>
          </cell>
        </row>
        <row r="2935">
          <cell r="BC2935" t="str">
            <v/>
          </cell>
          <cell r="BH2935" t="str">
            <v/>
          </cell>
        </row>
        <row r="2936">
          <cell r="AA2936">
            <v>0</v>
          </cell>
          <cell r="BC2936" t="str">
            <v/>
          </cell>
          <cell r="BH2936" t="str">
            <v/>
          </cell>
        </row>
        <row r="2937">
          <cell r="AA2937">
            <v>0</v>
          </cell>
          <cell r="BC2937" t="str">
            <v/>
          </cell>
          <cell r="BH2937" t="str">
            <v/>
          </cell>
        </row>
        <row r="2938">
          <cell r="AA2938">
            <v>0</v>
          </cell>
          <cell r="BC2938" t="str">
            <v/>
          </cell>
          <cell r="BH2938" t="str">
            <v/>
          </cell>
        </row>
        <row r="2939">
          <cell r="AA2939">
            <v>0</v>
          </cell>
          <cell r="BC2939" t="str">
            <v/>
          </cell>
          <cell r="BH2939" t="str">
            <v/>
          </cell>
        </row>
        <row r="2940">
          <cell r="AA2940">
            <v>0</v>
          </cell>
          <cell r="AR2940" t="b">
            <v>0</v>
          </cell>
          <cell r="BC2940" t="str">
            <v/>
          </cell>
          <cell r="BH2940" t="str">
            <v/>
          </cell>
        </row>
        <row r="2941">
          <cell r="AA2941">
            <v>0</v>
          </cell>
          <cell r="AR2941" t="b">
            <v>0</v>
          </cell>
          <cell r="BC2941" t="str">
            <v/>
          </cell>
          <cell r="BH2941" t="str">
            <v/>
          </cell>
        </row>
        <row r="2942">
          <cell r="AA2942">
            <v>0</v>
          </cell>
          <cell r="BC2942" t="str">
            <v/>
          </cell>
          <cell r="BH2942" t="str">
            <v/>
          </cell>
        </row>
        <row r="2943">
          <cell r="AA2943">
            <v>0</v>
          </cell>
          <cell r="AR2943" t="b">
            <v>0</v>
          </cell>
          <cell r="BC2943" t="str">
            <v/>
          </cell>
          <cell r="BH2943" t="str">
            <v/>
          </cell>
        </row>
        <row r="2944">
          <cell r="AA2944">
            <v>0</v>
          </cell>
          <cell r="BC2944" t="str">
            <v/>
          </cell>
          <cell r="BH2944" t="str">
            <v/>
          </cell>
        </row>
        <row r="2945">
          <cell r="AA2945">
            <v>0</v>
          </cell>
          <cell r="AR2945" t="b">
            <v>0</v>
          </cell>
          <cell r="BC2945" t="str">
            <v/>
          </cell>
          <cell r="BH2945" t="str">
            <v/>
          </cell>
        </row>
        <row r="2946">
          <cell r="AA2946">
            <v>0</v>
          </cell>
          <cell r="AR2946" t="b">
            <v>0</v>
          </cell>
          <cell r="BC2946" t="str">
            <v/>
          </cell>
          <cell r="BH2946" t="str">
            <v/>
          </cell>
        </row>
        <row r="2947">
          <cell r="AA2947">
            <v>0</v>
          </cell>
          <cell r="BC2947" t="str">
            <v/>
          </cell>
          <cell r="BH2947" t="str">
            <v/>
          </cell>
        </row>
        <row r="2948">
          <cell r="AA2948">
            <v>0</v>
          </cell>
          <cell r="BC2948" t="str">
            <v/>
          </cell>
          <cell r="BH2948" t="str">
            <v/>
          </cell>
        </row>
        <row r="2949">
          <cell r="AA2949">
            <v>0</v>
          </cell>
          <cell r="BC2949" t="str">
            <v/>
          </cell>
          <cell r="BH2949" t="str">
            <v/>
          </cell>
        </row>
        <row r="2950">
          <cell r="AA2950">
            <v>0</v>
          </cell>
          <cell r="BC2950" t="str">
            <v/>
          </cell>
          <cell r="BH2950" t="str">
            <v/>
          </cell>
        </row>
        <row r="2951">
          <cell r="AA2951">
            <v>0</v>
          </cell>
          <cell r="AR2951" t="b">
            <v>0</v>
          </cell>
          <cell r="BC2951" t="str">
            <v/>
          </cell>
          <cell r="BH2951" t="str">
            <v/>
          </cell>
        </row>
        <row r="2952">
          <cell r="AA2952">
            <v>0</v>
          </cell>
          <cell r="BC2952" t="str">
            <v/>
          </cell>
          <cell r="BH2952" t="str">
            <v/>
          </cell>
        </row>
        <row r="2953">
          <cell r="AA2953">
            <v>0</v>
          </cell>
          <cell r="BC2953" t="str">
            <v/>
          </cell>
          <cell r="BH2953" t="str">
            <v/>
          </cell>
        </row>
        <row r="2954">
          <cell r="AA2954">
            <v>0</v>
          </cell>
          <cell r="BC2954" t="str">
            <v/>
          </cell>
          <cell r="BH2954" t="str">
            <v/>
          </cell>
        </row>
        <row r="2955">
          <cell r="AA2955">
            <v>0</v>
          </cell>
          <cell r="AR2955" t="b">
            <v>0</v>
          </cell>
          <cell r="BC2955" t="str">
            <v/>
          </cell>
          <cell r="BH2955" t="str">
            <v/>
          </cell>
        </row>
        <row r="2956">
          <cell r="BC2956" t="str">
            <v/>
          </cell>
          <cell r="BH2956" t="str">
            <v/>
          </cell>
        </row>
        <row r="2957">
          <cell r="BC2957" t="str">
            <v/>
          </cell>
          <cell r="BH2957" t="str">
            <v/>
          </cell>
        </row>
        <row r="2958">
          <cell r="AA2958">
            <v>0</v>
          </cell>
          <cell r="BC2958" t="str">
            <v/>
          </cell>
          <cell r="BH2958" t="str">
            <v/>
          </cell>
        </row>
        <row r="2959">
          <cell r="AA2959">
            <v>0</v>
          </cell>
          <cell r="BC2959" t="str">
            <v/>
          </cell>
          <cell r="BH2959" t="str">
            <v/>
          </cell>
        </row>
        <row r="2960">
          <cell r="AA2960">
            <v>0</v>
          </cell>
          <cell r="AP2960">
            <v>1</v>
          </cell>
          <cell r="AR2960" t="b">
            <v>0</v>
          </cell>
          <cell r="BC2960" t="str">
            <v/>
          </cell>
          <cell r="BH2960" t="str">
            <v/>
          </cell>
        </row>
        <row r="2961">
          <cell r="AA2961">
            <v>0</v>
          </cell>
          <cell r="AP2961">
            <v>1</v>
          </cell>
          <cell r="AR2961" t="b">
            <v>0</v>
          </cell>
          <cell r="BC2961" t="str">
            <v/>
          </cell>
          <cell r="BH2961" t="str">
            <v/>
          </cell>
        </row>
        <row r="2962">
          <cell r="AA2962">
            <v>0</v>
          </cell>
          <cell r="AP2962">
            <v>1</v>
          </cell>
          <cell r="BC2962" t="str">
            <v/>
          </cell>
          <cell r="BH2962" t="str">
            <v/>
          </cell>
        </row>
        <row r="2963">
          <cell r="AA2963">
            <v>0</v>
          </cell>
          <cell r="AR2963" t="b">
            <v>0</v>
          </cell>
          <cell r="BC2963" t="str">
            <v/>
          </cell>
          <cell r="BH2963" t="str">
            <v/>
          </cell>
        </row>
        <row r="2964">
          <cell r="BC2964" t="str">
            <v/>
          </cell>
          <cell r="BH2964" t="str">
            <v/>
          </cell>
        </row>
        <row r="2965">
          <cell r="BC2965" t="str">
            <v/>
          </cell>
          <cell r="BH2965" t="str">
            <v/>
          </cell>
        </row>
        <row r="2966">
          <cell r="AA2966">
            <v>0</v>
          </cell>
          <cell r="BC2966" t="str">
            <v/>
          </cell>
          <cell r="BH2966" t="str">
            <v/>
          </cell>
        </row>
        <row r="2967">
          <cell r="AA2967">
            <v>0</v>
          </cell>
          <cell r="BC2967" t="str">
            <v/>
          </cell>
          <cell r="BH2967" t="str">
            <v/>
          </cell>
        </row>
        <row r="2968">
          <cell r="AA2968">
            <v>0</v>
          </cell>
          <cell r="BC2968" t="str">
            <v/>
          </cell>
          <cell r="BH2968" t="str">
            <v/>
          </cell>
        </row>
        <row r="2969">
          <cell r="AA2969">
            <v>0</v>
          </cell>
          <cell r="BC2969" t="str">
            <v/>
          </cell>
          <cell r="BH2969" t="str">
            <v/>
          </cell>
        </row>
        <row r="2970">
          <cell r="BC2970" t="str">
            <v/>
          </cell>
          <cell r="BH2970" t="str">
            <v/>
          </cell>
        </row>
        <row r="2971">
          <cell r="BC2971" t="str">
            <v/>
          </cell>
          <cell r="BH2971" t="str">
            <v/>
          </cell>
        </row>
        <row r="2972">
          <cell r="AA2972">
            <v>0</v>
          </cell>
          <cell r="BC2972" t="str">
            <v/>
          </cell>
          <cell r="BH2972" t="str">
            <v/>
          </cell>
        </row>
        <row r="2973">
          <cell r="BC2973" t="str">
            <v/>
          </cell>
          <cell r="BH2973" t="str">
            <v/>
          </cell>
        </row>
        <row r="2974">
          <cell r="BC2974" t="str">
            <v/>
          </cell>
          <cell r="BH2974" t="str">
            <v/>
          </cell>
        </row>
        <row r="2975">
          <cell r="AA2975">
            <v>0</v>
          </cell>
          <cell r="AR2975" t="b">
            <v>0</v>
          </cell>
          <cell r="BC2975" t="str">
            <v/>
          </cell>
          <cell r="BH2975" t="str">
            <v/>
          </cell>
        </row>
        <row r="2976">
          <cell r="AA2976">
            <v>0</v>
          </cell>
          <cell r="AR2976" t="b">
            <v>0</v>
          </cell>
          <cell r="BC2976" t="str">
            <v/>
          </cell>
          <cell r="BH2976" t="str">
            <v/>
          </cell>
        </row>
        <row r="2977">
          <cell r="AA2977">
            <v>0</v>
          </cell>
          <cell r="AR2977" t="b">
            <v>0</v>
          </cell>
          <cell r="BC2977" t="str">
            <v/>
          </cell>
          <cell r="BH2977" t="str">
            <v/>
          </cell>
        </row>
        <row r="2978">
          <cell r="AA2978">
            <v>0</v>
          </cell>
          <cell r="BC2978" t="str">
            <v/>
          </cell>
          <cell r="BH2978" t="str">
            <v/>
          </cell>
        </row>
        <row r="2979">
          <cell r="AA2979">
            <v>0</v>
          </cell>
          <cell r="BC2979" t="str">
            <v/>
          </cell>
          <cell r="BH2979" t="str">
            <v/>
          </cell>
        </row>
        <row r="2980">
          <cell r="AA2980">
            <v>0</v>
          </cell>
          <cell r="AR2980" t="b">
            <v>0</v>
          </cell>
          <cell r="BC2980" t="str">
            <v/>
          </cell>
          <cell r="BH2980" t="str">
            <v/>
          </cell>
        </row>
        <row r="2981">
          <cell r="AA2981">
            <v>0</v>
          </cell>
          <cell r="AR2981" t="b">
            <v>0</v>
          </cell>
          <cell r="BC2981" t="str">
            <v/>
          </cell>
          <cell r="BH2981" t="str">
            <v/>
          </cell>
        </row>
        <row r="2982">
          <cell r="AA2982">
            <v>0</v>
          </cell>
          <cell r="AR2982" t="b">
            <v>0</v>
          </cell>
          <cell r="BC2982" t="str">
            <v/>
          </cell>
          <cell r="BH2982" t="str">
            <v/>
          </cell>
        </row>
        <row r="2983">
          <cell r="AA2983">
            <v>0</v>
          </cell>
          <cell r="BC2983" t="str">
            <v/>
          </cell>
          <cell r="BH2983" t="str">
            <v/>
          </cell>
        </row>
        <row r="2984">
          <cell r="AA2984">
            <v>0</v>
          </cell>
          <cell r="AR2984" t="b">
            <v>0</v>
          </cell>
          <cell r="BC2984" t="str">
            <v/>
          </cell>
          <cell r="BH2984" t="str">
            <v/>
          </cell>
        </row>
        <row r="2985">
          <cell r="BC2985" t="str">
            <v/>
          </cell>
          <cell r="BH2985" t="str">
            <v/>
          </cell>
        </row>
        <row r="2986">
          <cell r="BC2986" t="str">
            <v/>
          </cell>
          <cell r="BH2986" t="str">
            <v/>
          </cell>
        </row>
        <row r="2987">
          <cell r="AA2987">
            <v>0</v>
          </cell>
          <cell r="AR2987" t="b">
            <v>0</v>
          </cell>
          <cell r="BC2987" t="str">
            <v/>
          </cell>
          <cell r="BH2987" t="str">
            <v/>
          </cell>
        </row>
        <row r="2988">
          <cell r="AA2988">
            <v>0</v>
          </cell>
          <cell r="AP2988">
            <v>1</v>
          </cell>
          <cell r="BC2988" t="str">
            <v/>
          </cell>
          <cell r="BH2988" t="str">
            <v/>
          </cell>
        </row>
        <row r="2989">
          <cell r="AA2989">
            <v>0</v>
          </cell>
          <cell r="BC2989" t="str">
            <v/>
          </cell>
          <cell r="BH2989" t="str">
            <v/>
          </cell>
        </row>
        <row r="2990">
          <cell r="AA2990">
            <v>0</v>
          </cell>
          <cell r="BC2990" t="str">
            <v/>
          </cell>
          <cell r="BH2990" t="str">
            <v/>
          </cell>
        </row>
        <row r="2991">
          <cell r="AA2991">
            <v>0</v>
          </cell>
          <cell r="BC2991" t="str">
            <v/>
          </cell>
          <cell r="BH2991" t="str">
            <v/>
          </cell>
        </row>
        <row r="2992">
          <cell r="AA2992">
            <v>0</v>
          </cell>
          <cell r="BC2992" t="str">
            <v/>
          </cell>
          <cell r="BH2992" t="str">
            <v/>
          </cell>
        </row>
        <row r="2993">
          <cell r="AA2993">
            <v>0</v>
          </cell>
          <cell r="BC2993" t="str">
            <v/>
          </cell>
          <cell r="BH2993" t="str">
            <v/>
          </cell>
        </row>
        <row r="2994">
          <cell r="AA2994">
            <v>0</v>
          </cell>
          <cell r="BC2994" t="str">
            <v/>
          </cell>
          <cell r="BH2994" t="str">
            <v/>
          </cell>
        </row>
        <row r="2995">
          <cell r="AA2995">
            <v>0</v>
          </cell>
          <cell r="AR2995" t="b">
            <v>0</v>
          </cell>
          <cell r="BC2995" t="str">
            <v/>
          </cell>
          <cell r="BH2995" t="str">
            <v/>
          </cell>
        </row>
        <row r="2996">
          <cell r="AA2996">
            <v>0</v>
          </cell>
          <cell r="BC2996" t="str">
            <v/>
          </cell>
          <cell r="BH2996" t="str">
            <v/>
          </cell>
        </row>
        <row r="2997">
          <cell r="AA2997">
            <v>0</v>
          </cell>
          <cell r="BC2997" t="str">
            <v/>
          </cell>
          <cell r="BH2997" t="str">
            <v/>
          </cell>
        </row>
        <row r="2998">
          <cell r="AA2998">
            <v>0</v>
          </cell>
          <cell r="BC2998" t="str">
            <v/>
          </cell>
          <cell r="BH2998" t="str">
            <v/>
          </cell>
        </row>
        <row r="2999">
          <cell r="AA2999">
            <v>0</v>
          </cell>
          <cell r="BC2999" t="str">
            <v/>
          </cell>
          <cell r="BH2999" t="str">
            <v/>
          </cell>
        </row>
        <row r="3000">
          <cell r="AA3000">
            <v>0</v>
          </cell>
          <cell r="BC3000" t="str">
            <v/>
          </cell>
          <cell r="BH3000" t="str">
            <v/>
          </cell>
        </row>
        <row r="3001">
          <cell r="AA3001">
            <v>0</v>
          </cell>
          <cell r="BC3001" t="str">
            <v/>
          </cell>
          <cell r="BH3001" t="str">
            <v/>
          </cell>
        </row>
        <row r="3002">
          <cell r="AA3002">
            <v>0</v>
          </cell>
          <cell r="AR3002" t="b">
            <v>0</v>
          </cell>
          <cell r="BC3002" t="str">
            <v/>
          </cell>
          <cell r="BH3002" t="str">
            <v/>
          </cell>
        </row>
        <row r="3003">
          <cell r="AA3003">
            <v>0</v>
          </cell>
          <cell r="BC3003" t="str">
            <v/>
          </cell>
          <cell r="BH3003" t="str">
            <v/>
          </cell>
        </row>
        <row r="3004">
          <cell r="AA3004">
            <v>0</v>
          </cell>
          <cell r="BC3004" t="str">
            <v/>
          </cell>
          <cell r="BH3004" t="str">
            <v/>
          </cell>
        </row>
        <row r="3005">
          <cell r="AA3005">
            <v>0</v>
          </cell>
          <cell r="BC3005" t="str">
            <v/>
          </cell>
          <cell r="BH3005" t="str">
            <v/>
          </cell>
        </row>
        <row r="3006">
          <cell r="BC3006" t="str">
            <v/>
          </cell>
          <cell r="BH3006" t="str">
            <v/>
          </cell>
        </row>
        <row r="3007">
          <cell r="BC3007" t="str">
            <v/>
          </cell>
          <cell r="BH3007" t="str">
            <v/>
          </cell>
        </row>
        <row r="3008">
          <cell r="AA3008">
            <v>0</v>
          </cell>
          <cell r="AR3008" t="b">
            <v>0</v>
          </cell>
          <cell r="BC3008" t="str">
            <v/>
          </cell>
          <cell r="BH3008" t="str">
            <v/>
          </cell>
        </row>
        <row r="3009">
          <cell r="AA3009">
            <v>0</v>
          </cell>
          <cell r="BC3009" t="str">
            <v/>
          </cell>
          <cell r="BH3009" t="str">
            <v/>
          </cell>
        </row>
        <row r="3010">
          <cell r="AA3010">
            <v>0</v>
          </cell>
          <cell r="BC3010" t="str">
            <v/>
          </cell>
          <cell r="BH3010" t="str">
            <v/>
          </cell>
        </row>
        <row r="3011">
          <cell r="AA3011">
            <v>0</v>
          </cell>
          <cell r="BC3011" t="str">
            <v/>
          </cell>
          <cell r="BH3011" t="str">
            <v/>
          </cell>
        </row>
        <row r="3012">
          <cell r="AA3012">
            <v>0</v>
          </cell>
          <cell r="BC3012" t="str">
            <v/>
          </cell>
          <cell r="BH3012" t="str">
            <v/>
          </cell>
        </row>
        <row r="3013">
          <cell r="AA3013">
            <v>0</v>
          </cell>
          <cell r="BC3013" t="str">
            <v/>
          </cell>
          <cell r="BH3013" t="str">
            <v/>
          </cell>
        </row>
        <row r="3014">
          <cell r="AA3014">
            <v>0</v>
          </cell>
          <cell r="AR3014" t="b">
            <v>0</v>
          </cell>
          <cell r="BC3014" t="str">
            <v/>
          </cell>
          <cell r="BH3014" t="str">
            <v/>
          </cell>
        </row>
        <row r="3015">
          <cell r="AA3015">
            <v>0</v>
          </cell>
          <cell r="AR3015" t="b">
            <v>0</v>
          </cell>
          <cell r="BC3015" t="str">
            <v/>
          </cell>
          <cell r="BH3015" t="str">
            <v/>
          </cell>
        </row>
        <row r="3016">
          <cell r="AA3016">
            <v>0</v>
          </cell>
          <cell r="BC3016" t="str">
            <v/>
          </cell>
          <cell r="BH3016" t="str">
            <v/>
          </cell>
        </row>
        <row r="3017">
          <cell r="AA3017">
            <v>0</v>
          </cell>
          <cell r="AR3017" t="b">
            <v>0</v>
          </cell>
          <cell r="BC3017" t="str">
            <v/>
          </cell>
          <cell r="BH3017" t="str">
            <v/>
          </cell>
        </row>
        <row r="3018">
          <cell r="AA3018">
            <v>0</v>
          </cell>
          <cell r="BC3018" t="str">
            <v/>
          </cell>
          <cell r="BH3018" t="str">
            <v/>
          </cell>
        </row>
        <row r="3019">
          <cell r="BC3019" t="str">
            <v/>
          </cell>
          <cell r="BH3019" t="str">
            <v/>
          </cell>
        </row>
        <row r="3020">
          <cell r="AA3020">
            <v>0</v>
          </cell>
          <cell r="BC3020" t="str">
            <v/>
          </cell>
          <cell r="BH3020" t="str">
            <v/>
          </cell>
        </row>
        <row r="3021">
          <cell r="BC3021" t="str">
            <v/>
          </cell>
          <cell r="BH3021" t="str">
            <v/>
          </cell>
        </row>
        <row r="3022">
          <cell r="AA3022">
            <v>0</v>
          </cell>
          <cell r="BC3022" t="str">
            <v/>
          </cell>
          <cell r="BH3022" t="str">
            <v/>
          </cell>
        </row>
        <row r="3023">
          <cell r="AA3023">
            <v>0</v>
          </cell>
          <cell r="AR3023" t="b">
            <v>0</v>
          </cell>
          <cell r="BC3023" t="str">
            <v/>
          </cell>
          <cell r="BH3023" t="str">
            <v/>
          </cell>
        </row>
        <row r="3024">
          <cell r="AA3024">
            <v>0</v>
          </cell>
          <cell r="BC3024" t="str">
            <v/>
          </cell>
          <cell r="BH3024" t="str">
            <v/>
          </cell>
        </row>
        <row r="3025">
          <cell r="AA3025">
            <v>0</v>
          </cell>
          <cell r="BC3025" t="str">
            <v/>
          </cell>
          <cell r="BH3025" t="str">
            <v/>
          </cell>
        </row>
        <row r="3026">
          <cell r="AA3026">
            <v>0</v>
          </cell>
          <cell r="BC3026" t="str">
            <v/>
          </cell>
          <cell r="BH3026" t="str">
            <v/>
          </cell>
        </row>
        <row r="3027">
          <cell r="AA3027">
            <v>0</v>
          </cell>
          <cell r="BC3027" t="str">
            <v/>
          </cell>
          <cell r="BH3027" t="str">
            <v/>
          </cell>
        </row>
        <row r="3028">
          <cell r="AA3028">
            <v>0</v>
          </cell>
          <cell r="AR3028" t="b">
            <v>0</v>
          </cell>
          <cell r="BC3028" t="str">
            <v/>
          </cell>
          <cell r="BH3028" t="str">
            <v/>
          </cell>
        </row>
        <row r="3029">
          <cell r="AA3029">
            <v>0</v>
          </cell>
          <cell r="BC3029" t="str">
            <v/>
          </cell>
          <cell r="BH3029" t="str">
            <v/>
          </cell>
        </row>
        <row r="3030">
          <cell r="AA3030">
            <v>0</v>
          </cell>
          <cell r="AR3030" t="b">
            <v>0</v>
          </cell>
          <cell r="BC3030" t="str">
            <v/>
          </cell>
          <cell r="BH3030" t="str">
            <v/>
          </cell>
        </row>
        <row r="3031">
          <cell r="AA3031">
            <v>0</v>
          </cell>
          <cell r="BC3031" t="str">
            <v/>
          </cell>
          <cell r="BH3031" t="str">
            <v/>
          </cell>
        </row>
        <row r="3032">
          <cell r="AA3032">
            <v>0</v>
          </cell>
          <cell r="BC3032" t="str">
            <v/>
          </cell>
          <cell r="BH3032" t="str">
            <v/>
          </cell>
        </row>
        <row r="3033">
          <cell r="AA3033">
            <v>0</v>
          </cell>
          <cell r="BC3033" t="str">
            <v/>
          </cell>
          <cell r="BH3033" t="str">
            <v/>
          </cell>
        </row>
        <row r="3034">
          <cell r="AA3034">
            <v>0</v>
          </cell>
          <cell r="BC3034" t="str">
            <v/>
          </cell>
          <cell r="BH3034" t="str">
            <v/>
          </cell>
        </row>
        <row r="3035">
          <cell r="AA3035">
            <v>0</v>
          </cell>
          <cell r="BC3035" t="str">
            <v/>
          </cell>
          <cell r="BH3035" t="str">
            <v/>
          </cell>
        </row>
        <row r="3036">
          <cell r="AA3036">
            <v>0</v>
          </cell>
          <cell r="BC3036" t="str">
            <v/>
          </cell>
          <cell r="BH3036" t="str">
            <v/>
          </cell>
        </row>
        <row r="3037">
          <cell r="BC3037" t="str">
            <v/>
          </cell>
          <cell r="BH3037" t="str">
            <v/>
          </cell>
        </row>
        <row r="3038">
          <cell r="BC3038" t="str">
            <v/>
          </cell>
          <cell r="BH3038" t="str">
            <v/>
          </cell>
        </row>
        <row r="3039">
          <cell r="AA3039">
            <v>0</v>
          </cell>
          <cell r="BC3039" t="str">
            <v/>
          </cell>
          <cell r="BH3039" t="str">
            <v/>
          </cell>
        </row>
        <row r="3040">
          <cell r="AA3040">
            <v>0</v>
          </cell>
          <cell r="BC3040" t="str">
            <v/>
          </cell>
          <cell r="BH3040" t="str">
            <v/>
          </cell>
        </row>
        <row r="3041">
          <cell r="AA3041">
            <v>0</v>
          </cell>
          <cell r="BC3041" t="str">
            <v/>
          </cell>
          <cell r="BH3041" t="str">
            <v/>
          </cell>
        </row>
        <row r="3042">
          <cell r="AA3042">
            <v>0</v>
          </cell>
          <cell r="BC3042" t="str">
            <v/>
          </cell>
          <cell r="BH3042" t="str">
            <v/>
          </cell>
        </row>
        <row r="3043">
          <cell r="AA3043">
            <v>0</v>
          </cell>
          <cell r="BC3043" t="str">
            <v/>
          </cell>
          <cell r="BH3043" t="str">
            <v/>
          </cell>
        </row>
        <row r="3044">
          <cell r="AA3044">
            <v>0</v>
          </cell>
          <cell r="BC3044" t="str">
            <v/>
          </cell>
          <cell r="BH3044" t="str">
            <v/>
          </cell>
        </row>
        <row r="3045">
          <cell r="BC3045" t="str">
            <v/>
          </cell>
          <cell r="BH3045" t="str">
            <v/>
          </cell>
        </row>
        <row r="3046">
          <cell r="BC3046" t="str">
            <v/>
          </cell>
          <cell r="BH3046" t="str">
            <v/>
          </cell>
        </row>
        <row r="3047">
          <cell r="AA3047">
            <v>0</v>
          </cell>
          <cell r="BC3047" t="str">
            <v/>
          </cell>
          <cell r="BH3047" t="str">
            <v/>
          </cell>
        </row>
        <row r="3048">
          <cell r="AA3048">
            <v>0</v>
          </cell>
          <cell r="BC3048" t="str">
            <v/>
          </cell>
          <cell r="BH3048" t="str">
            <v/>
          </cell>
        </row>
        <row r="3049">
          <cell r="AA3049">
            <v>0</v>
          </cell>
          <cell r="BC3049" t="str">
            <v/>
          </cell>
          <cell r="BH3049" t="str">
            <v/>
          </cell>
        </row>
        <row r="3050">
          <cell r="AA3050">
            <v>0</v>
          </cell>
          <cell r="BC3050" t="str">
            <v/>
          </cell>
          <cell r="BH3050" t="str">
            <v/>
          </cell>
        </row>
        <row r="3051">
          <cell r="AA3051">
            <v>0</v>
          </cell>
          <cell r="BC3051" t="str">
            <v/>
          </cell>
          <cell r="BH3051" t="str">
            <v/>
          </cell>
        </row>
        <row r="3052">
          <cell r="AA3052">
            <v>0</v>
          </cell>
          <cell r="BC3052" t="str">
            <v/>
          </cell>
          <cell r="BH3052" t="str">
            <v/>
          </cell>
        </row>
        <row r="3053">
          <cell r="BC3053" t="str">
            <v/>
          </cell>
          <cell r="BH3053" t="str">
            <v/>
          </cell>
        </row>
        <row r="3054">
          <cell r="BC3054" t="str">
            <v/>
          </cell>
          <cell r="BH3054" t="str">
            <v/>
          </cell>
        </row>
        <row r="3055">
          <cell r="AA3055">
            <v>0</v>
          </cell>
          <cell r="BC3055" t="str">
            <v/>
          </cell>
          <cell r="BH3055" t="str">
            <v/>
          </cell>
        </row>
        <row r="3056">
          <cell r="AA3056">
            <v>0</v>
          </cell>
          <cell r="BC3056" t="str">
            <v/>
          </cell>
          <cell r="BH3056" t="str">
            <v/>
          </cell>
        </row>
        <row r="3057">
          <cell r="AA3057">
            <v>0</v>
          </cell>
          <cell r="BC3057" t="str">
            <v/>
          </cell>
          <cell r="BH3057" t="str">
            <v/>
          </cell>
        </row>
        <row r="3058">
          <cell r="AA3058">
            <v>0</v>
          </cell>
          <cell r="AR3058" t="b">
            <v>0</v>
          </cell>
          <cell r="BC3058" t="str">
            <v/>
          </cell>
          <cell r="BH3058" t="str">
            <v/>
          </cell>
        </row>
        <row r="3059">
          <cell r="AA3059">
            <v>0</v>
          </cell>
          <cell r="BC3059" t="str">
            <v/>
          </cell>
          <cell r="BH3059" t="str">
            <v/>
          </cell>
        </row>
        <row r="3060">
          <cell r="AA3060">
            <v>0</v>
          </cell>
          <cell r="BC3060" t="str">
            <v/>
          </cell>
          <cell r="BH3060" t="str">
            <v/>
          </cell>
        </row>
        <row r="3061">
          <cell r="AA3061">
            <v>0</v>
          </cell>
          <cell r="BC3061" t="str">
            <v/>
          </cell>
          <cell r="BH3061" t="str">
            <v/>
          </cell>
        </row>
        <row r="3062">
          <cell r="AA3062">
            <v>0</v>
          </cell>
          <cell r="BC3062" t="str">
            <v/>
          </cell>
          <cell r="BH3062" t="str">
            <v/>
          </cell>
        </row>
        <row r="3063">
          <cell r="AA3063">
            <v>0</v>
          </cell>
          <cell r="AR3063" t="b">
            <v>0</v>
          </cell>
          <cell r="BC3063" t="str">
            <v/>
          </cell>
          <cell r="BH3063" t="str">
            <v/>
          </cell>
        </row>
        <row r="3064">
          <cell r="AA3064">
            <v>0</v>
          </cell>
          <cell r="BC3064" t="str">
            <v/>
          </cell>
          <cell r="BH3064" t="str">
            <v/>
          </cell>
        </row>
        <row r="3065">
          <cell r="AA3065">
            <v>0</v>
          </cell>
          <cell r="BC3065" t="str">
            <v/>
          </cell>
          <cell r="BH3065" t="str">
            <v/>
          </cell>
        </row>
        <row r="3066">
          <cell r="AA3066">
            <v>0</v>
          </cell>
          <cell r="BC3066" t="str">
            <v/>
          </cell>
          <cell r="BH3066" t="str">
            <v/>
          </cell>
        </row>
        <row r="3067">
          <cell r="AA3067">
            <v>0</v>
          </cell>
          <cell r="BC3067" t="str">
            <v/>
          </cell>
          <cell r="BH3067" t="str">
            <v/>
          </cell>
        </row>
        <row r="3068">
          <cell r="AA3068">
            <v>0</v>
          </cell>
          <cell r="AR3068" t="b">
            <v>0</v>
          </cell>
          <cell r="BC3068" t="str">
            <v/>
          </cell>
          <cell r="BH3068" t="str">
            <v/>
          </cell>
        </row>
        <row r="3069">
          <cell r="AA3069">
            <v>0</v>
          </cell>
          <cell r="AR3069" t="b">
            <v>0</v>
          </cell>
          <cell r="BC3069" t="str">
            <v/>
          </cell>
          <cell r="BH3069" t="str">
            <v/>
          </cell>
        </row>
        <row r="3070">
          <cell r="AA3070">
            <v>0</v>
          </cell>
          <cell r="BC3070" t="str">
            <v/>
          </cell>
          <cell r="BH3070" t="str">
            <v/>
          </cell>
        </row>
        <row r="3071">
          <cell r="AA3071">
            <v>0</v>
          </cell>
          <cell r="BC3071" t="str">
            <v/>
          </cell>
          <cell r="BH3071" t="str">
            <v/>
          </cell>
        </row>
        <row r="3072">
          <cell r="AA3072">
            <v>0</v>
          </cell>
          <cell r="BC3072" t="str">
            <v/>
          </cell>
          <cell r="BH3072" t="str">
            <v/>
          </cell>
        </row>
        <row r="3073">
          <cell r="AA3073">
            <v>0</v>
          </cell>
          <cell r="BC3073" t="str">
            <v/>
          </cell>
          <cell r="BH3073" t="str">
            <v/>
          </cell>
        </row>
        <row r="3074">
          <cell r="AA3074">
            <v>0</v>
          </cell>
          <cell r="BC3074" t="str">
            <v/>
          </cell>
          <cell r="BH3074" t="str">
            <v/>
          </cell>
        </row>
        <row r="3075">
          <cell r="BC3075" t="str">
            <v/>
          </cell>
          <cell r="BH3075" t="str">
            <v/>
          </cell>
        </row>
        <row r="3076">
          <cell r="BC3076" t="str">
            <v/>
          </cell>
          <cell r="BH3076" t="str">
            <v/>
          </cell>
        </row>
        <row r="3077">
          <cell r="AA3077">
            <v>0</v>
          </cell>
          <cell r="AR3077" t="b">
            <v>0</v>
          </cell>
          <cell r="BC3077" t="str">
            <v/>
          </cell>
          <cell r="BH3077" t="str">
            <v/>
          </cell>
        </row>
        <row r="3078">
          <cell r="AA3078">
            <v>0</v>
          </cell>
          <cell r="BC3078" t="str">
            <v/>
          </cell>
          <cell r="BH3078" t="str">
            <v/>
          </cell>
        </row>
        <row r="3079">
          <cell r="AA3079">
            <v>0</v>
          </cell>
          <cell r="BC3079" t="str">
            <v/>
          </cell>
          <cell r="BH3079" t="str">
            <v/>
          </cell>
        </row>
        <row r="3080">
          <cell r="AA3080">
            <v>0</v>
          </cell>
          <cell r="BC3080" t="str">
            <v/>
          </cell>
          <cell r="BH3080" t="str">
            <v/>
          </cell>
        </row>
        <row r="3081">
          <cell r="AA3081">
            <v>0</v>
          </cell>
          <cell r="BC3081" t="str">
            <v/>
          </cell>
          <cell r="BH3081" t="str">
            <v/>
          </cell>
        </row>
        <row r="3082">
          <cell r="AA3082">
            <v>0</v>
          </cell>
          <cell r="AR3082" t="b">
            <v>0</v>
          </cell>
          <cell r="BC3082" t="str">
            <v/>
          </cell>
          <cell r="BH3082" t="str">
            <v/>
          </cell>
        </row>
        <row r="3083">
          <cell r="AA3083">
            <v>0</v>
          </cell>
          <cell r="AR3083" t="b">
            <v>0</v>
          </cell>
          <cell r="BC3083" t="str">
            <v/>
          </cell>
          <cell r="BH3083" t="str">
            <v/>
          </cell>
        </row>
        <row r="3084">
          <cell r="AA3084">
            <v>0</v>
          </cell>
          <cell r="BC3084" t="str">
            <v/>
          </cell>
          <cell r="BH3084" t="str">
            <v/>
          </cell>
        </row>
        <row r="3085">
          <cell r="AA3085">
            <v>0</v>
          </cell>
          <cell r="AR3085" t="b">
            <v>0</v>
          </cell>
          <cell r="BC3085" t="str">
            <v/>
          </cell>
          <cell r="BH3085" t="str">
            <v/>
          </cell>
        </row>
        <row r="3086">
          <cell r="BC3086" t="str">
            <v/>
          </cell>
          <cell r="BH3086" t="str">
            <v/>
          </cell>
        </row>
        <row r="3087">
          <cell r="BC3087" t="str">
            <v/>
          </cell>
          <cell r="BH3087" t="str">
            <v/>
          </cell>
        </row>
        <row r="3088">
          <cell r="AA3088">
            <v>0</v>
          </cell>
          <cell r="BC3088" t="str">
            <v/>
          </cell>
          <cell r="BH3088" t="str">
            <v/>
          </cell>
        </row>
        <row r="3089">
          <cell r="BC3089" t="str">
            <v/>
          </cell>
          <cell r="BH3089" t="str">
            <v/>
          </cell>
        </row>
        <row r="3090">
          <cell r="BC3090" t="str">
            <v/>
          </cell>
          <cell r="BH3090" t="str">
            <v/>
          </cell>
        </row>
        <row r="3091">
          <cell r="AA3091">
            <v>0</v>
          </cell>
          <cell r="AR3091" t="b">
            <v>0</v>
          </cell>
          <cell r="BC3091" t="str">
            <v/>
          </cell>
          <cell r="BH3091" t="str">
            <v/>
          </cell>
        </row>
        <row r="3092">
          <cell r="AA3092">
            <v>0</v>
          </cell>
          <cell r="AO3092" t="str">
            <v/>
          </cell>
          <cell r="AR3092" t="b">
            <v>0</v>
          </cell>
          <cell r="BC3092" t="str">
            <v/>
          </cell>
          <cell r="BH3092" t="str">
            <v/>
          </cell>
        </row>
        <row r="3093">
          <cell r="AA3093">
            <v>0</v>
          </cell>
          <cell r="AO3093" t="str">
            <v/>
          </cell>
          <cell r="AR3093" t="b">
            <v>0</v>
          </cell>
          <cell r="BC3093" t="str">
            <v/>
          </cell>
          <cell r="BH3093" t="str">
            <v/>
          </cell>
        </row>
        <row r="3094">
          <cell r="AA3094">
            <v>0</v>
          </cell>
          <cell r="AO3094" t="str">
            <v/>
          </cell>
          <cell r="AR3094" t="b">
            <v>0</v>
          </cell>
          <cell r="BC3094" t="str">
            <v/>
          </cell>
          <cell r="BH3094" t="str">
            <v/>
          </cell>
        </row>
        <row r="3095">
          <cell r="AA3095">
            <v>0</v>
          </cell>
          <cell r="AR3095" t="b">
            <v>0</v>
          </cell>
          <cell r="BC3095" t="str">
            <v/>
          </cell>
          <cell r="BH3095" t="str">
            <v/>
          </cell>
        </row>
        <row r="3096">
          <cell r="AA3096">
            <v>0</v>
          </cell>
          <cell r="AR3096" t="b">
            <v>0</v>
          </cell>
          <cell r="BC3096" t="str">
            <v/>
          </cell>
          <cell r="BH3096" t="str">
            <v/>
          </cell>
        </row>
        <row r="3097">
          <cell r="AA3097">
            <v>0</v>
          </cell>
          <cell r="AR3097" t="b">
            <v>0</v>
          </cell>
          <cell r="BC3097" t="str">
            <v/>
          </cell>
          <cell r="BH3097" t="str">
            <v/>
          </cell>
        </row>
        <row r="3098">
          <cell r="AA3098">
            <v>0</v>
          </cell>
          <cell r="AR3098" t="b">
            <v>0</v>
          </cell>
          <cell r="BC3098" t="str">
            <v/>
          </cell>
          <cell r="BH3098" t="str">
            <v/>
          </cell>
        </row>
        <row r="3099">
          <cell r="AA3099">
            <v>0</v>
          </cell>
          <cell r="AR3099" t="b">
            <v>0</v>
          </cell>
          <cell r="BC3099" t="str">
            <v/>
          </cell>
          <cell r="BH3099" t="str">
            <v/>
          </cell>
        </row>
        <row r="3100">
          <cell r="AA3100">
            <v>0</v>
          </cell>
          <cell r="AR3100" t="b">
            <v>0</v>
          </cell>
          <cell r="BC3100" t="str">
            <v/>
          </cell>
          <cell r="BH3100" t="str">
            <v/>
          </cell>
        </row>
        <row r="3101">
          <cell r="AA3101">
            <v>0</v>
          </cell>
          <cell r="BC3101" t="str">
            <v/>
          </cell>
          <cell r="BH3101" t="str">
            <v/>
          </cell>
        </row>
        <row r="3102">
          <cell r="AA3102">
            <v>0</v>
          </cell>
          <cell r="BC3102" t="str">
            <v/>
          </cell>
          <cell r="BH3102" t="str">
            <v/>
          </cell>
        </row>
        <row r="3103">
          <cell r="AA3103">
            <v>0</v>
          </cell>
          <cell r="AR3103" t="b">
            <v>0</v>
          </cell>
          <cell r="BC3103" t="str">
            <v/>
          </cell>
          <cell r="BH3103" t="str">
            <v/>
          </cell>
        </row>
        <row r="3104">
          <cell r="AA3104">
            <v>0</v>
          </cell>
          <cell r="AR3104" t="b">
            <v>0</v>
          </cell>
          <cell r="BC3104" t="str">
            <v/>
          </cell>
          <cell r="BH3104" t="str">
            <v/>
          </cell>
        </row>
        <row r="3105">
          <cell r="BC3105" t="str">
            <v/>
          </cell>
          <cell r="BH3105" t="str">
            <v/>
          </cell>
        </row>
        <row r="3106">
          <cell r="BC3106" t="str">
            <v/>
          </cell>
          <cell r="BH3106" t="str">
            <v/>
          </cell>
        </row>
        <row r="3107">
          <cell r="AA3107">
            <v>0</v>
          </cell>
          <cell r="BC3107" t="str">
            <v/>
          </cell>
          <cell r="BH3107" t="str">
            <v/>
          </cell>
        </row>
        <row r="3108">
          <cell r="AA3108">
            <v>0</v>
          </cell>
          <cell r="AR3108" t="b">
            <v>0</v>
          </cell>
          <cell r="BC3108" t="str">
            <v/>
          </cell>
          <cell r="BH3108" t="str">
            <v/>
          </cell>
        </row>
        <row r="3109">
          <cell r="BC3109" t="str">
            <v/>
          </cell>
          <cell r="BH3109" t="str">
            <v/>
          </cell>
        </row>
        <row r="3110">
          <cell r="AA3110">
            <v>0</v>
          </cell>
          <cell r="AR3110" t="b">
            <v>0</v>
          </cell>
          <cell r="BC3110" t="str">
            <v/>
          </cell>
          <cell r="BH3110" t="str">
            <v/>
          </cell>
        </row>
        <row r="3111">
          <cell r="AA3111">
            <v>0</v>
          </cell>
          <cell r="BC3111" t="str">
            <v/>
          </cell>
          <cell r="BH3111" t="str">
            <v/>
          </cell>
        </row>
        <row r="3112">
          <cell r="AA3112">
            <v>0</v>
          </cell>
          <cell r="BC3112" t="str">
            <v/>
          </cell>
          <cell r="BH3112" t="str">
            <v/>
          </cell>
        </row>
        <row r="3113">
          <cell r="BC3113" t="str">
            <v/>
          </cell>
          <cell r="BH3113" t="str">
            <v/>
          </cell>
        </row>
        <row r="3114">
          <cell r="AA3114">
            <v>0</v>
          </cell>
          <cell r="AR3114" t="b">
            <v>0</v>
          </cell>
          <cell r="BC3114" t="str">
            <v/>
          </cell>
          <cell r="BH3114" t="str">
            <v/>
          </cell>
        </row>
        <row r="3115">
          <cell r="AA3115">
            <v>0</v>
          </cell>
          <cell r="AR3115" t="b">
            <v>0</v>
          </cell>
          <cell r="BC3115" t="str">
            <v/>
          </cell>
          <cell r="BH3115" t="str">
            <v/>
          </cell>
        </row>
        <row r="3116">
          <cell r="AA3116">
            <v>0</v>
          </cell>
          <cell r="BC3116" t="str">
            <v/>
          </cell>
          <cell r="BH3116" t="str">
            <v/>
          </cell>
        </row>
        <row r="3117">
          <cell r="AA3117">
            <v>0</v>
          </cell>
          <cell r="BC3117" t="str">
            <v/>
          </cell>
          <cell r="BH3117" t="str">
            <v/>
          </cell>
        </row>
        <row r="3118">
          <cell r="AA3118">
            <v>0</v>
          </cell>
          <cell r="AR3118" t="b">
            <v>0</v>
          </cell>
          <cell r="BC3118" t="str">
            <v/>
          </cell>
          <cell r="BH3118" t="str">
            <v/>
          </cell>
        </row>
        <row r="3119">
          <cell r="AA3119">
            <v>0</v>
          </cell>
          <cell r="AR3119" t="b">
            <v>0</v>
          </cell>
          <cell r="BC3119" t="str">
            <v/>
          </cell>
          <cell r="BH3119" t="str">
            <v/>
          </cell>
        </row>
        <row r="3120">
          <cell r="AA3120">
            <v>0</v>
          </cell>
          <cell r="AQ3120">
            <v>0</v>
          </cell>
          <cell r="AR3120" t="b">
            <v>0</v>
          </cell>
          <cell r="BC3120" t="str">
            <v/>
          </cell>
          <cell r="BH3120" t="str">
            <v/>
          </cell>
        </row>
        <row r="3121">
          <cell r="AA3121">
            <v>0</v>
          </cell>
          <cell r="BC3121" t="str">
            <v/>
          </cell>
          <cell r="BH3121" t="str">
            <v/>
          </cell>
        </row>
        <row r="3122">
          <cell r="AA3122">
            <v>0</v>
          </cell>
          <cell r="BC3122" t="str">
            <v/>
          </cell>
          <cell r="BH3122" t="str">
            <v/>
          </cell>
        </row>
        <row r="3123">
          <cell r="AA3123">
            <v>0</v>
          </cell>
          <cell r="BC3123" t="str">
            <v/>
          </cell>
          <cell r="BH3123" t="str">
            <v/>
          </cell>
        </row>
        <row r="3124">
          <cell r="AA3124">
            <v>0</v>
          </cell>
          <cell r="AO3124" t="str">
            <v/>
          </cell>
          <cell r="BC3124" t="str">
            <v/>
          </cell>
          <cell r="BH3124" t="str">
            <v/>
          </cell>
        </row>
        <row r="3125">
          <cell r="AA3125">
            <v>0</v>
          </cell>
          <cell r="AO3125" t="str">
            <v/>
          </cell>
          <cell r="BC3125" t="str">
            <v/>
          </cell>
          <cell r="BH3125" t="str">
            <v/>
          </cell>
        </row>
        <row r="3126">
          <cell r="AA3126">
            <v>0</v>
          </cell>
          <cell r="AO3126" t="str">
            <v/>
          </cell>
          <cell r="BC3126" t="str">
            <v/>
          </cell>
          <cell r="BH3126" t="str">
            <v/>
          </cell>
        </row>
        <row r="3127">
          <cell r="AA3127">
            <v>0</v>
          </cell>
          <cell r="AR3127" t="b">
            <v>0</v>
          </cell>
          <cell r="BC3127" t="str">
            <v/>
          </cell>
          <cell r="BH3127" t="str">
            <v/>
          </cell>
        </row>
        <row r="3128">
          <cell r="AA3128">
            <v>0</v>
          </cell>
          <cell r="AR3128" t="b">
            <v>0</v>
          </cell>
          <cell r="BC3128" t="str">
            <v/>
          </cell>
          <cell r="BH3128" t="str">
            <v/>
          </cell>
        </row>
        <row r="3129">
          <cell r="AA3129">
            <v>0</v>
          </cell>
          <cell r="AR3129" t="b">
            <v>0</v>
          </cell>
          <cell r="BC3129" t="str">
            <v/>
          </cell>
          <cell r="BH3129" t="str">
            <v/>
          </cell>
        </row>
        <row r="3130">
          <cell r="AA3130">
            <v>0</v>
          </cell>
          <cell r="BC3130" t="str">
            <v/>
          </cell>
          <cell r="BH3130" t="str">
            <v/>
          </cell>
        </row>
        <row r="3131">
          <cell r="AA3131">
            <v>0</v>
          </cell>
          <cell r="BC3131" t="str">
            <v/>
          </cell>
          <cell r="BH3131" t="str">
            <v/>
          </cell>
        </row>
        <row r="3132">
          <cell r="AA3132">
            <v>0</v>
          </cell>
          <cell r="AR3132" t="b">
            <v>0</v>
          </cell>
          <cell r="BC3132" t="str">
            <v/>
          </cell>
          <cell r="BH3132" t="str">
            <v/>
          </cell>
        </row>
        <row r="3133">
          <cell r="AA3133">
            <v>0</v>
          </cell>
          <cell r="AR3133" t="b">
            <v>0</v>
          </cell>
          <cell r="BC3133" t="str">
            <v/>
          </cell>
          <cell r="BH3133" t="str">
            <v/>
          </cell>
        </row>
        <row r="3134">
          <cell r="BC3134" t="str">
            <v/>
          </cell>
          <cell r="BH3134" t="str">
            <v/>
          </cell>
        </row>
        <row r="3135">
          <cell r="AA3135">
            <v>0</v>
          </cell>
          <cell r="BC3135" t="str">
            <v/>
          </cell>
          <cell r="BH3135" t="str">
            <v/>
          </cell>
        </row>
        <row r="3136">
          <cell r="AA3136">
            <v>0</v>
          </cell>
          <cell r="BC3136" t="str">
            <v/>
          </cell>
          <cell r="BH3136" t="str">
            <v/>
          </cell>
        </row>
        <row r="3137">
          <cell r="AA3137">
            <v>0</v>
          </cell>
          <cell r="BC3137" t="str">
            <v/>
          </cell>
          <cell r="BH3137" t="str">
            <v/>
          </cell>
        </row>
        <row r="3138">
          <cell r="AA3138">
            <v>0</v>
          </cell>
          <cell r="AR3138" t="b">
            <v>0</v>
          </cell>
          <cell r="BC3138" t="str">
            <v/>
          </cell>
          <cell r="BH3138" t="str">
            <v/>
          </cell>
        </row>
        <row r="3139">
          <cell r="BC3139" t="str">
            <v/>
          </cell>
          <cell r="BH3139" t="str">
            <v/>
          </cell>
        </row>
        <row r="3140">
          <cell r="AA3140">
            <v>0</v>
          </cell>
          <cell r="AR3140" t="b">
            <v>0</v>
          </cell>
          <cell r="BC3140" t="str">
            <v/>
          </cell>
          <cell r="BH3140" t="str">
            <v/>
          </cell>
        </row>
        <row r="3141">
          <cell r="AA3141">
            <v>0</v>
          </cell>
          <cell r="BC3141" t="str">
            <v/>
          </cell>
          <cell r="BH3141" t="str">
            <v/>
          </cell>
        </row>
        <row r="3142">
          <cell r="BC3142" t="str">
            <v/>
          </cell>
          <cell r="BH3142" t="str">
            <v/>
          </cell>
        </row>
        <row r="3143">
          <cell r="BC3143" t="str">
            <v/>
          </cell>
          <cell r="BH3143" t="str">
            <v/>
          </cell>
        </row>
        <row r="3144">
          <cell r="AA3144">
            <v>0</v>
          </cell>
          <cell r="AR3144" t="b">
            <v>0</v>
          </cell>
          <cell r="BC3144" t="str">
            <v/>
          </cell>
          <cell r="BH3144" t="str">
            <v/>
          </cell>
        </row>
        <row r="3145">
          <cell r="AA3145">
            <v>0</v>
          </cell>
          <cell r="AP3145">
            <v>1</v>
          </cell>
          <cell r="BC3145" t="str">
            <v/>
          </cell>
          <cell r="BH3145" t="str">
            <v/>
          </cell>
        </row>
        <row r="3146">
          <cell r="AA3146">
            <v>0</v>
          </cell>
          <cell r="BC3146" t="str">
            <v/>
          </cell>
          <cell r="BH3146" t="str">
            <v/>
          </cell>
        </row>
        <row r="3147">
          <cell r="AA3147">
            <v>0</v>
          </cell>
          <cell r="BC3147" t="str">
            <v/>
          </cell>
          <cell r="BH3147" t="str">
            <v/>
          </cell>
        </row>
        <row r="3148">
          <cell r="AA3148">
            <v>0</v>
          </cell>
          <cell r="BC3148" t="str">
            <v/>
          </cell>
          <cell r="BH3148" t="str">
            <v/>
          </cell>
        </row>
        <row r="3149">
          <cell r="AA3149">
            <v>0</v>
          </cell>
          <cell r="BC3149" t="str">
            <v/>
          </cell>
          <cell r="BH3149" t="str">
            <v/>
          </cell>
        </row>
        <row r="3150">
          <cell r="AA3150">
            <v>0</v>
          </cell>
          <cell r="BC3150" t="str">
            <v/>
          </cell>
          <cell r="BH3150" t="str">
            <v/>
          </cell>
        </row>
        <row r="3151">
          <cell r="AA3151">
            <v>0</v>
          </cell>
          <cell r="BC3151" t="str">
            <v/>
          </cell>
          <cell r="BH3151" t="str">
            <v/>
          </cell>
        </row>
        <row r="3152">
          <cell r="AA3152">
            <v>0</v>
          </cell>
          <cell r="BC3152" t="str">
            <v/>
          </cell>
          <cell r="BH3152" t="str">
            <v/>
          </cell>
        </row>
        <row r="3153">
          <cell r="AA3153">
            <v>0</v>
          </cell>
          <cell r="BC3153" t="str">
            <v/>
          </cell>
          <cell r="BH3153" t="str">
            <v/>
          </cell>
        </row>
        <row r="3154">
          <cell r="AA3154">
            <v>0</v>
          </cell>
          <cell r="BC3154" t="str">
            <v/>
          </cell>
          <cell r="BH3154" t="str">
            <v/>
          </cell>
        </row>
        <row r="3155">
          <cell r="AA3155">
            <v>0</v>
          </cell>
          <cell r="BC3155" t="str">
            <v/>
          </cell>
          <cell r="BH3155" t="str">
            <v/>
          </cell>
        </row>
        <row r="3156">
          <cell r="AA3156">
            <v>0</v>
          </cell>
          <cell r="AR3156" t="b">
            <v>0</v>
          </cell>
          <cell r="BC3156" t="str">
            <v/>
          </cell>
          <cell r="BH3156" t="str">
            <v/>
          </cell>
        </row>
        <row r="3157">
          <cell r="AA3157">
            <v>0</v>
          </cell>
          <cell r="AR3157" t="b">
            <v>0</v>
          </cell>
          <cell r="BC3157" t="str">
            <v/>
          </cell>
          <cell r="BH3157" t="str">
            <v/>
          </cell>
        </row>
        <row r="3158">
          <cell r="AA3158">
            <v>0</v>
          </cell>
          <cell r="AR3158" t="b">
            <v>0</v>
          </cell>
          <cell r="BC3158" t="str">
            <v/>
          </cell>
          <cell r="BH3158" t="str">
            <v/>
          </cell>
        </row>
        <row r="3159">
          <cell r="AA3159">
            <v>0</v>
          </cell>
          <cell r="BC3159" t="str">
            <v/>
          </cell>
          <cell r="BH3159" t="str">
            <v/>
          </cell>
        </row>
        <row r="3160">
          <cell r="AA3160">
            <v>0</v>
          </cell>
          <cell r="AR3160" t="b">
            <v>0</v>
          </cell>
          <cell r="BC3160" t="str">
            <v/>
          </cell>
          <cell r="BH3160" t="str">
            <v/>
          </cell>
        </row>
        <row r="3161">
          <cell r="AA3161">
            <v>0</v>
          </cell>
          <cell r="BC3161" t="str">
            <v/>
          </cell>
          <cell r="BH3161" t="str">
            <v/>
          </cell>
        </row>
        <row r="3162">
          <cell r="BC3162" t="str">
            <v/>
          </cell>
          <cell r="BH3162" t="str">
            <v/>
          </cell>
        </row>
        <row r="3163">
          <cell r="AA3163">
            <v>0</v>
          </cell>
          <cell r="BC3163" t="str">
            <v/>
          </cell>
          <cell r="BH3163" t="str">
            <v/>
          </cell>
        </row>
        <row r="3164">
          <cell r="AA3164">
            <v>0</v>
          </cell>
          <cell r="AR3164" t="b">
            <v>0</v>
          </cell>
          <cell r="BC3164" t="str">
            <v/>
          </cell>
          <cell r="BH3164" t="str">
            <v/>
          </cell>
        </row>
        <row r="3165">
          <cell r="AA3165">
            <v>0</v>
          </cell>
          <cell r="BC3165" t="str">
            <v/>
          </cell>
          <cell r="BH3165" t="str">
            <v/>
          </cell>
        </row>
        <row r="3166">
          <cell r="AA3166">
            <v>0</v>
          </cell>
          <cell r="AO3166">
            <v>0</v>
          </cell>
          <cell r="AR3166" t="b">
            <v>0</v>
          </cell>
          <cell r="BC3166" t="str">
            <v/>
          </cell>
          <cell r="BH3166" t="str">
            <v/>
          </cell>
        </row>
        <row r="3167">
          <cell r="AA3167">
            <v>0</v>
          </cell>
          <cell r="AR3167" t="b">
            <v>0</v>
          </cell>
          <cell r="BC3167" t="str">
            <v/>
          </cell>
          <cell r="BH3167" t="str">
            <v/>
          </cell>
        </row>
        <row r="3168">
          <cell r="AA3168">
            <v>0</v>
          </cell>
          <cell r="AR3168" t="b">
            <v>0</v>
          </cell>
          <cell r="BC3168" t="str">
            <v/>
          </cell>
          <cell r="BH3168" t="str">
            <v/>
          </cell>
        </row>
        <row r="3169">
          <cell r="AA3169">
            <v>0</v>
          </cell>
          <cell r="BC3169" t="str">
            <v/>
          </cell>
          <cell r="BH3169" t="str">
            <v/>
          </cell>
        </row>
        <row r="3170">
          <cell r="BC3170" t="str">
            <v/>
          </cell>
          <cell r="BH3170" t="str">
            <v/>
          </cell>
        </row>
        <row r="3171">
          <cell r="AA3171">
            <v>0</v>
          </cell>
          <cell r="BC3171" t="str">
            <v/>
          </cell>
          <cell r="BH3171" t="str">
            <v/>
          </cell>
        </row>
        <row r="3172">
          <cell r="AA3172">
            <v>0</v>
          </cell>
          <cell r="BC3172" t="str">
            <v/>
          </cell>
          <cell r="BH3172" t="str">
            <v/>
          </cell>
        </row>
        <row r="3173">
          <cell r="AA3173">
            <v>0</v>
          </cell>
          <cell r="BC3173" t="str">
            <v/>
          </cell>
          <cell r="BH3173" t="str">
            <v/>
          </cell>
        </row>
        <row r="3174">
          <cell r="AA3174">
            <v>0</v>
          </cell>
          <cell r="BC3174" t="str">
            <v/>
          </cell>
          <cell r="BH3174" t="str">
            <v/>
          </cell>
        </row>
        <row r="3175">
          <cell r="AA3175">
            <v>0</v>
          </cell>
          <cell r="BC3175" t="str">
            <v/>
          </cell>
          <cell r="BH3175" t="str">
            <v/>
          </cell>
        </row>
        <row r="3176">
          <cell r="AA3176">
            <v>0</v>
          </cell>
          <cell r="BC3176" t="str">
            <v/>
          </cell>
          <cell r="BH3176" t="str">
            <v/>
          </cell>
        </row>
        <row r="3177">
          <cell r="BC3177" t="str">
            <v/>
          </cell>
          <cell r="BH3177" t="str">
            <v/>
          </cell>
        </row>
        <row r="3178">
          <cell r="AA3178">
            <v>0</v>
          </cell>
          <cell r="BC3178" t="str">
            <v/>
          </cell>
          <cell r="BH3178" t="str">
            <v/>
          </cell>
        </row>
        <row r="3179">
          <cell r="AA3179">
            <v>0</v>
          </cell>
          <cell r="BC3179" t="str">
            <v/>
          </cell>
          <cell r="BH3179" t="str">
            <v/>
          </cell>
        </row>
        <row r="3180">
          <cell r="BC3180" t="str">
            <v/>
          </cell>
          <cell r="BH3180" t="str">
            <v/>
          </cell>
        </row>
        <row r="3181">
          <cell r="BC3181" t="str">
            <v/>
          </cell>
          <cell r="BH3181" t="str">
            <v/>
          </cell>
        </row>
        <row r="3182">
          <cell r="AA3182">
            <v>0</v>
          </cell>
          <cell r="BC3182" t="str">
            <v/>
          </cell>
          <cell r="BH3182" t="str">
            <v/>
          </cell>
        </row>
        <row r="3183">
          <cell r="AA3183">
            <v>0</v>
          </cell>
          <cell r="AR3183" t="b">
            <v>0</v>
          </cell>
          <cell r="BC3183" t="str">
            <v/>
          </cell>
          <cell r="BH3183" t="str">
            <v/>
          </cell>
        </row>
        <row r="3184">
          <cell r="AA3184">
            <v>0</v>
          </cell>
          <cell r="BC3184" t="str">
            <v/>
          </cell>
          <cell r="BH3184" t="str">
            <v/>
          </cell>
        </row>
        <row r="3185">
          <cell r="AA3185">
            <v>0</v>
          </cell>
          <cell r="BC3185" t="str">
            <v/>
          </cell>
          <cell r="BH3185" t="str">
            <v/>
          </cell>
        </row>
        <row r="3186">
          <cell r="AA3186">
            <v>0</v>
          </cell>
          <cell r="BC3186" t="str">
            <v/>
          </cell>
          <cell r="BH3186" t="str">
            <v/>
          </cell>
        </row>
        <row r="3187">
          <cell r="AA3187">
            <v>0</v>
          </cell>
          <cell r="BC3187" t="str">
            <v/>
          </cell>
          <cell r="BH3187" t="str">
            <v/>
          </cell>
        </row>
        <row r="3188">
          <cell r="AA3188">
            <v>0</v>
          </cell>
          <cell r="BC3188" t="str">
            <v/>
          </cell>
          <cell r="BH3188" t="str">
            <v/>
          </cell>
        </row>
        <row r="3189">
          <cell r="AA3189">
            <v>0</v>
          </cell>
          <cell r="BC3189" t="str">
            <v/>
          </cell>
          <cell r="BH3189" t="str">
            <v/>
          </cell>
        </row>
        <row r="3190">
          <cell r="AA3190">
            <v>0</v>
          </cell>
          <cell r="BC3190" t="str">
            <v/>
          </cell>
          <cell r="BH3190" t="str">
            <v/>
          </cell>
        </row>
        <row r="3191">
          <cell r="AA3191">
            <v>0</v>
          </cell>
          <cell r="BC3191" t="str">
            <v/>
          </cell>
          <cell r="BH3191" t="str">
            <v/>
          </cell>
        </row>
        <row r="3192">
          <cell r="BC3192" t="str">
            <v/>
          </cell>
          <cell r="BH3192" t="str">
            <v/>
          </cell>
        </row>
        <row r="3193">
          <cell r="AA3193">
            <v>0</v>
          </cell>
          <cell r="BC3193" t="str">
            <v/>
          </cell>
          <cell r="BH3193" t="str">
            <v/>
          </cell>
        </row>
        <row r="3194">
          <cell r="AA3194">
            <v>0</v>
          </cell>
          <cell r="BC3194" t="str">
            <v/>
          </cell>
          <cell r="BH3194" t="str">
            <v/>
          </cell>
        </row>
        <row r="3195">
          <cell r="AA3195">
            <v>0</v>
          </cell>
          <cell r="BC3195" t="str">
            <v/>
          </cell>
          <cell r="BH3195" t="str">
            <v/>
          </cell>
        </row>
        <row r="3196">
          <cell r="AA3196">
            <v>0</v>
          </cell>
          <cell r="AR3196" t="b">
            <v>0</v>
          </cell>
          <cell r="BC3196" t="str">
            <v/>
          </cell>
          <cell r="BH3196" t="str">
            <v/>
          </cell>
        </row>
        <row r="3197">
          <cell r="AA3197">
            <v>0</v>
          </cell>
          <cell r="BC3197" t="str">
            <v/>
          </cell>
          <cell r="BH3197" t="str">
            <v/>
          </cell>
        </row>
        <row r="3198">
          <cell r="AA3198">
            <v>0</v>
          </cell>
          <cell r="BC3198" t="str">
            <v/>
          </cell>
          <cell r="BH3198" t="str">
            <v/>
          </cell>
        </row>
        <row r="3199">
          <cell r="AA3199">
            <v>0</v>
          </cell>
          <cell r="BC3199" t="str">
            <v/>
          </cell>
          <cell r="BH3199" t="str">
            <v/>
          </cell>
        </row>
        <row r="3200">
          <cell r="AA3200">
            <v>0</v>
          </cell>
          <cell r="BC3200" t="str">
            <v/>
          </cell>
          <cell r="BH3200" t="str">
            <v/>
          </cell>
        </row>
        <row r="3201">
          <cell r="AA3201">
            <v>0</v>
          </cell>
          <cell r="BC3201" t="str">
            <v/>
          </cell>
          <cell r="BH3201" t="str">
            <v/>
          </cell>
        </row>
        <row r="3202">
          <cell r="BC3202" t="str">
            <v/>
          </cell>
          <cell r="BH3202" t="str">
            <v/>
          </cell>
        </row>
        <row r="3203">
          <cell r="AA3203">
            <v>0</v>
          </cell>
          <cell r="BC3203" t="str">
            <v/>
          </cell>
          <cell r="BH3203" t="str">
            <v/>
          </cell>
        </row>
        <row r="3204">
          <cell r="AA3204">
            <v>0</v>
          </cell>
          <cell r="BC3204" t="str">
            <v/>
          </cell>
          <cell r="BH3204" t="str">
            <v/>
          </cell>
        </row>
        <row r="3205">
          <cell r="AA3205">
            <v>0</v>
          </cell>
          <cell r="AR3205" t="b">
            <v>0</v>
          </cell>
          <cell r="BC3205" t="str">
            <v/>
          </cell>
          <cell r="BH3205" t="str">
            <v/>
          </cell>
        </row>
        <row r="3206">
          <cell r="AA3206">
            <v>0</v>
          </cell>
          <cell r="AR3206" t="b">
            <v>0</v>
          </cell>
          <cell r="BC3206" t="str">
            <v/>
          </cell>
          <cell r="BH3206" t="str">
            <v/>
          </cell>
        </row>
        <row r="3207">
          <cell r="AA3207">
            <v>0</v>
          </cell>
          <cell r="AR3207" t="b">
            <v>0</v>
          </cell>
          <cell r="BC3207" t="str">
            <v/>
          </cell>
          <cell r="BH3207" t="str">
            <v/>
          </cell>
        </row>
        <row r="3208">
          <cell r="AA3208">
            <v>0</v>
          </cell>
          <cell r="BC3208" t="str">
            <v/>
          </cell>
          <cell r="BH3208" t="str">
            <v/>
          </cell>
        </row>
        <row r="3209">
          <cell r="AA3209">
            <v>0</v>
          </cell>
          <cell r="BC3209" t="str">
            <v/>
          </cell>
          <cell r="BH3209" t="str">
            <v/>
          </cell>
        </row>
        <row r="3210">
          <cell r="AA3210">
            <v>0</v>
          </cell>
          <cell r="BC3210" t="str">
            <v/>
          </cell>
          <cell r="BH3210" t="str">
            <v/>
          </cell>
        </row>
        <row r="3211">
          <cell r="AA3211">
            <v>0</v>
          </cell>
          <cell r="BC3211" t="str">
            <v/>
          </cell>
          <cell r="BH3211" t="str">
            <v/>
          </cell>
        </row>
        <row r="3212">
          <cell r="AA3212">
            <v>0</v>
          </cell>
          <cell r="BC3212" t="str">
            <v/>
          </cell>
          <cell r="BH3212" t="str">
            <v/>
          </cell>
        </row>
        <row r="3213">
          <cell r="BC3213" t="str">
            <v/>
          </cell>
          <cell r="BH3213" t="str">
            <v/>
          </cell>
        </row>
        <row r="3214">
          <cell r="BC3214" t="str">
            <v/>
          </cell>
          <cell r="BH3214" t="str">
            <v/>
          </cell>
        </row>
        <row r="3215">
          <cell r="AA3215">
            <v>0</v>
          </cell>
          <cell r="BC3215" t="str">
            <v/>
          </cell>
          <cell r="BH3215" t="str">
            <v/>
          </cell>
        </row>
        <row r="3216">
          <cell r="AA3216">
            <v>0</v>
          </cell>
          <cell r="BC3216" t="str">
            <v/>
          </cell>
          <cell r="BH3216" t="str">
            <v/>
          </cell>
        </row>
        <row r="3217">
          <cell r="AA3217">
            <v>0</v>
          </cell>
          <cell r="BC3217" t="str">
            <v/>
          </cell>
          <cell r="BH3217" t="str">
            <v/>
          </cell>
        </row>
        <row r="3218">
          <cell r="AA3218">
            <v>0</v>
          </cell>
          <cell r="BC3218" t="str">
            <v/>
          </cell>
          <cell r="BH3218" t="str">
            <v/>
          </cell>
        </row>
        <row r="3219">
          <cell r="AA3219">
            <v>0</v>
          </cell>
          <cell r="BC3219" t="str">
            <v/>
          </cell>
          <cell r="BH3219" t="str">
            <v/>
          </cell>
        </row>
        <row r="3220">
          <cell r="AA3220">
            <v>0</v>
          </cell>
          <cell r="BC3220" t="str">
            <v/>
          </cell>
          <cell r="BH3220" t="str">
            <v/>
          </cell>
        </row>
        <row r="3221">
          <cell r="AA3221">
            <v>0</v>
          </cell>
          <cell r="BC3221" t="str">
            <v/>
          </cell>
          <cell r="BH3221" t="str">
            <v/>
          </cell>
        </row>
        <row r="3222">
          <cell r="BC3222" t="str">
            <v/>
          </cell>
          <cell r="BH3222" t="str">
            <v/>
          </cell>
        </row>
        <row r="3223">
          <cell r="BC3223" t="str">
            <v/>
          </cell>
          <cell r="BH3223" t="str">
            <v/>
          </cell>
        </row>
        <row r="3224">
          <cell r="AA3224">
            <v>0</v>
          </cell>
          <cell r="BC3224" t="str">
            <v/>
          </cell>
          <cell r="BH3224" t="str">
            <v/>
          </cell>
        </row>
        <row r="3225">
          <cell r="AA3225">
            <v>0</v>
          </cell>
          <cell r="BC3225" t="str">
            <v/>
          </cell>
          <cell r="BH3225" t="str">
            <v/>
          </cell>
        </row>
        <row r="3226">
          <cell r="AA3226">
            <v>0</v>
          </cell>
          <cell r="BC3226" t="str">
            <v/>
          </cell>
          <cell r="BH3226" t="str">
            <v/>
          </cell>
        </row>
        <row r="3227">
          <cell r="AA3227">
            <v>0</v>
          </cell>
          <cell r="BC3227" t="str">
            <v/>
          </cell>
          <cell r="BH3227" t="str">
            <v/>
          </cell>
        </row>
        <row r="3228">
          <cell r="AA3228">
            <v>0</v>
          </cell>
          <cell r="BC3228" t="str">
            <v/>
          </cell>
          <cell r="BH3228" t="str">
            <v/>
          </cell>
        </row>
        <row r="3229">
          <cell r="AA3229">
            <v>0</v>
          </cell>
          <cell r="BC3229" t="str">
            <v/>
          </cell>
          <cell r="BH3229" t="str">
            <v/>
          </cell>
        </row>
        <row r="3230">
          <cell r="BC3230" t="str">
            <v/>
          </cell>
          <cell r="BH3230" t="str">
            <v/>
          </cell>
        </row>
        <row r="3231">
          <cell r="AA3231">
            <v>0</v>
          </cell>
          <cell r="AR3231" t="b">
            <v>0</v>
          </cell>
          <cell r="BC3231" t="str">
            <v/>
          </cell>
          <cell r="BH3231" t="str">
            <v/>
          </cell>
        </row>
        <row r="3232">
          <cell r="AA3232">
            <v>0</v>
          </cell>
          <cell r="AR3232" t="b">
            <v>0</v>
          </cell>
          <cell r="BC3232" t="str">
            <v/>
          </cell>
          <cell r="BH3232" t="str">
            <v/>
          </cell>
        </row>
        <row r="3233">
          <cell r="BC3233" t="str">
            <v/>
          </cell>
          <cell r="BH3233" t="str">
            <v/>
          </cell>
        </row>
        <row r="3234">
          <cell r="AA3234">
            <v>0</v>
          </cell>
          <cell r="BC3234" t="str">
            <v/>
          </cell>
          <cell r="BH3234" t="str">
            <v/>
          </cell>
        </row>
        <row r="3235">
          <cell r="AA3235">
            <v>0</v>
          </cell>
          <cell r="AR3235" t="b">
            <v>0</v>
          </cell>
          <cell r="BC3235" t="str">
            <v/>
          </cell>
          <cell r="BH3235" t="str">
            <v/>
          </cell>
        </row>
        <row r="3236">
          <cell r="AA3236">
            <v>0</v>
          </cell>
          <cell r="BC3236" t="str">
            <v/>
          </cell>
          <cell r="BH3236" t="str">
            <v/>
          </cell>
        </row>
        <row r="3237">
          <cell r="AA3237">
            <v>0</v>
          </cell>
          <cell r="AR3237" t="b">
            <v>0</v>
          </cell>
          <cell r="BC3237" t="str">
            <v/>
          </cell>
          <cell r="BH3237" t="str">
            <v/>
          </cell>
        </row>
        <row r="3238">
          <cell r="AA3238">
            <v>0</v>
          </cell>
          <cell r="BC3238" t="str">
            <v/>
          </cell>
          <cell r="BH3238" t="str">
            <v/>
          </cell>
        </row>
        <row r="3239">
          <cell r="AA3239">
            <v>0</v>
          </cell>
          <cell r="AR3239" t="b">
            <v>0</v>
          </cell>
          <cell r="BC3239" t="str">
            <v/>
          </cell>
          <cell r="BH3239" t="str">
            <v/>
          </cell>
        </row>
        <row r="3240">
          <cell r="AA3240">
            <v>0</v>
          </cell>
          <cell r="AR3240" t="b">
            <v>0</v>
          </cell>
          <cell r="BC3240" t="str">
            <v/>
          </cell>
          <cell r="BH3240" t="str">
            <v/>
          </cell>
        </row>
        <row r="3241">
          <cell r="AA3241">
            <v>0</v>
          </cell>
          <cell r="BC3241" t="str">
            <v/>
          </cell>
          <cell r="BH3241" t="str">
            <v/>
          </cell>
        </row>
        <row r="3242">
          <cell r="AA3242">
            <v>0</v>
          </cell>
          <cell r="BC3242" t="str">
            <v/>
          </cell>
          <cell r="BH3242" t="str">
            <v/>
          </cell>
        </row>
        <row r="3243">
          <cell r="AA3243">
            <v>0</v>
          </cell>
          <cell r="BC3243" t="str">
            <v/>
          </cell>
          <cell r="BH3243" t="str">
            <v/>
          </cell>
        </row>
        <row r="3244">
          <cell r="AA3244">
            <v>0</v>
          </cell>
          <cell r="BC3244" t="str">
            <v/>
          </cell>
          <cell r="BH3244" t="str">
            <v/>
          </cell>
        </row>
        <row r="3245">
          <cell r="AA3245">
            <v>0</v>
          </cell>
          <cell r="BC3245" t="str">
            <v/>
          </cell>
          <cell r="BH3245" t="str">
            <v/>
          </cell>
        </row>
        <row r="3246">
          <cell r="AA3246">
            <v>0</v>
          </cell>
          <cell r="AR3246" t="b">
            <v>0</v>
          </cell>
          <cell r="BC3246" t="str">
            <v/>
          </cell>
          <cell r="BH3246" t="str">
            <v/>
          </cell>
        </row>
        <row r="3247">
          <cell r="AA3247">
            <v>0</v>
          </cell>
          <cell r="BC3247" t="str">
            <v/>
          </cell>
          <cell r="BH3247" t="str">
            <v/>
          </cell>
        </row>
        <row r="3248">
          <cell r="AA3248">
            <v>0</v>
          </cell>
          <cell r="BC3248" t="str">
            <v/>
          </cell>
          <cell r="BH3248" t="str">
            <v/>
          </cell>
        </row>
        <row r="3249">
          <cell r="AA3249">
            <v>0</v>
          </cell>
          <cell r="BC3249" t="str">
            <v/>
          </cell>
          <cell r="BH3249" t="str">
            <v/>
          </cell>
        </row>
        <row r="3250">
          <cell r="AA3250">
            <v>0</v>
          </cell>
          <cell r="BC3250" t="str">
            <v/>
          </cell>
          <cell r="BH3250" t="str">
            <v/>
          </cell>
        </row>
        <row r="3251">
          <cell r="AA3251">
            <v>0</v>
          </cell>
          <cell r="AR3251" t="b">
            <v>0</v>
          </cell>
          <cell r="BC3251" t="str">
            <v/>
          </cell>
          <cell r="BH3251" t="str">
            <v/>
          </cell>
        </row>
        <row r="3252">
          <cell r="AA3252">
            <v>0</v>
          </cell>
          <cell r="AR3252" t="b">
            <v>0</v>
          </cell>
          <cell r="BC3252" t="str">
            <v/>
          </cell>
          <cell r="BH3252" t="str">
            <v/>
          </cell>
        </row>
        <row r="3253">
          <cell r="AA3253">
            <v>0</v>
          </cell>
          <cell r="AR3253" t="b">
            <v>0</v>
          </cell>
          <cell r="BC3253" t="str">
            <v/>
          </cell>
          <cell r="BH3253" t="str">
            <v/>
          </cell>
        </row>
        <row r="3254">
          <cell r="AA3254">
            <v>0</v>
          </cell>
          <cell r="AR3254" t="b">
            <v>0</v>
          </cell>
          <cell r="BC3254" t="str">
            <v/>
          </cell>
          <cell r="BH3254" t="str">
            <v/>
          </cell>
        </row>
        <row r="3255">
          <cell r="AA3255">
            <v>0</v>
          </cell>
          <cell r="BC3255" t="str">
            <v/>
          </cell>
          <cell r="BH3255" t="str">
            <v/>
          </cell>
        </row>
        <row r="3256">
          <cell r="BC3256" t="str">
            <v/>
          </cell>
          <cell r="BH3256" t="str">
            <v/>
          </cell>
        </row>
        <row r="3257">
          <cell r="BC3257" t="str">
            <v/>
          </cell>
          <cell r="BH3257" t="str">
            <v/>
          </cell>
        </row>
        <row r="3258">
          <cell r="AA3258">
            <v>0</v>
          </cell>
          <cell r="BC3258" t="str">
            <v/>
          </cell>
          <cell r="BH3258" t="str">
            <v/>
          </cell>
        </row>
        <row r="3259">
          <cell r="AA3259">
            <v>0</v>
          </cell>
          <cell r="AR3259" t="b">
            <v>0</v>
          </cell>
          <cell r="BC3259" t="str">
            <v/>
          </cell>
          <cell r="BH3259" t="str">
            <v/>
          </cell>
        </row>
        <row r="3260">
          <cell r="AA3260">
            <v>0</v>
          </cell>
          <cell r="AR3260" t="b">
            <v>0</v>
          </cell>
          <cell r="BC3260" t="str">
            <v/>
          </cell>
          <cell r="BH3260" t="str">
            <v/>
          </cell>
        </row>
        <row r="3261">
          <cell r="AA3261">
            <v>0</v>
          </cell>
          <cell r="AR3261" t="b">
            <v>0</v>
          </cell>
          <cell r="BC3261" t="str">
            <v/>
          </cell>
          <cell r="BH3261" t="str">
            <v/>
          </cell>
        </row>
        <row r="3262">
          <cell r="AA3262">
            <v>0</v>
          </cell>
          <cell r="AR3262" t="b">
            <v>0</v>
          </cell>
          <cell r="BC3262" t="str">
            <v/>
          </cell>
          <cell r="BH3262" t="str">
            <v/>
          </cell>
        </row>
        <row r="3263">
          <cell r="AA3263">
            <v>0</v>
          </cell>
          <cell r="BC3263" t="str">
            <v/>
          </cell>
          <cell r="BH3263" t="str">
            <v/>
          </cell>
        </row>
        <row r="3264">
          <cell r="AA3264">
            <v>0</v>
          </cell>
          <cell r="AR3264" t="b">
            <v>0</v>
          </cell>
          <cell r="BC3264" t="str">
            <v/>
          </cell>
          <cell r="BH3264" t="str">
            <v/>
          </cell>
        </row>
        <row r="3265">
          <cell r="AA3265">
            <v>0</v>
          </cell>
          <cell r="AR3265" t="b">
            <v>0</v>
          </cell>
          <cell r="BC3265" t="str">
            <v/>
          </cell>
          <cell r="BH3265" t="str">
            <v/>
          </cell>
        </row>
        <row r="3266">
          <cell r="AA3266">
            <v>0</v>
          </cell>
          <cell r="BC3266" t="str">
            <v/>
          </cell>
          <cell r="BH3266" t="str">
            <v/>
          </cell>
        </row>
        <row r="3267">
          <cell r="AA3267">
            <v>0</v>
          </cell>
          <cell r="BC3267" t="str">
            <v/>
          </cell>
          <cell r="BH3267" t="str">
            <v/>
          </cell>
        </row>
        <row r="3268">
          <cell r="AA3268">
            <v>0</v>
          </cell>
          <cell r="BC3268" t="str">
            <v/>
          </cell>
          <cell r="BH3268" t="str">
            <v/>
          </cell>
        </row>
        <row r="3269">
          <cell r="AA3269">
            <v>0</v>
          </cell>
          <cell r="AR3269" t="b">
            <v>0</v>
          </cell>
          <cell r="BC3269" t="str">
            <v/>
          </cell>
          <cell r="BH3269" t="str">
            <v/>
          </cell>
        </row>
        <row r="3270">
          <cell r="AA3270">
            <v>0</v>
          </cell>
          <cell r="BC3270" t="str">
            <v/>
          </cell>
          <cell r="BH3270" t="str">
            <v/>
          </cell>
        </row>
        <row r="3271">
          <cell r="AA3271">
            <v>0</v>
          </cell>
          <cell r="BC3271" t="str">
            <v/>
          </cell>
          <cell r="BH3271" t="str">
            <v/>
          </cell>
        </row>
        <row r="3272">
          <cell r="AA3272">
            <v>0</v>
          </cell>
          <cell r="AR3272" t="b">
            <v>0</v>
          </cell>
          <cell r="BC3272" t="str">
            <v/>
          </cell>
          <cell r="BH3272" t="str">
            <v/>
          </cell>
        </row>
        <row r="3273">
          <cell r="AA3273">
            <v>0</v>
          </cell>
          <cell r="AR3273" t="b">
            <v>0</v>
          </cell>
          <cell r="BC3273" t="str">
            <v/>
          </cell>
          <cell r="BH3273" t="str">
            <v/>
          </cell>
        </row>
        <row r="3274">
          <cell r="AA3274">
            <v>0</v>
          </cell>
          <cell r="AR3274" t="b">
            <v>0</v>
          </cell>
          <cell r="BC3274" t="str">
            <v/>
          </cell>
          <cell r="BH3274" t="str">
            <v/>
          </cell>
        </row>
        <row r="3275">
          <cell r="AA3275">
            <v>0</v>
          </cell>
          <cell r="BC3275" t="str">
            <v/>
          </cell>
          <cell r="BH3275" t="str">
            <v/>
          </cell>
        </row>
        <row r="3276">
          <cell r="AA3276">
            <v>0</v>
          </cell>
          <cell r="BC3276" t="str">
            <v/>
          </cell>
          <cell r="BH3276" t="str">
            <v/>
          </cell>
        </row>
        <row r="3277">
          <cell r="AA3277">
            <v>0</v>
          </cell>
          <cell r="BC3277" t="str">
            <v/>
          </cell>
          <cell r="BH3277" t="str">
            <v/>
          </cell>
        </row>
        <row r="3278">
          <cell r="AA3278">
            <v>0</v>
          </cell>
          <cell r="BC3278" t="str">
            <v/>
          </cell>
          <cell r="BH3278" t="str">
            <v/>
          </cell>
        </row>
        <row r="3279">
          <cell r="AA3279">
            <v>0</v>
          </cell>
          <cell r="BC3279" t="str">
            <v/>
          </cell>
          <cell r="BH3279" t="str">
            <v/>
          </cell>
        </row>
        <row r="3280">
          <cell r="AA3280">
            <v>0</v>
          </cell>
          <cell r="AR3280" t="b">
            <v>0</v>
          </cell>
          <cell r="BC3280" t="str">
            <v/>
          </cell>
          <cell r="BH3280" t="str">
            <v/>
          </cell>
        </row>
        <row r="3281">
          <cell r="AA3281">
            <v>0</v>
          </cell>
          <cell r="AR3281" t="b">
            <v>0</v>
          </cell>
          <cell r="BC3281" t="str">
            <v/>
          </cell>
          <cell r="BH3281" t="str">
            <v/>
          </cell>
        </row>
        <row r="3282">
          <cell r="AA3282">
            <v>0</v>
          </cell>
          <cell r="AR3282" t="b">
            <v>0</v>
          </cell>
          <cell r="BC3282" t="str">
            <v/>
          </cell>
          <cell r="BH3282" t="str">
            <v/>
          </cell>
        </row>
        <row r="3283">
          <cell r="AA3283">
            <v>0</v>
          </cell>
          <cell r="BC3283" t="str">
            <v/>
          </cell>
          <cell r="BH3283" t="str">
            <v/>
          </cell>
        </row>
        <row r="3284">
          <cell r="AA3284">
            <v>0</v>
          </cell>
          <cell r="AR3284" t="b">
            <v>0</v>
          </cell>
          <cell r="BC3284" t="str">
            <v/>
          </cell>
          <cell r="BH3284" t="str">
            <v/>
          </cell>
        </row>
        <row r="3285">
          <cell r="AA3285">
            <v>0</v>
          </cell>
          <cell r="AR3285" t="b">
            <v>0</v>
          </cell>
          <cell r="BC3285" t="str">
            <v/>
          </cell>
          <cell r="BH3285" t="str">
            <v/>
          </cell>
        </row>
        <row r="3286">
          <cell r="AA3286">
            <v>0</v>
          </cell>
          <cell r="AR3286" t="b">
            <v>0</v>
          </cell>
          <cell r="BC3286" t="str">
            <v/>
          </cell>
          <cell r="BH3286" t="str">
            <v/>
          </cell>
        </row>
        <row r="3287">
          <cell r="AA3287">
            <v>0</v>
          </cell>
          <cell r="BC3287" t="str">
            <v/>
          </cell>
          <cell r="BH3287" t="str">
            <v/>
          </cell>
        </row>
        <row r="3288">
          <cell r="AA3288">
            <v>0</v>
          </cell>
          <cell r="AR3288" t="b">
            <v>0</v>
          </cell>
          <cell r="BC3288" t="str">
            <v/>
          </cell>
          <cell r="BH3288" t="str">
            <v/>
          </cell>
        </row>
        <row r="3289">
          <cell r="AA3289">
            <v>0</v>
          </cell>
          <cell r="AR3289" t="b">
            <v>0</v>
          </cell>
          <cell r="BC3289" t="str">
            <v/>
          </cell>
          <cell r="BH3289" t="str">
            <v/>
          </cell>
        </row>
        <row r="3290">
          <cell r="AA3290">
            <v>0</v>
          </cell>
          <cell r="BC3290" t="str">
            <v/>
          </cell>
          <cell r="BH3290" t="str">
            <v/>
          </cell>
        </row>
        <row r="3291">
          <cell r="AA3291">
            <v>0</v>
          </cell>
          <cell r="AQ3291">
            <v>0</v>
          </cell>
          <cell r="BC3291" t="str">
            <v/>
          </cell>
          <cell r="BH3291" t="str">
            <v/>
          </cell>
        </row>
        <row r="3292">
          <cell r="AA3292">
            <v>0</v>
          </cell>
          <cell r="AR3292" t="b">
            <v>0</v>
          </cell>
          <cell r="BC3292" t="str">
            <v/>
          </cell>
          <cell r="BH3292" t="str">
            <v/>
          </cell>
        </row>
        <row r="3293">
          <cell r="AA3293">
            <v>0</v>
          </cell>
          <cell r="AQ3293">
            <v>0</v>
          </cell>
          <cell r="BC3293" t="str">
            <v/>
          </cell>
          <cell r="BH3293" t="str">
            <v/>
          </cell>
        </row>
        <row r="3294">
          <cell r="AA3294">
            <v>0</v>
          </cell>
          <cell r="BC3294" t="str">
            <v/>
          </cell>
          <cell r="BH3294" t="str">
            <v/>
          </cell>
        </row>
        <row r="3295">
          <cell r="AA3295">
            <v>0</v>
          </cell>
          <cell r="BC3295" t="str">
            <v/>
          </cell>
          <cell r="BH3295" t="str">
            <v/>
          </cell>
        </row>
        <row r="3296">
          <cell r="AA3296">
            <v>0</v>
          </cell>
          <cell r="BC3296" t="str">
            <v/>
          </cell>
          <cell r="BH3296" t="str">
            <v/>
          </cell>
        </row>
        <row r="3297">
          <cell r="AA3297">
            <v>0</v>
          </cell>
          <cell r="AO3297" t="str">
            <v/>
          </cell>
          <cell r="AR3297" t="b">
            <v>0</v>
          </cell>
          <cell r="BC3297" t="str">
            <v/>
          </cell>
          <cell r="BH3297" t="str">
            <v/>
          </cell>
        </row>
        <row r="3298">
          <cell r="AA3298">
            <v>0</v>
          </cell>
          <cell r="AO3298" t="str">
            <v/>
          </cell>
          <cell r="AR3298" t="b">
            <v>0</v>
          </cell>
          <cell r="BC3298" t="str">
            <v/>
          </cell>
          <cell r="BH3298" t="str">
            <v/>
          </cell>
        </row>
        <row r="3299">
          <cell r="AA3299">
            <v>0</v>
          </cell>
          <cell r="AO3299" t="str">
            <v/>
          </cell>
          <cell r="AR3299" t="b">
            <v>0</v>
          </cell>
          <cell r="BC3299" t="str">
            <v/>
          </cell>
          <cell r="BH3299" t="str">
            <v/>
          </cell>
        </row>
        <row r="3300">
          <cell r="AA3300">
            <v>0</v>
          </cell>
          <cell r="AQ3300">
            <v>0</v>
          </cell>
          <cell r="BC3300" t="str">
            <v/>
          </cell>
          <cell r="BH3300" t="str">
            <v/>
          </cell>
        </row>
        <row r="3301">
          <cell r="AA3301">
            <v>0</v>
          </cell>
          <cell r="BC3301" t="str">
            <v/>
          </cell>
          <cell r="BH3301" t="str">
            <v/>
          </cell>
        </row>
        <row r="3302">
          <cell r="AA3302">
            <v>0</v>
          </cell>
          <cell r="AR3302" t="b">
            <v>0</v>
          </cell>
          <cell r="BC3302" t="str">
            <v/>
          </cell>
          <cell r="BH3302" t="str">
            <v/>
          </cell>
        </row>
        <row r="3303">
          <cell r="AA3303">
            <v>0</v>
          </cell>
          <cell r="AR3303" t="b">
            <v>0</v>
          </cell>
          <cell r="BC3303" t="str">
            <v/>
          </cell>
          <cell r="BH3303" t="str">
            <v/>
          </cell>
        </row>
        <row r="3304">
          <cell r="AA3304">
            <v>0</v>
          </cell>
          <cell r="BC3304" t="str">
            <v/>
          </cell>
          <cell r="BH3304" t="str">
            <v/>
          </cell>
        </row>
        <row r="3305">
          <cell r="AA3305">
            <v>0</v>
          </cell>
          <cell r="AR3305" t="b">
            <v>0</v>
          </cell>
          <cell r="BC3305" t="str">
            <v/>
          </cell>
          <cell r="BH3305" t="str">
            <v/>
          </cell>
        </row>
        <row r="3306">
          <cell r="AA3306">
            <v>0</v>
          </cell>
          <cell r="AR3306" t="b">
            <v>0</v>
          </cell>
          <cell r="BC3306" t="str">
            <v/>
          </cell>
          <cell r="BH3306" t="str">
            <v/>
          </cell>
        </row>
        <row r="3307">
          <cell r="AA3307">
            <v>0</v>
          </cell>
          <cell r="BC3307" t="str">
            <v/>
          </cell>
          <cell r="BH3307" t="str">
            <v/>
          </cell>
        </row>
        <row r="3308">
          <cell r="AA3308">
            <v>0</v>
          </cell>
          <cell r="AR3308" t="b">
            <v>0</v>
          </cell>
          <cell r="BC3308" t="str">
            <v/>
          </cell>
          <cell r="BH3308" t="str">
            <v/>
          </cell>
        </row>
        <row r="3309">
          <cell r="AA3309">
            <v>0</v>
          </cell>
          <cell r="AR3309" t="b">
            <v>0</v>
          </cell>
          <cell r="BC3309" t="str">
            <v/>
          </cell>
          <cell r="BH3309" t="str">
            <v/>
          </cell>
        </row>
        <row r="3310">
          <cell r="AA3310">
            <v>0</v>
          </cell>
          <cell r="AR3310" t="b">
            <v>0</v>
          </cell>
          <cell r="BC3310" t="str">
            <v/>
          </cell>
          <cell r="BH3310" t="str">
            <v/>
          </cell>
        </row>
        <row r="3311">
          <cell r="AA3311">
            <v>0</v>
          </cell>
          <cell r="AR3311" t="b">
            <v>0</v>
          </cell>
          <cell r="BC3311" t="str">
            <v/>
          </cell>
          <cell r="BH3311" t="str">
            <v/>
          </cell>
        </row>
        <row r="3312">
          <cell r="AA3312">
            <v>0</v>
          </cell>
          <cell r="AR3312" t="b">
            <v>0</v>
          </cell>
          <cell r="BC3312" t="str">
            <v/>
          </cell>
          <cell r="BH3312" t="str">
            <v/>
          </cell>
        </row>
        <row r="3313">
          <cell r="AA3313">
            <v>0</v>
          </cell>
          <cell r="AR3313" t="b">
            <v>0</v>
          </cell>
          <cell r="BC3313" t="str">
            <v/>
          </cell>
          <cell r="BH3313" t="str">
            <v/>
          </cell>
        </row>
        <row r="3314">
          <cell r="AA3314">
            <v>0</v>
          </cell>
          <cell r="AR3314" t="b">
            <v>0</v>
          </cell>
          <cell r="BC3314" t="str">
            <v/>
          </cell>
          <cell r="BH3314" t="str">
            <v/>
          </cell>
        </row>
        <row r="3315">
          <cell r="AA3315">
            <v>0</v>
          </cell>
          <cell r="AR3315" t="b">
            <v>0</v>
          </cell>
          <cell r="BC3315" t="str">
            <v/>
          </cell>
          <cell r="BH3315" t="str">
            <v/>
          </cell>
        </row>
        <row r="3316">
          <cell r="AA3316">
            <v>0</v>
          </cell>
          <cell r="AR3316" t="b">
            <v>0</v>
          </cell>
          <cell r="BC3316" t="str">
            <v/>
          </cell>
          <cell r="BH3316" t="str">
            <v/>
          </cell>
        </row>
        <row r="3317">
          <cell r="AA3317">
            <v>0</v>
          </cell>
          <cell r="AR3317" t="b">
            <v>0</v>
          </cell>
          <cell r="BC3317" t="str">
            <v/>
          </cell>
          <cell r="BH3317" t="str">
            <v/>
          </cell>
        </row>
        <row r="3318">
          <cell r="AA3318">
            <v>0</v>
          </cell>
          <cell r="AR3318" t="b">
            <v>0</v>
          </cell>
          <cell r="BC3318" t="str">
            <v/>
          </cell>
          <cell r="BH3318" t="str">
            <v/>
          </cell>
        </row>
        <row r="3319">
          <cell r="AA3319">
            <v>0</v>
          </cell>
          <cell r="AR3319" t="b">
            <v>0</v>
          </cell>
          <cell r="BC3319" t="str">
            <v/>
          </cell>
          <cell r="BH3319" t="str">
            <v/>
          </cell>
        </row>
        <row r="3320">
          <cell r="AA3320">
            <v>0</v>
          </cell>
          <cell r="AR3320" t="b">
            <v>0</v>
          </cell>
          <cell r="BC3320" t="str">
            <v/>
          </cell>
          <cell r="BH3320" t="str">
            <v/>
          </cell>
        </row>
        <row r="3321">
          <cell r="AA3321">
            <v>0</v>
          </cell>
          <cell r="AR3321" t="b">
            <v>0</v>
          </cell>
          <cell r="BC3321" t="str">
            <v/>
          </cell>
          <cell r="BH3321" t="str">
            <v/>
          </cell>
        </row>
        <row r="3322">
          <cell r="AA3322">
            <v>0</v>
          </cell>
          <cell r="AR3322" t="b">
            <v>0</v>
          </cell>
          <cell r="BC3322" t="str">
            <v/>
          </cell>
          <cell r="BH3322" t="str">
            <v/>
          </cell>
        </row>
        <row r="3323">
          <cell r="AA3323">
            <v>0</v>
          </cell>
          <cell r="AR3323" t="b">
            <v>0</v>
          </cell>
          <cell r="BC3323" t="str">
            <v/>
          </cell>
          <cell r="BH3323" t="str">
            <v/>
          </cell>
        </row>
        <row r="3324">
          <cell r="AA3324">
            <v>0</v>
          </cell>
          <cell r="AR3324" t="b">
            <v>0</v>
          </cell>
          <cell r="BC3324" t="str">
            <v/>
          </cell>
          <cell r="BH3324" t="str">
            <v/>
          </cell>
        </row>
        <row r="3325">
          <cell r="AA3325">
            <v>0</v>
          </cell>
          <cell r="AR3325" t="b">
            <v>0</v>
          </cell>
          <cell r="BC3325" t="str">
            <v/>
          </cell>
          <cell r="BH3325" t="str">
            <v/>
          </cell>
        </row>
        <row r="3326">
          <cell r="AA3326">
            <v>0</v>
          </cell>
          <cell r="BC3326" t="str">
            <v/>
          </cell>
          <cell r="BH3326" t="str">
            <v/>
          </cell>
        </row>
        <row r="3327">
          <cell r="AA3327">
            <v>0</v>
          </cell>
          <cell r="BC3327" t="str">
            <v/>
          </cell>
          <cell r="BH3327" t="str">
            <v/>
          </cell>
        </row>
        <row r="3328">
          <cell r="AA3328">
            <v>0</v>
          </cell>
          <cell r="AR3328" t="b">
            <v>0</v>
          </cell>
          <cell r="BC3328" t="str">
            <v/>
          </cell>
          <cell r="BH3328" t="str">
            <v/>
          </cell>
        </row>
        <row r="3329">
          <cell r="AA3329">
            <v>0</v>
          </cell>
          <cell r="AR3329" t="b">
            <v>0</v>
          </cell>
          <cell r="BC3329" t="str">
            <v/>
          </cell>
          <cell r="BH3329" t="str">
            <v/>
          </cell>
        </row>
        <row r="3330">
          <cell r="AA3330">
            <v>0</v>
          </cell>
          <cell r="AR3330" t="b">
            <v>0</v>
          </cell>
          <cell r="BC3330" t="str">
            <v/>
          </cell>
          <cell r="BH3330" t="str">
            <v/>
          </cell>
        </row>
        <row r="3331">
          <cell r="AA3331">
            <v>0</v>
          </cell>
          <cell r="AQ3331">
            <v>0</v>
          </cell>
          <cell r="AR3331" t="b">
            <v>0</v>
          </cell>
          <cell r="BC3331" t="str">
            <v/>
          </cell>
          <cell r="BH3331" t="str">
            <v/>
          </cell>
        </row>
        <row r="3332">
          <cell r="AA3332">
            <v>0</v>
          </cell>
          <cell r="AR3332" t="b">
            <v>0</v>
          </cell>
          <cell r="BC3332" t="str">
            <v/>
          </cell>
          <cell r="BH3332" t="str">
            <v/>
          </cell>
        </row>
        <row r="3333">
          <cell r="AA3333">
            <v>0</v>
          </cell>
          <cell r="BC3333" t="str">
            <v/>
          </cell>
          <cell r="BH3333" t="str">
            <v/>
          </cell>
        </row>
        <row r="3334">
          <cell r="AA3334">
            <v>0</v>
          </cell>
          <cell r="AR3334" t="b">
            <v>0</v>
          </cell>
          <cell r="BC3334" t="str">
            <v/>
          </cell>
          <cell r="BH3334" t="str">
            <v/>
          </cell>
        </row>
        <row r="3335">
          <cell r="AA3335">
            <v>0</v>
          </cell>
          <cell r="BC3335" t="str">
            <v/>
          </cell>
          <cell r="BH3335" t="str">
            <v/>
          </cell>
        </row>
        <row r="3336">
          <cell r="AA3336">
            <v>0</v>
          </cell>
          <cell r="BC3336" t="str">
            <v/>
          </cell>
          <cell r="BH3336" t="str">
            <v/>
          </cell>
        </row>
        <row r="3337">
          <cell r="AA3337">
            <v>0</v>
          </cell>
          <cell r="AQ3337">
            <v>1</v>
          </cell>
          <cell r="AR3337" t="b">
            <v>0</v>
          </cell>
          <cell r="BC3337" t="str">
            <v/>
          </cell>
          <cell r="BH3337" t="str">
            <v/>
          </cell>
        </row>
        <row r="3338">
          <cell r="AA3338">
            <v>0</v>
          </cell>
          <cell r="AR3338" t="b">
            <v>0</v>
          </cell>
          <cell r="BC3338" t="str">
            <v/>
          </cell>
          <cell r="BH3338" t="str">
            <v/>
          </cell>
        </row>
        <row r="3339">
          <cell r="AA3339">
            <v>0</v>
          </cell>
          <cell r="BC3339" t="str">
            <v/>
          </cell>
          <cell r="BH3339" t="str">
            <v/>
          </cell>
        </row>
        <row r="3340">
          <cell r="AA3340">
            <v>0</v>
          </cell>
          <cell r="AR3340" t="b">
            <v>0</v>
          </cell>
          <cell r="BC3340" t="str">
            <v/>
          </cell>
          <cell r="BH3340" t="str">
            <v/>
          </cell>
        </row>
        <row r="3341">
          <cell r="AA3341">
            <v>0</v>
          </cell>
          <cell r="AR3341" t="b">
            <v>0</v>
          </cell>
          <cell r="BC3341" t="str">
            <v/>
          </cell>
          <cell r="BH3341" t="str">
            <v/>
          </cell>
        </row>
        <row r="3342">
          <cell r="AA3342">
            <v>0</v>
          </cell>
          <cell r="BC3342" t="str">
            <v/>
          </cell>
          <cell r="BH3342" t="str">
            <v/>
          </cell>
        </row>
        <row r="3343">
          <cell r="AA3343">
            <v>0</v>
          </cell>
          <cell r="BC3343" t="str">
            <v/>
          </cell>
          <cell r="BH3343" t="str">
            <v/>
          </cell>
        </row>
        <row r="3344">
          <cell r="AA3344">
            <v>0</v>
          </cell>
          <cell r="BC3344" t="str">
            <v/>
          </cell>
          <cell r="BH3344" t="str">
            <v/>
          </cell>
        </row>
        <row r="3345">
          <cell r="AA3345">
            <v>0</v>
          </cell>
          <cell r="AR3345" t="b">
            <v>0</v>
          </cell>
          <cell r="BC3345" t="str">
            <v/>
          </cell>
          <cell r="BH3345" t="str">
            <v/>
          </cell>
        </row>
        <row r="3346">
          <cell r="AA3346">
            <v>0</v>
          </cell>
          <cell r="AR3346" t="b">
            <v>0</v>
          </cell>
          <cell r="BC3346" t="str">
            <v/>
          </cell>
          <cell r="BH3346" t="str">
            <v/>
          </cell>
        </row>
        <row r="3347">
          <cell r="AA3347">
            <v>0</v>
          </cell>
          <cell r="BC3347" t="str">
            <v/>
          </cell>
          <cell r="BH3347" t="str">
            <v/>
          </cell>
        </row>
        <row r="3348">
          <cell r="AA3348">
            <v>0</v>
          </cell>
          <cell r="BC3348" t="str">
            <v/>
          </cell>
          <cell r="BH3348" t="str">
            <v/>
          </cell>
        </row>
        <row r="3349">
          <cell r="AA3349">
            <v>0</v>
          </cell>
          <cell r="AQ3349">
            <v>0</v>
          </cell>
          <cell r="AR3349" t="b">
            <v>0</v>
          </cell>
          <cell r="BC3349" t="str">
            <v/>
          </cell>
          <cell r="BH3349" t="str">
            <v/>
          </cell>
        </row>
        <row r="3350">
          <cell r="AA3350">
            <v>0</v>
          </cell>
          <cell r="AR3350" t="b">
            <v>0</v>
          </cell>
          <cell r="BC3350" t="str">
            <v/>
          </cell>
          <cell r="BH3350" t="str">
            <v/>
          </cell>
        </row>
        <row r="3351">
          <cell r="AA3351">
            <v>0</v>
          </cell>
          <cell r="BC3351" t="str">
            <v/>
          </cell>
          <cell r="BH3351" t="str">
            <v/>
          </cell>
        </row>
        <row r="3352">
          <cell r="AA3352">
            <v>0</v>
          </cell>
          <cell r="BC3352" t="str">
            <v/>
          </cell>
          <cell r="BH3352" t="str">
            <v/>
          </cell>
        </row>
        <row r="3353">
          <cell r="AA3353">
            <v>0</v>
          </cell>
          <cell r="BC3353" t="str">
            <v/>
          </cell>
          <cell r="BH3353" t="str">
            <v/>
          </cell>
        </row>
        <row r="3354">
          <cell r="AA3354">
            <v>0</v>
          </cell>
          <cell r="BC3354" t="str">
            <v/>
          </cell>
          <cell r="BH3354" t="str">
            <v/>
          </cell>
        </row>
        <row r="3355">
          <cell r="AA3355">
            <v>0</v>
          </cell>
          <cell r="BC3355" t="str">
            <v/>
          </cell>
          <cell r="BH3355" t="str">
            <v/>
          </cell>
        </row>
        <row r="3356">
          <cell r="AA3356">
            <v>0</v>
          </cell>
          <cell r="BC3356" t="str">
            <v/>
          </cell>
          <cell r="BH3356" t="str">
            <v/>
          </cell>
        </row>
        <row r="3357">
          <cell r="AA3357">
            <v>0</v>
          </cell>
          <cell r="AR3357" t="b">
            <v>0</v>
          </cell>
          <cell r="BC3357" t="str">
            <v/>
          </cell>
          <cell r="BH3357" t="str">
            <v/>
          </cell>
        </row>
        <row r="3358">
          <cell r="AA3358">
            <v>0</v>
          </cell>
          <cell r="AR3358" t="b">
            <v>0</v>
          </cell>
          <cell r="BC3358" t="str">
            <v/>
          </cell>
          <cell r="BH3358" t="str">
            <v/>
          </cell>
        </row>
        <row r="3359">
          <cell r="AA3359">
            <v>0</v>
          </cell>
          <cell r="AR3359" t="b">
            <v>0</v>
          </cell>
          <cell r="BC3359" t="str">
            <v/>
          </cell>
          <cell r="BH3359" t="str">
            <v/>
          </cell>
        </row>
        <row r="3360">
          <cell r="AA3360">
            <v>0</v>
          </cell>
          <cell r="AR3360" t="b">
            <v>0</v>
          </cell>
          <cell r="BC3360" t="str">
            <v/>
          </cell>
          <cell r="BH3360" t="str">
            <v/>
          </cell>
        </row>
        <row r="3361">
          <cell r="AA3361">
            <v>0</v>
          </cell>
          <cell r="BC3361" t="str">
            <v/>
          </cell>
          <cell r="BH3361" t="str">
            <v/>
          </cell>
        </row>
        <row r="3362">
          <cell r="AA3362">
            <v>0</v>
          </cell>
          <cell r="BC3362" t="str">
            <v/>
          </cell>
          <cell r="BH3362" t="str">
            <v/>
          </cell>
        </row>
        <row r="3363">
          <cell r="AA3363">
            <v>0</v>
          </cell>
          <cell r="AQ3363">
            <v>0</v>
          </cell>
          <cell r="BC3363" t="str">
            <v/>
          </cell>
          <cell r="BH3363" t="str">
            <v/>
          </cell>
        </row>
        <row r="3364">
          <cell r="AA3364">
            <v>0</v>
          </cell>
          <cell r="BC3364" t="str">
            <v/>
          </cell>
          <cell r="BH3364" t="str">
            <v/>
          </cell>
        </row>
        <row r="3365">
          <cell r="AA3365">
            <v>0</v>
          </cell>
          <cell r="AR3365" t="b">
            <v>0</v>
          </cell>
          <cell r="BC3365" t="str">
            <v/>
          </cell>
          <cell r="BH3365" t="str">
            <v/>
          </cell>
        </row>
        <row r="3366">
          <cell r="AA3366">
            <v>0</v>
          </cell>
          <cell r="BC3366" t="str">
            <v/>
          </cell>
          <cell r="BH3366" t="str">
            <v/>
          </cell>
        </row>
        <row r="3367">
          <cell r="AA3367">
            <v>0</v>
          </cell>
          <cell r="AR3367" t="b">
            <v>0</v>
          </cell>
          <cell r="BC3367" t="str">
            <v/>
          </cell>
          <cell r="BH3367" t="str">
            <v/>
          </cell>
        </row>
        <row r="3368">
          <cell r="AA3368">
            <v>0</v>
          </cell>
          <cell r="AR3368" t="b">
            <v>0</v>
          </cell>
          <cell r="BC3368" t="str">
            <v/>
          </cell>
          <cell r="BH3368" t="str">
            <v/>
          </cell>
        </row>
        <row r="3369">
          <cell r="AA3369">
            <v>0</v>
          </cell>
          <cell r="BC3369" t="str">
            <v/>
          </cell>
          <cell r="BH3369" t="str">
            <v/>
          </cell>
        </row>
        <row r="3370">
          <cell r="AA3370">
            <v>0</v>
          </cell>
          <cell r="BC3370" t="str">
            <v/>
          </cell>
          <cell r="BH3370" t="str">
            <v/>
          </cell>
        </row>
        <row r="3371">
          <cell r="AA3371">
            <v>0</v>
          </cell>
          <cell r="BC3371" t="str">
            <v/>
          </cell>
          <cell r="BH3371" t="str">
            <v/>
          </cell>
        </row>
        <row r="3372">
          <cell r="AA3372">
            <v>0</v>
          </cell>
          <cell r="BC3372" t="str">
            <v/>
          </cell>
          <cell r="BH3372" t="str">
            <v/>
          </cell>
        </row>
        <row r="3373">
          <cell r="AA3373">
            <v>0</v>
          </cell>
          <cell r="AR3373" t="b">
            <v>0</v>
          </cell>
          <cell r="BC3373" t="str">
            <v/>
          </cell>
          <cell r="BH3373" t="str">
            <v/>
          </cell>
        </row>
        <row r="3374">
          <cell r="AA3374">
            <v>0</v>
          </cell>
          <cell r="AR3374" t="b">
            <v>0</v>
          </cell>
          <cell r="BC3374" t="str">
            <v/>
          </cell>
          <cell r="BH3374" t="str">
            <v/>
          </cell>
        </row>
        <row r="3375">
          <cell r="AA3375">
            <v>0</v>
          </cell>
          <cell r="AR3375" t="b">
            <v>0</v>
          </cell>
          <cell r="BC3375" t="str">
            <v/>
          </cell>
          <cell r="BH3375" t="str">
            <v/>
          </cell>
        </row>
        <row r="3376">
          <cell r="AA3376">
            <v>0</v>
          </cell>
          <cell r="BC3376" t="str">
            <v/>
          </cell>
          <cell r="BH3376" t="str">
            <v/>
          </cell>
        </row>
        <row r="3377">
          <cell r="AA3377">
            <v>0</v>
          </cell>
          <cell r="BC3377" t="str">
            <v/>
          </cell>
          <cell r="BH3377" t="str">
            <v/>
          </cell>
        </row>
        <row r="3378">
          <cell r="AA3378">
            <v>0</v>
          </cell>
          <cell r="BC3378" t="str">
            <v/>
          </cell>
          <cell r="BH3378" t="str">
            <v/>
          </cell>
        </row>
        <row r="3379">
          <cell r="AA3379">
            <v>0</v>
          </cell>
          <cell r="AR3379" t="b">
            <v>0</v>
          </cell>
          <cell r="BC3379" t="str">
            <v/>
          </cell>
          <cell r="BH3379" t="str">
            <v/>
          </cell>
        </row>
        <row r="3380">
          <cell r="AA3380">
            <v>0</v>
          </cell>
          <cell r="AR3380" t="b">
            <v>0</v>
          </cell>
          <cell r="BC3380" t="str">
            <v/>
          </cell>
          <cell r="BH3380" t="str">
            <v/>
          </cell>
        </row>
        <row r="3381">
          <cell r="AA3381">
            <v>0</v>
          </cell>
          <cell r="AR3381" t="b">
            <v>0</v>
          </cell>
          <cell r="BC3381" t="str">
            <v/>
          </cell>
          <cell r="BH3381" t="str">
            <v/>
          </cell>
        </row>
        <row r="3382">
          <cell r="AA3382">
            <v>0</v>
          </cell>
          <cell r="AR3382" t="b">
            <v>0</v>
          </cell>
          <cell r="BC3382" t="str">
            <v/>
          </cell>
          <cell r="BH3382" t="str">
            <v/>
          </cell>
        </row>
        <row r="3383">
          <cell r="AA3383">
            <v>0</v>
          </cell>
          <cell r="AR3383" t="b">
            <v>0</v>
          </cell>
          <cell r="BC3383" t="str">
            <v/>
          </cell>
          <cell r="BH3383" t="str">
            <v/>
          </cell>
        </row>
        <row r="3384">
          <cell r="AA3384">
            <v>0</v>
          </cell>
          <cell r="BC3384" t="str">
            <v/>
          </cell>
          <cell r="BH3384" t="str">
            <v/>
          </cell>
        </row>
        <row r="3385">
          <cell r="AA3385">
            <v>0</v>
          </cell>
          <cell r="BC3385" t="str">
            <v/>
          </cell>
          <cell r="BH3385" t="str">
            <v/>
          </cell>
        </row>
        <row r="3386">
          <cell r="AA3386">
            <v>0</v>
          </cell>
          <cell r="BC3386" t="str">
            <v/>
          </cell>
          <cell r="BH3386" t="str">
            <v/>
          </cell>
        </row>
        <row r="3387">
          <cell r="AA3387">
            <v>0</v>
          </cell>
          <cell r="BC3387" t="str">
            <v/>
          </cell>
          <cell r="BH3387" t="str">
            <v/>
          </cell>
        </row>
        <row r="3388">
          <cell r="AA3388">
            <v>0</v>
          </cell>
          <cell r="BC3388" t="str">
            <v/>
          </cell>
          <cell r="BH3388" t="str">
            <v/>
          </cell>
        </row>
        <row r="3389">
          <cell r="AA3389">
            <v>0</v>
          </cell>
          <cell r="BC3389" t="str">
            <v/>
          </cell>
          <cell r="BH3389" t="str">
            <v/>
          </cell>
        </row>
        <row r="3390">
          <cell r="AA3390">
            <v>0</v>
          </cell>
          <cell r="AR3390" t="b">
            <v>0</v>
          </cell>
          <cell r="BC3390" t="str">
            <v/>
          </cell>
          <cell r="BH3390" t="str">
            <v/>
          </cell>
        </row>
        <row r="3391">
          <cell r="AA3391">
            <v>0</v>
          </cell>
          <cell r="AR3391" t="b">
            <v>0</v>
          </cell>
          <cell r="BC3391" t="str">
            <v/>
          </cell>
          <cell r="BH3391" t="str">
            <v/>
          </cell>
        </row>
        <row r="3392">
          <cell r="AA3392">
            <v>0</v>
          </cell>
          <cell r="BC3392" t="str">
            <v/>
          </cell>
          <cell r="BH3392" t="str">
            <v/>
          </cell>
        </row>
        <row r="3393">
          <cell r="AA3393">
            <v>0</v>
          </cell>
          <cell r="BC3393" t="str">
            <v/>
          </cell>
          <cell r="BH3393" t="str">
            <v/>
          </cell>
        </row>
        <row r="3394">
          <cell r="AA3394">
            <v>0</v>
          </cell>
          <cell r="BC3394" t="str">
            <v/>
          </cell>
          <cell r="BH3394" t="str">
            <v/>
          </cell>
        </row>
        <row r="3395">
          <cell r="AA3395">
            <v>0</v>
          </cell>
          <cell r="BC3395" t="str">
            <v/>
          </cell>
          <cell r="BH3395" t="str">
            <v/>
          </cell>
        </row>
        <row r="3396">
          <cell r="AA3396">
            <v>0</v>
          </cell>
          <cell r="BC3396" t="str">
            <v/>
          </cell>
          <cell r="BH3396" t="str">
            <v/>
          </cell>
        </row>
        <row r="3397">
          <cell r="AA3397">
            <v>0</v>
          </cell>
          <cell r="AR3397" t="b">
            <v>0</v>
          </cell>
          <cell r="BC3397" t="str">
            <v/>
          </cell>
          <cell r="BH3397" t="str">
            <v/>
          </cell>
        </row>
        <row r="3398">
          <cell r="AA3398">
            <v>0</v>
          </cell>
          <cell r="AR3398" t="b">
            <v>0</v>
          </cell>
          <cell r="BC3398" t="str">
            <v/>
          </cell>
          <cell r="BH3398" t="str">
            <v/>
          </cell>
        </row>
        <row r="3399">
          <cell r="AA3399">
            <v>0</v>
          </cell>
          <cell r="AR3399" t="b">
            <v>0</v>
          </cell>
          <cell r="BC3399" t="str">
            <v/>
          </cell>
          <cell r="BH3399" t="str">
            <v/>
          </cell>
        </row>
        <row r="3400">
          <cell r="AA3400">
            <v>0</v>
          </cell>
          <cell r="BC3400" t="str">
            <v/>
          </cell>
          <cell r="BH3400" t="str">
            <v/>
          </cell>
        </row>
        <row r="3401">
          <cell r="AA3401">
            <v>0</v>
          </cell>
          <cell r="BC3401" t="str">
            <v/>
          </cell>
          <cell r="BH3401" t="str">
            <v/>
          </cell>
        </row>
        <row r="3402">
          <cell r="AA3402">
            <v>0</v>
          </cell>
          <cell r="AR3402" t="b">
            <v>0</v>
          </cell>
          <cell r="BC3402" t="str">
            <v/>
          </cell>
          <cell r="BH3402" t="str">
            <v/>
          </cell>
        </row>
        <row r="3403">
          <cell r="AA3403">
            <v>0</v>
          </cell>
          <cell r="BC3403" t="str">
            <v/>
          </cell>
          <cell r="BH3403" t="str">
            <v/>
          </cell>
        </row>
        <row r="3404">
          <cell r="AA3404">
            <v>0</v>
          </cell>
          <cell r="BC3404" t="str">
            <v/>
          </cell>
          <cell r="BH3404" t="str">
            <v/>
          </cell>
        </row>
        <row r="3405">
          <cell r="AA3405">
            <v>0</v>
          </cell>
          <cell r="BC3405" t="str">
            <v/>
          </cell>
          <cell r="BH3405" t="str">
            <v/>
          </cell>
        </row>
        <row r="3406">
          <cell r="AA3406">
            <v>0</v>
          </cell>
          <cell r="AR3406" t="b">
            <v>0</v>
          </cell>
          <cell r="BC3406" t="str">
            <v/>
          </cell>
          <cell r="BH3406" t="str">
            <v/>
          </cell>
        </row>
        <row r="3407">
          <cell r="AA3407">
            <v>0</v>
          </cell>
          <cell r="AR3407" t="b">
            <v>0</v>
          </cell>
          <cell r="BC3407" t="str">
            <v/>
          </cell>
          <cell r="BH3407" t="str">
            <v/>
          </cell>
        </row>
        <row r="3408">
          <cell r="AA3408">
            <v>0</v>
          </cell>
          <cell r="AR3408" t="b">
            <v>0</v>
          </cell>
          <cell r="BC3408" t="str">
            <v/>
          </cell>
          <cell r="BH3408" t="str">
            <v/>
          </cell>
        </row>
        <row r="3409">
          <cell r="AA3409">
            <v>0</v>
          </cell>
          <cell r="BC3409" t="str">
            <v/>
          </cell>
          <cell r="BH3409" t="str">
            <v/>
          </cell>
        </row>
        <row r="3410">
          <cell r="AA3410">
            <v>0</v>
          </cell>
          <cell r="AR3410" t="b">
            <v>0</v>
          </cell>
          <cell r="BC3410" t="str">
            <v/>
          </cell>
          <cell r="BH3410" t="str">
            <v/>
          </cell>
        </row>
        <row r="3411">
          <cell r="AA3411">
            <v>0</v>
          </cell>
          <cell r="BC3411" t="str">
            <v/>
          </cell>
          <cell r="BH3411" t="str">
            <v/>
          </cell>
        </row>
        <row r="3412">
          <cell r="AA3412">
            <v>0</v>
          </cell>
          <cell r="BC3412" t="str">
            <v/>
          </cell>
          <cell r="BH3412" t="str">
            <v/>
          </cell>
        </row>
        <row r="3413">
          <cell r="AA3413">
            <v>0</v>
          </cell>
          <cell r="AR3413" t="b">
            <v>0</v>
          </cell>
          <cell r="BC3413" t="str">
            <v/>
          </cell>
          <cell r="BH3413" t="str">
            <v/>
          </cell>
        </row>
        <row r="3414">
          <cell r="AA3414">
            <v>0</v>
          </cell>
          <cell r="AR3414" t="b">
            <v>0</v>
          </cell>
          <cell r="BC3414" t="str">
            <v/>
          </cell>
          <cell r="BH3414" t="str">
            <v/>
          </cell>
        </row>
        <row r="3415">
          <cell r="AA3415">
            <v>0</v>
          </cell>
          <cell r="AR3415" t="b">
            <v>0</v>
          </cell>
          <cell r="BC3415" t="str">
            <v/>
          </cell>
          <cell r="BH3415" t="str">
            <v/>
          </cell>
        </row>
        <row r="3416">
          <cell r="AA3416">
            <v>0</v>
          </cell>
          <cell r="BC3416" t="str">
            <v/>
          </cell>
          <cell r="BH3416" t="str">
            <v/>
          </cell>
        </row>
        <row r="3417">
          <cell r="AA3417">
            <v>0</v>
          </cell>
          <cell r="BC3417" t="str">
            <v/>
          </cell>
          <cell r="BH3417" t="str">
            <v/>
          </cell>
        </row>
        <row r="3418">
          <cell r="AA3418">
            <v>0</v>
          </cell>
          <cell r="BC3418" t="str">
            <v/>
          </cell>
          <cell r="BH3418" t="str">
            <v/>
          </cell>
        </row>
        <row r="3419">
          <cell r="AA3419">
            <v>0</v>
          </cell>
          <cell r="BC3419" t="str">
            <v/>
          </cell>
          <cell r="BH3419" t="str">
            <v/>
          </cell>
        </row>
        <row r="3420">
          <cell r="AA3420">
            <v>0</v>
          </cell>
          <cell r="BC3420" t="str">
            <v/>
          </cell>
          <cell r="BH3420" t="str">
            <v/>
          </cell>
        </row>
        <row r="3421">
          <cell r="AA3421">
            <v>0</v>
          </cell>
          <cell r="BC3421" t="str">
            <v/>
          </cell>
          <cell r="BH3421" t="str">
            <v/>
          </cell>
        </row>
        <row r="3422">
          <cell r="BC3422" t="str">
            <v/>
          </cell>
          <cell r="BH3422" t="str">
            <v/>
          </cell>
        </row>
        <row r="3423">
          <cell r="BC3423" t="str">
            <v/>
          </cell>
          <cell r="BH3423" t="str">
            <v/>
          </cell>
        </row>
        <row r="3424">
          <cell r="AA3424">
            <v>0</v>
          </cell>
          <cell r="BC3424" t="str">
            <v/>
          </cell>
          <cell r="BH3424" t="str">
            <v/>
          </cell>
        </row>
        <row r="3425">
          <cell r="AA3425">
            <v>0</v>
          </cell>
          <cell r="BC3425" t="str">
            <v/>
          </cell>
          <cell r="BH3425" t="str">
            <v/>
          </cell>
        </row>
        <row r="3426">
          <cell r="AA3426">
            <v>0</v>
          </cell>
          <cell r="BC3426" t="str">
            <v/>
          </cell>
          <cell r="BH3426" t="str">
            <v/>
          </cell>
        </row>
        <row r="3427">
          <cell r="AA3427">
            <v>0</v>
          </cell>
          <cell r="BC3427" t="str">
            <v/>
          </cell>
          <cell r="BH3427" t="str">
            <v/>
          </cell>
        </row>
        <row r="3428">
          <cell r="AA3428">
            <v>0</v>
          </cell>
          <cell r="BC3428" t="str">
            <v/>
          </cell>
          <cell r="BH3428" t="str">
            <v/>
          </cell>
        </row>
        <row r="3429">
          <cell r="AA3429">
            <v>0</v>
          </cell>
          <cell r="BC3429" t="str">
            <v/>
          </cell>
          <cell r="BH3429" t="str">
            <v/>
          </cell>
        </row>
        <row r="3430">
          <cell r="BC3430" t="str">
            <v/>
          </cell>
          <cell r="BH3430" t="str">
            <v/>
          </cell>
        </row>
        <row r="3431">
          <cell r="BC3431" t="str">
            <v/>
          </cell>
          <cell r="BH3431" t="str">
            <v/>
          </cell>
        </row>
        <row r="3432">
          <cell r="AA3432">
            <v>0</v>
          </cell>
          <cell r="BC3432" t="str">
            <v/>
          </cell>
          <cell r="BH3432" t="str">
            <v/>
          </cell>
        </row>
        <row r="3433">
          <cell r="BC3433" t="str">
            <v/>
          </cell>
          <cell r="BH3433" t="str">
            <v/>
          </cell>
        </row>
        <row r="3434">
          <cell r="BC3434" t="str">
            <v/>
          </cell>
          <cell r="BH3434" t="str">
            <v/>
          </cell>
        </row>
        <row r="3435">
          <cell r="AA3435">
            <v>0</v>
          </cell>
          <cell r="BC3435" t="str">
            <v/>
          </cell>
          <cell r="BH3435" t="str">
            <v/>
          </cell>
        </row>
        <row r="3436">
          <cell r="AA3436">
            <v>0</v>
          </cell>
          <cell r="BC3436" t="str">
            <v/>
          </cell>
          <cell r="BH3436" t="str">
            <v/>
          </cell>
        </row>
        <row r="3437">
          <cell r="AA3437">
            <v>0</v>
          </cell>
          <cell r="BC3437" t="str">
            <v/>
          </cell>
          <cell r="BH3437" t="str">
            <v/>
          </cell>
        </row>
        <row r="3438">
          <cell r="AA3438">
            <v>0</v>
          </cell>
          <cell r="AR3438" t="b">
            <v>0</v>
          </cell>
          <cell r="BC3438" t="str">
            <v/>
          </cell>
          <cell r="BH3438" t="str">
            <v/>
          </cell>
        </row>
        <row r="3439">
          <cell r="AA3439">
            <v>0</v>
          </cell>
          <cell r="AR3439" t="b">
            <v>0</v>
          </cell>
          <cell r="BC3439" t="str">
            <v/>
          </cell>
          <cell r="BH3439" t="str">
            <v/>
          </cell>
        </row>
        <row r="3440">
          <cell r="AA3440">
            <v>0</v>
          </cell>
          <cell r="BC3440" t="str">
            <v/>
          </cell>
          <cell r="BH3440" t="str">
            <v/>
          </cell>
        </row>
        <row r="3441">
          <cell r="AA3441">
            <v>0</v>
          </cell>
          <cell r="AR3441" t="b">
            <v>0</v>
          </cell>
          <cell r="BC3441" t="str">
            <v/>
          </cell>
          <cell r="BH3441" t="str">
            <v/>
          </cell>
        </row>
        <row r="3442">
          <cell r="AA3442">
            <v>0</v>
          </cell>
          <cell r="AR3442" t="b">
            <v>0</v>
          </cell>
          <cell r="BC3442" t="str">
            <v/>
          </cell>
          <cell r="BH3442" t="str">
            <v/>
          </cell>
        </row>
        <row r="3443">
          <cell r="AA3443">
            <v>0</v>
          </cell>
          <cell r="BC3443" t="str">
            <v/>
          </cell>
          <cell r="BH3443" t="str">
            <v/>
          </cell>
        </row>
        <row r="3444">
          <cell r="AA3444">
            <v>0</v>
          </cell>
          <cell r="AR3444" t="b">
            <v>0</v>
          </cell>
          <cell r="BC3444" t="str">
            <v/>
          </cell>
          <cell r="BH3444" t="str">
            <v/>
          </cell>
        </row>
        <row r="3445">
          <cell r="AA3445">
            <v>0</v>
          </cell>
          <cell r="AR3445" t="b">
            <v>0</v>
          </cell>
          <cell r="BC3445" t="str">
            <v/>
          </cell>
          <cell r="BH3445" t="str">
            <v/>
          </cell>
        </row>
        <row r="3446">
          <cell r="AA3446">
            <v>0</v>
          </cell>
          <cell r="BC3446" t="str">
            <v/>
          </cell>
          <cell r="BH3446" t="str">
            <v/>
          </cell>
        </row>
        <row r="3447">
          <cell r="AA3447">
            <v>0</v>
          </cell>
          <cell r="AR3447" t="b">
            <v>0</v>
          </cell>
          <cell r="BC3447" t="str">
            <v/>
          </cell>
          <cell r="BH3447" t="str">
            <v/>
          </cell>
        </row>
        <row r="3448">
          <cell r="AA3448">
            <v>0</v>
          </cell>
          <cell r="AR3448" t="b">
            <v>0</v>
          </cell>
          <cell r="BC3448" t="str">
            <v/>
          </cell>
          <cell r="BH3448" t="str">
            <v/>
          </cell>
        </row>
        <row r="3449">
          <cell r="AA3449">
            <v>0</v>
          </cell>
          <cell r="BC3449" t="str">
            <v/>
          </cell>
          <cell r="BH3449" t="str">
            <v/>
          </cell>
        </row>
        <row r="3450">
          <cell r="AA3450">
            <v>0</v>
          </cell>
          <cell r="BC3450" t="str">
            <v/>
          </cell>
          <cell r="BH3450" t="str">
            <v/>
          </cell>
        </row>
        <row r="3451">
          <cell r="AA3451">
            <v>0</v>
          </cell>
          <cell r="AR3451" t="b">
            <v>0</v>
          </cell>
          <cell r="BC3451" t="str">
            <v/>
          </cell>
          <cell r="BH3451" t="str">
            <v/>
          </cell>
        </row>
        <row r="3452">
          <cell r="AA3452">
            <v>0</v>
          </cell>
          <cell r="AR3452" t="b">
            <v>0</v>
          </cell>
          <cell r="BC3452" t="str">
            <v/>
          </cell>
          <cell r="BH3452" t="str">
            <v/>
          </cell>
        </row>
        <row r="3453">
          <cell r="AA3453">
            <v>0</v>
          </cell>
          <cell r="AR3453" t="b">
            <v>0</v>
          </cell>
          <cell r="BC3453" t="str">
            <v/>
          </cell>
          <cell r="BH3453" t="str">
            <v/>
          </cell>
        </row>
        <row r="3454">
          <cell r="BC3454" t="str">
            <v/>
          </cell>
          <cell r="BH3454" t="str">
            <v/>
          </cell>
        </row>
        <row r="3455">
          <cell r="BC3455" t="str">
            <v/>
          </cell>
          <cell r="BH3455" t="str">
            <v/>
          </cell>
        </row>
        <row r="3456">
          <cell r="AA3456">
            <v>0</v>
          </cell>
          <cell r="AR3456" t="b">
            <v>0</v>
          </cell>
          <cell r="BC3456" t="str">
            <v/>
          </cell>
          <cell r="BH3456" t="str">
            <v/>
          </cell>
        </row>
        <row r="3457">
          <cell r="AA3457">
            <v>0</v>
          </cell>
          <cell r="BC3457" t="str">
            <v/>
          </cell>
          <cell r="BH3457" t="str">
            <v/>
          </cell>
        </row>
        <row r="3458">
          <cell r="AA3458">
            <v>0</v>
          </cell>
          <cell r="AR3458" t="b">
            <v>0</v>
          </cell>
          <cell r="BC3458" t="str">
            <v/>
          </cell>
          <cell r="BH3458" t="str">
            <v/>
          </cell>
        </row>
        <row r="3459">
          <cell r="AA3459">
            <v>0</v>
          </cell>
          <cell r="BC3459" t="str">
            <v/>
          </cell>
          <cell r="BH3459" t="str">
            <v/>
          </cell>
        </row>
        <row r="3460">
          <cell r="AA3460">
            <v>0</v>
          </cell>
          <cell r="AR3460" t="b">
            <v>0</v>
          </cell>
          <cell r="BC3460" t="str">
            <v/>
          </cell>
          <cell r="BH3460" t="str">
            <v/>
          </cell>
        </row>
        <row r="3461">
          <cell r="AA3461">
            <v>0</v>
          </cell>
          <cell r="AR3461" t="b">
            <v>0</v>
          </cell>
          <cell r="BC3461" t="str">
            <v/>
          </cell>
          <cell r="BH3461" t="str">
            <v/>
          </cell>
        </row>
        <row r="3462">
          <cell r="AA3462">
            <v>0</v>
          </cell>
          <cell r="BC3462" t="str">
            <v/>
          </cell>
          <cell r="BH3462" t="str">
            <v/>
          </cell>
        </row>
        <row r="3463">
          <cell r="AA3463">
            <v>0</v>
          </cell>
          <cell r="AR3463" t="b">
            <v>0</v>
          </cell>
          <cell r="BC3463" t="str">
            <v/>
          </cell>
          <cell r="BH3463" t="str">
            <v/>
          </cell>
        </row>
        <row r="3464">
          <cell r="BC3464" t="str">
            <v/>
          </cell>
          <cell r="BH3464" t="str">
            <v/>
          </cell>
        </row>
        <row r="3465">
          <cell r="BC3465" t="str">
            <v/>
          </cell>
          <cell r="BH3465" t="str">
            <v/>
          </cell>
        </row>
        <row r="3466">
          <cell r="AA3466">
            <v>0</v>
          </cell>
          <cell r="AR3466" t="b">
            <v>0</v>
          </cell>
          <cell r="BC3466" t="str">
            <v/>
          </cell>
          <cell r="BH3466" t="str">
            <v/>
          </cell>
        </row>
        <row r="3467">
          <cell r="AA3467">
            <v>0</v>
          </cell>
          <cell r="AR3467" t="b">
            <v>0</v>
          </cell>
          <cell r="BC3467" t="str">
            <v/>
          </cell>
          <cell r="BH3467" t="str">
            <v/>
          </cell>
        </row>
        <row r="3468">
          <cell r="AA3468">
            <v>0</v>
          </cell>
          <cell r="BC3468" t="str">
            <v/>
          </cell>
          <cell r="BH3468" t="str">
            <v/>
          </cell>
        </row>
        <row r="3469">
          <cell r="AA3469">
            <v>0</v>
          </cell>
          <cell r="AR3469" t="b">
            <v>0</v>
          </cell>
          <cell r="BC3469" t="str">
            <v/>
          </cell>
          <cell r="BH3469" t="str">
            <v/>
          </cell>
        </row>
        <row r="3470">
          <cell r="AA3470">
            <v>0</v>
          </cell>
          <cell r="AR3470" t="b">
            <v>0</v>
          </cell>
          <cell r="BC3470" t="str">
            <v/>
          </cell>
          <cell r="BH3470" t="str">
            <v/>
          </cell>
        </row>
        <row r="3471">
          <cell r="AA3471">
            <v>0</v>
          </cell>
          <cell r="BC3471" t="str">
            <v/>
          </cell>
          <cell r="BH3471" t="str">
            <v/>
          </cell>
        </row>
        <row r="3472">
          <cell r="AA3472">
            <v>0</v>
          </cell>
          <cell r="BC3472" t="str">
            <v/>
          </cell>
          <cell r="BH3472" t="str">
            <v/>
          </cell>
        </row>
        <row r="3473">
          <cell r="AA3473">
            <v>0</v>
          </cell>
          <cell r="BC3473" t="str">
            <v/>
          </cell>
          <cell r="BH3473" t="str">
            <v/>
          </cell>
        </row>
        <row r="3474">
          <cell r="AA3474">
            <v>0</v>
          </cell>
          <cell r="BC3474" t="str">
            <v/>
          </cell>
          <cell r="BH3474" t="str">
            <v/>
          </cell>
        </row>
        <row r="3475">
          <cell r="AA3475">
            <v>0</v>
          </cell>
          <cell r="AQ3475">
            <v>0</v>
          </cell>
          <cell r="AR3475" t="b">
            <v>0</v>
          </cell>
          <cell r="BC3475" t="str">
            <v/>
          </cell>
          <cell r="BH3475" t="str">
            <v/>
          </cell>
        </row>
        <row r="3476">
          <cell r="AA3476">
            <v>0</v>
          </cell>
          <cell r="AO3476" t="str">
            <v/>
          </cell>
          <cell r="AR3476" t="b">
            <v>0</v>
          </cell>
          <cell r="BC3476" t="str">
            <v/>
          </cell>
          <cell r="BH3476" t="str">
            <v/>
          </cell>
        </row>
        <row r="3477">
          <cell r="AA3477">
            <v>0</v>
          </cell>
          <cell r="AO3477" t="str">
            <v/>
          </cell>
          <cell r="BC3477" t="str">
            <v/>
          </cell>
          <cell r="BH3477" t="str">
            <v/>
          </cell>
        </row>
        <row r="3478">
          <cell r="AA3478">
            <v>0</v>
          </cell>
          <cell r="AO3478" t="str">
            <v/>
          </cell>
          <cell r="BC3478" t="str">
            <v/>
          </cell>
          <cell r="BH3478" t="str">
            <v/>
          </cell>
        </row>
        <row r="3479">
          <cell r="AA3479">
            <v>0</v>
          </cell>
          <cell r="AO3479" t="str">
            <v/>
          </cell>
          <cell r="BC3479" t="str">
            <v/>
          </cell>
          <cell r="BH3479" t="str">
            <v/>
          </cell>
        </row>
        <row r="3480">
          <cell r="AA3480">
            <v>0</v>
          </cell>
          <cell r="AO3480" t="str">
            <v/>
          </cell>
          <cell r="BC3480" t="str">
            <v/>
          </cell>
          <cell r="BH3480" t="str">
            <v/>
          </cell>
        </row>
        <row r="3481">
          <cell r="AA3481">
            <v>0</v>
          </cell>
          <cell r="BC3481" t="str">
            <v/>
          </cell>
          <cell r="BH3481" t="str">
            <v/>
          </cell>
        </row>
        <row r="3482">
          <cell r="AA3482">
            <v>0</v>
          </cell>
          <cell r="BC3482" t="str">
            <v/>
          </cell>
          <cell r="BH3482" t="str">
            <v/>
          </cell>
        </row>
        <row r="3483">
          <cell r="AA3483">
            <v>0</v>
          </cell>
          <cell r="AR3483" t="b">
            <v>0</v>
          </cell>
          <cell r="BC3483" t="str">
            <v/>
          </cell>
          <cell r="BH3483" t="str">
            <v/>
          </cell>
        </row>
        <row r="3484">
          <cell r="AA3484">
            <v>0</v>
          </cell>
          <cell r="AO3484" t="str">
            <v/>
          </cell>
          <cell r="AR3484" t="b">
            <v>0</v>
          </cell>
          <cell r="BC3484" t="str">
            <v/>
          </cell>
          <cell r="BH3484" t="str">
            <v/>
          </cell>
        </row>
        <row r="3485">
          <cell r="AA3485">
            <v>0</v>
          </cell>
          <cell r="AO3485" t="str">
            <v/>
          </cell>
          <cell r="AR3485" t="b">
            <v>0</v>
          </cell>
          <cell r="BC3485" t="str">
            <v/>
          </cell>
          <cell r="BH3485" t="str">
            <v/>
          </cell>
        </row>
        <row r="3486">
          <cell r="AA3486">
            <v>0</v>
          </cell>
          <cell r="AO3486" t="str">
            <v/>
          </cell>
          <cell r="BC3486" t="str">
            <v/>
          </cell>
          <cell r="BH3486" t="str">
            <v/>
          </cell>
        </row>
        <row r="3487">
          <cell r="AA3487">
            <v>0</v>
          </cell>
          <cell r="BC3487" t="str">
            <v/>
          </cell>
          <cell r="BH3487" t="str">
            <v/>
          </cell>
        </row>
        <row r="3488">
          <cell r="AA3488">
            <v>0</v>
          </cell>
          <cell r="AR3488" t="b">
            <v>0</v>
          </cell>
          <cell r="BC3488" t="str">
            <v/>
          </cell>
          <cell r="BH3488" t="str">
            <v/>
          </cell>
        </row>
        <row r="3489">
          <cell r="AA3489">
            <v>0</v>
          </cell>
          <cell r="AR3489" t="b">
            <v>0</v>
          </cell>
          <cell r="BC3489" t="str">
            <v/>
          </cell>
          <cell r="BH3489" t="str">
            <v/>
          </cell>
        </row>
        <row r="3490">
          <cell r="AA3490">
            <v>0</v>
          </cell>
          <cell r="AR3490" t="b">
            <v>0</v>
          </cell>
          <cell r="BC3490" t="str">
            <v/>
          </cell>
          <cell r="BH3490" t="str">
            <v/>
          </cell>
        </row>
        <row r="3491">
          <cell r="AA3491">
            <v>0</v>
          </cell>
          <cell r="BC3491" t="str">
            <v/>
          </cell>
          <cell r="BH3491" t="str">
            <v/>
          </cell>
        </row>
        <row r="3492">
          <cell r="AA3492">
            <v>0</v>
          </cell>
          <cell r="BC3492" t="str">
            <v/>
          </cell>
          <cell r="BH3492" t="str">
            <v/>
          </cell>
        </row>
        <row r="3493">
          <cell r="BC3493" t="str">
            <v/>
          </cell>
          <cell r="BH3493" t="str">
            <v/>
          </cell>
        </row>
        <row r="3494">
          <cell r="BC3494" t="str">
            <v/>
          </cell>
          <cell r="BH3494" t="str">
            <v/>
          </cell>
        </row>
        <row r="3495">
          <cell r="AA3495">
            <v>2</v>
          </cell>
          <cell r="AR3495" t="b">
            <v>0</v>
          </cell>
          <cell r="BC3495" t="str">
            <v/>
          </cell>
          <cell r="BH3495" t="str">
            <v/>
          </cell>
        </row>
        <row r="3496">
          <cell r="AA3496">
            <v>2</v>
          </cell>
          <cell r="BC3496" t="str">
            <v/>
          </cell>
          <cell r="BH3496" t="str">
            <v/>
          </cell>
        </row>
        <row r="3497">
          <cell r="AA3497">
            <v>2</v>
          </cell>
          <cell r="AR3497" t="b">
            <v>0</v>
          </cell>
          <cell r="BC3497" t="str">
            <v/>
          </cell>
          <cell r="BH3497" t="str">
            <v/>
          </cell>
        </row>
        <row r="3498">
          <cell r="AA3498">
            <v>2</v>
          </cell>
          <cell r="AR3498" t="b">
            <v>0</v>
          </cell>
          <cell r="BC3498" t="str">
            <v/>
          </cell>
          <cell r="BH3498" t="str">
            <v/>
          </cell>
        </row>
        <row r="3499">
          <cell r="AA3499">
            <v>2</v>
          </cell>
          <cell r="AR3499" t="b">
            <v>0</v>
          </cell>
          <cell r="BC3499" t="str">
            <v/>
          </cell>
          <cell r="BH3499" t="str">
            <v/>
          </cell>
        </row>
        <row r="3500">
          <cell r="AA3500">
            <v>2</v>
          </cell>
          <cell r="AR3500" t="b">
            <v>0</v>
          </cell>
          <cell r="BC3500" t="str">
            <v/>
          </cell>
          <cell r="BH3500" t="str">
            <v/>
          </cell>
        </row>
        <row r="3501">
          <cell r="AA3501">
            <v>2</v>
          </cell>
          <cell r="BC3501" t="str">
            <v/>
          </cell>
          <cell r="BH3501" t="str">
            <v/>
          </cell>
        </row>
        <row r="3502">
          <cell r="AA3502">
            <v>2</v>
          </cell>
          <cell r="AR3502" t="b">
            <v>0</v>
          </cell>
          <cell r="BC3502" t="str">
            <v/>
          </cell>
          <cell r="BH3502" t="str">
            <v/>
          </cell>
        </row>
        <row r="3503">
          <cell r="AA3503">
            <v>2</v>
          </cell>
          <cell r="BC3503" t="str">
            <v/>
          </cell>
          <cell r="BH3503" t="str">
            <v/>
          </cell>
        </row>
        <row r="3504">
          <cell r="AA3504">
            <v>2</v>
          </cell>
          <cell r="AR3504" t="b">
            <v>0</v>
          </cell>
          <cell r="BC3504" t="str">
            <v/>
          </cell>
          <cell r="BH3504" t="str">
            <v/>
          </cell>
        </row>
        <row r="3505">
          <cell r="AA3505">
            <v>2</v>
          </cell>
          <cell r="BC3505" t="str">
            <v/>
          </cell>
          <cell r="BH3505" t="str">
            <v/>
          </cell>
        </row>
        <row r="3506">
          <cell r="AA3506">
            <v>2</v>
          </cell>
          <cell r="BC3506" t="str">
            <v/>
          </cell>
          <cell r="BH3506" t="str">
            <v/>
          </cell>
        </row>
        <row r="3507">
          <cell r="AA3507">
            <v>2</v>
          </cell>
          <cell r="AR3507" t="b">
            <v>0</v>
          </cell>
          <cell r="BC3507" t="str">
            <v/>
          </cell>
          <cell r="BH3507" t="str">
            <v/>
          </cell>
        </row>
        <row r="3508">
          <cell r="BC3508" t="str">
            <v/>
          </cell>
          <cell r="BH3508" t="str">
            <v/>
          </cell>
        </row>
        <row r="3509">
          <cell r="BC3509" t="str">
            <v/>
          </cell>
          <cell r="BH3509" t="str">
            <v/>
          </cell>
        </row>
        <row r="3510">
          <cell r="AA3510">
            <v>2</v>
          </cell>
          <cell r="BC3510" t="str">
            <v/>
          </cell>
          <cell r="BH3510" t="str">
            <v/>
          </cell>
        </row>
        <row r="3511">
          <cell r="AA3511">
            <v>2</v>
          </cell>
          <cell r="AR3511" t="b">
            <v>0</v>
          </cell>
          <cell r="BC3511" t="str">
            <v/>
          </cell>
          <cell r="BH3511" t="str">
            <v/>
          </cell>
        </row>
        <row r="3512">
          <cell r="AA3512">
            <v>2</v>
          </cell>
          <cell r="BC3512" t="str">
            <v/>
          </cell>
          <cell r="BH3512" t="str">
            <v/>
          </cell>
        </row>
        <row r="3513">
          <cell r="AA3513">
            <v>2</v>
          </cell>
          <cell r="BC3513" t="str">
            <v/>
          </cell>
          <cell r="BH3513" t="str">
            <v/>
          </cell>
        </row>
        <row r="3514">
          <cell r="AA3514">
            <v>2</v>
          </cell>
          <cell r="BC3514" t="str">
            <v/>
          </cell>
          <cell r="BH3514" t="str">
            <v/>
          </cell>
        </row>
        <row r="3515">
          <cell r="AA3515">
            <v>2</v>
          </cell>
          <cell r="BC3515" t="str">
            <v/>
          </cell>
          <cell r="BH3515" t="str">
            <v/>
          </cell>
        </row>
        <row r="3516">
          <cell r="AA3516">
            <v>2</v>
          </cell>
          <cell r="BC3516" t="str">
            <v/>
          </cell>
          <cell r="BH3516" t="str">
            <v/>
          </cell>
        </row>
        <row r="3517">
          <cell r="AA3517">
            <v>2</v>
          </cell>
          <cell r="BC3517" t="str">
            <v/>
          </cell>
          <cell r="BH3517" t="str">
            <v/>
          </cell>
        </row>
        <row r="3518">
          <cell r="AA3518">
            <v>2</v>
          </cell>
          <cell r="BC3518" t="str">
            <v/>
          </cell>
          <cell r="BH3518" t="str">
            <v/>
          </cell>
        </row>
        <row r="3519">
          <cell r="AA3519">
            <v>2</v>
          </cell>
          <cell r="BC3519" t="str">
            <v/>
          </cell>
          <cell r="BH3519" t="str">
            <v/>
          </cell>
        </row>
        <row r="3520">
          <cell r="AA3520">
            <v>2</v>
          </cell>
          <cell r="BC3520" t="str">
            <v/>
          </cell>
          <cell r="BH3520" t="str">
            <v/>
          </cell>
        </row>
        <row r="3521">
          <cell r="AA3521">
            <v>2</v>
          </cell>
          <cell r="BC3521" t="str">
            <v/>
          </cell>
          <cell r="BH3521" t="str">
            <v/>
          </cell>
        </row>
        <row r="3522">
          <cell r="AA3522">
            <v>2</v>
          </cell>
          <cell r="BC3522" t="str">
            <v/>
          </cell>
          <cell r="BH3522" t="str">
            <v/>
          </cell>
        </row>
        <row r="3523">
          <cell r="AA3523">
            <v>2</v>
          </cell>
          <cell r="BC3523" t="str">
            <v/>
          </cell>
          <cell r="BH3523" t="str">
            <v/>
          </cell>
        </row>
        <row r="3524">
          <cell r="AA3524">
            <v>2</v>
          </cell>
          <cell r="AR3524" t="b">
            <v>0</v>
          </cell>
          <cell r="BC3524" t="str">
            <v/>
          </cell>
          <cell r="BH3524" t="str">
            <v/>
          </cell>
        </row>
        <row r="3525">
          <cell r="AA3525">
            <v>2</v>
          </cell>
          <cell r="BC3525" t="str">
            <v/>
          </cell>
          <cell r="BH3525" t="str">
            <v/>
          </cell>
        </row>
        <row r="3526">
          <cell r="AA3526">
            <v>2</v>
          </cell>
          <cell r="BC3526" t="str">
            <v/>
          </cell>
          <cell r="BH3526" t="str">
            <v/>
          </cell>
        </row>
        <row r="3527">
          <cell r="AA3527">
            <v>2</v>
          </cell>
          <cell r="BC3527" t="str">
            <v/>
          </cell>
          <cell r="BH3527" t="str">
            <v/>
          </cell>
        </row>
        <row r="3528">
          <cell r="AA3528">
            <v>2</v>
          </cell>
          <cell r="BC3528" t="str">
            <v/>
          </cell>
          <cell r="BH3528" t="str">
            <v/>
          </cell>
        </row>
        <row r="3529">
          <cell r="AA3529">
            <v>2</v>
          </cell>
          <cell r="AR3529" t="b">
            <v>0</v>
          </cell>
          <cell r="BC3529" t="str">
            <v/>
          </cell>
          <cell r="BH3529" t="str">
            <v/>
          </cell>
        </row>
        <row r="3530">
          <cell r="BC3530" t="str">
            <v/>
          </cell>
          <cell r="BH3530" t="str">
            <v/>
          </cell>
        </row>
        <row r="3531">
          <cell r="BC3531" t="str">
            <v/>
          </cell>
          <cell r="BH3531" t="str">
            <v/>
          </cell>
        </row>
        <row r="3532">
          <cell r="AA3532">
            <v>2</v>
          </cell>
          <cell r="BC3532" t="str">
            <v/>
          </cell>
          <cell r="BH3532" t="str">
            <v/>
          </cell>
        </row>
        <row r="3533">
          <cell r="AA3533">
            <v>2</v>
          </cell>
          <cell r="BC3533" t="str">
            <v/>
          </cell>
          <cell r="BH3533" t="str">
            <v/>
          </cell>
        </row>
        <row r="3534">
          <cell r="AA3534">
            <v>2</v>
          </cell>
          <cell r="BC3534" t="str">
            <v/>
          </cell>
          <cell r="BH3534" t="str">
            <v/>
          </cell>
        </row>
        <row r="3535">
          <cell r="AA3535">
            <v>2</v>
          </cell>
          <cell r="BC3535" t="str">
            <v/>
          </cell>
          <cell r="BH3535" t="str">
            <v/>
          </cell>
        </row>
        <row r="3536">
          <cell r="AA3536">
            <v>2</v>
          </cell>
          <cell r="BC3536" t="str">
            <v/>
          </cell>
          <cell r="BH3536" t="str">
            <v/>
          </cell>
        </row>
        <row r="3537">
          <cell r="AA3537">
            <v>2</v>
          </cell>
          <cell r="AR3537" t="b">
            <v>0</v>
          </cell>
          <cell r="BC3537" t="str">
            <v/>
          </cell>
          <cell r="BH3537" t="str">
            <v/>
          </cell>
        </row>
        <row r="3538">
          <cell r="AA3538">
            <v>2</v>
          </cell>
          <cell r="BC3538" t="str">
            <v/>
          </cell>
          <cell r="BH3538" t="str">
            <v/>
          </cell>
        </row>
        <row r="3539">
          <cell r="AA3539">
            <v>2</v>
          </cell>
          <cell r="BC3539" t="str">
            <v/>
          </cell>
          <cell r="BH3539" t="str">
            <v/>
          </cell>
        </row>
        <row r="3540">
          <cell r="AA3540">
            <v>2</v>
          </cell>
          <cell r="AR3540" t="b">
            <v>0</v>
          </cell>
          <cell r="BC3540" t="str">
            <v/>
          </cell>
          <cell r="BH3540" t="str">
            <v/>
          </cell>
        </row>
        <row r="3541">
          <cell r="AA3541">
            <v>2</v>
          </cell>
          <cell r="BC3541" t="str">
            <v/>
          </cell>
          <cell r="BH3541" t="str">
            <v/>
          </cell>
        </row>
        <row r="3542">
          <cell r="AA3542">
            <v>2</v>
          </cell>
          <cell r="AR3542" t="b">
            <v>0</v>
          </cell>
          <cell r="BC3542" t="str">
            <v/>
          </cell>
          <cell r="BH3542" t="str">
            <v/>
          </cell>
        </row>
        <row r="3543">
          <cell r="AA3543">
            <v>2</v>
          </cell>
          <cell r="BC3543" t="str">
            <v/>
          </cell>
          <cell r="BH3543" t="str">
            <v/>
          </cell>
        </row>
        <row r="3544">
          <cell r="AA3544">
            <v>2</v>
          </cell>
          <cell r="AR3544" t="b">
            <v>0</v>
          </cell>
          <cell r="BC3544" t="str">
            <v/>
          </cell>
          <cell r="BH3544" t="str">
            <v/>
          </cell>
        </row>
        <row r="3545">
          <cell r="AA3545">
            <v>2</v>
          </cell>
          <cell r="BC3545" t="str">
            <v/>
          </cell>
          <cell r="BH3545" t="str">
            <v/>
          </cell>
        </row>
        <row r="3546">
          <cell r="AA3546">
            <v>2</v>
          </cell>
          <cell r="BC3546" t="str">
            <v/>
          </cell>
          <cell r="BH3546" t="str">
            <v/>
          </cell>
        </row>
        <row r="3547">
          <cell r="AA3547">
            <v>2</v>
          </cell>
          <cell r="BC3547" t="str">
            <v/>
          </cell>
          <cell r="BH3547" t="str">
            <v/>
          </cell>
        </row>
        <row r="3548">
          <cell r="AA3548">
            <v>2</v>
          </cell>
          <cell r="BC3548" t="str">
            <v/>
          </cell>
          <cell r="BH3548" t="str">
            <v/>
          </cell>
        </row>
        <row r="3549">
          <cell r="AA3549">
            <v>2</v>
          </cell>
          <cell r="BC3549" t="str">
            <v/>
          </cell>
          <cell r="BH3549" t="str">
            <v/>
          </cell>
        </row>
        <row r="3550">
          <cell r="AA3550">
            <v>2</v>
          </cell>
          <cell r="AR3550" t="b">
            <v>0</v>
          </cell>
          <cell r="BC3550" t="str">
            <v/>
          </cell>
          <cell r="BH3550" t="str">
            <v/>
          </cell>
        </row>
        <row r="3551">
          <cell r="AA3551">
            <v>2</v>
          </cell>
          <cell r="AR3551" t="b">
            <v>0</v>
          </cell>
          <cell r="BC3551" t="str">
            <v/>
          </cell>
          <cell r="BH3551" t="str">
            <v/>
          </cell>
        </row>
        <row r="3552">
          <cell r="AA3552">
            <v>2</v>
          </cell>
          <cell r="BC3552" t="str">
            <v/>
          </cell>
          <cell r="BH3552" t="str">
            <v/>
          </cell>
        </row>
        <row r="3553">
          <cell r="AA3553">
            <v>2</v>
          </cell>
          <cell r="BC3553" t="str">
            <v/>
          </cell>
          <cell r="BH3553" t="str">
            <v/>
          </cell>
        </row>
        <row r="3554">
          <cell r="AA3554">
            <v>2</v>
          </cell>
          <cell r="BC3554" t="str">
            <v/>
          </cell>
          <cell r="BH3554" t="str">
            <v/>
          </cell>
        </row>
        <row r="3555">
          <cell r="AA3555">
            <v>2</v>
          </cell>
          <cell r="BC3555" t="str">
            <v/>
          </cell>
          <cell r="BH3555" t="str">
            <v/>
          </cell>
        </row>
        <row r="3556">
          <cell r="BC3556" t="str">
            <v/>
          </cell>
          <cell r="BH3556" t="str">
            <v/>
          </cell>
        </row>
        <row r="3557">
          <cell r="AA3557">
            <v>2</v>
          </cell>
          <cell r="BC3557" t="str">
            <v/>
          </cell>
          <cell r="BH3557" t="str">
            <v/>
          </cell>
        </row>
        <row r="3558">
          <cell r="AA3558">
            <v>2</v>
          </cell>
          <cell r="BC3558" t="str">
            <v/>
          </cell>
          <cell r="BH3558" t="str">
            <v/>
          </cell>
        </row>
        <row r="3559">
          <cell r="AA3559">
            <v>2</v>
          </cell>
          <cell r="BC3559" t="str">
            <v/>
          </cell>
          <cell r="BH3559" t="str">
            <v/>
          </cell>
        </row>
        <row r="3560">
          <cell r="AA3560">
            <v>2</v>
          </cell>
          <cell r="BC3560" t="str">
            <v/>
          </cell>
          <cell r="BH3560" t="str">
            <v/>
          </cell>
        </row>
        <row r="3561">
          <cell r="BC3561" t="str">
            <v/>
          </cell>
          <cell r="BH3561" t="str">
            <v/>
          </cell>
        </row>
        <row r="3562">
          <cell r="BC3562" t="str">
            <v/>
          </cell>
          <cell r="BH3562" t="str">
            <v/>
          </cell>
        </row>
        <row r="3563">
          <cell r="AA3563">
            <v>2</v>
          </cell>
          <cell r="BC3563" t="str">
            <v/>
          </cell>
          <cell r="BH3563" t="str">
            <v/>
          </cell>
        </row>
        <row r="3564">
          <cell r="BC3564" t="str">
            <v/>
          </cell>
          <cell r="BH3564" t="str">
            <v/>
          </cell>
        </row>
        <row r="3565">
          <cell r="BC3565" t="str">
            <v/>
          </cell>
          <cell r="BH3565" t="str">
            <v/>
          </cell>
        </row>
        <row r="3566">
          <cell r="AA3566">
            <v>2</v>
          </cell>
          <cell r="AR3566" t="b">
            <v>0</v>
          </cell>
          <cell r="BC3566" t="str">
            <v/>
          </cell>
          <cell r="BH3566" t="str">
            <v/>
          </cell>
        </row>
        <row r="3567">
          <cell r="AA3567">
            <v>2</v>
          </cell>
          <cell r="BC3567" t="str">
            <v/>
          </cell>
          <cell r="BH3567" t="str">
            <v/>
          </cell>
        </row>
        <row r="3568">
          <cell r="AA3568">
            <v>2</v>
          </cell>
          <cell r="BC3568" t="str">
            <v/>
          </cell>
          <cell r="BH3568" t="str">
            <v/>
          </cell>
        </row>
        <row r="3569">
          <cell r="BC3569" t="str">
            <v/>
          </cell>
          <cell r="BH3569" t="str">
            <v/>
          </cell>
        </row>
        <row r="3570">
          <cell r="BC3570" t="str">
            <v/>
          </cell>
          <cell r="BH3570" t="str">
            <v/>
          </cell>
        </row>
        <row r="3571">
          <cell r="AA3571">
            <v>2</v>
          </cell>
          <cell r="AR3571" t="b">
            <v>0</v>
          </cell>
          <cell r="BC3571" t="str">
            <v/>
          </cell>
          <cell r="BH3571" t="str">
            <v/>
          </cell>
        </row>
        <row r="3572">
          <cell r="AA3572">
            <v>2</v>
          </cell>
          <cell r="AR3572" t="b">
            <v>0</v>
          </cell>
          <cell r="BC3572" t="str">
            <v/>
          </cell>
          <cell r="BH3572" t="str">
            <v/>
          </cell>
        </row>
        <row r="3573">
          <cell r="AA3573">
            <v>2</v>
          </cell>
          <cell r="BC3573" t="str">
            <v/>
          </cell>
          <cell r="BH3573" t="str">
            <v/>
          </cell>
        </row>
        <row r="3574">
          <cell r="AA3574">
            <v>2</v>
          </cell>
          <cell r="AR3574" t="b">
            <v>0</v>
          </cell>
          <cell r="BC3574" t="str">
            <v/>
          </cell>
          <cell r="BH3574" t="str">
            <v/>
          </cell>
        </row>
        <row r="3575">
          <cell r="AA3575">
            <v>2</v>
          </cell>
          <cell r="AR3575" t="b">
            <v>0</v>
          </cell>
          <cell r="BC3575" t="str">
            <v/>
          </cell>
          <cell r="BH3575" t="str">
            <v/>
          </cell>
        </row>
        <row r="3576">
          <cell r="AA3576">
            <v>2</v>
          </cell>
          <cell r="BC3576" t="str">
            <v/>
          </cell>
          <cell r="BH3576" t="str">
            <v/>
          </cell>
        </row>
        <row r="3577">
          <cell r="AA3577">
            <v>2</v>
          </cell>
          <cell r="AR3577" t="b">
            <v>0</v>
          </cell>
          <cell r="BC3577" t="str">
            <v/>
          </cell>
          <cell r="BH3577" t="str">
            <v/>
          </cell>
        </row>
        <row r="3578">
          <cell r="AA3578">
            <v>2</v>
          </cell>
          <cell r="AR3578" t="b">
            <v>0</v>
          </cell>
          <cell r="BC3578" t="str">
            <v/>
          </cell>
          <cell r="BH3578" t="str">
            <v/>
          </cell>
        </row>
        <row r="3579">
          <cell r="AA3579">
            <v>2</v>
          </cell>
          <cell r="BC3579" t="str">
            <v/>
          </cell>
          <cell r="BH3579" t="str">
            <v/>
          </cell>
        </row>
        <row r="3580">
          <cell r="AA3580">
            <v>2</v>
          </cell>
          <cell r="AR3580" t="b">
            <v>0</v>
          </cell>
          <cell r="BC3580" t="str">
            <v/>
          </cell>
          <cell r="BH3580" t="str">
            <v/>
          </cell>
        </row>
        <row r="3581">
          <cell r="AA3581">
            <v>2</v>
          </cell>
          <cell r="AR3581" t="b">
            <v>0</v>
          </cell>
          <cell r="BC3581" t="str">
            <v/>
          </cell>
          <cell r="BH3581" t="str">
            <v/>
          </cell>
        </row>
        <row r="3582">
          <cell r="AA3582">
            <v>2</v>
          </cell>
          <cell r="BC3582" t="str">
            <v/>
          </cell>
          <cell r="BH3582" t="str">
            <v/>
          </cell>
        </row>
        <row r="3583">
          <cell r="AA3583">
            <v>2</v>
          </cell>
          <cell r="AR3583" t="b">
            <v>0</v>
          </cell>
          <cell r="BC3583" t="str">
            <v/>
          </cell>
          <cell r="BH3583" t="str">
            <v/>
          </cell>
        </row>
        <row r="3584">
          <cell r="AA3584">
            <v>2</v>
          </cell>
          <cell r="AR3584" t="b">
            <v>0</v>
          </cell>
          <cell r="BC3584" t="str">
            <v/>
          </cell>
          <cell r="BH3584" t="str">
            <v/>
          </cell>
        </row>
        <row r="3585">
          <cell r="AA3585">
            <v>2</v>
          </cell>
          <cell r="BC3585" t="str">
            <v/>
          </cell>
          <cell r="BH3585" t="str">
            <v/>
          </cell>
        </row>
        <row r="3586">
          <cell r="AA3586">
            <v>2</v>
          </cell>
          <cell r="BC3586" t="str">
            <v/>
          </cell>
          <cell r="BH3586" t="str">
            <v/>
          </cell>
        </row>
        <row r="3587">
          <cell r="BC3587" t="str">
            <v/>
          </cell>
          <cell r="BH3587" t="str">
            <v/>
          </cell>
        </row>
        <row r="3588">
          <cell r="AA3588">
            <v>2</v>
          </cell>
          <cell r="BC3588" t="str">
            <v/>
          </cell>
          <cell r="BH3588" t="str">
            <v/>
          </cell>
        </row>
        <row r="3589">
          <cell r="AA3589">
            <v>2</v>
          </cell>
          <cell r="BC3589" t="str">
            <v/>
          </cell>
          <cell r="BH3589" t="str">
            <v/>
          </cell>
        </row>
        <row r="3590">
          <cell r="AA3590">
            <v>2</v>
          </cell>
          <cell r="BC3590" t="str">
            <v/>
          </cell>
          <cell r="BH3590" t="str">
            <v/>
          </cell>
        </row>
        <row r="3591">
          <cell r="AA3591">
            <v>2</v>
          </cell>
          <cell r="BC3591" t="str">
            <v/>
          </cell>
          <cell r="BH3591" t="str">
            <v/>
          </cell>
        </row>
        <row r="3592">
          <cell r="AA3592">
            <v>2</v>
          </cell>
          <cell r="BC3592" t="str">
            <v/>
          </cell>
          <cell r="BH3592" t="str">
            <v/>
          </cell>
        </row>
        <row r="3593">
          <cell r="AA3593">
            <v>2</v>
          </cell>
          <cell r="BC3593" t="str">
            <v/>
          </cell>
          <cell r="BH3593" t="str">
            <v/>
          </cell>
        </row>
        <row r="3594">
          <cell r="AA3594">
            <v>2</v>
          </cell>
          <cell r="BC3594" t="str">
            <v/>
          </cell>
          <cell r="BH3594" t="str">
            <v/>
          </cell>
        </row>
        <row r="3595">
          <cell r="AA3595">
            <v>2</v>
          </cell>
          <cell r="BC3595" t="str">
            <v/>
          </cell>
          <cell r="BH3595" t="str">
            <v/>
          </cell>
        </row>
        <row r="3596">
          <cell r="AA3596">
            <v>2</v>
          </cell>
          <cell r="BC3596" t="str">
            <v/>
          </cell>
          <cell r="BH3596" t="str">
            <v/>
          </cell>
        </row>
        <row r="3597">
          <cell r="AA3597">
            <v>2</v>
          </cell>
          <cell r="BC3597" t="str">
            <v/>
          </cell>
          <cell r="BH3597" t="str">
            <v/>
          </cell>
        </row>
        <row r="3598">
          <cell r="AA3598">
            <v>2</v>
          </cell>
          <cell r="BC3598" t="str">
            <v/>
          </cell>
          <cell r="BH3598" t="str">
            <v/>
          </cell>
        </row>
        <row r="3599">
          <cell r="AA3599">
            <v>2</v>
          </cell>
          <cell r="BC3599" t="str">
            <v/>
          </cell>
          <cell r="BH3599" t="str">
            <v/>
          </cell>
        </row>
        <row r="3600">
          <cell r="AA3600">
            <v>2</v>
          </cell>
          <cell r="BC3600" t="str">
            <v/>
          </cell>
          <cell r="BH3600" t="str">
            <v/>
          </cell>
        </row>
        <row r="3601">
          <cell r="BC3601" t="str">
            <v/>
          </cell>
          <cell r="BH3601" t="str">
            <v/>
          </cell>
        </row>
        <row r="3602">
          <cell r="AA3602">
            <v>2</v>
          </cell>
          <cell r="BC3602" t="str">
            <v/>
          </cell>
          <cell r="BH3602" t="str">
            <v/>
          </cell>
        </row>
        <row r="3603">
          <cell r="AA3603">
            <v>2</v>
          </cell>
          <cell r="BC3603" t="str">
            <v/>
          </cell>
          <cell r="BH3603" t="str">
            <v/>
          </cell>
        </row>
        <row r="3604">
          <cell r="AA3604">
            <v>2</v>
          </cell>
          <cell r="BC3604" t="str">
            <v/>
          </cell>
          <cell r="BH3604" t="str">
            <v/>
          </cell>
        </row>
        <row r="3605">
          <cell r="AA3605">
            <v>2</v>
          </cell>
          <cell r="BC3605" t="str">
            <v/>
          </cell>
          <cell r="BH3605" t="str">
            <v/>
          </cell>
        </row>
        <row r="3606">
          <cell r="AA3606">
            <v>2</v>
          </cell>
          <cell r="BC3606" t="str">
            <v/>
          </cell>
          <cell r="BH3606" t="str">
            <v/>
          </cell>
        </row>
        <row r="3607">
          <cell r="AA3607">
            <v>2</v>
          </cell>
          <cell r="BC3607" t="str">
            <v/>
          </cell>
          <cell r="BH3607" t="str">
            <v/>
          </cell>
        </row>
        <row r="3608">
          <cell r="AA3608">
            <v>2</v>
          </cell>
          <cell r="BC3608" t="str">
            <v/>
          </cell>
          <cell r="BH3608" t="str">
            <v/>
          </cell>
        </row>
        <row r="3609">
          <cell r="AA3609">
            <v>2</v>
          </cell>
          <cell r="BC3609" t="str">
            <v/>
          </cell>
          <cell r="BH3609" t="str">
            <v/>
          </cell>
        </row>
        <row r="3610">
          <cell r="AA3610">
            <v>2</v>
          </cell>
          <cell r="BC3610" t="str">
            <v/>
          </cell>
          <cell r="BH3610" t="str">
            <v/>
          </cell>
        </row>
        <row r="3611">
          <cell r="AA3611">
            <v>2</v>
          </cell>
          <cell r="BC3611" t="str">
            <v/>
          </cell>
          <cell r="BH3611" t="str">
            <v/>
          </cell>
        </row>
        <row r="3612">
          <cell r="AA3612">
            <v>2</v>
          </cell>
          <cell r="BC3612" t="str">
            <v/>
          </cell>
          <cell r="BH3612" t="str">
            <v/>
          </cell>
        </row>
        <row r="3613">
          <cell r="AA3613">
            <v>2</v>
          </cell>
          <cell r="BC3613" t="str">
            <v/>
          </cell>
          <cell r="BH3613" t="str">
            <v/>
          </cell>
        </row>
        <row r="3614">
          <cell r="AA3614">
            <v>2</v>
          </cell>
          <cell r="BC3614" t="str">
            <v/>
          </cell>
          <cell r="BH3614" t="str">
            <v/>
          </cell>
        </row>
        <row r="3615">
          <cell r="AA3615">
            <v>2</v>
          </cell>
          <cell r="BC3615" t="str">
            <v/>
          </cell>
          <cell r="BH3615" t="str">
            <v/>
          </cell>
        </row>
        <row r="3616">
          <cell r="AA3616">
            <v>2</v>
          </cell>
          <cell r="BC3616" t="str">
            <v/>
          </cell>
          <cell r="BH3616" t="str">
            <v/>
          </cell>
        </row>
        <row r="3617">
          <cell r="AA3617">
            <v>2</v>
          </cell>
          <cell r="AR3617" t="b">
            <v>0</v>
          </cell>
          <cell r="BC3617" t="str">
            <v/>
          </cell>
          <cell r="BH3617" t="str">
            <v/>
          </cell>
        </row>
        <row r="3618">
          <cell r="AA3618">
            <v>2</v>
          </cell>
          <cell r="BC3618" t="str">
            <v/>
          </cell>
          <cell r="BH3618" t="str">
            <v/>
          </cell>
        </row>
        <row r="3619">
          <cell r="AA3619">
            <v>2</v>
          </cell>
          <cell r="BC3619" t="str">
            <v/>
          </cell>
          <cell r="BH3619" t="str">
            <v/>
          </cell>
        </row>
        <row r="3620">
          <cell r="AA3620">
            <v>2</v>
          </cell>
          <cell r="BC3620" t="str">
            <v/>
          </cell>
          <cell r="BH3620" t="str">
            <v/>
          </cell>
        </row>
        <row r="3621">
          <cell r="AA3621">
            <v>2</v>
          </cell>
          <cell r="BC3621" t="str">
            <v/>
          </cell>
          <cell r="BH3621" t="str">
            <v/>
          </cell>
        </row>
        <row r="3622">
          <cell r="AA3622">
            <v>2</v>
          </cell>
          <cell r="BC3622" t="str">
            <v/>
          </cell>
          <cell r="BH3622" t="str">
            <v/>
          </cell>
        </row>
        <row r="3623">
          <cell r="AA3623">
            <v>2</v>
          </cell>
          <cell r="BC3623" t="str">
            <v/>
          </cell>
          <cell r="BH3623" t="str">
            <v/>
          </cell>
        </row>
        <row r="3624">
          <cell r="AA3624">
            <v>2</v>
          </cell>
          <cell r="BC3624" t="str">
            <v/>
          </cell>
          <cell r="BH3624" t="str">
            <v/>
          </cell>
        </row>
        <row r="3625">
          <cell r="AA3625">
            <v>2</v>
          </cell>
          <cell r="BC3625" t="str">
            <v/>
          </cell>
          <cell r="BH3625" t="str">
            <v/>
          </cell>
        </row>
        <row r="3626">
          <cell r="BC3626" t="str">
            <v/>
          </cell>
          <cell r="BH3626" t="str">
            <v/>
          </cell>
        </row>
        <row r="3627">
          <cell r="BC3627" t="str">
            <v/>
          </cell>
          <cell r="BH3627" t="str">
            <v/>
          </cell>
        </row>
        <row r="3628">
          <cell r="BC3628" t="str">
            <v/>
          </cell>
          <cell r="BH3628" t="str">
            <v/>
          </cell>
        </row>
        <row r="3629">
          <cell r="BC3629" t="str">
            <v/>
          </cell>
          <cell r="BH3629" t="str">
            <v/>
          </cell>
        </row>
        <row r="3630">
          <cell r="BC3630" t="str">
            <v/>
          </cell>
          <cell r="BH3630" t="str">
            <v/>
          </cell>
        </row>
        <row r="3631">
          <cell r="BC3631" t="str">
            <v/>
          </cell>
          <cell r="BH3631" t="str">
            <v/>
          </cell>
        </row>
        <row r="3632">
          <cell r="BC3632" t="str">
            <v/>
          </cell>
          <cell r="BH3632" t="str">
            <v/>
          </cell>
        </row>
        <row r="3633">
          <cell r="BC3633" t="str">
            <v/>
          </cell>
          <cell r="BH3633" t="str">
            <v/>
          </cell>
        </row>
        <row r="3634">
          <cell r="BC3634" t="str">
            <v/>
          </cell>
          <cell r="BH3634" t="str">
            <v/>
          </cell>
        </row>
      </sheetData>
      <sheetData sheetId="19">
        <row r="1">
          <cell r="H1" t="str">
            <v>(none)</v>
          </cell>
          <cell r="J1">
            <v>0</v>
          </cell>
          <cell r="K1" t="str">
            <v>Light</v>
          </cell>
          <cell r="L1" t="b">
            <v>1</v>
          </cell>
          <cell r="M1">
            <v>0</v>
          </cell>
          <cell r="N1">
            <v>-1</v>
          </cell>
          <cell r="O1">
            <v>0</v>
          </cell>
          <cell r="P1">
            <v>0</v>
          </cell>
          <cell r="Q1">
            <v>0</v>
          </cell>
          <cell r="R1">
            <v>30</v>
          </cell>
          <cell r="S1" t="str">
            <v>30 ft/x4</v>
          </cell>
        </row>
        <row r="3">
          <cell r="V3">
            <v>0</v>
          </cell>
          <cell r="W3" t="str">
            <v/>
          </cell>
        </row>
        <row r="4">
          <cell r="V4">
            <v>0</v>
          </cell>
        </row>
        <row r="6">
          <cell r="U6" t="str">
            <v/>
          </cell>
        </row>
        <row r="11">
          <cell r="AA11" t="e">
            <v>#VALUE!</v>
          </cell>
        </row>
        <row r="12">
          <cell r="R12">
            <v>-1</v>
          </cell>
        </row>
        <row r="14">
          <cell r="R14">
            <v>0</v>
          </cell>
        </row>
        <row r="29">
          <cell r="T29">
            <v>0</v>
          </cell>
        </row>
        <row r="61">
          <cell r="H61" t="str">
            <v/>
          </cell>
        </row>
        <row r="62">
          <cell r="J62">
            <v>0</v>
          </cell>
          <cell r="L62" t="b">
            <v>1</v>
          </cell>
          <cell r="M62">
            <v>0</v>
          </cell>
          <cell r="N62">
            <v>-1</v>
          </cell>
          <cell r="O62">
            <v>0</v>
          </cell>
          <cell r="P62">
            <v>0</v>
          </cell>
          <cell r="Q62">
            <v>0</v>
          </cell>
        </row>
        <row r="80">
          <cell r="N80">
            <v>-1</v>
          </cell>
        </row>
        <row r="81">
          <cell r="N81">
            <v>0</v>
          </cell>
          <cell r="P81" t="str">
            <v/>
          </cell>
        </row>
        <row r="82">
          <cell r="N82">
            <v>0</v>
          </cell>
        </row>
        <row r="85">
          <cell r="N85">
            <v>0</v>
          </cell>
        </row>
        <row r="88">
          <cell r="I88">
            <v>1</v>
          </cell>
          <cell r="J88" t="str">
            <v>Light</v>
          </cell>
          <cell r="K88" t="str">
            <v/>
          </cell>
          <cell r="M88" t="str">
            <v/>
          </cell>
        </row>
        <row r="90">
          <cell r="I90">
            <v>1</v>
          </cell>
          <cell r="J90" t="str">
            <v>Light</v>
          </cell>
          <cell r="K90" t="str">
            <v>Normal</v>
          </cell>
          <cell r="M90" t="str">
            <v>Normal</v>
          </cell>
        </row>
        <row r="106">
          <cell r="H106" t="str">
            <v>Normal</v>
          </cell>
        </row>
        <row r="107">
          <cell r="H107" t="str">
            <v>Adamantine</v>
          </cell>
        </row>
        <row r="108">
          <cell r="H108" t="str">
            <v>Bronzewood</v>
          </cell>
        </row>
        <row r="109">
          <cell r="H109" t="str">
            <v>Darkwood</v>
          </cell>
        </row>
        <row r="110">
          <cell r="H110" t="str">
            <v>Dragonhide</v>
          </cell>
        </row>
        <row r="111">
          <cell r="H111" t="str">
            <v>Dragonmetal</v>
          </cell>
        </row>
        <row r="112">
          <cell r="H112" t="str">
            <v>Firebrass</v>
          </cell>
        </row>
        <row r="113">
          <cell r="H113" t="str">
            <v>Flametouched Iron</v>
          </cell>
        </row>
        <row r="114">
          <cell r="H114" t="str">
            <v>Mithral</v>
          </cell>
        </row>
        <row r="115">
          <cell r="H115" t="str">
            <v>Susalian Chainweave</v>
          </cell>
        </row>
        <row r="116">
          <cell r="H116" t="str">
            <v>Deep Crystal</v>
          </cell>
        </row>
        <row r="117">
          <cell r="H117" t="str">
            <v>Mundane Crystal</v>
          </cell>
        </row>
        <row r="118">
          <cell r="H118" t="str">
            <v>Darkleaf</v>
          </cell>
        </row>
        <row r="119">
          <cell r="H119" t="str">
            <v>Astral Driftmetal</v>
          </cell>
        </row>
        <row r="120">
          <cell r="H120" t="str">
            <v>Leafweave</v>
          </cell>
        </row>
        <row r="121">
          <cell r="H121" t="str">
            <v>Thistledown</v>
          </cell>
        </row>
        <row r="122">
          <cell r="H122" t="str">
            <v>Wildwood</v>
          </cell>
        </row>
        <row r="124">
          <cell r="H124" t="str">
            <v>–– Exotic Light Armor ––</v>
          </cell>
        </row>
        <row r="125">
          <cell r="H125" t="str">
            <v>Twist cloth, Gnome</v>
          </cell>
        </row>
        <row r="126">
          <cell r="H126" t="str">
            <v>Mammoth leather</v>
          </cell>
        </row>
        <row r="127">
          <cell r="H127" t="str">
            <v>Resin Suit, Kaorti</v>
          </cell>
        </row>
        <row r="128">
          <cell r="H128" t="str">
            <v>–– Exotic Medium Armor ––</v>
          </cell>
        </row>
        <row r="129">
          <cell r="H129" t="str">
            <v>Interlocking scale</v>
          </cell>
        </row>
        <row r="130">
          <cell r="H130" t="str">
            <v>Tumbler's breastplate</v>
          </cell>
        </row>
        <row r="131">
          <cell r="H131" t="str">
            <v>–– Exotic Heavy Armor ––</v>
          </cell>
        </row>
        <row r="132">
          <cell r="H132" t="str">
            <v>Interlocking plate</v>
          </cell>
        </row>
        <row r="133">
          <cell r="H133" t="str">
            <v>Battle plate</v>
          </cell>
        </row>
        <row r="134">
          <cell r="H134" t="str">
            <v>Mountain plate</v>
          </cell>
        </row>
        <row r="136">
          <cell r="H136" t="str">
            <v>–– Exotic Shields ––</v>
          </cell>
        </row>
        <row r="137">
          <cell r="H137" t="str">
            <v>Battle cloak, Gnome</v>
          </cell>
        </row>
        <row r="138">
          <cell r="H138" t="str">
            <v>Extreme shield</v>
          </cell>
        </row>
        <row r="139">
          <cell r="H139" t="str">
            <v>Gauntlet shield</v>
          </cell>
        </row>
        <row r="140">
          <cell r="H140" t="str">
            <v>Rider's shield</v>
          </cell>
        </row>
      </sheetData>
      <sheetData sheetId="20">
        <row r="3">
          <cell r="N3" t="str">
            <v>Select Spell Casting Class</v>
          </cell>
        </row>
        <row r="4">
          <cell r="A4" t="str">
            <v>Adept</v>
          </cell>
          <cell r="B4">
            <v>1</v>
          </cell>
          <cell r="F4">
            <v>0</v>
          </cell>
          <cell r="I4">
            <v>8</v>
          </cell>
          <cell r="J4">
            <v>-1</v>
          </cell>
          <cell r="N4" t="str">
            <v/>
          </cell>
        </row>
        <row r="5">
          <cell r="A5" t="str">
            <v>Apostle of Peace</v>
          </cell>
          <cell r="B5">
            <v>2</v>
          </cell>
          <cell r="F5">
            <v>0</v>
          </cell>
          <cell r="I5">
            <v>8</v>
          </cell>
          <cell r="J5">
            <v>-1</v>
          </cell>
          <cell r="N5" t="str">
            <v/>
          </cell>
        </row>
        <row r="6">
          <cell r="A6" t="str">
            <v>Archivist</v>
          </cell>
          <cell r="B6">
            <v>3</v>
          </cell>
          <cell r="F6">
            <v>0</v>
          </cell>
          <cell r="I6">
            <v>8</v>
          </cell>
          <cell r="J6">
            <v>-1</v>
          </cell>
          <cell r="N6" t="str">
            <v/>
          </cell>
        </row>
        <row r="7">
          <cell r="A7" t="str">
            <v>Artificer</v>
          </cell>
          <cell r="B7">
            <v>4</v>
          </cell>
          <cell r="F7">
            <v>0</v>
          </cell>
          <cell r="I7">
            <v>8</v>
          </cell>
          <cell r="J7">
            <v>-1</v>
          </cell>
          <cell r="N7" t="str">
            <v/>
          </cell>
        </row>
        <row r="8">
          <cell r="A8" t="str">
            <v>Assassin</v>
          </cell>
          <cell r="B8">
            <v>5</v>
          </cell>
          <cell r="F8">
            <v>0</v>
          </cell>
          <cell r="I8">
            <v>8</v>
          </cell>
          <cell r="J8">
            <v>-1</v>
          </cell>
          <cell r="N8" t="str">
            <v/>
          </cell>
        </row>
        <row r="9">
          <cell r="A9" t="str">
            <v>Bard</v>
          </cell>
          <cell r="B9">
            <v>6</v>
          </cell>
          <cell r="F9">
            <v>0</v>
          </cell>
          <cell r="I9">
            <v>8</v>
          </cell>
          <cell r="J9">
            <v>-1</v>
          </cell>
          <cell r="N9" t="str">
            <v/>
          </cell>
        </row>
        <row r="10">
          <cell r="A10" t="str">
            <v>Beguiler</v>
          </cell>
          <cell r="B10">
            <v>7</v>
          </cell>
          <cell r="F10">
            <v>0</v>
          </cell>
          <cell r="I10">
            <v>8</v>
          </cell>
          <cell r="J10">
            <v>-1</v>
          </cell>
          <cell r="N10" t="str">
            <v/>
          </cell>
        </row>
        <row r="11">
          <cell r="A11" t="str">
            <v>Beloved of Valarian</v>
          </cell>
          <cell r="B11">
            <v>8</v>
          </cell>
          <cell r="F11">
            <v>0</v>
          </cell>
          <cell r="I11">
            <v>8</v>
          </cell>
          <cell r="J11">
            <v>-1</v>
          </cell>
          <cell r="N11" t="str">
            <v/>
          </cell>
        </row>
        <row r="12">
          <cell r="A12" t="str">
            <v>Blackguard</v>
          </cell>
          <cell r="B12">
            <v>9</v>
          </cell>
          <cell r="F12">
            <v>0</v>
          </cell>
          <cell r="I12">
            <v>8</v>
          </cell>
          <cell r="J12">
            <v>-1</v>
          </cell>
          <cell r="N12" t="str">
            <v/>
          </cell>
        </row>
        <row r="13">
          <cell r="A13" t="str">
            <v>Blighter</v>
          </cell>
          <cell r="B13">
            <v>10</v>
          </cell>
          <cell r="F13">
            <v>0</v>
          </cell>
          <cell r="I13">
            <v>8</v>
          </cell>
          <cell r="J13">
            <v>-1</v>
          </cell>
          <cell r="N13" t="str">
            <v/>
          </cell>
        </row>
        <row r="14">
          <cell r="A14" t="str">
            <v>Celebrant of Sharess</v>
          </cell>
          <cell r="B14">
            <v>11</v>
          </cell>
          <cell r="F14">
            <v>0</v>
          </cell>
          <cell r="I14">
            <v>8</v>
          </cell>
          <cell r="J14">
            <v>-1</v>
          </cell>
          <cell r="N14" t="str">
            <v/>
          </cell>
        </row>
        <row r="15">
          <cell r="A15" t="str">
            <v>Champion of Gwynharwyf</v>
          </cell>
          <cell r="B15">
            <v>12</v>
          </cell>
          <cell r="F15">
            <v>0</v>
          </cell>
          <cell r="I15">
            <v>8</v>
          </cell>
          <cell r="J15">
            <v>-1</v>
          </cell>
          <cell r="N15" t="str">
            <v/>
          </cell>
        </row>
        <row r="16">
          <cell r="A16" t="str">
            <v>Cleric</v>
          </cell>
          <cell r="B16">
            <v>13</v>
          </cell>
          <cell r="F16">
            <v>0</v>
          </cell>
          <cell r="I16">
            <v>8</v>
          </cell>
          <cell r="J16">
            <v>-1</v>
          </cell>
          <cell r="N16" t="str">
            <v/>
          </cell>
        </row>
        <row r="17">
          <cell r="A17" t="str">
            <v>Cloistered Cleric</v>
          </cell>
          <cell r="B17">
            <v>14</v>
          </cell>
          <cell r="F17">
            <v>0</v>
          </cell>
          <cell r="I17">
            <v>8</v>
          </cell>
          <cell r="J17">
            <v>-1</v>
          </cell>
          <cell r="N17" t="str">
            <v/>
          </cell>
        </row>
        <row r="18">
          <cell r="A18" t="str">
            <v>Consecrated Harrier</v>
          </cell>
          <cell r="B18">
            <v>15</v>
          </cell>
          <cell r="F18">
            <v>0</v>
          </cell>
          <cell r="I18">
            <v>8</v>
          </cell>
          <cell r="J18">
            <v>-1</v>
          </cell>
          <cell r="N18" t="str">
            <v/>
          </cell>
        </row>
        <row r="19">
          <cell r="A19" t="str">
            <v>Corrupt Avenger</v>
          </cell>
          <cell r="B19">
            <v>16</v>
          </cell>
          <cell r="F19">
            <v>0</v>
          </cell>
          <cell r="I19">
            <v>10</v>
          </cell>
          <cell r="J19">
            <v>0</v>
          </cell>
          <cell r="N19" t="str">
            <v/>
          </cell>
        </row>
        <row r="20">
          <cell r="A20" t="str">
            <v>Death Delver</v>
          </cell>
          <cell r="B20">
            <v>17</v>
          </cell>
          <cell r="F20">
            <v>0</v>
          </cell>
          <cell r="I20">
            <v>8</v>
          </cell>
          <cell r="J20">
            <v>-1</v>
          </cell>
          <cell r="N20" t="str">
            <v/>
          </cell>
        </row>
        <row r="21">
          <cell r="A21" t="str">
            <v>Demonologist</v>
          </cell>
          <cell r="B21">
            <v>18</v>
          </cell>
          <cell r="F21">
            <v>0</v>
          </cell>
          <cell r="I21">
            <v>8</v>
          </cell>
          <cell r="J21">
            <v>-1</v>
          </cell>
          <cell r="N21" t="str">
            <v/>
          </cell>
        </row>
        <row r="22">
          <cell r="A22" t="str">
            <v>Disciple of Thrym</v>
          </cell>
          <cell r="B22">
            <v>19</v>
          </cell>
          <cell r="F22">
            <v>0</v>
          </cell>
          <cell r="I22">
            <v>8</v>
          </cell>
          <cell r="J22">
            <v>-1</v>
          </cell>
          <cell r="N22" t="str">
            <v/>
          </cell>
        </row>
        <row r="23">
          <cell r="A23" t="str">
            <v>Divine Crusader</v>
          </cell>
          <cell r="B23">
            <v>20</v>
          </cell>
          <cell r="F23">
            <v>0</v>
          </cell>
          <cell r="I23">
            <v>8</v>
          </cell>
          <cell r="J23">
            <v>-1</v>
          </cell>
          <cell r="N23" t="str">
            <v/>
          </cell>
        </row>
        <row r="24">
          <cell r="A24" t="str">
            <v>Dread Necromancer</v>
          </cell>
          <cell r="B24">
            <v>21</v>
          </cell>
          <cell r="F24">
            <v>0</v>
          </cell>
          <cell r="I24">
            <v>8</v>
          </cell>
          <cell r="J24">
            <v>-1</v>
          </cell>
          <cell r="N24" t="str">
            <v/>
          </cell>
        </row>
        <row r="25">
          <cell r="A25" t="str">
            <v>Druid</v>
          </cell>
          <cell r="B25">
            <v>22</v>
          </cell>
          <cell r="F25">
            <v>0</v>
          </cell>
          <cell r="I25">
            <v>8</v>
          </cell>
          <cell r="J25">
            <v>-1</v>
          </cell>
          <cell r="N25" t="str">
            <v/>
          </cell>
        </row>
        <row r="26">
          <cell r="A26" t="str">
            <v>Duskblade</v>
          </cell>
          <cell r="B26">
            <v>23</v>
          </cell>
          <cell r="F26">
            <v>0</v>
          </cell>
          <cell r="I26">
            <v>8</v>
          </cell>
          <cell r="J26">
            <v>-1</v>
          </cell>
          <cell r="N26" t="str">
            <v/>
          </cell>
        </row>
        <row r="27">
          <cell r="A27" t="str">
            <v>Ebonmar Infiltrator</v>
          </cell>
          <cell r="B27">
            <v>24</v>
          </cell>
          <cell r="F27">
            <v>0</v>
          </cell>
          <cell r="I27">
            <v>8</v>
          </cell>
          <cell r="J27">
            <v>-1</v>
          </cell>
          <cell r="N27" t="str">
            <v/>
          </cell>
        </row>
        <row r="28">
          <cell r="A28" t="str">
            <v>Emissary of Barachiel</v>
          </cell>
          <cell r="B28">
            <v>25</v>
          </cell>
          <cell r="F28">
            <v>0</v>
          </cell>
          <cell r="I28">
            <v>8</v>
          </cell>
          <cell r="J28">
            <v>-1</v>
          </cell>
          <cell r="N28" t="str">
            <v/>
          </cell>
        </row>
        <row r="29">
          <cell r="A29" t="str">
            <v>Factotum</v>
          </cell>
          <cell r="B29">
            <v>26</v>
          </cell>
          <cell r="F29">
            <v>0</v>
          </cell>
          <cell r="I29">
            <v>8</v>
          </cell>
          <cell r="J29">
            <v>-1</v>
          </cell>
          <cell r="N29" t="str">
            <v/>
          </cell>
        </row>
        <row r="30">
          <cell r="A30" t="str">
            <v>Fatemaker</v>
          </cell>
          <cell r="B30">
            <v>27</v>
          </cell>
          <cell r="F30">
            <v>0</v>
          </cell>
          <cell r="I30">
            <v>8</v>
          </cell>
          <cell r="J30">
            <v>-1</v>
          </cell>
          <cell r="N30" t="str">
            <v/>
          </cell>
        </row>
        <row r="31">
          <cell r="A31" t="str">
            <v>Favored Soul</v>
          </cell>
          <cell r="B31">
            <v>28</v>
          </cell>
          <cell r="F31">
            <v>0</v>
          </cell>
          <cell r="I31">
            <v>8</v>
          </cell>
          <cell r="J31">
            <v>-1</v>
          </cell>
          <cell r="N31" t="str">
            <v/>
          </cell>
        </row>
        <row r="32">
          <cell r="A32" t="str">
            <v>Fiend of Blasphemy</v>
          </cell>
          <cell r="B32">
            <v>29</v>
          </cell>
          <cell r="F32">
            <v>0</v>
          </cell>
          <cell r="I32">
            <v>8</v>
          </cell>
          <cell r="J32">
            <v>-1</v>
          </cell>
          <cell r="N32" t="str">
            <v/>
          </cell>
        </row>
        <row r="33">
          <cell r="A33" t="str">
            <v>Gnome Artificer</v>
          </cell>
          <cell r="B33">
            <v>30</v>
          </cell>
          <cell r="F33">
            <v>0</v>
          </cell>
          <cell r="I33">
            <v>8</v>
          </cell>
          <cell r="J33">
            <v>-1</v>
          </cell>
          <cell r="N33" t="str">
            <v/>
          </cell>
        </row>
        <row r="34">
          <cell r="A34" t="str">
            <v>Healer</v>
          </cell>
          <cell r="B34">
            <v>31</v>
          </cell>
          <cell r="F34">
            <v>0</v>
          </cell>
          <cell r="I34">
            <v>8</v>
          </cell>
          <cell r="J34">
            <v>-1</v>
          </cell>
          <cell r="N34" t="str">
            <v/>
          </cell>
        </row>
        <row r="35">
          <cell r="A35" t="str">
            <v>Hexblade</v>
          </cell>
          <cell r="B35">
            <v>32</v>
          </cell>
          <cell r="F35">
            <v>0</v>
          </cell>
          <cell r="I35">
            <v>8</v>
          </cell>
          <cell r="J35">
            <v>-1</v>
          </cell>
          <cell r="N35" t="str">
            <v/>
          </cell>
        </row>
        <row r="36">
          <cell r="A36" t="str">
            <v>Hoardstealer</v>
          </cell>
          <cell r="B36">
            <v>33</v>
          </cell>
          <cell r="F36">
            <v>0</v>
          </cell>
          <cell r="I36">
            <v>8</v>
          </cell>
          <cell r="J36">
            <v>-1</v>
          </cell>
          <cell r="N36" t="str">
            <v/>
          </cell>
        </row>
        <row r="37">
          <cell r="A37" t="str">
            <v>Holy Liberator</v>
          </cell>
          <cell r="B37">
            <v>34</v>
          </cell>
          <cell r="F37">
            <v>0</v>
          </cell>
          <cell r="I37">
            <v>8</v>
          </cell>
          <cell r="J37">
            <v>-1</v>
          </cell>
          <cell r="N37" t="str">
            <v/>
          </cell>
        </row>
        <row r="38">
          <cell r="A38" t="str">
            <v>Hunter of the Dead</v>
          </cell>
          <cell r="B38">
            <v>35</v>
          </cell>
          <cell r="F38">
            <v>0</v>
          </cell>
          <cell r="I38">
            <v>8</v>
          </cell>
          <cell r="J38">
            <v>-1</v>
          </cell>
          <cell r="N38" t="str">
            <v/>
          </cell>
        </row>
        <row r="39">
          <cell r="A39" t="str">
            <v>Justice of Weald and Woe</v>
          </cell>
          <cell r="B39">
            <v>36</v>
          </cell>
          <cell r="F39">
            <v>0</v>
          </cell>
          <cell r="I39">
            <v>8</v>
          </cell>
          <cell r="J39">
            <v>-1</v>
          </cell>
          <cell r="N39" t="str">
            <v/>
          </cell>
        </row>
        <row r="40">
          <cell r="A40" t="str">
            <v>Kender Nightstalker</v>
          </cell>
          <cell r="B40">
            <v>37</v>
          </cell>
          <cell r="F40">
            <v>0</v>
          </cell>
          <cell r="I40">
            <v>8</v>
          </cell>
          <cell r="J40">
            <v>-1</v>
          </cell>
          <cell r="N40" t="str">
            <v/>
          </cell>
        </row>
        <row r="41">
          <cell r="A41" t="str">
            <v>Knight of the Chalice</v>
          </cell>
          <cell r="B41">
            <v>38</v>
          </cell>
          <cell r="F41">
            <v>0</v>
          </cell>
          <cell r="I41">
            <v>8</v>
          </cell>
          <cell r="J41">
            <v>-1</v>
          </cell>
          <cell r="N41" t="str">
            <v/>
          </cell>
        </row>
        <row r="42">
          <cell r="A42" t="str">
            <v>Knight of the Weave</v>
          </cell>
          <cell r="B42">
            <v>39</v>
          </cell>
          <cell r="F42">
            <v>0</v>
          </cell>
          <cell r="I42">
            <v>8</v>
          </cell>
          <cell r="J42">
            <v>-1</v>
          </cell>
          <cell r="N42" t="str">
            <v/>
          </cell>
        </row>
        <row r="43">
          <cell r="A43" t="str">
            <v>Manipulator</v>
          </cell>
          <cell r="B43">
            <v>40</v>
          </cell>
          <cell r="F43">
            <v>0</v>
          </cell>
          <cell r="I43">
            <v>8</v>
          </cell>
          <cell r="J43">
            <v>-1</v>
          </cell>
          <cell r="N43" t="str">
            <v/>
          </cell>
        </row>
        <row r="44">
          <cell r="A44" t="str">
            <v>Mesmerist</v>
          </cell>
          <cell r="B44">
            <v>41</v>
          </cell>
          <cell r="F44">
            <v>0</v>
          </cell>
          <cell r="I44">
            <v>8</v>
          </cell>
          <cell r="J44">
            <v>-1</v>
          </cell>
          <cell r="N44" t="str">
            <v/>
          </cell>
        </row>
        <row r="45">
          <cell r="A45" t="str">
            <v>Monster Hunter</v>
          </cell>
          <cell r="B45">
            <v>42</v>
          </cell>
          <cell r="F45">
            <v>0</v>
          </cell>
          <cell r="I45">
            <v>8</v>
          </cell>
          <cell r="J45">
            <v>-1</v>
          </cell>
          <cell r="N45" t="str">
            <v/>
          </cell>
        </row>
        <row r="46">
          <cell r="A46" t="str">
            <v>Mortal Hunter</v>
          </cell>
          <cell r="B46">
            <v>43</v>
          </cell>
          <cell r="F46">
            <v>0</v>
          </cell>
          <cell r="I46">
            <v>8</v>
          </cell>
          <cell r="J46">
            <v>-1</v>
          </cell>
          <cell r="N46" t="str">
            <v/>
          </cell>
        </row>
        <row r="47">
          <cell r="A47" t="str">
            <v>Mystic</v>
          </cell>
          <cell r="B47">
            <v>44</v>
          </cell>
          <cell r="F47">
            <v>0</v>
          </cell>
          <cell r="I47">
            <v>8</v>
          </cell>
          <cell r="J47">
            <v>-1</v>
          </cell>
          <cell r="N47" t="str">
            <v/>
          </cell>
        </row>
        <row r="48">
          <cell r="A48" t="str">
            <v>Night Lord</v>
          </cell>
          <cell r="B48">
            <v>45</v>
          </cell>
          <cell r="F48">
            <v>0</v>
          </cell>
          <cell r="I48">
            <v>8</v>
          </cell>
          <cell r="J48">
            <v>-1</v>
          </cell>
          <cell r="N48" t="str">
            <v/>
          </cell>
        </row>
        <row r="49">
          <cell r="A49" t="str">
            <v>Ocular Adept</v>
          </cell>
          <cell r="B49">
            <v>46</v>
          </cell>
          <cell r="F49">
            <v>0</v>
          </cell>
          <cell r="I49">
            <v>8</v>
          </cell>
          <cell r="J49">
            <v>-1</v>
          </cell>
          <cell r="N49" t="str">
            <v/>
          </cell>
        </row>
        <row r="50">
          <cell r="A50" t="str">
            <v>Paladin</v>
          </cell>
          <cell r="B50">
            <v>47</v>
          </cell>
          <cell r="F50">
            <v>0</v>
          </cell>
          <cell r="I50">
            <v>8</v>
          </cell>
          <cell r="J50">
            <v>-1</v>
          </cell>
          <cell r="N50" t="str">
            <v/>
          </cell>
        </row>
        <row r="51">
          <cell r="A51" t="str">
            <v>Pious Templar</v>
          </cell>
          <cell r="B51">
            <v>48</v>
          </cell>
          <cell r="F51">
            <v>0</v>
          </cell>
          <cell r="I51">
            <v>8</v>
          </cell>
          <cell r="J51">
            <v>-1</v>
          </cell>
          <cell r="N51" t="str">
            <v/>
          </cell>
        </row>
        <row r="52">
          <cell r="A52" t="str">
            <v>Prime Underdark Guide</v>
          </cell>
          <cell r="B52">
            <v>49</v>
          </cell>
          <cell r="F52">
            <v>0</v>
          </cell>
          <cell r="I52">
            <v>8</v>
          </cell>
          <cell r="J52">
            <v>-1</v>
          </cell>
          <cell r="N52" t="str">
            <v/>
          </cell>
        </row>
        <row r="53">
          <cell r="A53" t="str">
            <v>Ranger</v>
          </cell>
          <cell r="B53">
            <v>50</v>
          </cell>
          <cell r="F53">
            <v>0</v>
          </cell>
          <cell r="I53">
            <v>8</v>
          </cell>
          <cell r="J53">
            <v>-1</v>
          </cell>
          <cell r="N53" t="str">
            <v/>
          </cell>
        </row>
        <row r="54">
          <cell r="A54" t="str">
            <v>Scourge</v>
          </cell>
          <cell r="B54">
            <v>51</v>
          </cell>
          <cell r="F54">
            <v>0</v>
          </cell>
          <cell r="I54">
            <v>8</v>
          </cell>
          <cell r="J54">
            <v>-1</v>
          </cell>
          <cell r="N54" t="str">
            <v/>
          </cell>
        </row>
        <row r="55">
          <cell r="A55" t="str">
            <v>Shade Hunter</v>
          </cell>
          <cell r="B55">
            <v>52</v>
          </cell>
          <cell r="F55">
            <v>0</v>
          </cell>
          <cell r="I55">
            <v>8</v>
          </cell>
          <cell r="J55">
            <v>-1</v>
          </cell>
          <cell r="N55" t="str">
            <v/>
          </cell>
        </row>
        <row r="56">
          <cell r="A56" t="str">
            <v>Shaman</v>
          </cell>
          <cell r="B56">
            <v>53</v>
          </cell>
          <cell r="F56">
            <v>0</v>
          </cell>
          <cell r="I56">
            <v>8</v>
          </cell>
          <cell r="J56">
            <v>-1</v>
          </cell>
          <cell r="N56" t="str">
            <v/>
          </cell>
        </row>
        <row r="57">
          <cell r="A57" t="str">
            <v>Shugenja</v>
          </cell>
          <cell r="B57">
            <v>54</v>
          </cell>
          <cell r="F57">
            <v>0</v>
          </cell>
          <cell r="I57">
            <v>8</v>
          </cell>
          <cell r="J57">
            <v>-1</v>
          </cell>
          <cell r="N57" t="str">
            <v/>
          </cell>
        </row>
        <row r="58">
          <cell r="A58" t="str">
            <v>Slayer of Domiel</v>
          </cell>
          <cell r="B58">
            <v>55</v>
          </cell>
          <cell r="F58">
            <v>0</v>
          </cell>
          <cell r="I58">
            <v>8</v>
          </cell>
          <cell r="J58">
            <v>-1</v>
          </cell>
          <cell r="N58" t="str">
            <v/>
          </cell>
        </row>
        <row r="59">
          <cell r="A59" t="str">
            <v>Sohei</v>
          </cell>
          <cell r="B59">
            <v>56</v>
          </cell>
          <cell r="F59">
            <v>0</v>
          </cell>
          <cell r="I59">
            <v>8</v>
          </cell>
          <cell r="J59">
            <v>-1</v>
          </cell>
          <cell r="N59" t="str">
            <v/>
          </cell>
        </row>
        <row r="60">
          <cell r="A60" t="str">
            <v>Sorcerer</v>
          </cell>
          <cell r="B60">
            <v>57</v>
          </cell>
          <cell r="F60">
            <v>0</v>
          </cell>
          <cell r="I60">
            <v>8</v>
          </cell>
          <cell r="J60">
            <v>-1</v>
          </cell>
          <cell r="N60" t="str">
            <v/>
          </cell>
        </row>
        <row r="61">
          <cell r="A61" t="str">
            <v>Spellfire Adept</v>
          </cell>
          <cell r="B61">
            <v>58</v>
          </cell>
          <cell r="F61">
            <v>0</v>
          </cell>
          <cell r="I61">
            <v>8</v>
          </cell>
          <cell r="J61">
            <v>-1</v>
          </cell>
          <cell r="N61" t="str">
            <v/>
          </cell>
        </row>
        <row r="62">
          <cell r="A62" t="str">
            <v>Spellthief</v>
          </cell>
          <cell r="B62">
            <v>59</v>
          </cell>
          <cell r="F62">
            <v>0</v>
          </cell>
          <cell r="I62">
            <v>8</v>
          </cell>
          <cell r="J62">
            <v>-1</v>
          </cell>
          <cell r="N62" t="str">
            <v/>
          </cell>
        </row>
        <row r="63">
          <cell r="A63" t="str">
            <v>Spirit Shaman</v>
          </cell>
          <cell r="B63">
            <v>60</v>
          </cell>
          <cell r="F63">
            <v>0</v>
          </cell>
          <cell r="I63">
            <v>8</v>
          </cell>
          <cell r="J63">
            <v>-1</v>
          </cell>
          <cell r="N63" t="str">
            <v/>
          </cell>
        </row>
        <row r="64">
          <cell r="A64" t="str">
            <v>Sublime Chord</v>
          </cell>
          <cell r="B64">
            <v>61</v>
          </cell>
          <cell r="F64">
            <v>0</v>
          </cell>
          <cell r="I64">
            <v>8</v>
          </cell>
          <cell r="J64">
            <v>-1</v>
          </cell>
          <cell r="N64" t="str">
            <v/>
          </cell>
        </row>
        <row r="65">
          <cell r="A65" t="str">
            <v>Suel Arcanamach</v>
          </cell>
          <cell r="B65">
            <v>62</v>
          </cell>
          <cell r="F65">
            <v>0</v>
          </cell>
          <cell r="I65">
            <v>8</v>
          </cell>
          <cell r="J65">
            <v>-1</v>
          </cell>
          <cell r="N65" t="str">
            <v/>
          </cell>
        </row>
        <row r="66">
          <cell r="A66" t="str">
            <v>Temple Raider of Olidammara</v>
          </cell>
          <cell r="B66">
            <v>63</v>
          </cell>
          <cell r="F66">
            <v>0</v>
          </cell>
          <cell r="I66">
            <v>8</v>
          </cell>
          <cell r="J66">
            <v>-1</v>
          </cell>
          <cell r="N66" t="str">
            <v/>
          </cell>
        </row>
        <row r="67">
          <cell r="A67" t="str">
            <v>Ur-Priest</v>
          </cell>
          <cell r="B67">
            <v>64</v>
          </cell>
          <cell r="F67">
            <v>0</v>
          </cell>
          <cell r="I67">
            <v>8</v>
          </cell>
          <cell r="J67">
            <v>-1</v>
          </cell>
          <cell r="N67" t="str">
            <v/>
          </cell>
        </row>
        <row r="68">
          <cell r="A68" t="str">
            <v>Vassal of Bahamut</v>
          </cell>
          <cell r="B68">
            <v>65</v>
          </cell>
          <cell r="F68">
            <v>0</v>
          </cell>
          <cell r="I68">
            <v>8</v>
          </cell>
          <cell r="J68">
            <v>-1</v>
          </cell>
          <cell r="N68" t="str">
            <v/>
          </cell>
        </row>
        <row r="69">
          <cell r="A69" t="str">
            <v>Vigilante</v>
          </cell>
          <cell r="B69">
            <v>66</v>
          </cell>
          <cell r="F69">
            <v>0</v>
          </cell>
          <cell r="I69">
            <v>8</v>
          </cell>
          <cell r="J69">
            <v>-1</v>
          </cell>
          <cell r="N69" t="str">
            <v/>
          </cell>
        </row>
        <row r="70">
          <cell r="A70" t="str">
            <v>Warlock</v>
          </cell>
          <cell r="B70">
            <v>67</v>
          </cell>
          <cell r="F70">
            <v>0</v>
          </cell>
          <cell r="I70">
            <v>8</v>
          </cell>
          <cell r="J70">
            <v>-1</v>
          </cell>
          <cell r="N70" t="str">
            <v/>
          </cell>
        </row>
        <row r="71">
          <cell r="A71" t="str">
            <v>Warmage</v>
          </cell>
          <cell r="B71">
            <v>68</v>
          </cell>
          <cell r="F71">
            <v>0</v>
          </cell>
          <cell r="I71">
            <v>8</v>
          </cell>
          <cell r="J71">
            <v>-1</v>
          </cell>
          <cell r="N71" t="str">
            <v/>
          </cell>
        </row>
        <row r="72">
          <cell r="A72" t="str">
            <v>Wizard</v>
          </cell>
          <cell r="B72">
            <v>69</v>
          </cell>
          <cell r="F72">
            <v>0</v>
          </cell>
          <cell r="I72">
            <v>8</v>
          </cell>
          <cell r="J72">
            <v>-1</v>
          </cell>
          <cell r="N72" t="str">
            <v/>
          </cell>
        </row>
        <row r="73">
          <cell r="A73" t="str">
            <v>Wu Jen</v>
          </cell>
          <cell r="B73">
            <v>70</v>
          </cell>
          <cell r="F73">
            <v>0</v>
          </cell>
          <cell r="I73">
            <v>8</v>
          </cell>
          <cell r="J73">
            <v>-1</v>
          </cell>
          <cell r="N73" t="str">
            <v/>
          </cell>
        </row>
        <row r="75">
          <cell r="D75">
            <v>-1</v>
          </cell>
          <cell r="F75">
            <v>0</v>
          </cell>
        </row>
        <row r="78">
          <cell r="L78" t="str">
            <v>Human</v>
          </cell>
        </row>
        <row r="80">
          <cell r="C80">
            <v>0</v>
          </cell>
          <cell r="D80">
            <v>0</v>
          </cell>
          <cell r="E80">
            <v>0</v>
          </cell>
          <cell r="L80">
            <v>-1</v>
          </cell>
        </row>
        <row r="81">
          <cell r="C81">
            <v>0</v>
          </cell>
          <cell r="E81">
            <v>0</v>
          </cell>
          <cell r="L81">
            <v>-1</v>
          </cell>
        </row>
        <row r="82">
          <cell r="C82">
            <v>0</v>
          </cell>
          <cell r="E82">
            <v>0</v>
          </cell>
          <cell r="L82">
            <v>-1</v>
          </cell>
        </row>
        <row r="83">
          <cell r="E83">
            <v>0</v>
          </cell>
          <cell r="L83">
            <v>-1</v>
          </cell>
        </row>
        <row r="84">
          <cell r="AX84" t="str">
            <v>not valid</v>
          </cell>
          <cell r="BB84">
            <v>0</v>
          </cell>
        </row>
        <row r="85">
          <cell r="AX85" t="str">
            <v>not valid</v>
          </cell>
          <cell r="BB85">
            <v>1</v>
          </cell>
        </row>
        <row r="86">
          <cell r="AX86" t="str">
            <v>not valid</v>
          </cell>
          <cell r="BB86">
            <v>2</v>
          </cell>
        </row>
        <row r="87">
          <cell r="L87">
            <v>-1</v>
          </cell>
          <cell r="AX87" t="str">
            <v>not valid</v>
          </cell>
          <cell r="BB87">
            <v>3</v>
          </cell>
        </row>
        <row r="88">
          <cell r="L88">
            <v>0</v>
          </cell>
          <cell r="AX88" t="str">
            <v>not valid</v>
          </cell>
          <cell r="BB88">
            <v>4</v>
          </cell>
        </row>
        <row r="89">
          <cell r="L89">
            <v>0</v>
          </cell>
          <cell r="AX89" t="str">
            <v>not valid</v>
          </cell>
          <cell r="BB89">
            <v>5</v>
          </cell>
        </row>
        <row r="90">
          <cell r="L90">
            <v>0</v>
          </cell>
          <cell r="AX90" t="str">
            <v>not valid</v>
          </cell>
          <cell r="BB90">
            <v>6</v>
          </cell>
        </row>
        <row r="91">
          <cell r="AX91" t="str">
            <v>not valid</v>
          </cell>
          <cell r="BB91">
            <v>7</v>
          </cell>
        </row>
        <row r="92">
          <cell r="AX92" t="str">
            <v>not valid</v>
          </cell>
          <cell r="BB92">
            <v>8</v>
          </cell>
        </row>
        <row r="93">
          <cell r="AX93" t="str">
            <v>not valid</v>
          </cell>
          <cell r="BB93">
            <v>9</v>
          </cell>
        </row>
        <row r="94">
          <cell r="AX94" t="str">
            <v>not valid</v>
          </cell>
        </row>
        <row r="95">
          <cell r="AX95" t="str">
            <v>not valid</v>
          </cell>
        </row>
        <row r="96">
          <cell r="L96" t="str">
            <v/>
          </cell>
          <cell r="AX96" t="str">
            <v>not valid</v>
          </cell>
        </row>
        <row r="97">
          <cell r="L97">
            <v>0</v>
          </cell>
          <cell r="AX97" t="str">
            <v>not valid</v>
          </cell>
        </row>
        <row r="98">
          <cell r="L98" t="str">
            <v/>
          </cell>
          <cell r="AX98" t="str">
            <v>not valid</v>
          </cell>
        </row>
        <row r="99">
          <cell r="AX99" t="str">
            <v>not valid</v>
          </cell>
        </row>
        <row r="100">
          <cell r="AX100" t="str">
            <v>not valid</v>
          </cell>
        </row>
        <row r="101">
          <cell r="AX101" t="str">
            <v>not valid</v>
          </cell>
        </row>
        <row r="102">
          <cell r="L102" t="b">
            <v>0</v>
          </cell>
          <cell r="AX102" t="str">
            <v>not valid</v>
          </cell>
        </row>
        <row r="103">
          <cell r="AX103" t="str">
            <v>not valid</v>
          </cell>
        </row>
        <row r="104">
          <cell r="AX104" t="str">
            <v>not valid</v>
          </cell>
        </row>
        <row r="105">
          <cell r="AX105" t="str">
            <v>not valid</v>
          </cell>
        </row>
        <row r="106">
          <cell r="AX106" t="str">
            <v>not valid</v>
          </cell>
        </row>
        <row r="107">
          <cell r="AX107" t="str">
            <v>not valid</v>
          </cell>
        </row>
        <row r="108">
          <cell r="AX108" t="str">
            <v>not valid</v>
          </cell>
        </row>
        <row r="109">
          <cell r="AX109" t="str">
            <v>not valid</v>
          </cell>
        </row>
        <row r="110">
          <cell r="AX110" t="str">
            <v>not valid</v>
          </cell>
        </row>
        <row r="111">
          <cell r="AX111" t="str">
            <v>not valid</v>
          </cell>
        </row>
        <row r="112">
          <cell r="AX112" t="str">
            <v>not valid</v>
          </cell>
        </row>
        <row r="113">
          <cell r="AX113" t="str">
            <v>not valid</v>
          </cell>
        </row>
        <row r="114">
          <cell r="AX114" t="str">
            <v>not valid</v>
          </cell>
        </row>
        <row r="115">
          <cell r="AX115" t="str">
            <v>not valid</v>
          </cell>
        </row>
        <row r="116">
          <cell r="AX116" t="str">
            <v>not valid</v>
          </cell>
        </row>
        <row r="117">
          <cell r="AX117" t="str">
            <v>not valid</v>
          </cell>
        </row>
        <row r="118">
          <cell r="AX118" t="str">
            <v>not valid</v>
          </cell>
        </row>
        <row r="119">
          <cell r="AX119" t="str">
            <v>not valid</v>
          </cell>
        </row>
        <row r="120">
          <cell r="AX120" t="str">
            <v>not valid</v>
          </cell>
        </row>
        <row r="121">
          <cell r="AX121" t="str">
            <v>not valid</v>
          </cell>
        </row>
        <row r="122">
          <cell r="AX122" t="str">
            <v>not valid</v>
          </cell>
        </row>
      </sheetData>
      <sheetData sheetId="21">
        <row r="3">
          <cell r="L3" t="str">
            <v>Select Manifesting Class</v>
          </cell>
        </row>
        <row r="4">
          <cell r="A4" t="str">
            <v>Ardent</v>
          </cell>
          <cell r="B4">
            <v>1</v>
          </cell>
          <cell r="C4">
            <v>0</v>
          </cell>
          <cell r="D4">
            <v>0</v>
          </cell>
          <cell r="E4">
            <v>0</v>
          </cell>
          <cell r="F4">
            <v>0</v>
          </cell>
          <cell r="G4">
            <v>8</v>
          </cell>
          <cell r="H4">
            <v>-1</v>
          </cell>
          <cell r="I4" t="str">
            <v>Ardt</v>
          </cell>
          <cell r="J4">
            <v>0</v>
          </cell>
          <cell r="L4" t="str">
            <v/>
          </cell>
        </row>
        <row r="5">
          <cell r="A5" t="str">
            <v>Divine Mind</v>
          </cell>
          <cell r="B5">
            <v>2</v>
          </cell>
          <cell r="C5">
            <v>0</v>
          </cell>
          <cell r="D5">
            <v>0</v>
          </cell>
          <cell r="E5">
            <v>0</v>
          </cell>
          <cell r="F5">
            <v>0</v>
          </cell>
          <cell r="G5">
            <v>8</v>
          </cell>
          <cell r="H5">
            <v>-1</v>
          </cell>
          <cell r="I5" t="str">
            <v>DvMd</v>
          </cell>
          <cell r="J5">
            <v>0</v>
          </cell>
          <cell r="L5" t="str">
            <v/>
          </cell>
        </row>
        <row r="6">
          <cell r="A6" t="str">
            <v>Fist of Zuoken</v>
          </cell>
          <cell r="B6">
            <v>3</v>
          </cell>
          <cell r="C6">
            <v>0</v>
          </cell>
          <cell r="D6">
            <v>0</v>
          </cell>
          <cell r="E6">
            <v>0</v>
          </cell>
          <cell r="F6">
            <v>0</v>
          </cell>
          <cell r="G6">
            <v>8</v>
          </cell>
          <cell r="H6">
            <v>-1</v>
          </cell>
          <cell r="I6" t="str">
            <v>FoZ</v>
          </cell>
          <cell r="J6">
            <v>0</v>
          </cell>
          <cell r="L6" t="str">
            <v/>
          </cell>
        </row>
        <row r="7">
          <cell r="A7" t="str">
            <v>Lurk</v>
          </cell>
          <cell r="B7">
            <v>4</v>
          </cell>
          <cell r="C7">
            <v>0</v>
          </cell>
          <cell r="D7">
            <v>0</v>
          </cell>
          <cell r="E7">
            <v>0</v>
          </cell>
          <cell r="F7">
            <v>0</v>
          </cell>
          <cell r="G7">
            <v>8</v>
          </cell>
          <cell r="H7">
            <v>-1</v>
          </cell>
          <cell r="I7" t="str">
            <v>Lrk</v>
          </cell>
          <cell r="J7">
            <v>0</v>
          </cell>
          <cell r="L7" t="str">
            <v/>
          </cell>
        </row>
        <row r="8">
          <cell r="A8" t="str">
            <v>Psion</v>
          </cell>
          <cell r="B8">
            <v>5</v>
          </cell>
          <cell r="C8">
            <v>0</v>
          </cell>
          <cell r="D8">
            <v>0</v>
          </cell>
          <cell r="E8">
            <v>0</v>
          </cell>
          <cell r="F8">
            <v>0</v>
          </cell>
          <cell r="G8">
            <v>8</v>
          </cell>
          <cell r="H8">
            <v>-1</v>
          </cell>
          <cell r="I8" t="str">
            <v>Psi</v>
          </cell>
          <cell r="J8">
            <v>0</v>
          </cell>
          <cell r="L8" t="str">
            <v/>
          </cell>
        </row>
        <row r="9">
          <cell r="A9" t="str">
            <v>Psychic Warrior</v>
          </cell>
          <cell r="B9">
            <v>6</v>
          </cell>
          <cell r="C9">
            <v>0</v>
          </cell>
          <cell r="D9">
            <v>0</v>
          </cell>
          <cell r="E9">
            <v>0</v>
          </cell>
          <cell r="F9">
            <v>0</v>
          </cell>
          <cell r="G9">
            <v>8</v>
          </cell>
          <cell r="H9">
            <v>-1</v>
          </cell>
          <cell r="I9" t="str">
            <v>Psw</v>
          </cell>
          <cell r="J9">
            <v>0</v>
          </cell>
          <cell r="L9" t="str">
            <v/>
          </cell>
        </row>
        <row r="10">
          <cell r="A10" t="str">
            <v>War Mind</v>
          </cell>
          <cell r="B10">
            <v>7</v>
          </cell>
          <cell r="C10">
            <v>0</v>
          </cell>
          <cell r="D10">
            <v>0</v>
          </cell>
          <cell r="E10">
            <v>0</v>
          </cell>
          <cell r="F10">
            <v>0</v>
          </cell>
          <cell r="G10">
            <v>8</v>
          </cell>
          <cell r="H10">
            <v>-1</v>
          </cell>
          <cell r="I10" t="str">
            <v>Wmd</v>
          </cell>
          <cell r="J10">
            <v>0</v>
          </cell>
          <cell r="L10" t="str">
            <v/>
          </cell>
        </row>
        <row r="11">
          <cell r="A11" t="str">
            <v>Wilder</v>
          </cell>
          <cell r="B11">
            <v>8</v>
          </cell>
          <cell r="C11">
            <v>0</v>
          </cell>
          <cell r="D11">
            <v>0</v>
          </cell>
          <cell r="E11">
            <v>0</v>
          </cell>
          <cell r="F11">
            <v>0</v>
          </cell>
          <cell r="G11">
            <v>8</v>
          </cell>
          <cell r="H11">
            <v>-1</v>
          </cell>
          <cell r="I11" t="str">
            <v>Wld</v>
          </cell>
          <cell r="J11">
            <v>0</v>
          </cell>
          <cell r="L11" t="str">
            <v/>
          </cell>
        </row>
        <row r="12">
          <cell r="A12" t="str">
            <v>Zerth Cenobite</v>
          </cell>
          <cell r="B12">
            <v>9</v>
          </cell>
          <cell r="C12">
            <v>0</v>
          </cell>
          <cell r="D12">
            <v>0</v>
          </cell>
          <cell r="E12">
            <v>0</v>
          </cell>
          <cell r="F12">
            <v>0</v>
          </cell>
          <cell r="G12">
            <v>8</v>
          </cell>
          <cell r="H12">
            <v>-1</v>
          </cell>
          <cell r="I12" t="str">
            <v>ZtCb</v>
          </cell>
          <cell r="J12">
            <v>0</v>
          </cell>
          <cell r="L12" t="str">
            <v/>
          </cell>
        </row>
        <row r="14">
          <cell r="D14">
            <v>8</v>
          </cell>
          <cell r="E14">
            <v>-1</v>
          </cell>
        </row>
        <row r="15">
          <cell r="D15">
            <v>8</v>
          </cell>
          <cell r="E15">
            <v>-1</v>
          </cell>
        </row>
        <row r="16">
          <cell r="D16">
            <v>8</v>
          </cell>
          <cell r="E16">
            <v>-1</v>
          </cell>
          <cell r="K16">
            <v>0</v>
          </cell>
        </row>
        <row r="17">
          <cell r="K17">
            <v>0</v>
          </cell>
        </row>
        <row r="18">
          <cell r="F18">
            <v>0</v>
          </cell>
          <cell r="K18">
            <v>0</v>
          </cell>
          <cell r="Q18">
            <v>0</v>
          </cell>
          <cell r="R18">
            <v>0</v>
          </cell>
          <cell r="S18">
            <v>0</v>
          </cell>
          <cell r="U18">
            <v>0</v>
          </cell>
          <cell r="V18">
            <v>0</v>
          </cell>
          <cell r="W18">
            <v>0</v>
          </cell>
        </row>
        <row r="19">
          <cell r="K19">
            <v>0</v>
          </cell>
          <cell r="Q19">
            <v>1</v>
          </cell>
          <cell r="R19">
            <v>2</v>
          </cell>
          <cell r="S19">
            <v>3</v>
          </cell>
          <cell r="U19">
            <v>1</v>
          </cell>
          <cell r="V19">
            <v>0</v>
          </cell>
          <cell r="W19">
            <v>1</v>
          </cell>
        </row>
        <row r="20">
          <cell r="K20" t="b">
            <v>0</v>
          </cell>
          <cell r="Q20">
            <v>2</v>
          </cell>
          <cell r="R20">
            <v>6</v>
          </cell>
          <cell r="S20">
            <v>5</v>
          </cell>
          <cell r="U20">
            <v>2</v>
          </cell>
          <cell r="V20">
            <v>1</v>
          </cell>
          <cell r="W20">
            <v>2</v>
          </cell>
        </row>
        <row r="21">
          <cell r="Q21">
            <v>3</v>
          </cell>
          <cell r="R21">
            <v>11</v>
          </cell>
          <cell r="S21">
            <v>7</v>
          </cell>
          <cell r="U21">
            <v>3</v>
          </cell>
          <cell r="V21">
            <v>3</v>
          </cell>
          <cell r="W21">
            <v>3</v>
          </cell>
        </row>
        <row r="22">
          <cell r="Q22">
            <v>4</v>
          </cell>
          <cell r="R22">
            <v>17</v>
          </cell>
          <cell r="S22">
            <v>9</v>
          </cell>
          <cell r="U22">
            <v>4</v>
          </cell>
          <cell r="V22">
            <v>5</v>
          </cell>
          <cell r="W22">
            <v>4</v>
          </cell>
        </row>
        <row r="23">
          <cell r="F23" t="str">
            <v>Human</v>
          </cell>
          <cell r="Q23">
            <v>5</v>
          </cell>
          <cell r="R23">
            <v>25</v>
          </cell>
          <cell r="S23">
            <v>11</v>
          </cell>
          <cell r="U23">
            <v>5</v>
          </cell>
          <cell r="V23">
            <v>7</v>
          </cell>
          <cell r="W23">
            <v>5</v>
          </cell>
        </row>
        <row r="24">
          <cell r="F24" t="str">
            <v>Human</v>
          </cell>
          <cell r="Q24">
            <v>6</v>
          </cell>
          <cell r="R24">
            <v>35</v>
          </cell>
          <cell r="S24">
            <v>13</v>
          </cell>
          <cell r="U24">
            <v>6</v>
          </cell>
          <cell r="V24">
            <v>11</v>
          </cell>
          <cell r="W24">
            <v>6</v>
          </cell>
        </row>
        <row r="25">
          <cell r="Q25">
            <v>7</v>
          </cell>
          <cell r="R25">
            <v>46</v>
          </cell>
          <cell r="S25">
            <v>15</v>
          </cell>
          <cell r="U25">
            <v>7</v>
          </cell>
          <cell r="V25">
            <v>15</v>
          </cell>
          <cell r="W25">
            <v>7</v>
          </cell>
        </row>
        <row r="26">
          <cell r="Q26">
            <v>8</v>
          </cell>
          <cell r="R26">
            <v>58</v>
          </cell>
          <cell r="S26">
            <v>17</v>
          </cell>
          <cell r="U26">
            <v>8</v>
          </cell>
          <cell r="V26">
            <v>19</v>
          </cell>
          <cell r="W26">
            <v>8</v>
          </cell>
        </row>
        <row r="27">
          <cell r="Q27">
            <v>9</v>
          </cell>
          <cell r="R27">
            <v>72</v>
          </cell>
          <cell r="S27">
            <v>19</v>
          </cell>
          <cell r="U27">
            <v>9</v>
          </cell>
          <cell r="V27">
            <v>23</v>
          </cell>
          <cell r="W27">
            <v>9</v>
          </cell>
        </row>
        <row r="28">
          <cell r="Q28">
            <v>10</v>
          </cell>
          <cell r="R28">
            <v>88</v>
          </cell>
          <cell r="S28">
            <v>21</v>
          </cell>
          <cell r="U28">
            <v>10</v>
          </cell>
          <cell r="V28">
            <v>27</v>
          </cell>
          <cell r="W28">
            <v>10</v>
          </cell>
        </row>
        <row r="29">
          <cell r="Q29">
            <v>11</v>
          </cell>
          <cell r="R29">
            <v>106</v>
          </cell>
          <cell r="S29">
            <v>22</v>
          </cell>
          <cell r="U29">
            <v>11</v>
          </cell>
          <cell r="V29">
            <v>35</v>
          </cell>
          <cell r="W29">
            <v>11</v>
          </cell>
        </row>
        <row r="30">
          <cell r="Q30">
            <v>12</v>
          </cell>
          <cell r="R30">
            <v>126</v>
          </cell>
          <cell r="S30">
            <v>24</v>
          </cell>
          <cell r="U30">
            <v>12</v>
          </cell>
          <cell r="V30">
            <v>43</v>
          </cell>
          <cell r="W30">
            <v>12</v>
          </cell>
        </row>
        <row r="31">
          <cell r="Q31">
            <v>13</v>
          </cell>
          <cell r="R31">
            <v>147</v>
          </cell>
          <cell r="S31">
            <v>25</v>
          </cell>
          <cell r="U31">
            <v>13</v>
          </cell>
          <cell r="V31">
            <v>51</v>
          </cell>
          <cell r="W31">
            <v>13</v>
          </cell>
        </row>
        <row r="32">
          <cell r="Q32">
            <v>14</v>
          </cell>
          <cell r="R32">
            <v>170</v>
          </cell>
          <cell r="S32">
            <v>27</v>
          </cell>
          <cell r="U32">
            <v>14</v>
          </cell>
          <cell r="V32">
            <v>59</v>
          </cell>
          <cell r="W32">
            <v>14</v>
          </cell>
        </row>
        <row r="33">
          <cell r="Q33">
            <v>15</v>
          </cell>
          <cell r="R33">
            <v>195</v>
          </cell>
          <cell r="S33">
            <v>28</v>
          </cell>
          <cell r="U33">
            <v>15</v>
          </cell>
          <cell r="V33">
            <v>67</v>
          </cell>
          <cell r="W33">
            <v>15</v>
          </cell>
        </row>
        <row r="34">
          <cell r="Q34">
            <v>16</v>
          </cell>
          <cell r="R34">
            <v>221</v>
          </cell>
          <cell r="S34">
            <v>30</v>
          </cell>
          <cell r="U34">
            <v>16</v>
          </cell>
          <cell r="V34">
            <v>79</v>
          </cell>
          <cell r="W34">
            <v>16</v>
          </cell>
        </row>
        <row r="35">
          <cell r="Q35">
            <v>17</v>
          </cell>
          <cell r="R35">
            <v>250</v>
          </cell>
          <cell r="S35">
            <v>31</v>
          </cell>
          <cell r="U35">
            <v>17</v>
          </cell>
          <cell r="V35">
            <v>91</v>
          </cell>
          <cell r="W35">
            <v>17</v>
          </cell>
        </row>
        <row r="36">
          <cell r="Q36">
            <v>18</v>
          </cell>
          <cell r="R36">
            <v>280</v>
          </cell>
          <cell r="S36">
            <v>33</v>
          </cell>
          <cell r="U36">
            <v>18</v>
          </cell>
          <cell r="V36">
            <v>103</v>
          </cell>
          <cell r="W36">
            <v>18</v>
          </cell>
        </row>
        <row r="37">
          <cell r="Q37">
            <v>19</v>
          </cell>
          <cell r="R37">
            <v>311</v>
          </cell>
          <cell r="S37">
            <v>34</v>
          </cell>
          <cell r="U37">
            <v>19</v>
          </cell>
          <cell r="V37">
            <v>115</v>
          </cell>
          <cell r="W37">
            <v>19</v>
          </cell>
        </row>
        <row r="38">
          <cell r="Q38">
            <v>20</v>
          </cell>
          <cell r="R38">
            <v>343</v>
          </cell>
          <cell r="S38">
            <v>36</v>
          </cell>
          <cell r="U38">
            <v>20</v>
          </cell>
          <cell r="V38">
            <v>127</v>
          </cell>
          <cell r="W38">
            <v>20</v>
          </cell>
        </row>
        <row r="42">
          <cell r="Q42">
            <v>0</v>
          </cell>
          <cell r="R42">
            <v>0</v>
          </cell>
          <cell r="S42">
            <v>0</v>
          </cell>
          <cell r="U42">
            <v>0</v>
          </cell>
          <cell r="V42">
            <v>0</v>
          </cell>
          <cell r="W42">
            <v>0</v>
          </cell>
        </row>
        <row r="43">
          <cell r="Q43">
            <v>1</v>
          </cell>
          <cell r="R43">
            <v>2</v>
          </cell>
          <cell r="S43">
            <v>1</v>
          </cell>
          <cell r="U43">
            <v>1</v>
          </cell>
          <cell r="V43">
            <v>1</v>
          </cell>
          <cell r="W43">
            <v>1</v>
          </cell>
        </row>
        <row r="44">
          <cell r="Q44">
            <v>2</v>
          </cell>
          <cell r="R44">
            <v>6</v>
          </cell>
          <cell r="S44">
            <v>2</v>
          </cell>
          <cell r="U44">
            <v>2</v>
          </cell>
          <cell r="V44">
            <v>3</v>
          </cell>
          <cell r="W44">
            <v>2</v>
          </cell>
        </row>
        <row r="45">
          <cell r="Q45">
            <v>3</v>
          </cell>
          <cell r="R45">
            <v>11</v>
          </cell>
          <cell r="S45">
            <v>2</v>
          </cell>
          <cell r="U45">
            <v>3</v>
          </cell>
          <cell r="V45">
            <v>6</v>
          </cell>
          <cell r="W45">
            <v>3</v>
          </cell>
        </row>
        <row r="46">
          <cell r="Q46">
            <v>4</v>
          </cell>
          <cell r="R46">
            <v>17</v>
          </cell>
          <cell r="S46">
            <v>3</v>
          </cell>
          <cell r="U46">
            <v>4</v>
          </cell>
          <cell r="V46">
            <v>10</v>
          </cell>
          <cell r="W46">
            <v>4</v>
          </cell>
        </row>
        <row r="47">
          <cell r="Q47">
            <v>5</v>
          </cell>
          <cell r="R47">
            <v>25</v>
          </cell>
          <cell r="S47">
            <v>3</v>
          </cell>
          <cell r="U47">
            <v>5</v>
          </cell>
          <cell r="V47">
            <v>15</v>
          </cell>
          <cell r="W47">
            <v>5</v>
          </cell>
        </row>
        <row r="48">
          <cell r="Q48">
            <v>6</v>
          </cell>
          <cell r="R48">
            <v>35</v>
          </cell>
          <cell r="S48">
            <v>4</v>
          </cell>
          <cell r="U48">
            <v>6</v>
          </cell>
          <cell r="V48">
            <v>23</v>
          </cell>
          <cell r="W48">
            <v>6</v>
          </cell>
        </row>
        <row r="49">
          <cell r="Q49">
            <v>7</v>
          </cell>
          <cell r="R49">
            <v>46</v>
          </cell>
          <cell r="S49">
            <v>4</v>
          </cell>
          <cell r="U49">
            <v>7</v>
          </cell>
          <cell r="V49">
            <v>31</v>
          </cell>
          <cell r="W49">
            <v>7</v>
          </cell>
        </row>
        <row r="50">
          <cell r="Q50">
            <v>8</v>
          </cell>
          <cell r="R50">
            <v>58</v>
          </cell>
          <cell r="S50">
            <v>5</v>
          </cell>
          <cell r="U50">
            <v>8</v>
          </cell>
          <cell r="V50">
            <v>43</v>
          </cell>
          <cell r="W50">
            <v>8</v>
          </cell>
        </row>
        <row r="51">
          <cell r="Q51">
            <v>9</v>
          </cell>
          <cell r="R51">
            <v>72</v>
          </cell>
          <cell r="S51">
            <v>5</v>
          </cell>
          <cell r="U51">
            <v>9</v>
          </cell>
          <cell r="V51">
            <v>55</v>
          </cell>
          <cell r="W51">
            <v>9</v>
          </cell>
        </row>
        <row r="52">
          <cell r="Q52">
            <v>10</v>
          </cell>
          <cell r="R52">
            <v>88</v>
          </cell>
          <cell r="S52">
            <v>6</v>
          </cell>
          <cell r="U52">
            <v>10</v>
          </cell>
          <cell r="V52">
            <v>71</v>
          </cell>
          <cell r="W52">
            <v>10</v>
          </cell>
        </row>
        <row r="53">
          <cell r="Q53">
            <v>11</v>
          </cell>
          <cell r="R53">
            <v>106</v>
          </cell>
          <cell r="S53">
            <v>6</v>
          </cell>
        </row>
        <row r="54">
          <cell r="Q54">
            <v>12</v>
          </cell>
          <cell r="R54">
            <v>126</v>
          </cell>
          <cell r="S54">
            <v>7</v>
          </cell>
        </row>
        <row r="55">
          <cell r="Q55">
            <v>13</v>
          </cell>
          <cell r="R55">
            <v>147</v>
          </cell>
          <cell r="S55">
            <v>7</v>
          </cell>
        </row>
        <row r="56">
          <cell r="Q56">
            <v>14</v>
          </cell>
          <cell r="R56">
            <v>170</v>
          </cell>
          <cell r="S56">
            <v>8</v>
          </cell>
          <cell r="U56">
            <v>0</v>
          </cell>
          <cell r="V56">
            <v>0</v>
          </cell>
          <cell r="W56">
            <v>0</v>
          </cell>
        </row>
        <row r="57">
          <cell r="Q57">
            <v>15</v>
          </cell>
          <cell r="R57">
            <v>195</v>
          </cell>
          <cell r="S57">
            <v>8</v>
          </cell>
          <cell r="U57">
            <v>1</v>
          </cell>
          <cell r="V57">
            <v>2</v>
          </cell>
          <cell r="W57">
            <v>1</v>
          </cell>
        </row>
        <row r="58">
          <cell r="Q58">
            <v>16</v>
          </cell>
          <cell r="R58">
            <v>221</v>
          </cell>
          <cell r="S58">
            <v>9</v>
          </cell>
          <cell r="U58">
            <v>2</v>
          </cell>
          <cell r="V58">
            <v>5</v>
          </cell>
          <cell r="W58">
            <v>2</v>
          </cell>
        </row>
        <row r="59">
          <cell r="Q59">
            <v>17</v>
          </cell>
          <cell r="R59">
            <v>250</v>
          </cell>
          <cell r="S59">
            <v>9</v>
          </cell>
          <cell r="U59">
            <v>3</v>
          </cell>
          <cell r="V59">
            <v>9</v>
          </cell>
          <cell r="W59">
            <v>2</v>
          </cell>
        </row>
        <row r="60">
          <cell r="Q60">
            <v>18</v>
          </cell>
          <cell r="R60">
            <v>280</v>
          </cell>
          <cell r="S60">
            <v>10</v>
          </cell>
          <cell r="U60">
            <v>4</v>
          </cell>
          <cell r="V60">
            <v>14</v>
          </cell>
          <cell r="W60">
            <v>3</v>
          </cell>
        </row>
        <row r="61">
          <cell r="Q61">
            <v>19</v>
          </cell>
          <cell r="R61">
            <v>311</v>
          </cell>
          <cell r="S61">
            <v>10</v>
          </cell>
          <cell r="U61">
            <v>5</v>
          </cell>
          <cell r="V61">
            <v>20</v>
          </cell>
          <cell r="W61">
            <v>3</v>
          </cell>
        </row>
        <row r="62">
          <cell r="Q62">
            <v>20</v>
          </cell>
          <cell r="R62">
            <v>343</v>
          </cell>
          <cell r="S62">
            <v>11</v>
          </cell>
          <cell r="U62">
            <v>6</v>
          </cell>
          <cell r="V62">
            <v>28</v>
          </cell>
          <cell r="W62">
            <v>4</v>
          </cell>
        </row>
        <row r="63">
          <cell r="U63">
            <v>7</v>
          </cell>
          <cell r="V63">
            <v>37</v>
          </cell>
          <cell r="W63">
            <v>4</v>
          </cell>
        </row>
        <row r="64">
          <cell r="U64">
            <v>8</v>
          </cell>
          <cell r="V64">
            <v>47</v>
          </cell>
          <cell r="W64">
            <v>5</v>
          </cell>
        </row>
        <row r="65">
          <cell r="U65">
            <v>9</v>
          </cell>
          <cell r="V65">
            <v>58</v>
          </cell>
          <cell r="W65">
            <v>5</v>
          </cell>
        </row>
        <row r="66">
          <cell r="Q66">
            <v>0</v>
          </cell>
          <cell r="R66">
            <v>0</v>
          </cell>
          <cell r="S66">
            <v>0</v>
          </cell>
          <cell r="U66">
            <v>10</v>
          </cell>
          <cell r="V66">
            <v>70</v>
          </cell>
          <cell r="W66">
            <v>6</v>
          </cell>
        </row>
        <row r="67">
          <cell r="Q67">
            <v>1</v>
          </cell>
          <cell r="R67">
            <v>2</v>
          </cell>
          <cell r="S67">
            <v>2</v>
          </cell>
        </row>
        <row r="68">
          <cell r="Q68">
            <v>2</v>
          </cell>
          <cell r="R68">
            <v>6</v>
          </cell>
          <cell r="S68">
            <v>3</v>
          </cell>
        </row>
        <row r="69">
          <cell r="Q69">
            <v>3</v>
          </cell>
          <cell r="R69">
            <v>11</v>
          </cell>
          <cell r="S69">
            <v>4</v>
          </cell>
        </row>
        <row r="70">
          <cell r="Q70">
            <v>4</v>
          </cell>
          <cell r="R70">
            <v>17</v>
          </cell>
          <cell r="S70">
            <v>5</v>
          </cell>
          <cell r="U70">
            <v>0</v>
          </cell>
          <cell r="V70">
            <v>0</v>
          </cell>
          <cell r="W70">
            <v>0</v>
          </cell>
        </row>
        <row r="71">
          <cell r="Q71">
            <v>5</v>
          </cell>
          <cell r="R71">
            <v>25</v>
          </cell>
          <cell r="S71">
            <v>6</v>
          </cell>
          <cell r="U71">
            <v>1</v>
          </cell>
          <cell r="V71">
            <v>1</v>
          </cell>
          <cell r="W71">
            <v>1</v>
          </cell>
        </row>
        <row r="72">
          <cell r="Q72">
            <v>6</v>
          </cell>
          <cell r="R72">
            <v>35</v>
          </cell>
          <cell r="S72">
            <v>7</v>
          </cell>
          <cell r="U72">
            <v>2</v>
          </cell>
          <cell r="V72">
            <v>2</v>
          </cell>
          <cell r="W72">
            <v>2</v>
          </cell>
        </row>
        <row r="73">
          <cell r="Q73">
            <v>7</v>
          </cell>
          <cell r="R73">
            <v>46</v>
          </cell>
          <cell r="S73">
            <v>8</v>
          </cell>
          <cell r="U73">
            <v>3</v>
          </cell>
          <cell r="V73">
            <v>3</v>
          </cell>
          <cell r="W73">
            <v>2</v>
          </cell>
        </row>
        <row r="74">
          <cell r="Q74">
            <v>8</v>
          </cell>
          <cell r="R74">
            <v>58</v>
          </cell>
          <cell r="S74">
            <v>9</v>
          </cell>
          <cell r="U74">
            <v>4</v>
          </cell>
          <cell r="V74">
            <v>5</v>
          </cell>
          <cell r="W74">
            <v>3</v>
          </cell>
        </row>
        <row r="75">
          <cell r="Q75">
            <v>9</v>
          </cell>
          <cell r="R75">
            <v>72</v>
          </cell>
          <cell r="S75">
            <v>10</v>
          </cell>
          <cell r="U75">
            <v>5</v>
          </cell>
          <cell r="V75">
            <v>7</v>
          </cell>
          <cell r="W75">
            <v>3</v>
          </cell>
        </row>
        <row r="76">
          <cell r="Q76">
            <v>10</v>
          </cell>
          <cell r="R76">
            <v>88</v>
          </cell>
          <cell r="S76">
            <v>11</v>
          </cell>
          <cell r="U76">
            <v>6</v>
          </cell>
          <cell r="V76">
            <v>11</v>
          </cell>
          <cell r="W76">
            <v>3</v>
          </cell>
        </row>
        <row r="77">
          <cell r="Q77">
            <v>11</v>
          </cell>
          <cell r="R77">
            <v>106</v>
          </cell>
          <cell r="S77">
            <v>12</v>
          </cell>
          <cell r="U77">
            <v>7</v>
          </cell>
          <cell r="V77">
            <v>15</v>
          </cell>
          <cell r="W77">
            <v>4</v>
          </cell>
        </row>
        <row r="78">
          <cell r="Q78">
            <v>12</v>
          </cell>
          <cell r="R78">
            <v>126</v>
          </cell>
          <cell r="S78">
            <v>13</v>
          </cell>
          <cell r="U78">
            <v>8</v>
          </cell>
          <cell r="V78">
            <v>19</v>
          </cell>
          <cell r="W78">
            <v>4</v>
          </cell>
        </row>
        <row r="79">
          <cell r="Q79">
            <v>13</v>
          </cell>
          <cell r="R79">
            <v>147</v>
          </cell>
          <cell r="S79">
            <v>14</v>
          </cell>
          <cell r="U79">
            <v>9</v>
          </cell>
          <cell r="V79">
            <v>23</v>
          </cell>
          <cell r="W79">
            <v>4</v>
          </cell>
        </row>
        <row r="80">
          <cell r="Q80">
            <v>14</v>
          </cell>
          <cell r="R80">
            <v>170</v>
          </cell>
          <cell r="S80">
            <v>15</v>
          </cell>
          <cell r="U80">
            <v>10</v>
          </cell>
          <cell r="V80">
            <v>27</v>
          </cell>
          <cell r="W80">
            <v>5</v>
          </cell>
        </row>
        <row r="81">
          <cell r="Q81">
            <v>15</v>
          </cell>
          <cell r="R81">
            <v>195</v>
          </cell>
          <cell r="S81">
            <v>16</v>
          </cell>
        </row>
        <row r="82">
          <cell r="Q82">
            <v>16</v>
          </cell>
          <cell r="R82">
            <v>221</v>
          </cell>
          <cell r="S82">
            <v>17</v>
          </cell>
        </row>
        <row r="83">
          <cell r="Q83">
            <v>17</v>
          </cell>
          <cell r="R83">
            <v>250</v>
          </cell>
          <cell r="S83">
            <v>18</v>
          </cell>
        </row>
        <row r="84">
          <cell r="Q84">
            <v>18</v>
          </cell>
          <cell r="R84">
            <v>280</v>
          </cell>
          <cell r="S84">
            <v>19</v>
          </cell>
          <cell r="U84">
            <v>0</v>
          </cell>
          <cell r="V84">
            <v>0</v>
          </cell>
          <cell r="W84">
            <v>0</v>
          </cell>
        </row>
        <row r="85">
          <cell r="Q85">
            <v>19</v>
          </cell>
          <cell r="R85">
            <v>311</v>
          </cell>
          <cell r="S85">
            <v>20</v>
          </cell>
          <cell r="U85">
            <v>1</v>
          </cell>
          <cell r="V85">
            <v>0</v>
          </cell>
          <cell r="W85">
            <v>0</v>
          </cell>
        </row>
        <row r="86">
          <cell r="Q86">
            <v>20</v>
          </cell>
          <cell r="R86">
            <v>343</v>
          </cell>
          <cell r="S86">
            <v>21</v>
          </cell>
          <cell r="U86">
            <v>2</v>
          </cell>
          <cell r="V86">
            <v>1</v>
          </cell>
          <cell r="W86">
            <v>0</v>
          </cell>
        </row>
        <row r="87">
          <cell r="U87">
            <v>3</v>
          </cell>
          <cell r="V87">
            <v>2</v>
          </cell>
          <cell r="W87">
            <v>0</v>
          </cell>
        </row>
        <row r="88">
          <cell r="U88">
            <v>4</v>
          </cell>
          <cell r="V88">
            <v>3</v>
          </cell>
          <cell r="W88">
            <v>0</v>
          </cell>
        </row>
        <row r="89">
          <cell r="U89">
            <v>5</v>
          </cell>
          <cell r="V89">
            <v>4</v>
          </cell>
          <cell r="W89">
            <v>1</v>
          </cell>
        </row>
        <row r="90">
          <cell r="Q90">
            <v>0</v>
          </cell>
          <cell r="R90">
            <v>0</v>
          </cell>
          <cell r="S90">
            <v>0</v>
          </cell>
          <cell r="U90">
            <v>6</v>
          </cell>
          <cell r="V90">
            <v>6</v>
          </cell>
          <cell r="W90">
            <v>2</v>
          </cell>
        </row>
        <row r="91">
          <cell r="Q91">
            <v>1</v>
          </cell>
          <cell r="R91">
            <v>1</v>
          </cell>
          <cell r="S91">
            <v>1</v>
          </cell>
          <cell r="U91">
            <v>7</v>
          </cell>
          <cell r="V91">
            <v>8</v>
          </cell>
          <cell r="W91">
            <v>2</v>
          </cell>
        </row>
        <row r="92">
          <cell r="Q92">
            <v>2</v>
          </cell>
          <cell r="R92">
            <v>2</v>
          </cell>
          <cell r="S92">
            <v>2</v>
          </cell>
          <cell r="U92">
            <v>8</v>
          </cell>
          <cell r="V92">
            <v>10</v>
          </cell>
          <cell r="W92">
            <v>3</v>
          </cell>
        </row>
        <row r="93">
          <cell r="Q93">
            <v>3</v>
          </cell>
          <cell r="R93">
            <v>3</v>
          </cell>
          <cell r="S93">
            <v>3</v>
          </cell>
          <cell r="U93">
            <v>9</v>
          </cell>
          <cell r="V93">
            <v>12</v>
          </cell>
          <cell r="W93">
            <v>3</v>
          </cell>
        </row>
        <row r="94">
          <cell r="Q94">
            <v>4</v>
          </cell>
          <cell r="R94">
            <v>5</v>
          </cell>
          <cell r="S94">
            <v>4</v>
          </cell>
          <cell r="U94">
            <v>10</v>
          </cell>
          <cell r="V94">
            <v>14</v>
          </cell>
          <cell r="W94">
            <v>4</v>
          </cell>
        </row>
        <row r="95">
          <cell r="Q95">
            <v>5</v>
          </cell>
          <cell r="R95">
            <v>7</v>
          </cell>
          <cell r="S95">
            <v>5</v>
          </cell>
          <cell r="U95">
            <v>11</v>
          </cell>
          <cell r="V95">
            <v>18</v>
          </cell>
          <cell r="W95">
            <v>4</v>
          </cell>
        </row>
        <row r="96">
          <cell r="Q96">
            <v>6</v>
          </cell>
          <cell r="R96">
            <v>11</v>
          </cell>
          <cell r="S96">
            <v>6</v>
          </cell>
          <cell r="U96">
            <v>12</v>
          </cell>
          <cell r="V96">
            <v>22</v>
          </cell>
          <cell r="W96">
            <v>5</v>
          </cell>
        </row>
        <row r="97">
          <cell r="Q97">
            <v>7</v>
          </cell>
          <cell r="R97">
            <v>15</v>
          </cell>
          <cell r="S97">
            <v>7</v>
          </cell>
          <cell r="U97">
            <v>13</v>
          </cell>
          <cell r="V97">
            <v>26</v>
          </cell>
          <cell r="W97">
            <v>5</v>
          </cell>
        </row>
        <row r="98">
          <cell r="Q98">
            <v>8</v>
          </cell>
          <cell r="R98">
            <v>19</v>
          </cell>
          <cell r="S98">
            <v>8</v>
          </cell>
          <cell r="U98">
            <v>14</v>
          </cell>
          <cell r="V98">
            <v>30</v>
          </cell>
          <cell r="W98">
            <v>6</v>
          </cell>
        </row>
        <row r="99">
          <cell r="Q99">
            <v>9</v>
          </cell>
          <cell r="R99">
            <v>23</v>
          </cell>
          <cell r="S99">
            <v>9</v>
          </cell>
          <cell r="U99">
            <v>15</v>
          </cell>
          <cell r="V99">
            <v>35</v>
          </cell>
          <cell r="W99">
            <v>6</v>
          </cell>
        </row>
        <row r="100">
          <cell r="Q100">
            <v>10</v>
          </cell>
          <cell r="R100">
            <v>27</v>
          </cell>
          <cell r="S100">
            <v>10</v>
          </cell>
          <cell r="U100">
            <v>16</v>
          </cell>
          <cell r="V100">
            <v>40</v>
          </cell>
          <cell r="W100">
            <v>7</v>
          </cell>
        </row>
        <row r="101">
          <cell r="Q101">
            <v>11</v>
          </cell>
          <cell r="R101">
            <v>35</v>
          </cell>
          <cell r="S101">
            <v>11</v>
          </cell>
          <cell r="U101">
            <v>17</v>
          </cell>
          <cell r="V101">
            <v>45</v>
          </cell>
          <cell r="W101">
            <v>7</v>
          </cell>
        </row>
        <row r="102">
          <cell r="Q102">
            <v>12</v>
          </cell>
          <cell r="R102">
            <v>43</v>
          </cell>
          <cell r="S102">
            <v>12</v>
          </cell>
          <cell r="U102">
            <v>18</v>
          </cell>
          <cell r="V102">
            <v>50</v>
          </cell>
          <cell r="W102">
            <v>8</v>
          </cell>
        </row>
        <row r="103">
          <cell r="Q103">
            <v>13</v>
          </cell>
          <cell r="R103">
            <v>51</v>
          </cell>
          <cell r="S103">
            <v>13</v>
          </cell>
          <cell r="U103">
            <v>19</v>
          </cell>
          <cell r="V103">
            <v>55</v>
          </cell>
          <cell r="W103">
            <v>8</v>
          </cell>
        </row>
        <row r="104">
          <cell r="Q104">
            <v>14</v>
          </cell>
          <cell r="R104">
            <v>59</v>
          </cell>
          <cell r="S104">
            <v>14</v>
          </cell>
          <cell r="U104">
            <v>20</v>
          </cell>
          <cell r="V104">
            <v>62</v>
          </cell>
          <cell r="W104">
            <v>9</v>
          </cell>
        </row>
        <row r="105">
          <cell r="Q105">
            <v>15</v>
          </cell>
          <cell r="R105">
            <v>67</v>
          </cell>
          <cell r="S105">
            <v>15</v>
          </cell>
        </row>
        <row r="106">
          <cell r="Q106">
            <v>16</v>
          </cell>
          <cell r="R106">
            <v>79</v>
          </cell>
          <cell r="S106">
            <v>16</v>
          </cell>
        </row>
        <row r="107">
          <cell r="Q107">
            <v>17</v>
          </cell>
          <cell r="R107">
            <v>91</v>
          </cell>
          <cell r="S107">
            <v>17</v>
          </cell>
        </row>
        <row r="108">
          <cell r="Q108">
            <v>18</v>
          </cell>
          <cell r="R108">
            <v>103</v>
          </cell>
          <cell r="S108">
            <v>18</v>
          </cell>
        </row>
        <row r="109">
          <cell r="Q109">
            <v>19</v>
          </cell>
          <cell r="R109">
            <v>115</v>
          </cell>
          <cell r="S109">
            <v>19</v>
          </cell>
        </row>
        <row r="110">
          <cell r="Q110">
            <v>20</v>
          </cell>
          <cell r="R110">
            <v>127</v>
          </cell>
          <cell r="S110">
            <v>20</v>
          </cell>
        </row>
      </sheetData>
      <sheetData sheetId="22">
        <row r="1">
          <cell r="B1" t="str">
            <v>Saving Throw</v>
          </cell>
          <cell r="O1" t="b">
            <v>0</v>
          </cell>
        </row>
        <row r="2">
          <cell r="A2" t="str">
            <v>Law</v>
          </cell>
          <cell r="B2" t="str">
            <v>Fortitude</v>
          </cell>
          <cell r="N2" t="str">
            <v>Select a special ability or extra feat</v>
          </cell>
          <cell r="O2" t="b">
            <v>0</v>
          </cell>
          <cell r="P2" t="str">
            <v>Select a Terrain</v>
          </cell>
          <cell r="Q2" t="str">
            <v/>
          </cell>
        </row>
        <row r="3">
          <cell r="A3" t="str">
            <v>Chaos</v>
          </cell>
          <cell r="B3" t="str">
            <v>Reflex</v>
          </cell>
          <cell r="L3" t="str">
            <v>Select A Level</v>
          </cell>
          <cell r="N3" t="str">
            <v>Crippling Strike</v>
          </cell>
          <cell r="O3" t="b">
            <v>0</v>
          </cell>
          <cell r="P3" t="str">
            <v>Aquatic</v>
          </cell>
          <cell r="Q3" t="str">
            <v>Leopard spots appear on your body.</v>
          </cell>
          <cell r="U3" t="str">
            <v/>
          </cell>
        </row>
        <row r="4">
          <cell r="A4" t="str">
            <v>Good</v>
          </cell>
          <cell r="B4" t="str">
            <v>Will</v>
          </cell>
          <cell r="L4">
            <v>1</v>
          </cell>
          <cell r="N4" t="str">
            <v>Defensive Roll</v>
          </cell>
          <cell r="O4" t="b">
            <v>0</v>
          </cell>
          <cell r="P4" t="str">
            <v>Desert</v>
          </cell>
          <cell r="Q4" t="str">
            <v>You grow a cat's tail.</v>
          </cell>
        </row>
        <row r="5">
          <cell r="A5" t="str">
            <v>Evil</v>
          </cell>
          <cell r="L5">
            <v>2</v>
          </cell>
          <cell r="N5" t="str">
            <v>Improved Evasion</v>
          </cell>
          <cell r="O5" t="b">
            <v>0</v>
          </cell>
          <cell r="P5" t="str">
            <v>Forest</v>
          </cell>
          <cell r="Q5" t="str">
            <v>You sprout feathers (but not wings).</v>
          </cell>
        </row>
        <row r="6">
          <cell r="L6">
            <v>3</v>
          </cell>
          <cell r="N6" t="str">
            <v>Opportunist</v>
          </cell>
          <cell r="O6" t="b">
            <v>0</v>
          </cell>
          <cell r="P6" t="str">
            <v>Hills</v>
          </cell>
          <cell r="Q6" t="str">
            <v>Your eyebrows become green and bushy.</v>
          </cell>
        </row>
        <row r="7">
          <cell r="L7">
            <v>4</v>
          </cell>
          <cell r="N7" t="str">
            <v>Skill Mastery</v>
          </cell>
          <cell r="O7" t="b">
            <v>0</v>
          </cell>
          <cell r="P7" t="str">
            <v>Marsh</v>
          </cell>
          <cell r="Q7" t="str">
            <v>Your hair becomes a tangle of short vines.</v>
          </cell>
        </row>
        <row r="8">
          <cell r="L8">
            <v>5</v>
          </cell>
          <cell r="N8" t="str">
            <v>Slippery Mind</v>
          </cell>
          <cell r="O8" t="b">
            <v>0</v>
          </cell>
          <cell r="P8" t="str">
            <v>Mountains</v>
          </cell>
          <cell r="Q8" t="str">
            <v>Light, downy fur covers your skin.</v>
          </cell>
        </row>
        <row r="9">
          <cell r="L9">
            <v>6</v>
          </cell>
          <cell r="N9" t="str">
            <v>Extra Feat</v>
          </cell>
          <cell r="P9" t="str">
            <v>Plains</v>
          </cell>
          <cell r="Q9" t="str">
            <v>Your skin turns green and scaly.</v>
          </cell>
        </row>
        <row r="10">
          <cell r="L10">
            <v>7</v>
          </cell>
          <cell r="N10" t="str">
            <v>Evasion</v>
          </cell>
          <cell r="O10" t="b">
            <v>0</v>
          </cell>
          <cell r="P10" t="str">
            <v>Underground</v>
          </cell>
          <cell r="Q10" t="str">
            <v>Your touch causes flowers to wilt.</v>
          </cell>
        </row>
        <row r="11">
          <cell r="L11">
            <v>8</v>
          </cell>
          <cell r="N11" t="str">
            <v>Breathstealer</v>
          </cell>
          <cell r="O11" t="b">
            <v>0</v>
          </cell>
          <cell r="P11" t="str">
            <v>-- Planar Terrains --</v>
          </cell>
          <cell r="Q11" t="str">
            <v>Your voice sounds like a dog's, though it is still intelligible.</v>
          </cell>
        </row>
        <row r="12">
          <cell r="L12">
            <v>9</v>
          </cell>
          <cell r="N12" t="str">
            <v/>
          </cell>
          <cell r="P12" t="str">
            <v>Fiery</v>
          </cell>
          <cell r="Q12" t="str">
            <v>Zebra stripes appear on your body.</v>
          </cell>
        </row>
        <row r="13">
          <cell r="L13">
            <v>10</v>
          </cell>
          <cell r="P13" t="str">
            <v>Weightless</v>
          </cell>
          <cell r="Q13" t="str">
            <v>Stage 2</v>
          </cell>
          <cell r="U13" t="str">
            <v/>
          </cell>
        </row>
        <row r="14">
          <cell r="L14">
            <v>11</v>
          </cell>
          <cell r="P14" t="str">
            <v>Cold</v>
          </cell>
          <cell r="Q14" t="str">
            <v>A small camel's hump grows on your back</v>
          </cell>
          <cell r="R14" t="str">
            <v xml:space="preserve">  You can go without water for up to five days.</v>
          </cell>
        </row>
        <row r="15">
          <cell r="L15">
            <v>12</v>
          </cell>
          <cell r="P15" t="str">
            <v>Shifting</v>
          </cell>
          <cell r="Q15" t="str">
            <v>You grow a coat of white fur like a polar bear's</v>
          </cell>
          <cell r="R15" t="str">
            <v xml:space="preserve">  You gain a +8 bonus on Hide checks in snowy areas.</v>
          </cell>
        </row>
        <row r="16">
          <cell r="L16">
            <v>13</v>
          </cell>
          <cell r="P16" t="str">
            <v>Aligned</v>
          </cell>
          <cell r="Q16" t="str">
            <v>The pads of your feet become sticky, like those of a lizard</v>
          </cell>
          <cell r="R16" t="str">
            <v xml:space="preserve">  You gain a +4 bonus on Climb checks.</v>
          </cell>
        </row>
        <row r="17">
          <cell r="L17">
            <v>14</v>
          </cell>
          <cell r="P17" t="str">
            <v>Cavernous</v>
          </cell>
          <cell r="Q17" t="str">
            <v>You become as swift as an elk</v>
          </cell>
          <cell r="R17" t="str">
            <v xml:space="preserve">  Your land speed increases by +5 feet.</v>
          </cell>
        </row>
        <row r="18">
          <cell r="L18">
            <v>15</v>
          </cell>
          <cell r="P18" t="str">
            <v>Other…</v>
          </cell>
          <cell r="Q18" t="str">
            <v>You become as comely as a dryad</v>
          </cell>
          <cell r="R18" t="str">
            <v xml:space="preserve">  You gain a +4 bonus on Diplomacy checks.</v>
          </cell>
        </row>
        <row r="19">
          <cell r="L19">
            <v>16</v>
          </cell>
          <cell r="Q19" t="str">
            <v>You become as graceful as a cat</v>
          </cell>
          <cell r="R19" t="str">
            <v xml:space="preserve">  You gain a +4 bonus on Balance checks.</v>
          </cell>
          <cell r="U19" t="str">
            <v/>
          </cell>
        </row>
        <row r="20">
          <cell r="L20">
            <v>17</v>
          </cell>
          <cell r="Q20" t="str">
            <v>You sprout leaves and become photosynthetic</v>
          </cell>
          <cell r="R20" t="str">
            <v xml:space="preserve">  You can subsist on 1 hour/day of sunlight in lieu of food, though you
  still require the same amount of water as before.</v>
          </cell>
        </row>
        <row r="21">
          <cell r="L21">
            <v>18</v>
          </cell>
          <cell r="Q21" t="str">
            <v>Your blood flows as slowly as tree sap</v>
          </cell>
          <cell r="R21" t="str">
            <v xml:space="preserve">  The speed at which progressive damage, such as that from
  wounding or decomposition, affect you is halved.</v>
          </cell>
        </row>
        <row r="22">
          <cell r="L22">
            <v>19</v>
          </cell>
          <cell r="Q22" t="str">
            <v>Your eyes become as sharp as a rat's</v>
          </cell>
          <cell r="R22" t="str">
            <v xml:space="preserve">  You gain low-light vision.</v>
          </cell>
        </row>
        <row r="23">
          <cell r="L23">
            <v>20</v>
          </cell>
          <cell r="P23" t="str">
            <v/>
          </cell>
          <cell r="Q23" t="str">
            <v>Your skin adapts like that of an octopus</v>
          </cell>
          <cell r="R23" t="str">
            <v xml:space="preserve">  You can change color to blend with your surroundings, gaining a +4
  bonus on Hide checks.</v>
          </cell>
        </row>
        <row r="24">
          <cell r="L24">
            <v>21</v>
          </cell>
          <cell r="P24" t="str">
            <v/>
          </cell>
          <cell r="Q24" t="str">
            <v>Stage 3</v>
          </cell>
        </row>
        <row r="25">
          <cell r="I25" t="str">
            <v>Select a school</v>
          </cell>
          <cell r="L25">
            <v>22</v>
          </cell>
          <cell r="P25" t="str">
            <v/>
          </cell>
          <cell r="Q25" t="str">
            <v>Deer antlers grow from your forehead</v>
          </cell>
          <cell r="R25" t="str">
            <v xml:space="preserve">  You gain a gore attack for 1d6 points of damage.</v>
          </cell>
        </row>
        <row r="26">
          <cell r="I26" t="str">
            <v>Abjuration</v>
          </cell>
          <cell r="L26">
            <v>23</v>
          </cell>
          <cell r="O26">
            <v>0</v>
          </cell>
          <cell r="Q26" t="str">
            <v>Thorns grow on your body</v>
          </cell>
          <cell r="R26" t="str">
            <v xml:space="preserve">  Your unarmed attacks do piercing damage, and those striking you
  with natural weapons suffer 1d3 points of piercing damage per
  successful hit.</v>
          </cell>
        </row>
        <row r="27">
          <cell r="I27" t="str">
            <v>Conjuration</v>
          </cell>
          <cell r="L27">
            <v>24</v>
          </cell>
          <cell r="P27" t="str">
            <v/>
          </cell>
          <cell r="Q27" t="str">
            <v>You can constrict like a snake</v>
          </cell>
          <cell r="R27" t="str">
            <v xml:space="preserve">  You deal 1d3 points of damage with a successful grapple check
  against a creature your size or smaller.</v>
          </cell>
          <cell r="U27" t="str">
            <v>Pragon'sPath</v>
          </cell>
          <cell r="W27" t="str">
            <v>dexterity</v>
          </cell>
        </row>
        <row r="28">
          <cell r="I28" t="str">
            <v>Divination</v>
          </cell>
          <cell r="L28">
            <v>25</v>
          </cell>
          <cell r="P28" t="str">
            <v/>
          </cell>
          <cell r="Q28" t="str">
            <v>You can spin a web like a spider</v>
          </cell>
          <cell r="R28" t="str">
            <v xml:space="preserve">  You can use your web to snare prey as described in the monstrous
  spider enry in the Monster Manual, but you cannot attack with it.</v>
          </cell>
          <cell r="U28" t="str">
            <v>Dardallion</v>
          </cell>
          <cell r="V28" t="str">
            <v>reflex</v>
          </cell>
          <cell r="W28" t="str">
            <v>wisdom</v>
          </cell>
        </row>
        <row r="29">
          <cell r="I29" t="str">
            <v>Enchantment</v>
          </cell>
          <cell r="L29">
            <v>26</v>
          </cell>
          <cell r="P29" t="str">
            <v/>
          </cell>
          <cell r="Q29" t="str">
            <v>You sprout fish gills</v>
          </cell>
          <cell r="R29" t="str">
            <v xml:space="preserve">  You can breathe both water and air.</v>
          </cell>
          <cell r="U29" t="str">
            <v>Imdasrti</v>
          </cell>
          <cell r="V29" t="str">
            <v>will</v>
          </cell>
          <cell r="W29" t="str">
            <v>intelligence</v>
          </cell>
        </row>
        <row r="30">
          <cell r="G30" t="str">
            <v>No strength bonus</v>
          </cell>
          <cell r="I30" t="str">
            <v>Evocation</v>
          </cell>
          <cell r="L30">
            <v>27</v>
          </cell>
          <cell r="P30" t="str">
            <v/>
          </cell>
          <cell r="Q30" t="str">
            <v>Your eyes become as sharp as an eagle's</v>
          </cell>
          <cell r="R30" t="str">
            <v xml:space="preserve">  You gain a +4 bonus on Spot checks in daylight.</v>
          </cell>
          <cell r="U30" t="str">
            <v>Ktolemagne</v>
          </cell>
          <cell r="V30" t="str">
            <v>will</v>
          </cell>
          <cell r="W30" t="str">
            <v>constitution</v>
          </cell>
        </row>
        <row r="31">
          <cell r="G31" t="str">
            <v>Half strength bonus</v>
          </cell>
          <cell r="I31" t="str">
            <v>Illusion</v>
          </cell>
          <cell r="L31">
            <v>28</v>
          </cell>
          <cell r="Q31" t="str">
            <v>Your eyes become as sharp as an owl's</v>
          </cell>
          <cell r="R31" t="str">
            <v xml:space="preserve">  You gain a +4 bonus on Spot checks in dusk and darkness.</v>
          </cell>
          <cell r="U31" t="str">
            <v>Orsos</v>
          </cell>
          <cell r="V31" t="str">
            <v>fortitude</v>
          </cell>
          <cell r="W31" t="str">
            <v>charisma</v>
          </cell>
        </row>
        <row r="32">
          <cell r="G32" t="str">
            <v>Full strength bonus</v>
          </cell>
          <cell r="I32" t="str">
            <v>Necromancy</v>
          </cell>
          <cell r="L32">
            <v>29</v>
          </cell>
          <cell r="P32" t="str">
            <v/>
          </cell>
          <cell r="Q32" t="str">
            <v>Your fingers grow hawklike talons</v>
          </cell>
          <cell r="R32" t="str">
            <v xml:space="preserve">  You gain the Weapon Finesse feat and can make two claw attacks
  per round for 1d3 points of damage each.</v>
          </cell>
          <cell r="U32" t="str">
            <v>Sir Reikhardt</v>
          </cell>
          <cell r="V32" t="str">
            <v>will</v>
          </cell>
          <cell r="W32" t="str">
            <v>strength</v>
          </cell>
        </row>
        <row r="33">
          <cell r="A33" t="str">
            <v>Select a Weapon</v>
          </cell>
          <cell r="B33" t="str">
            <v/>
          </cell>
          <cell r="G33" t="str">
            <v>1.5x strength bonus</v>
          </cell>
          <cell r="I33" t="str">
            <v>Transmutation</v>
          </cell>
          <cell r="L33">
            <v>30</v>
          </cell>
          <cell r="P33" t="str">
            <v/>
          </cell>
          <cell r="Q33" t="str">
            <v>Your mouth extends like a crocodile's</v>
          </cell>
          <cell r="R33" t="str">
            <v xml:space="preserve">  You gain a bite attack for 1d6 points of damage.</v>
          </cell>
          <cell r="U33" t="str">
            <v>Sunyartra</v>
          </cell>
        </row>
        <row r="34">
          <cell r="A34" t="str">
            <v>Blowgun</v>
          </cell>
          <cell r="B34" t="str">
            <v/>
          </cell>
          <cell r="G34" t="str">
            <v>2x strength bonus</v>
          </cell>
          <cell r="I34" t="str">
            <v>Good</v>
          </cell>
          <cell r="L34">
            <v>31</v>
          </cell>
          <cell r="P34" t="str">
            <v/>
          </cell>
          <cell r="Q34" t="str">
            <v>Your toes grow lionlike claws</v>
          </cell>
          <cell r="R34" t="str">
            <v xml:space="preserve">  You can make two rake attacks for 1d4 points of damage each if you
  gain a hold on your target.</v>
          </cell>
        </row>
        <row r="35">
          <cell r="A35" t="str">
            <v>Chain, Spiked</v>
          </cell>
          <cell r="B35" t="str">
            <v/>
          </cell>
          <cell r="I35" t="str">
            <v/>
          </cell>
          <cell r="L35">
            <v>32</v>
          </cell>
          <cell r="P35" t="str">
            <v/>
          </cell>
          <cell r="Q35" t="str">
            <v>Stage 4</v>
          </cell>
        </row>
        <row r="36">
          <cell r="A36" t="str">
            <v>Chijiriki</v>
          </cell>
          <cell r="B36" t="str">
            <v/>
          </cell>
          <cell r="I36" t="str">
            <v>Law</v>
          </cell>
          <cell r="L36">
            <v>33</v>
          </cell>
          <cell r="P36" t="str">
            <v/>
          </cell>
          <cell r="Q36" t="str">
            <v>You grow an acid stinger like that of a giant ant</v>
          </cell>
          <cell r="R36" t="str">
            <v xml:space="preserve">  You can sting for 1d4 points of piercing damage +1d4 points of acid
  damage.</v>
          </cell>
        </row>
        <row r="37">
          <cell r="A37" t="str">
            <v>Crossbow, Hand</v>
          </cell>
          <cell r="G37">
            <v>0</v>
          </cell>
          <cell r="I37" t="str">
            <v/>
          </cell>
          <cell r="L37">
            <v>34</v>
          </cell>
          <cell r="P37" t="str">
            <v/>
          </cell>
          <cell r="Q37" t="str">
            <v>You can trip like a wolf</v>
          </cell>
          <cell r="R37" t="str">
            <v xml:space="preserve">  If you hit with a natural attack, you can attempt to trip your target as a
  free action; see the wolf entry in the Monster Manual.</v>
          </cell>
        </row>
        <row r="38">
          <cell r="A38" t="str">
            <v>Fan, War</v>
          </cell>
          <cell r="E38" t="str">
            <v>Select Energy Type</v>
          </cell>
          <cell r="G38">
            <v>-1</v>
          </cell>
          <cell r="L38">
            <v>35</v>
          </cell>
          <cell r="P38" t="str">
            <v/>
          </cell>
          <cell r="Q38" t="str">
            <v>You can rage like a wolverine</v>
          </cell>
          <cell r="R38" t="str">
            <v xml:space="preserve">  If you take damage, you rage as a 1st level barbarian-See
  Barbarian in the Player's Handbook.</v>
          </cell>
        </row>
        <row r="39">
          <cell r="A39" t="str">
            <v>Fukimi-Bari</v>
          </cell>
          <cell r="E39" t="str">
            <v>Acid</v>
          </cell>
          <cell r="G39">
            <v>-1</v>
          </cell>
          <cell r="L39">
            <v>36</v>
          </cell>
          <cell r="Q39" t="str">
            <v>You gain a boar's ferocity</v>
          </cell>
          <cell r="R39" t="str">
            <v xml:space="preserve">  You continue to fight without penalty even while disabled or dying.</v>
          </cell>
        </row>
        <row r="40">
          <cell r="A40" t="str">
            <v>Kusari-Gama</v>
          </cell>
          <cell r="E40" t="str">
            <v>Cold</v>
          </cell>
          <cell r="G40">
            <v>-1</v>
          </cell>
          <cell r="L40">
            <v>37</v>
          </cell>
          <cell r="Q40" t="str">
            <v>You can grab like a bear</v>
          </cell>
          <cell r="R40" t="str">
            <v xml:space="preserve">  You gain the improved grab ability as described in the introduction of
  the Monster Manual.</v>
          </cell>
        </row>
        <row r="41">
          <cell r="A41" t="str">
            <v>Manriki-Gusari</v>
          </cell>
          <cell r="E41" t="str">
            <v>Electricity</v>
          </cell>
          <cell r="G41">
            <v>-2</v>
          </cell>
          <cell r="L41">
            <v>38</v>
          </cell>
          <cell r="P41" t="str">
            <v/>
          </cell>
          <cell r="Q41" t="str">
            <v>You can pounce like a leopard</v>
          </cell>
          <cell r="R41" t="str">
            <v xml:space="preserve">  If you charge a foe, you can make a full attack action even if you
  have already taken a move action.</v>
          </cell>
        </row>
        <row r="42">
          <cell r="A42" t="str">
            <v>Nekode</v>
          </cell>
          <cell r="E42" t="str">
            <v>Fire</v>
          </cell>
          <cell r="L42">
            <v>39</v>
          </cell>
          <cell r="P42" t="str">
            <v>Improved Disarm</v>
          </cell>
          <cell r="Q42" t="str">
            <v>Your hands become as strong as a gorilla's</v>
          </cell>
          <cell r="R42" t="str">
            <v xml:space="preserve">  You gain a +2 bonus on Strength checks to break objects.</v>
          </cell>
        </row>
        <row r="43">
          <cell r="A43" t="str">
            <v>Ninja-to</v>
          </cell>
          <cell r="C43" t="str">
            <v>Select Energy Type</v>
          </cell>
          <cell r="E43" t="str">
            <v>Sonic</v>
          </cell>
          <cell r="G43" t="str">
            <v>Select Element</v>
          </cell>
          <cell r="L43">
            <v>40</v>
          </cell>
          <cell r="P43" t="str">
            <v>Improved Trip</v>
          </cell>
          <cell r="Q43" t="str">
            <v>Your jaw becomes as powerful as a weasel's</v>
          </cell>
          <cell r="R43" t="str">
            <v xml:space="preserve">  You can attach to an opponent with a successful bite and inflict 1d3
  points of damage per round until unattached. However, you lose
  your Dexterity bonus to AC while attached.</v>
          </cell>
        </row>
        <row r="44">
          <cell r="A44" t="str">
            <v>Shikomi-Zue</v>
          </cell>
          <cell r="C44" t="str">
            <v>Cold</v>
          </cell>
          <cell r="G44" t="str">
            <v>Earth</v>
          </cell>
          <cell r="L44">
            <v>41</v>
          </cell>
          <cell r="P44" t="str">
            <v/>
          </cell>
          <cell r="Q44" t="str">
            <v>You can fire an ink cloud as does a squid</v>
          </cell>
          <cell r="R44" t="str">
            <v xml:space="preserve">  In water, you can emit a cloud of jet-black ink 10 feet on a side once
  per minute as a free action; this provides total concealment and those
  within the cloud suffer the effects of total darkness.</v>
          </cell>
        </row>
        <row r="45">
          <cell r="A45" t="str">
            <v>Shuriken</v>
          </cell>
          <cell r="C45" t="str">
            <v>Electricity</v>
          </cell>
          <cell r="G45" t="str">
            <v>Fire</v>
          </cell>
          <cell r="J45" t="str">
            <v>Core</v>
          </cell>
          <cell r="L45">
            <v>42</v>
          </cell>
          <cell r="P45" t="str">
            <v/>
          </cell>
          <cell r="Q45" t="str">
            <v>Your nose becomes as sensitive as a hound's</v>
          </cell>
          <cell r="R45" t="str">
            <v xml:space="preserve">  You gain the Scent ability out to 30-ft.</v>
          </cell>
        </row>
        <row r="46">
          <cell r="C46" t="str">
            <v>Fire</v>
          </cell>
          <cell r="G46" t="str">
            <v>Metal</v>
          </cell>
          <cell r="I46" t="str">
            <v>Select a Metamagic Feat</v>
          </cell>
          <cell r="J46" t="str">
            <v>Sheldomar</v>
          </cell>
          <cell r="L46">
            <v>43</v>
          </cell>
          <cell r="P46" t="str">
            <v>Fiery Ki Defense</v>
          </cell>
          <cell r="Q46" t="str">
            <v>Stage 5</v>
          </cell>
        </row>
        <row r="47">
          <cell r="C47" t="str">
            <v>Sonic</v>
          </cell>
          <cell r="G47" t="str">
            <v>Water</v>
          </cell>
          <cell r="I47" t="str">
            <v>Enlarge Spell</v>
          </cell>
          <cell r="J47" t="str">
            <v>Velverdyva</v>
          </cell>
          <cell r="L47">
            <v>44</v>
          </cell>
          <cell r="P47" t="str">
            <v>Ki Blast</v>
          </cell>
          <cell r="Q47" t="str">
            <v>You grow a unicorn horn</v>
          </cell>
          <cell r="R47" t="str">
            <v xml:space="preserve">  You gain a +4 bonus on Fortitude saves against poison and a gore
  attack for 1d8 points of damage.</v>
          </cell>
        </row>
        <row r="48">
          <cell r="G48" t="str">
            <v>Wood</v>
          </cell>
          <cell r="I48" t="str">
            <v>Extend Spell</v>
          </cell>
          <cell r="J48" t="str">
            <v>Iuz Border States</v>
          </cell>
          <cell r="L48">
            <v>45</v>
          </cell>
          <cell r="P48" t="str">
            <v/>
          </cell>
          <cell r="Q48" t="str">
            <v>Feathered or batlike wings grow from your back</v>
          </cell>
          <cell r="R48" t="str">
            <v xml:space="preserve">  You gain a fly speed of 60 feet.</v>
          </cell>
        </row>
        <row r="49">
          <cell r="I49" t="str">
            <v>Still Spell</v>
          </cell>
          <cell r="J49" t="str">
            <v>Nyrond</v>
          </cell>
          <cell r="L49">
            <v>46</v>
          </cell>
          <cell r="Q49" t="str">
            <v>You can curl into a spiny ball like a hedgehog</v>
          </cell>
          <cell r="R49" t="str">
            <v xml:space="preserve">  When curled, you gain a +4 natural armor bonus to AC, but you may
  not move or attack. Curling or uncurling is a standard action.</v>
          </cell>
        </row>
        <row r="50">
          <cell r="A50">
            <v>1</v>
          </cell>
          <cell r="B50">
            <v>0</v>
          </cell>
          <cell r="I50" t="str">
            <v>Silent Spell</v>
          </cell>
          <cell r="J50" t="str">
            <v>Splintered Suns</v>
          </cell>
          <cell r="L50">
            <v>47</v>
          </cell>
          <cell r="Q50" t="str">
            <v>You are as graceful as a pixie</v>
          </cell>
          <cell r="R50" t="str">
            <v xml:space="preserve">  You gain a +2 bonus on Reflex saves.</v>
          </cell>
        </row>
        <row r="51">
          <cell r="A51">
            <v>2</v>
          </cell>
          <cell r="B51">
            <v>0</v>
          </cell>
          <cell r="L51">
            <v>48</v>
          </cell>
          <cell r="Q51" t="str">
            <v>You gain the tremorsense of an earthworm</v>
          </cell>
          <cell r="R51" t="str">
            <v xml:space="preserve">  You can sense anything in contact of the ground within 30 feet of you.</v>
          </cell>
        </row>
        <row r="52">
          <cell r="A52">
            <v>3</v>
          </cell>
          <cell r="B52">
            <v>0</v>
          </cell>
          <cell r="L52">
            <v>49</v>
          </cell>
          <cell r="Q52" t="str">
            <v>Your canine teeth exude poison</v>
          </cell>
          <cell r="R52" t="str">
            <v xml:space="preserve">  If you hit with a bite attack, your target must make a Fortitude save
  (DC 9) against poison. Initial damage is 1d2 points of temporary
  Dexterity damage; secondary damage is 1d4 points of temporary
  Dexterity damage.</v>
          </cell>
        </row>
        <row r="53">
          <cell r="A53">
            <v>4</v>
          </cell>
          <cell r="B53">
            <v>0</v>
          </cell>
          <cell r="C53" t="str">
            <v>Select a Spellcasting Type</v>
          </cell>
          <cell r="E53" t="str">
            <v>Select Energy Type</v>
          </cell>
          <cell r="G53" t="str">
            <v>Select an Element</v>
          </cell>
          <cell r="H53" t="str">
            <v>Select Align.</v>
          </cell>
          <cell r="I53" t="str">
            <v>Select Crossbow Type</v>
          </cell>
          <cell r="J53" t="str">
            <v>Select a house</v>
          </cell>
          <cell r="L53">
            <v>50</v>
          </cell>
          <cell r="Q53" t="str">
            <v>Your senses become as sharp as a bat's</v>
          </cell>
          <cell r="R53" t="str">
            <v xml:space="preserve">  You gain the Blindsight feat.</v>
          </cell>
        </row>
        <row r="54">
          <cell r="A54">
            <v>5</v>
          </cell>
          <cell r="B54">
            <v>0</v>
          </cell>
          <cell r="C54" t="str">
            <v>arcane</v>
          </cell>
          <cell r="E54" t="str">
            <v>Acid</v>
          </cell>
          <cell r="G54" t="str">
            <v>Acid</v>
          </cell>
          <cell r="H54" t="str">
            <v>Lawful</v>
          </cell>
          <cell r="I54" t="str">
            <v>Crossbow, Hand</v>
          </cell>
          <cell r="J54" t="str">
            <v>Cranden</v>
          </cell>
          <cell r="L54">
            <v>51</v>
          </cell>
          <cell r="N54" t="str">
            <v>Select a Personality</v>
          </cell>
          <cell r="Q54" t="str">
            <v>Your feet extend to elephantine width</v>
          </cell>
          <cell r="R54" t="str">
            <v xml:space="preserve">  You gain the trample ability as described in the Monster Manual.
  Your trample attack does 2d4 points of bludgeoning damage, and the
  Reflex save DC is 9.</v>
          </cell>
        </row>
        <row r="55">
          <cell r="A55">
            <v>6</v>
          </cell>
          <cell r="B55">
            <v>0</v>
          </cell>
          <cell r="C55" t="str">
            <v>divine</v>
          </cell>
          <cell r="E55" t="str">
            <v>Cold</v>
          </cell>
          <cell r="G55" t="str">
            <v>Cold</v>
          </cell>
          <cell r="H55" t="str">
            <v/>
          </cell>
          <cell r="I55" t="str">
            <v>Crossbow, Light</v>
          </cell>
          <cell r="J55" t="str">
            <v>Darmen</v>
          </cell>
          <cell r="L55">
            <v>52</v>
          </cell>
          <cell r="N55" t="str">
            <v>Artiste</v>
          </cell>
          <cell r="Q55" t="str">
            <v>You can move like a cheetah</v>
          </cell>
          <cell r="R55" t="str">
            <v xml:space="preserve">  Once per hour, you can take a charge action to move ten times your
  normal speed.</v>
          </cell>
        </row>
        <row r="56">
          <cell r="A56">
            <v>7</v>
          </cell>
          <cell r="B56">
            <v>0</v>
          </cell>
          <cell r="E56" t="str">
            <v>Electricity</v>
          </cell>
          <cell r="G56" t="str">
            <v>Electricity</v>
          </cell>
          <cell r="H56" t="str">
            <v>Good</v>
          </cell>
          <cell r="I56" t="str">
            <v>Crossbow, Heavy</v>
          </cell>
          <cell r="J56" t="str">
            <v>Garasteth</v>
          </cell>
          <cell r="L56">
            <v>53</v>
          </cell>
          <cell r="N56" t="str">
            <v>Bully</v>
          </cell>
          <cell r="Q56" t="str">
            <v>Your skin becomes tree bark</v>
          </cell>
          <cell r="R56" t="str">
            <v xml:space="preserve">  You gain a +1 natural armor bonus to AC.</v>
          </cell>
        </row>
        <row r="57">
          <cell r="A57">
            <v>8</v>
          </cell>
          <cell r="B57">
            <v>0</v>
          </cell>
          <cell r="E57" t="str">
            <v>Fire</v>
          </cell>
          <cell r="G57" t="str">
            <v>Fire</v>
          </cell>
          <cell r="H57" t="str">
            <v/>
          </cell>
          <cell r="J57" t="str">
            <v>Naelax</v>
          </cell>
          <cell r="L57">
            <v>54</v>
          </cell>
          <cell r="N57" t="str">
            <v>Coward</v>
          </cell>
        </row>
        <row r="58">
          <cell r="A58">
            <v>9</v>
          </cell>
          <cell r="B58">
            <v>1</v>
          </cell>
          <cell r="J58" t="str">
            <v>Rax-Nyrond</v>
          </cell>
          <cell r="L58">
            <v>55</v>
          </cell>
          <cell r="N58" t="str">
            <v>Friendly</v>
          </cell>
        </row>
        <row r="59">
          <cell r="A59">
            <v>10</v>
          </cell>
          <cell r="B59">
            <v>2</v>
          </cell>
          <cell r="J59" t="str">
            <v>Torquaan</v>
          </cell>
          <cell r="L59">
            <v>56</v>
          </cell>
          <cell r="N59" t="str">
            <v>Hero</v>
          </cell>
        </row>
        <row r="60">
          <cell r="A60">
            <v>11</v>
          </cell>
          <cell r="B60">
            <v>3</v>
          </cell>
          <cell r="L60">
            <v>57</v>
          </cell>
          <cell r="N60" t="str">
            <v>Liar</v>
          </cell>
          <cell r="P60" t="str">
            <v/>
          </cell>
          <cell r="S60" t="str">
            <v>Select Astral Construct</v>
          </cell>
        </row>
        <row r="61">
          <cell r="A61">
            <v>12</v>
          </cell>
          <cell r="B61">
            <v>4</v>
          </cell>
          <cell r="L61">
            <v>58</v>
          </cell>
          <cell r="N61" t="str">
            <v>Meticulous</v>
          </cell>
          <cell r="P61" t="str">
            <v>Archery</v>
          </cell>
          <cell r="S61" t="str">
            <v>Agile Loper</v>
          </cell>
          <cell r="T61" t="str">
            <v>Select Gift</v>
          </cell>
          <cell r="U61" t="str">
            <v>Select Damage Type</v>
          </cell>
        </row>
        <row r="62">
          <cell r="A62">
            <v>13</v>
          </cell>
          <cell r="B62">
            <v>5</v>
          </cell>
          <cell r="L62">
            <v>59</v>
          </cell>
          <cell r="N62" t="str">
            <v>Nimble</v>
          </cell>
          <cell r="P62" t="str">
            <v>Two-Weapon Combat</v>
          </cell>
          <cell r="Q62" t="str">
            <v/>
          </cell>
          <cell r="R62" t="str">
            <v>Select Magic Item Slot</v>
          </cell>
          <cell r="S62" t="str">
            <v>Alabaster Aerial</v>
          </cell>
          <cell r="T62" t="str">
            <v>Corrupting Blast</v>
          </cell>
          <cell r="U62" t="str">
            <v>Sneak Attack</v>
          </cell>
        </row>
        <row r="63">
          <cell r="A63">
            <v>14</v>
          </cell>
          <cell r="B63">
            <v>6</v>
          </cell>
          <cell r="L63">
            <v>60</v>
          </cell>
          <cell r="N63" t="str">
            <v>Observant</v>
          </cell>
          <cell r="Q63" t="str">
            <v>Aggressive</v>
          </cell>
          <cell r="R63" t="str">
            <v>Head</v>
          </cell>
          <cell r="S63" t="str">
            <v>Amber Tunneler</v>
          </cell>
          <cell r="T63" t="str">
            <v>Damage Reduction</v>
          </cell>
          <cell r="U63" t="str">
            <v>Skirmish</v>
          </cell>
        </row>
        <row r="64">
          <cell r="A64">
            <v>15</v>
          </cell>
          <cell r="B64">
            <v>8</v>
          </cell>
          <cell r="N64" t="str">
            <v>Poised</v>
          </cell>
          <cell r="P64" t="str">
            <v/>
          </cell>
          <cell r="Q64" t="str">
            <v>Cautious</v>
          </cell>
          <cell r="R64" t="str">
            <v>Eyes</v>
          </cell>
          <cell r="S64" t="str">
            <v/>
          </cell>
          <cell r="T64" t="str">
            <v>Fearful Glare</v>
          </cell>
          <cell r="U64" t="str">
            <v>Sudden Strike</v>
          </cell>
        </row>
        <row r="65">
          <cell r="A65">
            <v>16</v>
          </cell>
          <cell r="B65">
            <v>10</v>
          </cell>
          <cell r="N65" t="str">
            <v>Resolved</v>
          </cell>
          <cell r="P65" t="str">
            <v>Ashbound</v>
          </cell>
          <cell r="Q65" t="str">
            <v>Insightful</v>
          </cell>
          <cell r="R65" t="str">
            <v>Neck</v>
          </cell>
          <cell r="S65" t="str">
            <v>Astral Aquan</v>
          </cell>
          <cell r="T65" t="str">
            <v/>
          </cell>
        </row>
        <row r="66">
          <cell r="A66">
            <v>17</v>
          </cell>
          <cell r="B66">
            <v>13</v>
          </cell>
          <cell r="N66" t="str">
            <v>Sage</v>
          </cell>
          <cell r="P66" t="str">
            <v>Children of Winter</v>
          </cell>
          <cell r="Q66" t="str">
            <v>Sociable</v>
          </cell>
          <cell r="R66" t="str">
            <v>Torso</v>
          </cell>
          <cell r="S66" t="str">
            <v/>
          </cell>
          <cell r="T66" t="str">
            <v>Healing Blast</v>
          </cell>
        </row>
        <row r="67">
          <cell r="A67">
            <v>18</v>
          </cell>
          <cell r="B67">
            <v>16</v>
          </cell>
          <cell r="E67">
            <v>1</v>
          </cell>
          <cell r="N67" t="str">
            <v>Single-minded</v>
          </cell>
          <cell r="P67" t="str">
            <v>Gatekeepers</v>
          </cell>
          <cell r="R67" t="str">
            <v>Body</v>
          </cell>
          <cell r="S67" t="str">
            <v>Emerald Gyre</v>
          </cell>
          <cell r="T67" t="str">
            <v/>
          </cell>
          <cell r="U67" t="str">
            <v>Select Elf Subrace</v>
          </cell>
          <cell r="V67" t="str">
            <v>Autohypnosis</v>
          </cell>
        </row>
        <row r="68">
          <cell r="N68" t="str">
            <v>Sneaky</v>
          </cell>
          <cell r="P68" t="str">
            <v>Greensingers</v>
          </cell>
          <cell r="Q68" t="str">
            <v/>
          </cell>
          <cell r="R68" t="str">
            <v>Waist</v>
          </cell>
          <cell r="S68" t="str">
            <v>Iridescent Serpent</v>
          </cell>
          <cell r="T68" t="str">
            <v>Strength of Will</v>
          </cell>
          <cell r="U68" t="str">
            <v>Elf, Aquatic</v>
          </cell>
          <cell r="V68" t="str">
            <v>Balance¹</v>
          </cell>
        </row>
        <row r="69">
          <cell r="N69" t="str">
            <v>Sympathetic</v>
          </cell>
          <cell r="P69" t="str">
            <v>Wardens of the Wood</v>
          </cell>
          <cell r="Q69" t="str">
            <v/>
          </cell>
          <cell r="R69" t="str">
            <v>Shoulders</v>
          </cell>
          <cell r="T69" t="str">
            <v>Wild Frenzy</v>
          </cell>
          <cell r="U69" t="str">
            <v>Elf, Drow</v>
          </cell>
          <cell r="V69" t="str">
            <v>Climb¹</v>
          </cell>
        </row>
        <row r="70">
          <cell r="A70">
            <v>1</v>
          </cell>
          <cell r="B70">
            <v>3</v>
          </cell>
          <cell r="C70">
            <v>6</v>
          </cell>
          <cell r="D70">
            <v>10</v>
          </cell>
          <cell r="E70">
            <v>20</v>
          </cell>
          <cell r="F70">
            <v>50</v>
          </cell>
          <cell r="G70">
            <v>3</v>
          </cell>
          <cell r="H70">
            <v>6</v>
          </cell>
          <cell r="I70">
            <v>10</v>
          </cell>
          <cell r="J70">
            <v>20</v>
          </cell>
          <cell r="K70">
            <v>50</v>
          </cell>
          <cell r="Q70" t="str">
            <v>Acid</v>
          </cell>
          <cell r="R70" t="str">
            <v>Wrists</v>
          </cell>
          <cell r="S70" t="str">
            <v>Select Mantle</v>
          </cell>
          <cell r="U70" t="str">
            <v>Elf, Gray</v>
          </cell>
          <cell r="V70" t="str">
            <v>Concentration¹</v>
          </cell>
        </row>
        <row r="71">
          <cell r="A71">
            <v>2</v>
          </cell>
          <cell r="B71">
            <v>6</v>
          </cell>
          <cell r="C71">
            <v>13</v>
          </cell>
          <cell r="D71">
            <v>20</v>
          </cell>
          <cell r="E71">
            <v>40</v>
          </cell>
          <cell r="F71">
            <v>100</v>
          </cell>
          <cell r="G71">
            <v>6</v>
          </cell>
          <cell r="H71">
            <v>13</v>
          </cell>
          <cell r="I71">
            <v>20</v>
          </cell>
          <cell r="J71">
            <v>40</v>
          </cell>
          <cell r="K71">
            <v>100</v>
          </cell>
          <cell r="Q71" t="str">
            <v>Cold</v>
          </cell>
          <cell r="R71" t="str">
            <v>Hands</v>
          </cell>
          <cell r="S71" t="str">
            <v>Chaos</v>
          </cell>
          <cell r="U71" t="str">
            <v>Elf, High</v>
          </cell>
          <cell r="V71" t="str">
            <v>Craft skills…¹</v>
          </cell>
        </row>
        <row r="72">
          <cell r="A72">
            <v>3</v>
          </cell>
          <cell r="B72">
            <v>10</v>
          </cell>
          <cell r="C72">
            <v>20</v>
          </cell>
          <cell r="D72">
            <v>30</v>
          </cell>
          <cell r="E72">
            <v>60</v>
          </cell>
          <cell r="F72">
            <v>150</v>
          </cell>
          <cell r="G72">
            <v>10</v>
          </cell>
          <cell r="H72">
            <v>20</v>
          </cell>
          <cell r="I72">
            <v>30</v>
          </cell>
          <cell r="J72">
            <v>60</v>
          </cell>
          <cell r="K72">
            <v>150</v>
          </cell>
          <cell r="N72" t="str">
            <v>Select a creature type</v>
          </cell>
          <cell r="Q72" t="str">
            <v>Electricity</v>
          </cell>
          <cell r="R72" t="str">
            <v>Ring</v>
          </cell>
          <cell r="S72" t="str">
            <v>Communication</v>
          </cell>
          <cell r="U72" t="str">
            <v>Elf, Kagonesti</v>
          </cell>
          <cell r="V72" t="str">
            <v>Decipher Script</v>
          </cell>
        </row>
        <row r="73">
          <cell r="A73">
            <v>4</v>
          </cell>
          <cell r="B73">
            <v>13</v>
          </cell>
          <cell r="C73">
            <v>26</v>
          </cell>
          <cell r="D73">
            <v>40</v>
          </cell>
          <cell r="E73">
            <v>80</v>
          </cell>
          <cell r="F73">
            <v>200</v>
          </cell>
          <cell r="G73">
            <v>13</v>
          </cell>
          <cell r="H73">
            <v>26</v>
          </cell>
          <cell r="I73">
            <v>40</v>
          </cell>
          <cell r="J73">
            <v>80</v>
          </cell>
          <cell r="K73">
            <v>200</v>
          </cell>
          <cell r="N73" t="str">
            <v>Aberration</v>
          </cell>
          <cell r="Q73" t="str">
            <v>Fire</v>
          </cell>
          <cell r="R73" t="str">
            <v>Feet</v>
          </cell>
          <cell r="S73" t="str">
            <v>Conflict</v>
          </cell>
          <cell r="U73" t="str">
            <v>Elf, Moon</v>
          </cell>
          <cell r="V73" t="str">
            <v>Disable Device</v>
          </cell>
        </row>
        <row r="74">
          <cell r="A74">
            <v>5</v>
          </cell>
          <cell r="B74">
            <v>16</v>
          </cell>
          <cell r="C74">
            <v>33</v>
          </cell>
          <cell r="D74">
            <v>50</v>
          </cell>
          <cell r="E74">
            <v>100</v>
          </cell>
          <cell r="F74">
            <v>250</v>
          </cell>
          <cell r="G74">
            <v>16</v>
          </cell>
          <cell r="H74">
            <v>33</v>
          </cell>
          <cell r="I74">
            <v>50</v>
          </cell>
          <cell r="J74">
            <v>100</v>
          </cell>
          <cell r="K74">
            <v>250</v>
          </cell>
          <cell r="N74" t="str">
            <v>Animal</v>
          </cell>
          <cell r="Q74" t="str">
            <v>Sonic</v>
          </cell>
          <cell r="S74" t="str">
            <v>Consumption</v>
          </cell>
          <cell r="U74" t="str">
            <v>Elf, Painted</v>
          </cell>
          <cell r="V74" t="str">
            <v>Disguise¹</v>
          </cell>
        </row>
        <row r="75">
          <cell r="A75">
            <v>6</v>
          </cell>
          <cell r="B75">
            <v>20</v>
          </cell>
          <cell r="C75">
            <v>40</v>
          </cell>
          <cell r="D75">
            <v>60</v>
          </cell>
          <cell r="E75">
            <v>120</v>
          </cell>
          <cell r="F75">
            <v>300</v>
          </cell>
          <cell r="G75">
            <v>20</v>
          </cell>
          <cell r="H75">
            <v>40</v>
          </cell>
          <cell r="I75">
            <v>60</v>
          </cell>
          <cell r="J75">
            <v>120</v>
          </cell>
          <cell r="K75">
            <v>300</v>
          </cell>
          <cell r="N75" t="str">
            <v>Construct</v>
          </cell>
          <cell r="S75" t="str">
            <v>Corruption and Madness</v>
          </cell>
          <cell r="U75" t="str">
            <v>Elf, Qualinesti</v>
          </cell>
          <cell r="V75" t="str">
            <v>Escape Artist¹</v>
          </cell>
        </row>
        <row r="76">
          <cell r="A76">
            <v>7</v>
          </cell>
          <cell r="B76">
            <v>23</v>
          </cell>
          <cell r="C76">
            <v>46</v>
          </cell>
          <cell r="D76">
            <v>70</v>
          </cell>
          <cell r="E76">
            <v>140</v>
          </cell>
          <cell r="F76">
            <v>350</v>
          </cell>
          <cell r="G76">
            <v>23</v>
          </cell>
          <cell r="H76">
            <v>46</v>
          </cell>
          <cell r="I76">
            <v>70</v>
          </cell>
          <cell r="J76">
            <v>140</v>
          </cell>
          <cell r="K76">
            <v>350</v>
          </cell>
          <cell r="N76" t="str">
            <v>Dragon</v>
          </cell>
          <cell r="Q76" t="str">
            <v/>
          </cell>
          <cell r="R76" t="str">
            <v>Adamantine</v>
          </cell>
          <cell r="S76" t="str">
            <v>Creation</v>
          </cell>
          <cell r="U76" t="str">
            <v>Elf, Sea (Dargonesti)</v>
          </cell>
          <cell r="V76" t="str">
            <v>Forgery¹</v>
          </cell>
        </row>
        <row r="77">
          <cell r="A77">
            <v>8</v>
          </cell>
          <cell r="B77">
            <v>26</v>
          </cell>
          <cell r="C77">
            <v>53</v>
          </cell>
          <cell r="D77">
            <v>80</v>
          </cell>
          <cell r="E77">
            <v>160</v>
          </cell>
          <cell r="F77">
            <v>400</v>
          </cell>
          <cell r="G77">
            <v>26</v>
          </cell>
          <cell r="H77">
            <v>53</v>
          </cell>
          <cell r="I77">
            <v>80</v>
          </cell>
          <cell r="J77">
            <v>160</v>
          </cell>
          <cell r="K77">
            <v>400</v>
          </cell>
          <cell r="N77" t="str">
            <v>Elemental</v>
          </cell>
          <cell r="Q77" t="str">
            <v/>
          </cell>
          <cell r="R77" t="str">
            <v>Cold Iron</v>
          </cell>
          <cell r="S77" t="str">
            <v>Death</v>
          </cell>
          <cell r="U77" t="str">
            <v>Elf, Sea (Dimernesti)</v>
          </cell>
          <cell r="V77" t="str">
            <v>Handle Animal</v>
          </cell>
        </row>
        <row r="78">
          <cell r="A78">
            <v>9</v>
          </cell>
          <cell r="B78">
            <v>30</v>
          </cell>
          <cell r="C78">
            <v>60</v>
          </cell>
          <cell r="D78">
            <v>90</v>
          </cell>
          <cell r="E78">
            <v>180</v>
          </cell>
          <cell r="F78">
            <v>450</v>
          </cell>
          <cell r="G78">
            <v>30</v>
          </cell>
          <cell r="H78">
            <v>60</v>
          </cell>
          <cell r="I78">
            <v>90</v>
          </cell>
          <cell r="J78">
            <v>180</v>
          </cell>
          <cell r="K78">
            <v>450</v>
          </cell>
          <cell r="N78" t="str">
            <v>Fey</v>
          </cell>
          <cell r="Q78" t="str">
            <v>Acid</v>
          </cell>
          <cell r="R78" t="str">
            <v>Silver</v>
          </cell>
          <cell r="S78" t="str">
            <v>Deception</v>
          </cell>
          <cell r="U78" t="str">
            <v>Elf, Silvanesti</v>
          </cell>
          <cell r="V78" t="str">
            <v>Heal¹</v>
          </cell>
        </row>
        <row r="79">
          <cell r="A79">
            <v>10</v>
          </cell>
          <cell r="B79">
            <v>33</v>
          </cell>
          <cell r="C79">
            <v>66</v>
          </cell>
          <cell r="D79">
            <v>100</v>
          </cell>
          <cell r="E79">
            <v>200</v>
          </cell>
          <cell r="F79">
            <v>500</v>
          </cell>
          <cell r="G79">
            <v>33</v>
          </cell>
          <cell r="H79">
            <v>66</v>
          </cell>
          <cell r="I79">
            <v>100</v>
          </cell>
          <cell r="J79">
            <v>200</v>
          </cell>
          <cell r="K79">
            <v>500</v>
          </cell>
          <cell r="N79" t="str">
            <v>Giant</v>
          </cell>
          <cell r="Q79" t="str">
            <v>Cold</v>
          </cell>
          <cell r="S79" t="str">
            <v>Destruction</v>
          </cell>
          <cell r="U79" t="str">
            <v>Elf, Snow</v>
          </cell>
          <cell r="V79" t="str">
            <v>Hide¹</v>
          </cell>
        </row>
        <row r="80">
          <cell r="A80">
            <v>11</v>
          </cell>
          <cell r="B80">
            <v>38</v>
          </cell>
          <cell r="C80">
            <v>76</v>
          </cell>
          <cell r="D80">
            <v>115</v>
          </cell>
          <cell r="E80">
            <v>230</v>
          </cell>
          <cell r="F80">
            <v>575</v>
          </cell>
          <cell r="G80">
            <v>38</v>
          </cell>
          <cell r="H80">
            <v>76</v>
          </cell>
          <cell r="I80">
            <v>115</v>
          </cell>
          <cell r="J80">
            <v>230</v>
          </cell>
          <cell r="K80">
            <v>575</v>
          </cell>
          <cell r="N80" t="str">
            <v>Humanoid (aquatic)</v>
          </cell>
          <cell r="Q80" t="str">
            <v>Electricity</v>
          </cell>
          <cell r="R80" t="str">
            <v>Select a Graft type</v>
          </cell>
          <cell r="S80" t="str">
            <v>Elements</v>
          </cell>
          <cell r="T80" t="str">
            <v>Select Deity</v>
          </cell>
          <cell r="U80" t="str">
            <v>Elf, Sun</v>
          </cell>
          <cell r="V80" t="str">
            <v>Hypnosis</v>
          </cell>
        </row>
        <row r="81">
          <cell r="A81">
            <v>12</v>
          </cell>
          <cell r="B81">
            <v>43</v>
          </cell>
          <cell r="C81">
            <v>86</v>
          </cell>
          <cell r="D81">
            <v>130</v>
          </cell>
          <cell r="E81">
            <v>260</v>
          </cell>
          <cell r="F81">
            <v>650</v>
          </cell>
          <cell r="G81">
            <v>43</v>
          </cell>
          <cell r="H81">
            <v>86</v>
          </cell>
          <cell r="I81">
            <v>130</v>
          </cell>
          <cell r="J81">
            <v>260</v>
          </cell>
          <cell r="K81">
            <v>650</v>
          </cell>
          <cell r="N81" t="str">
            <v>Humanoid (dwarf)</v>
          </cell>
          <cell r="Q81" t="str">
            <v>Fire</v>
          </cell>
          <cell r="R81" t="str">
            <v>Beholder</v>
          </cell>
          <cell r="S81" t="str">
            <v>Energy</v>
          </cell>
          <cell r="T81" t="str">
            <v>Ehlonna</v>
          </cell>
          <cell r="U81" t="str">
            <v>Elf, Umbragen</v>
          </cell>
          <cell r="V81" t="str">
            <v>Jump¹</v>
          </cell>
        </row>
        <row r="82">
          <cell r="A82">
            <v>13</v>
          </cell>
          <cell r="B82">
            <v>50</v>
          </cell>
          <cell r="C82">
            <v>100</v>
          </cell>
          <cell r="D82">
            <v>150</v>
          </cell>
          <cell r="E82">
            <v>300</v>
          </cell>
          <cell r="F82">
            <v>750</v>
          </cell>
          <cell r="G82">
            <v>50</v>
          </cell>
          <cell r="H82">
            <v>100</v>
          </cell>
          <cell r="I82">
            <v>150</v>
          </cell>
          <cell r="J82">
            <v>300</v>
          </cell>
          <cell r="K82">
            <v>750</v>
          </cell>
          <cell r="N82" t="str">
            <v>Humanoid (elf)</v>
          </cell>
          <cell r="Q82" t="str">
            <v>Sonic</v>
          </cell>
          <cell r="R82" t="str">
            <v>Fiendish</v>
          </cell>
          <cell r="S82" t="str">
            <v>Evil</v>
          </cell>
          <cell r="T82" t="str">
            <v>Kord</v>
          </cell>
          <cell r="U82" t="str">
            <v>Elf, Wild</v>
          </cell>
          <cell r="V82" t="str">
            <v>Move Silently¹</v>
          </cell>
        </row>
        <row r="83">
          <cell r="A83">
            <v>14</v>
          </cell>
          <cell r="B83">
            <v>58</v>
          </cell>
          <cell r="C83">
            <v>116</v>
          </cell>
          <cell r="D83">
            <v>175</v>
          </cell>
          <cell r="E83">
            <v>350</v>
          </cell>
          <cell r="F83">
            <v>875</v>
          </cell>
          <cell r="G83">
            <v>58</v>
          </cell>
          <cell r="H83">
            <v>116</v>
          </cell>
          <cell r="I83">
            <v>175</v>
          </cell>
          <cell r="J83">
            <v>350</v>
          </cell>
          <cell r="K83">
            <v>875</v>
          </cell>
          <cell r="N83" t="str">
            <v>Humanoid (gnoll)</v>
          </cell>
          <cell r="R83" t="str">
            <v>Illithid</v>
          </cell>
          <cell r="S83" t="str">
            <v>Fate</v>
          </cell>
          <cell r="T83" t="str">
            <v>Olidammara</v>
          </cell>
          <cell r="U83" t="str">
            <v>Elf, Winged</v>
          </cell>
          <cell r="V83" t="str">
            <v>Open Lock</v>
          </cell>
        </row>
        <row r="84">
          <cell r="A84">
            <v>15</v>
          </cell>
          <cell r="B84">
            <v>66</v>
          </cell>
          <cell r="C84">
            <v>133</v>
          </cell>
          <cell r="D84">
            <v>200</v>
          </cell>
          <cell r="E84">
            <v>400</v>
          </cell>
          <cell r="F84">
            <v>1000</v>
          </cell>
          <cell r="G84">
            <v>66</v>
          </cell>
          <cell r="H84">
            <v>133</v>
          </cell>
          <cell r="I84">
            <v>200</v>
          </cell>
          <cell r="J84">
            <v>400</v>
          </cell>
          <cell r="K84">
            <v>1000</v>
          </cell>
          <cell r="N84" t="str">
            <v>Humanoid (gnome)</v>
          </cell>
          <cell r="P84" t="str">
            <v>Select Bonus Spellcasting or Feat</v>
          </cell>
          <cell r="Q84" t="str">
            <v/>
          </cell>
          <cell r="R84" t="str">
            <v>Silthilar</v>
          </cell>
          <cell r="S84" t="str">
            <v>Force</v>
          </cell>
          <cell r="T84" t="str">
            <v>Wee Jas</v>
          </cell>
          <cell r="U84" t="str">
            <v>Elf, Wood</v>
          </cell>
          <cell r="V84" t="str">
            <v>Profession skills …</v>
          </cell>
        </row>
        <row r="85">
          <cell r="A85">
            <v>16</v>
          </cell>
          <cell r="B85">
            <v>76</v>
          </cell>
          <cell r="C85">
            <v>153</v>
          </cell>
          <cell r="D85">
            <v>230</v>
          </cell>
          <cell r="E85">
            <v>460</v>
          </cell>
          <cell r="F85">
            <v>1150</v>
          </cell>
          <cell r="G85">
            <v>76</v>
          </cell>
          <cell r="H85">
            <v>153</v>
          </cell>
          <cell r="I85">
            <v>230</v>
          </cell>
          <cell r="J85">
            <v>460</v>
          </cell>
          <cell r="K85">
            <v>1150</v>
          </cell>
          <cell r="N85" t="str">
            <v>Humanoid (goblinoid)</v>
          </cell>
          <cell r="P85" t="str">
            <v>+1 level of spellcasting class</v>
          </cell>
          <cell r="Q85" t="str">
            <v/>
          </cell>
          <cell r="R85" t="str">
            <v>Undead</v>
          </cell>
          <cell r="S85" t="str">
            <v>Freedom</v>
          </cell>
          <cell r="V85" t="str">
            <v>Psicraft</v>
          </cell>
        </row>
        <row r="86">
          <cell r="A86">
            <v>17</v>
          </cell>
          <cell r="B86">
            <v>86</v>
          </cell>
          <cell r="C86">
            <v>173</v>
          </cell>
          <cell r="D86">
            <v>260</v>
          </cell>
          <cell r="E86">
            <v>520</v>
          </cell>
          <cell r="F86">
            <v>1300</v>
          </cell>
          <cell r="G86">
            <v>86</v>
          </cell>
          <cell r="H86">
            <v>173</v>
          </cell>
          <cell r="I86">
            <v>260</v>
          </cell>
          <cell r="J86">
            <v>520</v>
          </cell>
          <cell r="K86">
            <v>1300</v>
          </cell>
          <cell r="N86" t="str">
            <v>Humanoid (halfling)</v>
          </cell>
          <cell r="P86" t="str">
            <v>Bonus feat</v>
          </cell>
          <cell r="R86" t="str">
            <v>Yuan-ti</v>
          </cell>
          <cell r="S86" t="str">
            <v>Good</v>
          </cell>
          <cell r="V86" t="str">
            <v>Search¹</v>
          </cell>
        </row>
        <row r="87">
          <cell r="A87">
            <v>18</v>
          </cell>
          <cell r="B87">
            <v>100</v>
          </cell>
          <cell r="C87">
            <v>200</v>
          </cell>
          <cell r="D87">
            <v>300</v>
          </cell>
          <cell r="E87">
            <v>600</v>
          </cell>
          <cell r="F87">
            <v>1500</v>
          </cell>
          <cell r="G87">
            <v>100</v>
          </cell>
          <cell r="H87">
            <v>200</v>
          </cell>
          <cell r="I87">
            <v>300</v>
          </cell>
          <cell r="J87">
            <v>600</v>
          </cell>
          <cell r="K87">
            <v>1500</v>
          </cell>
          <cell r="N87" t="str">
            <v>Humanoid (human)</v>
          </cell>
          <cell r="Q87" t="str">
            <v/>
          </cell>
          <cell r="R87" t="str">
            <v>Brainmate Knowledge Bonus</v>
          </cell>
          <cell r="S87" t="str">
            <v>Guardian</v>
          </cell>
          <cell r="T87" t="str">
            <v>Select Ability</v>
          </cell>
          <cell r="V87" t="str">
            <v>Sleight of Hand</v>
          </cell>
        </row>
        <row r="88">
          <cell r="A88">
            <v>19</v>
          </cell>
          <cell r="B88">
            <v>116</v>
          </cell>
          <cell r="C88">
            <v>233</v>
          </cell>
          <cell r="D88">
            <v>350</v>
          </cell>
          <cell r="E88">
            <v>700</v>
          </cell>
          <cell r="F88">
            <v>1750</v>
          </cell>
          <cell r="G88">
            <v>116</v>
          </cell>
          <cell r="H88">
            <v>233</v>
          </cell>
          <cell r="I88">
            <v>350</v>
          </cell>
          <cell r="J88">
            <v>700</v>
          </cell>
          <cell r="K88">
            <v>1750</v>
          </cell>
          <cell r="N88" t="str">
            <v>Humanoid (orc)</v>
          </cell>
          <cell r="Q88" t="str">
            <v/>
          </cell>
          <cell r="R88" t="str">
            <v>arcana</v>
          </cell>
          <cell r="S88" t="str">
            <v>Justice</v>
          </cell>
          <cell r="T88" t="str">
            <v/>
          </cell>
          <cell r="V88" t="str">
            <v>Spellcraft</v>
          </cell>
        </row>
        <row r="89">
          <cell r="A89">
            <v>20</v>
          </cell>
          <cell r="B89">
            <v>133</v>
          </cell>
          <cell r="C89">
            <v>266</v>
          </cell>
          <cell r="D89">
            <v>400</v>
          </cell>
          <cell r="E89">
            <v>800</v>
          </cell>
          <cell r="F89">
            <v>2000</v>
          </cell>
          <cell r="G89">
            <v>133</v>
          </cell>
          <cell r="H89">
            <v>266</v>
          </cell>
          <cell r="I89">
            <v>400</v>
          </cell>
          <cell r="J89">
            <v>800</v>
          </cell>
          <cell r="K89">
            <v>2000</v>
          </cell>
          <cell r="N89" t="str">
            <v>Humanoid (reptilian)</v>
          </cell>
          <cell r="Q89" t="str">
            <v/>
          </cell>
          <cell r="R89" t="str">
            <v>psionics</v>
          </cell>
          <cell r="S89" t="str">
            <v>Knowledge</v>
          </cell>
          <cell r="T89" t="str">
            <v/>
          </cell>
          <cell r="V89" t="str">
            <v>Spot¹</v>
          </cell>
        </row>
        <row r="90">
          <cell r="A90">
            <v>21</v>
          </cell>
          <cell r="B90">
            <v>153</v>
          </cell>
          <cell r="C90">
            <v>306</v>
          </cell>
          <cell r="D90">
            <v>460</v>
          </cell>
          <cell r="E90">
            <v>920</v>
          </cell>
          <cell r="F90">
            <v>2300</v>
          </cell>
          <cell r="G90">
            <v>153</v>
          </cell>
          <cell r="H90">
            <v>306</v>
          </cell>
          <cell r="I90">
            <v>460</v>
          </cell>
          <cell r="J90">
            <v>920</v>
          </cell>
          <cell r="K90">
            <v>2300</v>
          </cell>
          <cell r="N90" t="str">
            <v>Magical beast</v>
          </cell>
          <cell r="Q90" t="str">
            <v/>
          </cell>
          <cell r="R90" t="str">
            <v>local</v>
          </cell>
          <cell r="S90" t="str">
            <v>Law</v>
          </cell>
          <cell r="T90" t="str">
            <v/>
          </cell>
          <cell r="V90" t="str">
            <v>Survival¹</v>
          </cell>
        </row>
        <row r="91">
          <cell r="A91">
            <v>22</v>
          </cell>
          <cell r="B91">
            <v>173</v>
          </cell>
          <cell r="C91">
            <v>346</v>
          </cell>
          <cell r="D91">
            <v>520</v>
          </cell>
          <cell r="E91">
            <v>1040</v>
          </cell>
          <cell r="F91">
            <v>2600</v>
          </cell>
          <cell r="G91">
            <v>173</v>
          </cell>
          <cell r="H91">
            <v>346</v>
          </cell>
          <cell r="I91">
            <v>520</v>
          </cell>
          <cell r="J91">
            <v>1040</v>
          </cell>
          <cell r="K91">
            <v>2600</v>
          </cell>
          <cell r="N91" t="str">
            <v>Monstrous Humanoid</v>
          </cell>
          <cell r="Q91" t="str">
            <v/>
          </cell>
          <cell r="R91" t="str">
            <v>history</v>
          </cell>
          <cell r="S91" t="str">
            <v>Life</v>
          </cell>
          <cell r="T91" t="str">
            <v/>
          </cell>
          <cell r="V91" t="str">
            <v>Swim¹</v>
          </cell>
        </row>
        <row r="92">
          <cell r="A92">
            <v>23</v>
          </cell>
          <cell r="B92">
            <v>200</v>
          </cell>
          <cell r="C92">
            <v>400</v>
          </cell>
          <cell r="D92">
            <v>600</v>
          </cell>
          <cell r="E92">
            <v>1200</v>
          </cell>
          <cell r="F92">
            <v>3000</v>
          </cell>
          <cell r="G92">
            <v>200</v>
          </cell>
          <cell r="H92">
            <v>400</v>
          </cell>
          <cell r="I92">
            <v>600</v>
          </cell>
          <cell r="J92">
            <v>1200</v>
          </cell>
          <cell r="K92">
            <v>3000</v>
          </cell>
          <cell r="N92" t="str">
            <v>Ooze</v>
          </cell>
          <cell r="R92" t="str">
            <v>underdark local</v>
          </cell>
          <cell r="S92" t="str">
            <v>Light and Darkness</v>
          </cell>
          <cell r="V92" t="str">
            <v>Tumble</v>
          </cell>
        </row>
        <row r="93">
          <cell r="A93">
            <v>24</v>
          </cell>
          <cell r="B93">
            <v>233</v>
          </cell>
          <cell r="C93">
            <v>466</v>
          </cell>
          <cell r="D93">
            <v>700</v>
          </cell>
          <cell r="E93">
            <v>1400</v>
          </cell>
          <cell r="F93">
            <v>3500</v>
          </cell>
          <cell r="G93">
            <v>233</v>
          </cell>
          <cell r="H93">
            <v>466</v>
          </cell>
          <cell r="I93">
            <v>700</v>
          </cell>
          <cell r="J93">
            <v>1400</v>
          </cell>
          <cell r="K93">
            <v>3500</v>
          </cell>
          <cell r="N93" t="str">
            <v>Outsider</v>
          </cell>
          <cell r="Q93" t="str">
            <v>Select Node Type</v>
          </cell>
          <cell r="R93" t="str">
            <v>Thunder Lore</v>
          </cell>
          <cell r="S93" t="str">
            <v>Magic</v>
          </cell>
          <cell r="V93" t="str">
            <v>Use Magic Device</v>
          </cell>
        </row>
        <row r="94">
          <cell r="A94">
            <v>25</v>
          </cell>
          <cell r="B94">
            <v>266</v>
          </cell>
          <cell r="C94">
            <v>533</v>
          </cell>
          <cell r="D94">
            <v>800</v>
          </cell>
          <cell r="E94">
            <v>1600</v>
          </cell>
          <cell r="F94">
            <v>4000</v>
          </cell>
          <cell r="G94">
            <v>266</v>
          </cell>
          <cell r="H94">
            <v>533</v>
          </cell>
          <cell r="I94">
            <v>800</v>
          </cell>
          <cell r="J94">
            <v>1600</v>
          </cell>
          <cell r="K94">
            <v>4000</v>
          </cell>
          <cell r="N94" t="str">
            <v>Plant</v>
          </cell>
          <cell r="Q94" t="str">
            <v>Earth</v>
          </cell>
          <cell r="R94" t="str">
            <v>Aereni Crystalmancy</v>
          </cell>
          <cell r="S94" t="str">
            <v>Mental</v>
          </cell>
          <cell r="V94" t="str">
            <v>Use Psionic Device</v>
          </cell>
        </row>
        <row r="95">
          <cell r="A95">
            <v>26</v>
          </cell>
          <cell r="B95">
            <v>306</v>
          </cell>
          <cell r="C95">
            <v>613</v>
          </cell>
          <cell r="D95">
            <v>920</v>
          </cell>
          <cell r="E95">
            <v>1840</v>
          </cell>
          <cell r="F95">
            <v>4600</v>
          </cell>
          <cell r="G95">
            <v>306</v>
          </cell>
          <cell r="H95">
            <v>613</v>
          </cell>
          <cell r="I95">
            <v>920</v>
          </cell>
          <cell r="J95">
            <v>1840</v>
          </cell>
          <cell r="K95">
            <v>4600</v>
          </cell>
          <cell r="N95" t="str">
            <v>Undead</v>
          </cell>
          <cell r="Q95" t="str">
            <v>Evil</v>
          </cell>
          <cell r="R95" t="str">
            <v>Breath of Shargon</v>
          </cell>
          <cell r="S95" t="str">
            <v>Natural World</v>
          </cell>
          <cell r="V95" t="str">
            <v>Use Rope¹</v>
          </cell>
        </row>
        <row r="96">
          <cell r="A96">
            <v>27</v>
          </cell>
          <cell r="B96">
            <v>346</v>
          </cell>
          <cell r="C96">
            <v>693</v>
          </cell>
          <cell r="D96">
            <v>1040</v>
          </cell>
          <cell r="E96">
            <v>2080</v>
          </cell>
          <cell r="F96">
            <v>5200</v>
          </cell>
          <cell r="G96">
            <v>346</v>
          </cell>
          <cell r="H96">
            <v>693</v>
          </cell>
          <cell r="I96">
            <v>1040</v>
          </cell>
          <cell r="J96">
            <v>2080</v>
          </cell>
          <cell r="K96">
            <v>5200</v>
          </cell>
          <cell r="N96" t="str">
            <v>Vermin</v>
          </cell>
          <cell r="Q96" t="str">
            <v>Shadow Weave</v>
          </cell>
          <cell r="R96" t="str">
            <v>Dragonsong</v>
          </cell>
          <cell r="S96" t="str">
            <v>Pain and Suffering</v>
          </cell>
        </row>
        <row r="97">
          <cell r="A97">
            <v>28</v>
          </cell>
          <cell r="B97">
            <v>400</v>
          </cell>
          <cell r="C97">
            <v>800</v>
          </cell>
          <cell r="D97">
            <v>1200</v>
          </cell>
          <cell r="E97">
            <v>2400</v>
          </cell>
          <cell r="F97">
            <v>6000</v>
          </cell>
          <cell r="G97">
            <v>400</v>
          </cell>
          <cell r="H97">
            <v>800</v>
          </cell>
          <cell r="I97">
            <v>1200</v>
          </cell>
          <cell r="J97">
            <v>2400</v>
          </cell>
          <cell r="K97">
            <v>6000</v>
          </cell>
          <cell r="R97" t="str">
            <v>Eye of the Chamber</v>
          </cell>
          <cell r="S97" t="str">
            <v>Physical Power</v>
          </cell>
        </row>
        <row r="98">
          <cell r="A98">
            <v>29</v>
          </cell>
          <cell r="B98">
            <v>466</v>
          </cell>
          <cell r="C98">
            <v>933</v>
          </cell>
          <cell r="D98">
            <v>1400</v>
          </cell>
          <cell r="E98">
            <v>2800</v>
          </cell>
          <cell r="F98">
            <v>7000</v>
          </cell>
          <cell r="G98">
            <v>466</v>
          </cell>
          <cell r="H98">
            <v>933</v>
          </cell>
          <cell r="I98">
            <v>1400</v>
          </cell>
          <cell r="J98">
            <v>2800</v>
          </cell>
          <cell r="K98">
            <v>7000</v>
          </cell>
          <cell r="Q98" t="str">
            <v>Select Special Ability</v>
          </cell>
          <cell r="R98" t="str">
            <v>Ghost of Xen'drik</v>
          </cell>
          <cell r="S98" t="str">
            <v>The Planes</v>
          </cell>
          <cell r="U98" t="str">
            <v>Select a favored enemy</v>
          </cell>
          <cell r="V98" t="str">
            <v>Select a favored enemy</v>
          </cell>
        </row>
        <row r="99">
          <cell r="A99">
            <v>30</v>
          </cell>
          <cell r="B99">
            <v>532</v>
          </cell>
          <cell r="C99">
            <v>1064</v>
          </cell>
          <cell r="D99">
            <v>1600</v>
          </cell>
          <cell r="E99">
            <v>3200</v>
          </cell>
          <cell r="F99">
            <v>8000</v>
          </cell>
          <cell r="G99">
            <v>532</v>
          </cell>
          <cell r="H99">
            <v>1064</v>
          </cell>
          <cell r="I99">
            <v>1600</v>
          </cell>
          <cell r="J99">
            <v>3200</v>
          </cell>
          <cell r="K99">
            <v>8000</v>
          </cell>
          <cell r="N99" t="str">
            <v/>
          </cell>
          <cell r="Q99" t="str">
            <v>Defensive Roll</v>
          </cell>
          <cell r="R99" t="str">
            <v>Malenti Pearl Trick</v>
          </cell>
          <cell r="S99" t="str">
            <v>Repose</v>
          </cell>
          <cell r="U99" t="str">
            <v>Church of Bane</v>
          </cell>
          <cell r="V99" t="str">
            <v>Chromatic Dragons</v>
          </cell>
        </row>
        <row r="100">
          <cell r="A100">
            <v>31</v>
          </cell>
          <cell r="B100">
            <v>612</v>
          </cell>
          <cell r="C100">
            <v>1224</v>
          </cell>
          <cell r="D100">
            <v>1840</v>
          </cell>
          <cell r="E100">
            <v>3680</v>
          </cell>
          <cell r="F100">
            <v>9200</v>
          </cell>
          <cell r="G100">
            <v>612</v>
          </cell>
          <cell r="H100">
            <v>1224</v>
          </cell>
          <cell r="I100">
            <v>1840</v>
          </cell>
          <cell r="J100">
            <v>3680</v>
          </cell>
          <cell r="K100">
            <v>9200</v>
          </cell>
          <cell r="N100" t="str">
            <v/>
          </cell>
          <cell r="Q100" t="str">
            <v>Improved Evasion</v>
          </cell>
          <cell r="R100" t="str">
            <v>Pandin Temn</v>
          </cell>
          <cell r="S100" t="str">
            <v>Time</v>
          </cell>
          <cell r="U100" t="str">
            <v>Cult of the Dragon</v>
          </cell>
          <cell r="V100" t="str">
            <v>Draconians</v>
          </cell>
        </row>
        <row r="101">
          <cell r="A101">
            <v>32</v>
          </cell>
          <cell r="B101">
            <v>692</v>
          </cell>
          <cell r="C101">
            <v>1384</v>
          </cell>
          <cell r="D101">
            <v>2080</v>
          </cell>
          <cell r="E101">
            <v>4160</v>
          </cell>
          <cell r="F101">
            <v>10400</v>
          </cell>
          <cell r="G101">
            <v>692</v>
          </cell>
          <cell r="H101">
            <v>1384</v>
          </cell>
          <cell r="I101">
            <v>2080</v>
          </cell>
          <cell r="J101">
            <v>4160</v>
          </cell>
          <cell r="K101">
            <v>10400</v>
          </cell>
          <cell r="N101" t="str">
            <v/>
          </cell>
          <cell r="Q101" t="str">
            <v>Skill Mastery</v>
          </cell>
          <cell r="R101" t="str">
            <v>Savage of the Mists</v>
          </cell>
          <cell r="U101" t="str">
            <v>Iron Throne</v>
          </cell>
          <cell r="V101" t="str">
            <v>Dragon-Spawn</v>
          </cell>
        </row>
        <row r="102">
          <cell r="A102">
            <v>33</v>
          </cell>
          <cell r="B102">
            <v>800</v>
          </cell>
          <cell r="C102">
            <v>1600</v>
          </cell>
          <cell r="D102">
            <v>2400</v>
          </cell>
          <cell r="E102">
            <v>4800</v>
          </cell>
          <cell r="F102">
            <v>12000</v>
          </cell>
          <cell r="G102">
            <v>800</v>
          </cell>
          <cell r="H102">
            <v>1600</v>
          </cell>
          <cell r="I102">
            <v>2400</v>
          </cell>
          <cell r="J102">
            <v>4800</v>
          </cell>
          <cell r="K102">
            <v>12000</v>
          </cell>
          <cell r="N102" t="str">
            <v/>
          </cell>
          <cell r="P102" t="str">
            <v>Light</v>
          </cell>
          <cell r="R102" t="str">
            <v>Savage of the Storm</v>
          </cell>
          <cell r="U102" t="str">
            <v>Malagryms</v>
          </cell>
          <cell r="V102" t="str">
            <v>Goblins</v>
          </cell>
        </row>
        <row r="103">
          <cell r="A103">
            <v>34</v>
          </cell>
          <cell r="B103">
            <v>932</v>
          </cell>
          <cell r="C103">
            <v>1864</v>
          </cell>
          <cell r="D103">
            <v>2800</v>
          </cell>
          <cell r="E103">
            <v>5600</v>
          </cell>
          <cell r="F103">
            <v>14000</v>
          </cell>
          <cell r="G103">
            <v>932</v>
          </cell>
          <cell r="H103">
            <v>1864</v>
          </cell>
          <cell r="I103">
            <v>2800</v>
          </cell>
          <cell r="J103">
            <v>5600</v>
          </cell>
          <cell r="K103">
            <v>14000</v>
          </cell>
          <cell r="N103" t="str">
            <v/>
          </cell>
          <cell r="P103" t="str">
            <v>Medium</v>
          </cell>
          <cell r="Q103" t="str">
            <v/>
          </cell>
          <cell r="R103" t="str">
            <v>Seren Hide</v>
          </cell>
          <cell r="U103" t="str">
            <v>Red Wizards</v>
          </cell>
          <cell r="V103" t="str">
            <v>Knights of Solamnia</v>
          </cell>
        </row>
        <row r="104">
          <cell r="A104">
            <v>35</v>
          </cell>
          <cell r="B104">
            <v>1064</v>
          </cell>
          <cell r="C104">
            <v>2132</v>
          </cell>
          <cell r="D104">
            <v>3200</v>
          </cell>
          <cell r="E104">
            <v>6400</v>
          </cell>
          <cell r="F104">
            <v>16000</v>
          </cell>
          <cell r="G104">
            <v>1064</v>
          </cell>
          <cell r="H104">
            <v>2132</v>
          </cell>
          <cell r="I104">
            <v>3200</v>
          </cell>
          <cell r="J104">
            <v>6400</v>
          </cell>
          <cell r="K104">
            <v>16000</v>
          </cell>
          <cell r="N104" t="str">
            <v/>
          </cell>
          <cell r="P104" t="str">
            <v>Heavy</v>
          </cell>
          <cell r="Q104" t="str">
            <v>Flaming</v>
          </cell>
          <cell r="R104" t="str">
            <v>Viscious Barbarism</v>
          </cell>
          <cell r="U104" t="str">
            <v>Zhentarim</v>
          </cell>
          <cell r="V104" t="str">
            <v>Knights of Neraka</v>
          </cell>
        </row>
        <row r="105">
          <cell r="A105">
            <v>36</v>
          </cell>
          <cell r="B105">
            <v>1224</v>
          </cell>
          <cell r="C105">
            <v>2452</v>
          </cell>
          <cell r="D105">
            <v>3680</v>
          </cell>
          <cell r="E105">
            <v>7360</v>
          </cell>
          <cell r="F105">
            <v>18400</v>
          </cell>
          <cell r="G105">
            <v>1224</v>
          </cell>
          <cell r="H105">
            <v>2452</v>
          </cell>
          <cell r="I105">
            <v>3680</v>
          </cell>
          <cell r="J105">
            <v>7360</v>
          </cell>
          <cell r="K105">
            <v>18400</v>
          </cell>
          <cell r="N105" t="str">
            <v/>
          </cell>
          <cell r="Q105" t="str">
            <v>Frost</v>
          </cell>
          <cell r="R105" t="str">
            <v>Xen'drik Boomerang Expert</v>
          </cell>
          <cell r="V105" t="str">
            <v>Minotaurs</v>
          </cell>
        </row>
        <row r="106">
          <cell r="A106">
            <v>37</v>
          </cell>
          <cell r="B106">
            <v>1384</v>
          </cell>
          <cell r="C106">
            <v>2772</v>
          </cell>
          <cell r="D106">
            <v>4160</v>
          </cell>
          <cell r="E106">
            <v>8320</v>
          </cell>
          <cell r="F106">
            <v>20800</v>
          </cell>
          <cell r="G106">
            <v>1384</v>
          </cell>
          <cell r="H106">
            <v>2772</v>
          </cell>
          <cell r="I106">
            <v>4160</v>
          </cell>
          <cell r="J106">
            <v>8320</v>
          </cell>
          <cell r="K106">
            <v>20800</v>
          </cell>
          <cell r="N106" t="str">
            <v/>
          </cell>
          <cell r="Q106" t="str">
            <v>Ghost Touch</v>
          </cell>
          <cell r="R106" t="str">
            <v>Native Ties</v>
          </cell>
        </row>
        <row r="107">
          <cell r="A107">
            <v>38</v>
          </cell>
          <cell r="B107">
            <v>1600</v>
          </cell>
          <cell r="C107">
            <v>3200</v>
          </cell>
          <cell r="D107">
            <v>4800</v>
          </cell>
          <cell r="E107">
            <v>9600</v>
          </cell>
          <cell r="F107">
            <v>24000</v>
          </cell>
          <cell r="G107">
            <v>1600</v>
          </cell>
          <cell r="H107">
            <v>3200</v>
          </cell>
          <cell r="I107">
            <v>4800</v>
          </cell>
          <cell r="J107">
            <v>9600</v>
          </cell>
          <cell r="K107">
            <v>24000</v>
          </cell>
          <cell r="Q107" t="str">
            <v>Shock</v>
          </cell>
          <cell r="R107" t="str">
            <v>Drow of Xen'drik</v>
          </cell>
          <cell r="T107" t="str">
            <v>Select Resistance</v>
          </cell>
        </row>
        <row r="108">
          <cell r="A108">
            <v>39</v>
          </cell>
          <cell r="B108">
            <v>1864</v>
          </cell>
          <cell r="C108">
            <v>3732</v>
          </cell>
          <cell r="D108">
            <v>5600</v>
          </cell>
          <cell r="E108">
            <v>11200</v>
          </cell>
          <cell r="F108">
            <v>28000</v>
          </cell>
          <cell r="G108">
            <v>1864</v>
          </cell>
          <cell r="H108">
            <v>3732</v>
          </cell>
          <cell r="I108">
            <v>5600</v>
          </cell>
          <cell r="J108">
            <v>11200</v>
          </cell>
          <cell r="K108">
            <v>28000</v>
          </cell>
          <cell r="P108" t="str">
            <v>Buckler</v>
          </cell>
          <cell r="Q108" t="str">
            <v>Thundering</v>
          </cell>
          <cell r="R108" t="str">
            <v>Elves of Pylas Talaear</v>
          </cell>
          <cell r="T108" t="str">
            <v>Fire</v>
          </cell>
          <cell r="V108" t="str">
            <v/>
          </cell>
        </row>
        <row r="109">
          <cell r="A109">
            <v>40</v>
          </cell>
          <cell r="B109">
            <v>2128</v>
          </cell>
          <cell r="C109">
            <v>4256</v>
          </cell>
          <cell r="D109">
            <v>6400</v>
          </cell>
          <cell r="E109">
            <v>12800</v>
          </cell>
          <cell r="F109">
            <v>32000</v>
          </cell>
          <cell r="G109">
            <v>2128</v>
          </cell>
          <cell r="H109">
            <v>4256</v>
          </cell>
          <cell r="I109">
            <v>6400</v>
          </cell>
          <cell r="J109">
            <v>12800</v>
          </cell>
          <cell r="K109">
            <v>32000</v>
          </cell>
          <cell r="N109" t="str">
            <v/>
          </cell>
          <cell r="P109" t="str">
            <v>Light</v>
          </cell>
          <cell r="R109" t="str">
            <v>Elves of the Northern Steppes</v>
          </cell>
          <cell r="T109" t="str">
            <v>Cold</v>
          </cell>
          <cell r="V109" t="str">
            <v>White Robes</v>
          </cell>
        </row>
        <row r="110">
          <cell r="A110">
            <v>41</v>
          </cell>
          <cell r="B110">
            <v>2448</v>
          </cell>
          <cell r="C110">
            <v>4896</v>
          </cell>
          <cell r="D110">
            <v>7360</v>
          </cell>
          <cell r="E110">
            <v>14720</v>
          </cell>
          <cell r="F110">
            <v>36800</v>
          </cell>
          <cell r="G110">
            <v>2448</v>
          </cell>
          <cell r="H110">
            <v>4896</v>
          </cell>
          <cell r="I110">
            <v>7360</v>
          </cell>
          <cell r="J110">
            <v>14720</v>
          </cell>
          <cell r="K110">
            <v>36800</v>
          </cell>
          <cell r="N110" t="str">
            <v>Blast Infidel</v>
          </cell>
          <cell r="P110" t="str">
            <v>Heavy</v>
          </cell>
          <cell r="Q110" t="str">
            <v/>
          </cell>
          <cell r="R110" t="str">
            <v>Sahuagin of Shargon's Teeth</v>
          </cell>
          <cell r="T110" t="str">
            <v>Electricity</v>
          </cell>
          <cell r="V110" t="str">
            <v>Red Robes</v>
          </cell>
        </row>
        <row r="111">
          <cell r="A111">
            <v>42</v>
          </cell>
          <cell r="B111">
            <v>2768</v>
          </cell>
          <cell r="C111">
            <v>5536</v>
          </cell>
          <cell r="D111">
            <v>8320</v>
          </cell>
          <cell r="E111">
            <v>16640</v>
          </cell>
          <cell r="F111">
            <v>41600</v>
          </cell>
          <cell r="G111">
            <v>2768</v>
          </cell>
          <cell r="H111">
            <v>5536</v>
          </cell>
          <cell r="I111">
            <v>8320</v>
          </cell>
          <cell r="J111">
            <v>16640</v>
          </cell>
          <cell r="K111">
            <v>41600</v>
          </cell>
          <cell r="N111" t="str">
            <v>Divine Reach</v>
          </cell>
          <cell r="Q111" t="str">
            <v/>
          </cell>
          <cell r="R111" t="str">
            <v>Seren Barbarians</v>
          </cell>
          <cell r="V111" t="str">
            <v>Black Robes</v>
          </cell>
        </row>
        <row r="112">
          <cell r="A112">
            <v>43</v>
          </cell>
          <cell r="B112">
            <v>3200</v>
          </cell>
          <cell r="C112">
            <v>6400</v>
          </cell>
          <cell r="D112">
            <v>9600</v>
          </cell>
          <cell r="E112">
            <v>19200</v>
          </cell>
          <cell r="F112">
            <v>48000</v>
          </cell>
          <cell r="G112">
            <v>3200</v>
          </cell>
          <cell r="H112">
            <v>6400</v>
          </cell>
          <cell r="I112">
            <v>9600</v>
          </cell>
          <cell r="J112">
            <v>19200</v>
          </cell>
          <cell r="K112">
            <v>48000</v>
          </cell>
          <cell r="N112" t="str">
            <v>Faith Healing</v>
          </cell>
          <cell r="Q112" t="str">
            <v>Disruption</v>
          </cell>
          <cell r="R112" t="str">
            <v>Storm Giants of Xen'drik</v>
          </cell>
        </row>
        <row r="113">
          <cell r="A113">
            <v>44</v>
          </cell>
          <cell r="B113">
            <v>3728</v>
          </cell>
          <cell r="C113">
            <v>7456</v>
          </cell>
          <cell r="D113">
            <v>11200</v>
          </cell>
          <cell r="E113">
            <v>22400</v>
          </cell>
          <cell r="F113">
            <v>56000</v>
          </cell>
          <cell r="G113">
            <v>3728</v>
          </cell>
          <cell r="H113">
            <v>7456</v>
          </cell>
          <cell r="I113">
            <v>11200</v>
          </cell>
          <cell r="J113">
            <v>22400</v>
          </cell>
          <cell r="K113">
            <v>56000</v>
          </cell>
          <cell r="N113" t="str">
            <v/>
          </cell>
          <cell r="Q113" t="str">
            <v>Flaming Burst</v>
          </cell>
          <cell r="R113" t="str">
            <v>Stormreach Irregulars</v>
          </cell>
        </row>
        <row r="114">
          <cell r="A114">
            <v>45</v>
          </cell>
          <cell r="B114">
            <v>4256</v>
          </cell>
          <cell r="C114">
            <v>8528</v>
          </cell>
          <cell r="D114">
            <v>12800</v>
          </cell>
          <cell r="E114">
            <v>25600</v>
          </cell>
          <cell r="F114">
            <v>64000</v>
          </cell>
          <cell r="G114">
            <v>4256</v>
          </cell>
          <cell r="H114">
            <v>8528</v>
          </cell>
          <cell r="I114">
            <v>12800</v>
          </cell>
          <cell r="J114">
            <v>25600</v>
          </cell>
          <cell r="K114">
            <v>64000</v>
          </cell>
          <cell r="N114" t="str">
            <v/>
          </cell>
          <cell r="P114" t="str">
            <v>Bludgeoning</v>
          </cell>
          <cell r="Q114" t="str">
            <v>Icy Burst</v>
          </cell>
          <cell r="R114" t="str">
            <v>Elemental Rebuke</v>
          </cell>
          <cell r="V114" t="str">
            <v/>
          </cell>
        </row>
        <row r="115">
          <cell r="A115">
            <v>46</v>
          </cell>
          <cell r="B115">
            <v>4896</v>
          </cell>
          <cell r="C115">
            <v>9808</v>
          </cell>
          <cell r="D115">
            <v>14720</v>
          </cell>
          <cell r="E115">
            <v>29440</v>
          </cell>
          <cell r="F115">
            <v>73600</v>
          </cell>
          <cell r="G115">
            <v>4896</v>
          </cell>
          <cell r="H115">
            <v>9808</v>
          </cell>
          <cell r="I115">
            <v>14720</v>
          </cell>
          <cell r="J115">
            <v>29440</v>
          </cell>
          <cell r="K115">
            <v>73600</v>
          </cell>
          <cell r="N115" t="str">
            <v>Metamagic Feat</v>
          </cell>
          <cell r="P115" t="str">
            <v>Piercing</v>
          </cell>
          <cell r="Q115" t="str">
            <v>Shocking Burst</v>
          </cell>
          <cell r="R115" t="str">
            <v>Air</v>
          </cell>
          <cell r="V115" t="str">
            <v>Abjuration</v>
          </cell>
        </row>
        <row r="116">
          <cell r="A116">
            <v>47</v>
          </cell>
          <cell r="B116">
            <v>5536</v>
          </cell>
          <cell r="C116">
            <v>11088</v>
          </cell>
          <cell r="D116">
            <v>16640</v>
          </cell>
          <cell r="E116">
            <v>33280</v>
          </cell>
          <cell r="F116">
            <v>83200</v>
          </cell>
          <cell r="G116">
            <v>5536</v>
          </cell>
          <cell r="H116">
            <v>11088</v>
          </cell>
          <cell r="I116">
            <v>16640</v>
          </cell>
          <cell r="J116">
            <v>33280</v>
          </cell>
          <cell r="K116">
            <v>83200</v>
          </cell>
          <cell r="N116" t="str">
            <v/>
          </cell>
          <cell r="P116" t="str">
            <v>Slashing</v>
          </cell>
          <cell r="Q116" t="str">
            <v>Speed</v>
          </cell>
          <cell r="R116" t="str">
            <v>Fire</v>
          </cell>
          <cell r="V116" t="str">
            <v>Conjuration</v>
          </cell>
        </row>
        <row r="117">
          <cell r="A117">
            <v>48</v>
          </cell>
          <cell r="B117">
            <v>6400</v>
          </cell>
          <cell r="C117">
            <v>12800</v>
          </cell>
          <cell r="D117">
            <v>19200</v>
          </cell>
          <cell r="E117">
            <v>38400</v>
          </cell>
          <cell r="F117">
            <v>96000</v>
          </cell>
          <cell r="G117">
            <v>6400</v>
          </cell>
          <cell r="H117">
            <v>12800</v>
          </cell>
          <cell r="I117">
            <v>19200</v>
          </cell>
          <cell r="J117">
            <v>38400</v>
          </cell>
          <cell r="K117">
            <v>96000</v>
          </cell>
          <cell r="N117" t="str">
            <v>Spell Power</v>
          </cell>
          <cell r="Q117" t="str">
            <v>Unholy</v>
          </cell>
          <cell r="R117" t="str">
            <v>Ancient Secrets</v>
          </cell>
          <cell r="V117" t="str">
            <v>Enchantment</v>
          </cell>
        </row>
        <row r="118">
          <cell r="A118">
            <v>49</v>
          </cell>
          <cell r="B118">
            <v>7456</v>
          </cell>
          <cell r="C118">
            <v>14928</v>
          </cell>
          <cell r="D118">
            <v>22400</v>
          </cell>
          <cell r="E118">
            <v>44800</v>
          </cell>
          <cell r="F118">
            <v>112000</v>
          </cell>
          <cell r="G118">
            <v>7456</v>
          </cell>
          <cell r="H118">
            <v>14928</v>
          </cell>
          <cell r="I118">
            <v>22400</v>
          </cell>
          <cell r="J118">
            <v>44800</v>
          </cell>
          <cell r="K118">
            <v>112000</v>
          </cell>
          <cell r="N118" t="str">
            <v>Spell-Like Ability</v>
          </cell>
          <cell r="Q118" t="str">
            <v>Wounding</v>
          </cell>
          <cell r="R118" t="str">
            <v/>
          </cell>
          <cell r="T118" t="str">
            <v>Select Home Region</v>
          </cell>
          <cell r="V118" t="str">
            <v>Evocation</v>
          </cell>
        </row>
        <row r="119">
          <cell r="A119">
            <v>50</v>
          </cell>
          <cell r="B119">
            <v>8512</v>
          </cell>
          <cell r="C119">
            <v>17024</v>
          </cell>
          <cell r="D119">
            <v>25600</v>
          </cell>
          <cell r="E119">
            <v>51200</v>
          </cell>
          <cell r="F119">
            <v>128000</v>
          </cell>
          <cell r="G119">
            <v>8512</v>
          </cell>
          <cell r="H119">
            <v>17024</v>
          </cell>
          <cell r="I119">
            <v>25600</v>
          </cell>
          <cell r="J119">
            <v>51200</v>
          </cell>
          <cell r="K119">
            <v>128000</v>
          </cell>
          <cell r="R119" t="str">
            <v/>
          </cell>
          <cell r="T119" t="str">
            <v>Desert</v>
          </cell>
          <cell r="V119" t="str">
            <v>Illusion</v>
          </cell>
        </row>
        <row r="120">
          <cell r="A120">
            <v>51</v>
          </cell>
          <cell r="B120">
            <v>9792</v>
          </cell>
          <cell r="C120">
            <v>19584</v>
          </cell>
          <cell r="D120">
            <v>29440</v>
          </cell>
          <cell r="E120">
            <v>58880</v>
          </cell>
          <cell r="F120">
            <v>147200</v>
          </cell>
          <cell r="R120" t="str">
            <v/>
          </cell>
          <cell r="T120" t="str">
            <v>Forest</v>
          </cell>
          <cell r="V120" t="str">
            <v>Necromancy</v>
          </cell>
        </row>
        <row r="121">
          <cell r="A121">
            <v>52</v>
          </cell>
          <cell r="B121">
            <v>11072</v>
          </cell>
          <cell r="C121">
            <v>22144</v>
          </cell>
          <cell r="D121">
            <v>33280</v>
          </cell>
          <cell r="E121">
            <v>66560</v>
          </cell>
          <cell r="F121">
            <v>166400</v>
          </cell>
          <cell r="N121" t="str">
            <v/>
          </cell>
          <cell r="Q121" t="str">
            <v>Ambient Secret</v>
          </cell>
          <cell r="R121" t="str">
            <v/>
          </cell>
          <cell r="T121" t="str">
            <v>Tundra</v>
          </cell>
          <cell r="V121" t="str">
            <v>Transmutation</v>
          </cell>
        </row>
        <row r="122">
          <cell r="A122">
            <v>53</v>
          </cell>
          <cell r="B122">
            <v>12800</v>
          </cell>
          <cell r="C122">
            <v>25600</v>
          </cell>
          <cell r="D122">
            <v>38400</v>
          </cell>
          <cell r="E122">
            <v>76800</v>
          </cell>
          <cell r="F122">
            <v>192000</v>
          </cell>
          <cell r="N122" t="str">
            <v/>
          </cell>
          <cell r="Q122" t="str">
            <v>Improved Metamagic</v>
          </cell>
          <cell r="R122" t="str">
            <v/>
          </cell>
          <cell r="T122" t="str">
            <v>Mountains</v>
          </cell>
        </row>
        <row r="123">
          <cell r="A123">
            <v>54</v>
          </cell>
          <cell r="B123">
            <v>14912</v>
          </cell>
          <cell r="C123">
            <v>29824</v>
          </cell>
          <cell r="D123">
            <v>44800</v>
          </cell>
          <cell r="E123">
            <v>89600</v>
          </cell>
          <cell r="F123">
            <v>224000</v>
          </cell>
          <cell r="N123" t="str">
            <v/>
          </cell>
          <cell r="Q123" t="str">
            <v>Improved Shifting</v>
          </cell>
          <cell r="R123" t="str">
            <v/>
          </cell>
          <cell r="T123" t="str">
            <v>Plains</v>
          </cell>
        </row>
        <row r="124">
          <cell r="A124">
            <v>55</v>
          </cell>
          <cell r="B124">
            <v>17024</v>
          </cell>
          <cell r="C124">
            <v>34112</v>
          </cell>
          <cell r="D124">
            <v>51200</v>
          </cell>
          <cell r="E124">
            <v>102400</v>
          </cell>
          <cell r="F124">
            <v>256000</v>
          </cell>
          <cell r="N124" t="str">
            <v/>
          </cell>
          <cell r="Q124" t="str">
            <v>Metamagic Feat</v>
          </cell>
          <cell r="R124" t="str">
            <v/>
          </cell>
          <cell r="X124" t="str">
            <v/>
          </cell>
        </row>
        <row r="125">
          <cell r="A125">
            <v>56</v>
          </cell>
          <cell r="B125">
            <v>19584</v>
          </cell>
          <cell r="C125">
            <v>39232</v>
          </cell>
          <cell r="D125">
            <v>58880</v>
          </cell>
          <cell r="E125">
            <v>117760</v>
          </cell>
          <cell r="F125">
            <v>294400</v>
          </cell>
          <cell r="N125" t="str">
            <v/>
          </cell>
          <cell r="Q125" t="str">
            <v>Shifting Knowledge</v>
          </cell>
          <cell r="R125" t="str">
            <v/>
          </cell>
          <cell r="S125" t="str">
            <v>Select a Region</v>
          </cell>
          <cell r="T125" t="str">
            <v>Select Totemic Insight</v>
          </cell>
          <cell r="U125" t="str">
            <v/>
          </cell>
          <cell r="V125" t="str">
            <v/>
          </cell>
          <cell r="X125" t="str">
            <v/>
          </cell>
        </row>
        <row r="126">
          <cell r="A126">
            <v>57</v>
          </cell>
          <cell r="B126">
            <v>22144</v>
          </cell>
          <cell r="C126">
            <v>44352</v>
          </cell>
          <cell r="D126">
            <v>66560</v>
          </cell>
          <cell r="E126">
            <v>133120</v>
          </cell>
          <cell r="F126">
            <v>332800</v>
          </cell>
          <cell r="N126" t="str">
            <v/>
          </cell>
          <cell r="S126" t="str">
            <v>Abanasinia</v>
          </cell>
          <cell r="T126" t="str">
            <v/>
          </cell>
          <cell r="U126" t="str">
            <v/>
          </cell>
          <cell r="V126" t="str">
            <v/>
          </cell>
          <cell r="X126" t="str">
            <v>Falchion</v>
          </cell>
        </row>
        <row r="127">
          <cell r="A127">
            <v>58</v>
          </cell>
          <cell r="B127">
            <v>25600</v>
          </cell>
          <cell r="C127">
            <v>51200</v>
          </cell>
          <cell r="D127">
            <v>76800</v>
          </cell>
          <cell r="E127">
            <v>153600</v>
          </cell>
          <cell r="F127">
            <v>384000</v>
          </cell>
          <cell r="N127" t="str">
            <v/>
          </cell>
          <cell r="Q127" t="str">
            <v>Arcane Thesis</v>
          </cell>
          <cell r="S127" t="str">
            <v>Balifor</v>
          </cell>
          <cell r="T127" t="str">
            <v/>
          </cell>
          <cell r="U127" t="str">
            <v/>
          </cell>
          <cell r="V127" t="str">
            <v/>
          </cell>
          <cell r="X127" t="str">
            <v>Greatsword</v>
          </cell>
        </row>
        <row r="128">
          <cell r="A128">
            <v>59</v>
          </cell>
          <cell r="B128">
            <v>29824</v>
          </cell>
          <cell r="C128">
            <v>59712</v>
          </cell>
          <cell r="D128">
            <v>89600</v>
          </cell>
          <cell r="E128">
            <v>179200</v>
          </cell>
          <cell r="F128">
            <v>448000</v>
          </cell>
          <cell r="N128" t="str">
            <v/>
          </cell>
          <cell r="Q128" t="str">
            <v>Aeromancy</v>
          </cell>
          <cell r="S128" t="str">
            <v>Blode</v>
          </cell>
          <cell r="T128" t="str">
            <v/>
          </cell>
          <cell r="U128" t="str">
            <v/>
          </cell>
          <cell r="V128" t="str">
            <v/>
          </cell>
          <cell r="X128" t="str">
            <v>Longsword</v>
          </cell>
        </row>
        <row r="129">
          <cell r="A129">
            <v>60</v>
          </cell>
          <cell r="B129">
            <v>34048</v>
          </cell>
          <cell r="C129">
            <v>68096</v>
          </cell>
          <cell r="D129">
            <v>102400</v>
          </cell>
          <cell r="E129">
            <v>204800</v>
          </cell>
          <cell r="F129">
            <v>512000</v>
          </cell>
          <cell r="Q129" t="str">
            <v>Cryomancy</v>
          </cell>
          <cell r="R129" t="str">
            <v>Select a Vice</v>
          </cell>
          <cell r="S129" t="str">
            <v>Blood Sea Isles</v>
          </cell>
          <cell r="T129" t="str">
            <v/>
          </cell>
          <cell r="U129" t="str">
            <v/>
          </cell>
          <cell r="V129" t="str">
            <v/>
          </cell>
          <cell r="X129" t="str">
            <v>Rapier</v>
          </cell>
        </row>
        <row r="130">
          <cell r="A130">
            <v>61</v>
          </cell>
          <cell r="B130">
            <v>39168</v>
          </cell>
          <cell r="C130">
            <v>78336</v>
          </cell>
          <cell r="D130">
            <v>117760</v>
          </cell>
          <cell r="E130">
            <v>235520</v>
          </cell>
          <cell r="F130">
            <v>588800</v>
          </cell>
          <cell r="Q130" t="str">
            <v>Divination</v>
          </cell>
          <cell r="R130" t="str">
            <v>Gluttony</v>
          </cell>
          <cell r="S130" t="str">
            <v>Estwilde</v>
          </cell>
          <cell r="T130" t="str">
            <v/>
          </cell>
          <cell r="U130" t="str">
            <v/>
          </cell>
          <cell r="X130" t="str">
            <v>Scimitar</v>
          </cell>
        </row>
        <row r="131">
          <cell r="A131">
            <v>62</v>
          </cell>
          <cell r="B131">
            <v>44288</v>
          </cell>
          <cell r="C131">
            <v>88576</v>
          </cell>
          <cell r="D131">
            <v>133120</v>
          </cell>
          <cell r="E131">
            <v>266240</v>
          </cell>
          <cell r="F131">
            <v>665600</v>
          </cell>
          <cell r="Q131" t="str">
            <v>Electromancy</v>
          </cell>
          <cell r="R131" t="str">
            <v>Drinking</v>
          </cell>
          <cell r="S131" t="str">
            <v>Goodlund</v>
          </cell>
          <cell r="T131" t="str">
            <v/>
          </cell>
          <cell r="U131" t="str">
            <v/>
          </cell>
          <cell r="X131" t="str">
            <v>Sword, Bastard</v>
          </cell>
        </row>
        <row r="132">
          <cell r="A132">
            <v>63</v>
          </cell>
          <cell r="B132">
            <v>51200</v>
          </cell>
          <cell r="C132">
            <v>102400</v>
          </cell>
          <cell r="D132">
            <v>153600</v>
          </cell>
          <cell r="E132">
            <v>307200</v>
          </cell>
          <cell r="F132">
            <v>768000</v>
          </cell>
          <cell r="Q132" t="str">
            <v>Enhancement</v>
          </cell>
          <cell r="R132" t="str">
            <v>Gambling</v>
          </cell>
          <cell r="S132" t="str">
            <v>Hylo</v>
          </cell>
          <cell r="T132" t="str">
            <v/>
          </cell>
          <cell r="U132" t="str">
            <v/>
          </cell>
          <cell r="V132" t="str">
            <v>Select Discipline</v>
          </cell>
          <cell r="X132" t="str">
            <v>Sword, Short</v>
          </cell>
        </row>
        <row r="133">
          <cell r="A133">
            <v>64</v>
          </cell>
          <cell r="B133">
            <v>59648</v>
          </cell>
          <cell r="C133">
            <v>119296</v>
          </cell>
          <cell r="D133">
            <v>179200</v>
          </cell>
          <cell r="E133">
            <v>358400</v>
          </cell>
          <cell r="F133">
            <v>896000</v>
          </cell>
          <cell r="Q133" t="str">
            <v>Geomancy</v>
          </cell>
          <cell r="R133" t="str">
            <v>Recklessness</v>
          </cell>
          <cell r="S133" t="str">
            <v>Icereach</v>
          </cell>
          <cell r="T133" t="str">
            <v/>
          </cell>
          <cell r="U133" t="str">
            <v/>
          </cell>
          <cell r="V133" t="str">
            <v>Desert Wind</v>
          </cell>
        </row>
        <row r="134">
          <cell r="A134">
            <v>65</v>
          </cell>
          <cell r="B134">
            <v>68096</v>
          </cell>
          <cell r="C134">
            <v>136448</v>
          </cell>
          <cell r="D134">
            <v>204800</v>
          </cell>
          <cell r="E134">
            <v>409600</v>
          </cell>
          <cell r="F134">
            <v>1024000</v>
          </cell>
          <cell r="Q134" t="str">
            <v>Hydromancy</v>
          </cell>
          <cell r="R134" t="str">
            <v>Anger</v>
          </cell>
          <cell r="S134" t="str">
            <v>Kharolis</v>
          </cell>
          <cell r="T134" t="str">
            <v/>
          </cell>
          <cell r="U134" t="str">
            <v/>
          </cell>
          <cell r="V134" t="str">
            <v>Devoted Spirit</v>
          </cell>
        </row>
        <row r="135">
          <cell r="A135">
            <v>66</v>
          </cell>
          <cell r="B135">
            <v>78336</v>
          </cell>
          <cell r="C135">
            <v>156928</v>
          </cell>
          <cell r="D135">
            <v>235520</v>
          </cell>
          <cell r="E135">
            <v>471040</v>
          </cell>
          <cell r="F135">
            <v>1177600</v>
          </cell>
          <cell r="Q135" t="str">
            <v>Pyromancy</v>
          </cell>
          <cell r="R135" t="str">
            <v>Smoking</v>
          </cell>
          <cell r="S135" t="str">
            <v>Khur</v>
          </cell>
          <cell r="T135" t="str">
            <v/>
          </cell>
          <cell r="U135" t="str">
            <v/>
          </cell>
          <cell r="V135" t="str">
            <v>Diamond Mind</v>
          </cell>
          <cell r="W135" t="str">
            <v>Select Discipline</v>
          </cell>
          <cell r="X135" t="str">
            <v/>
          </cell>
        </row>
        <row r="136">
          <cell r="A136">
            <v>67</v>
          </cell>
          <cell r="B136">
            <v>88576</v>
          </cell>
          <cell r="C136">
            <v>177408</v>
          </cell>
          <cell r="D136">
            <v>266240</v>
          </cell>
          <cell r="E136">
            <v>532480</v>
          </cell>
          <cell r="F136">
            <v>1331200</v>
          </cell>
          <cell r="N136" t="str">
            <v/>
          </cell>
          <cell r="Q136" t="str">
            <v>Spectromancy</v>
          </cell>
          <cell r="R136" t="str">
            <v>Cowardice</v>
          </cell>
          <cell r="S136" t="str">
            <v>Neraka</v>
          </cell>
          <cell r="U136" t="str">
            <v/>
          </cell>
          <cell r="V136" t="str">
            <v>Iron Heart</v>
          </cell>
          <cell r="W136" t="str">
            <v>Desert Wind</v>
          </cell>
          <cell r="X136" t="str">
            <v>Longbow</v>
          </cell>
        </row>
        <row r="137">
          <cell r="A137">
            <v>68</v>
          </cell>
          <cell r="B137">
            <v>102400</v>
          </cell>
          <cell r="C137">
            <v>204800</v>
          </cell>
          <cell r="D137">
            <v>307200</v>
          </cell>
          <cell r="E137">
            <v>614400</v>
          </cell>
          <cell r="F137">
            <v>1536000</v>
          </cell>
          <cell r="N137" t="str">
            <v/>
          </cell>
          <cell r="Q137" t="str">
            <v>Summoning</v>
          </cell>
          <cell r="R137" t="str">
            <v>Select a Class Skill</v>
          </cell>
          <cell r="S137" t="str">
            <v>Nightlund</v>
          </cell>
          <cell r="V137" t="str">
            <v>Setting Sun</v>
          </cell>
          <cell r="W137" t="str">
            <v>Diamond Mind</v>
          </cell>
          <cell r="X137" t="str">
            <v>Longbow, Composite</v>
          </cell>
        </row>
        <row r="138">
          <cell r="A138">
            <v>69</v>
          </cell>
          <cell r="B138">
            <v>119296</v>
          </cell>
          <cell r="C138">
            <v>238848</v>
          </cell>
          <cell r="D138">
            <v>358400</v>
          </cell>
          <cell r="E138">
            <v>716800</v>
          </cell>
          <cell r="F138">
            <v>1792000</v>
          </cell>
          <cell r="N138" t="str">
            <v/>
          </cell>
          <cell r="Q138" t="str">
            <v>Transmutation</v>
          </cell>
          <cell r="R138" t="str">
            <v>Balance¹</v>
          </cell>
          <cell r="S138" t="str">
            <v>Nordmaar</v>
          </cell>
          <cell r="V138" t="str">
            <v>Shadow Hand</v>
          </cell>
          <cell r="W138" t="str">
            <v>Setting Sun</v>
          </cell>
          <cell r="X138" t="str">
            <v>Longsword</v>
          </cell>
        </row>
        <row r="139">
          <cell r="A139">
            <v>70</v>
          </cell>
          <cell r="B139">
            <v>136192</v>
          </cell>
          <cell r="C139">
            <v>272384</v>
          </cell>
          <cell r="D139">
            <v>409600</v>
          </cell>
          <cell r="E139">
            <v>819200</v>
          </cell>
          <cell r="F139">
            <v>2048000</v>
          </cell>
          <cell r="N139" t="str">
            <v/>
          </cell>
          <cell r="R139" t="str">
            <v>Climb¹</v>
          </cell>
          <cell r="S139" t="str">
            <v>Northern Ergoth</v>
          </cell>
          <cell r="V139" t="str">
            <v>Stone Dragon</v>
          </cell>
          <cell r="W139" t="str">
            <v>Shadow Hand</v>
          </cell>
          <cell r="X139" t="str">
            <v>Rapier</v>
          </cell>
        </row>
        <row r="140">
          <cell r="N140" t="str">
            <v/>
          </cell>
          <cell r="O140" t="str">
            <v>Select Brand</v>
          </cell>
          <cell r="R140" t="str">
            <v>Concentration¹</v>
          </cell>
          <cell r="S140" t="str">
            <v>Palanthas</v>
          </cell>
          <cell r="V140" t="str">
            <v>Tiger Claw</v>
          </cell>
          <cell r="W140" t="str">
            <v>Stone Dragon</v>
          </cell>
          <cell r="X140" t="str">
            <v>Shortbow</v>
          </cell>
        </row>
        <row r="141">
          <cell r="N141" t="str">
            <v/>
          </cell>
          <cell r="O141" t="str">
            <v>Bel</v>
          </cell>
          <cell r="P141" t="str">
            <v>You gain a cold iron longsword or greatsword that deals 1d6 extra damage against good aligned creatures, and 2d6 extra damage against demons.</v>
          </cell>
          <cell r="R141" t="str">
            <v>Decipher Script</v>
          </cell>
          <cell r="S141" t="str">
            <v>Plains of Dust</v>
          </cell>
          <cell r="V141" t="str">
            <v>White Raven</v>
          </cell>
          <cell r="W141" t="str">
            <v>Tiger Claw</v>
          </cell>
          <cell r="X141" t="str">
            <v>Shortbow, Composite</v>
          </cell>
        </row>
        <row r="142">
          <cell r="O142" t="str">
            <v>Dispater</v>
          </cell>
          <cell r="P142" t="str">
            <v>You grow eyes in the back of your head. You are immune to flanking and cannot be flat-footed.</v>
          </cell>
          <cell r="R142" t="str">
            <v>Disable Device</v>
          </cell>
          <cell r="S142" t="str">
            <v>Qualinesti</v>
          </cell>
          <cell r="X142" t="str">
            <v>Shortsword</v>
          </cell>
        </row>
        <row r="143">
          <cell r="A143">
            <v>1</v>
          </cell>
          <cell r="D143">
            <v>0</v>
          </cell>
          <cell r="E143">
            <v>0</v>
          </cell>
          <cell r="F143">
            <v>0</v>
          </cell>
          <cell r="G143">
            <v>0</v>
          </cell>
          <cell r="H143">
            <v>0</v>
          </cell>
          <cell r="I143">
            <v>0</v>
          </cell>
          <cell r="J143">
            <v>0</v>
          </cell>
          <cell r="K143">
            <v>0</v>
          </cell>
          <cell r="L143">
            <v>0</v>
          </cell>
          <cell r="O143" t="str">
            <v>Mammon</v>
          </cell>
          <cell r="P143" t="str">
            <v>If you attack a creature with more HD than you, all such creatures within 30ft must make a DC 9 Will save or take a -2 penalty on attacks against you. Creatures with fewer HD than you, or creatures at half maximum hit points or less, instead become shaken if they fail the save.</v>
          </cell>
          <cell r="R143" t="str">
            <v>Escape Artist¹</v>
          </cell>
          <cell r="S143" t="str">
            <v>Sancrist</v>
          </cell>
        </row>
        <row r="144">
          <cell r="A144">
            <v>10</v>
          </cell>
          <cell r="B144">
            <v>0</v>
          </cell>
          <cell r="O144" t="str">
            <v>Fierna and Belial</v>
          </cell>
          <cell r="P144" t="str">
            <v>Once every 1d4 rounds as a touch attack, you may daze a creature for 1 round (Will DC 9 negates).</v>
          </cell>
          <cell r="R144" t="str">
            <v>Forgery¹</v>
          </cell>
          <cell r="S144" t="str">
            <v>Sanction</v>
          </cell>
        </row>
        <row r="145">
          <cell r="A145">
            <v>12</v>
          </cell>
          <cell r="B145">
            <v>1</v>
          </cell>
          <cell r="D145">
            <v>1</v>
          </cell>
          <cell r="O145" t="str">
            <v>Levistus</v>
          </cell>
          <cell r="P145" t="str">
            <v>Once per day as a swift action, you may encase yourself in ice. You gain resistance to cold 20, and your natural attacks deal 1d6 extra points of cold damage.</v>
          </cell>
          <cell r="R145" t="str">
            <v>Handle Animal</v>
          </cell>
          <cell r="S145" t="str">
            <v>Schallsea</v>
          </cell>
        </row>
        <row r="146">
          <cell r="A146">
            <v>14</v>
          </cell>
          <cell r="B146">
            <v>2</v>
          </cell>
          <cell r="D146">
            <v>1</v>
          </cell>
          <cell r="E146">
            <v>1</v>
          </cell>
          <cell r="O146" t="str">
            <v>Glasya</v>
          </cell>
          <cell r="P146" t="str">
            <v>Once per day as a swift action, you may gain Fast Healing 3 for 1 minute.</v>
          </cell>
          <cell r="R146" t="str">
            <v>Heal¹</v>
          </cell>
          <cell r="S146" t="str">
            <v>Silvanesti</v>
          </cell>
          <cell r="T146" t="str">
            <v>Scimitar</v>
          </cell>
          <cell r="U146" t="str">
            <v>Rapier</v>
          </cell>
          <cell r="V146" t="str">
            <v>Sword, Short</v>
          </cell>
          <cell r="W146" t="str">
            <v>Dagger</v>
          </cell>
          <cell r="X146" t="str">
            <v>Greatsword</v>
          </cell>
          <cell r="Y146" t="str">
            <v>Kukri</v>
          </cell>
        </row>
        <row r="147">
          <cell r="A147">
            <v>16</v>
          </cell>
          <cell r="B147">
            <v>3</v>
          </cell>
          <cell r="D147">
            <v>1</v>
          </cell>
          <cell r="E147">
            <v>1</v>
          </cell>
          <cell r="F147">
            <v>1</v>
          </cell>
          <cell r="O147" t="str">
            <v>Baalzebul</v>
          </cell>
          <cell r="P147" t="str">
            <v>You gain a +4 bonus on grapple and Escape Artist checks. Your natural attacks deal 1d6 extra points of acid damage.</v>
          </cell>
          <cell r="R147" t="str">
            <v>Hide¹</v>
          </cell>
          <cell r="S147" t="str">
            <v>Solamnia</v>
          </cell>
          <cell r="T147" t="str">
            <v>Mace, Light</v>
          </cell>
          <cell r="U147" t="str">
            <v>Shortspear</v>
          </cell>
          <cell r="V147" t="str">
            <v>Quarterstaff</v>
          </cell>
          <cell r="W147" t="str">
            <v>Sword, Short</v>
          </cell>
          <cell r="X147" t="str">
            <v>Greataxe</v>
          </cell>
          <cell r="Y147" t="str">
            <v>Kama</v>
          </cell>
        </row>
        <row r="148">
          <cell r="A148">
            <v>18</v>
          </cell>
          <cell r="B148">
            <v>4</v>
          </cell>
          <cell r="D148">
            <v>1</v>
          </cell>
          <cell r="E148">
            <v>1</v>
          </cell>
          <cell r="F148">
            <v>1</v>
          </cell>
          <cell r="G148">
            <v>1</v>
          </cell>
          <cell r="N148" t="str">
            <v/>
          </cell>
          <cell r="O148" t="str">
            <v>Mephistopheles</v>
          </cell>
          <cell r="P148" t="str">
            <v>Three times per day as a swift action, you may wreath yourself in flames for 1 round. Your natural attacks deal 1d6 extra fire damage. Any creature grappling you, striking you with an unarmed attack, or adjacent to you at the start of your turn takes 1d6 fire damage.</v>
          </cell>
          <cell r="R148" t="str">
            <v>Jump¹</v>
          </cell>
          <cell r="S148" t="str">
            <v>Southern Ergoth</v>
          </cell>
          <cell r="T148" t="str">
            <v xml:space="preserve">Pick, Light </v>
          </cell>
          <cell r="U148" t="str">
            <v>Sword, Bastard</v>
          </cell>
          <cell r="V148" t="str">
            <v>Nunchaku</v>
          </cell>
          <cell r="W148" t="str">
            <v>Sai</v>
          </cell>
          <cell r="X148" t="str">
            <v>Mace, Heavy</v>
          </cell>
          <cell r="Y148" t="str">
            <v/>
          </cell>
        </row>
        <row r="149">
          <cell r="A149">
            <v>20</v>
          </cell>
          <cell r="B149">
            <v>5</v>
          </cell>
          <cell r="D149">
            <v>2</v>
          </cell>
          <cell r="E149">
            <v>1</v>
          </cell>
          <cell r="F149">
            <v>1</v>
          </cell>
          <cell r="G149">
            <v>1</v>
          </cell>
          <cell r="H149">
            <v>1</v>
          </cell>
          <cell r="N149" t="str">
            <v>Gaunt</v>
          </cell>
          <cell r="O149" t="str">
            <v>Asmodeus</v>
          </cell>
          <cell r="P149" t="str">
            <v>Three times per day as a swift action, you may use Command as a spell-like ability.</v>
          </cell>
          <cell r="R149" t="str">
            <v>Knowledge (arcana)</v>
          </cell>
          <cell r="S149" t="str">
            <v>Teyr</v>
          </cell>
          <cell r="T149" t="str">
            <v>Falchion</v>
          </cell>
          <cell r="U149" t="str">
            <v>Trident</v>
          </cell>
          <cell r="V149" t="str">
            <v>Unarmed Strike</v>
          </cell>
          <cell r="W149" t="str">
            <v>Siangham</v>
          </cell>
          <cell r="X149" t="str">
            <v>Unarmed Strike</v>
          </cell>
          <cell r="Y149" t="str">
            <v>Handaxe</v>
          </cell>
        </row>
        <row r="150">
          <cell r="A150">
            <v>22</v>
          </cell>
          <cell r="B150">
            <v>6</v>
          </cell>
          <cell r="D150">
            <v>2</v>
          </cell>
          <cell r="E150">
            <v>2</v>
          </cell>
          <cell r="F150">
            <v>1</v>
          </cell>
          <cell r="G150">
            <v>1</v>
          </cell>
          <cell r="H150">
            <v>1</v>
          </cell>
          <cell r="I150">
            <v>1</v>
          </cell>
          <cell r="N150" t="str">
            <v>Obese</v>
          </cell>
          <cell r="R150" t="str">
            <v>Knowledge (arch &amp; eng)</v>
          </cell>
          <cell r="S150" t="str">
            <v>Thoradin</v>
          </cell>
          <cell r="T150" t="str">
            <v>Spear</v>
          </cell>
          <cell r="W150" t="str">
            <v>Unarmed Strike</v>
          </cell>
          <cell r="Y150" t="str">
            <v>Greataxe</v>
          </cell>
        </row>
        <row r="151">
          <cell r="A151">
            <v>24</v>
          </cell>
          <cell r="B151">
            <v>7</v>
          </cell>
          <cell r="D151">
            <v>2</v>
          </cell>
          <cell r="E151">
            <v>2</v>
          </cell>
          <cell r="F151">
            <v>2</v>
          </cell>
          <cell r="G151">
            <v>1</v>
          </cell>
          <cell r="H151">
            <v>1</v>
          </cell>
          <cell r="I151">
            <v>1</v>
          </cell>
          <cell r="J151">
            <v>1</v>
          </cell>
          <cell r="R151" t="str">
            <v>Knowledge (dungeoneering)</v>
          </cell>
          <cell r="S151" t="str">
            <v>Thorbardin</v>
          </cell>
          <cell r="W151" t="str">
            <v>Chain, Spiked</v>
          </cell>
          <cell r="Y151" t="str">
            <v>Unarmed Strike</v>
          </cell>
        </row>
        <row r="152">
          <cell r="A152">
            <v>26</v>
          </cell>
          <cell r="B152">
            <v>8</v>
          </cell>
          <cell r="D152">
            <v>2</v>
          </cell>
          <cell r="E152">
            <v>2</v>
          </cell>
          <cell r="F152">
            <v>2</v>
          </cell>
          <cell r="G152">
            <v>2</v>
          </cell>
          <cell r="H152">
            <v>1</v>
          </cell>
          <cell r="I152">
            <v>1</v>
          </cell>
          <cell r="J152">
            <v>1</v>
          </cell>
          <cell r="K152">
            <v>1</v>
          </cell>
          <cell r="R152" t="str">
            <v>Knowledge (nature)</v>
          </cell>
          <cell r="S152" t="str">
            <v>Throtl</v>
          </cell>
        </row>
        <row r="153">
          <cell r="A153">
            <v>28</v>
          </cell>
          <cell r="B153">
            <v>9</v>
          </cell>
          <cell r="D153">
            <v>3</v>
          </cell>
          <cell r="E153">
            <v>2</v>
          </cell>
          <cell r="F153">
            <v>2</v>
          </cell>
          <cell r="G153">
            <v>2</v>
          </cell>
          <cell r="H153">
            <v>2</v>
          </cell>
          <cell r="I153">
            <v>1</v>
          </cell>
          <cell r="J153">
            <v>1</v>
          </cell>
          <cell r="K153">
            <v>1</v>
          </cell>
          <cell r="L153">
            <v>1</v>
          </cell>
          <cell r="N153" t="str">
            <v/>
          </cell>
          <cell r="R153" t="str">
            <v>Knowledge (the planes)</v>
          </cell>
        </row>
        <row r="154">
          <cell r="A154">
            <v>30</v>
          </cell>
          <cell r="B154">
            <v>10</v>
          </cell>
          <cell r="D154">
            <v>3</v>
          </cell>
          <cell r="E154">
            <v>3</v>
          </cell>
          <cell r="F154">
            <v>2</v>
          </cell>
          <cell r="G154">
            <v>2</v>
          </cell>
          <cell r="H154">
            <v>2</v>
          </cell>
          <cell r="I154">
            <v>2</v>
          </cell>
          <cell r="J154">
            <v>1</v>
          </cell>
          <cell r="K154">
            <v>1</v>
          </cell>
          <cell r="L154">
            <v>1</v>
          </cell>
          <cell r="N154" t="str">
            <v/>
          </cell>
          <cell r="R154" t="str">
            <v>Listen¹</v>
          </cell>
        </row>
        <row r="155">
          <cell r="A155">
            <v>32</v>
          </cell>
          <cell r="B155">
            <v>11</v>
          </cell>
          <cell r="D155">
            <v>3</v>
          </cell>
          <cell r="E155">
            <v>3</v>
          </cell>
          <cell r="F155">
            <v>3</v>
          </cell>
          <cell r="G155">
            <v>2</v>
          </cell>
          <cell r="H155">
            <v>2</v>
          </cell>
          <cell r="I155">
            <v>2</v>
          </cell>
          <cell r="J155">
            <v>2</v>
          </cell>
          <cell r="K155">
            <v>1</v>
          </cell>
          <cell r="L155">
            <v>1</v>
          </cell>
          <cell r="N155" t="str">
            <v/>
          </cell>
          <cell r="R155" t="str">
            <v>Move Silently¹</v>
          </cell>
        </row>
        <row r="156">
          <cell r="A156">
            <v>34</v>
          </cell>
          <cell r="B156">
            <v>12</v>
          </cell>
          <cell r="D156">
            <v>3</v>
          </cell>
          <cell r="E156">
            <v>3</v>
          </cell>
          <cell r="F156">
            <v>3</v>
          </cell>
          <cell r="G156">
            <v>3</v>
          </cell>
          <cell r="H156">
            <v>2</v>
          </cell>
          <cell r="I156">
            <v>2</v>
          </cell>
          <cell r="J156">
            <v>2</v>
          </cell>
          <cell r="K156">
            <v>2</v>
          </cell>
          <cell r="L156">
            <v>1</v>
          </cell>
          <cell r="N156" t="str">
            <v/>
          </cell>
          <cell r="R156" t="str">
            <v>Open Lock</v>
          </cell>
        </row>
        <row r="157">
          <cell r="A157">
            <v>36</v>
          </cell>
          <cell r="B157">
            <v>13</v>
          </cell>
          <cell r="D157">
            <v>4</v>
          </cell>
          <cell r="E157">
            <v>3</v>
          </cell>
          <cell r="F157">
            <v>3</v>
          </cell>
          <cell r="G157">
            <v>3</v>
          </cell>
          <cell r="H157">
            <v>3</v>
          </cell>
          <cell r="I157">
            <v>2</v>
          </cell>
          <cell r="J157">
            <v>2</v>
          </cell>
          <cell r="K157">
            <v>2</v>
          </cell>
          <cell r="L157">
            <v>2</v>
          </cell>
          <cell r="N157" t="str">
            <v/>
          </cell>
          <cell r="R157" t="str">
            <v>Search¹</v>
          </cell>
        </row>
        <row r="158">
          <cell r="A158">
            <v>38</v>
          </cell>
          <cell r="B158">
            <v>14</v>
          </cell>
          <cell r="D158">
            <v>4</v>
          </cell>
          <cell r="E158">
            <v>4</v>
          </cell>
          <cell r="F158">
            <v>3</v>
          </cell>
          <cell r="G158">
            <v>3</v>
          </cell>
          <cell r="H158">
            <v>3</v>
          </cell>
          <cell r="I158">
            <v>3</v>
          </cell>
          <cell r="J158">
            <v>2</v>
          </cell>
          <cell r="K158">
            <v>2</v>
          </cell>
          <cell r="L158">
            <v>2</v>
          </cell>
          <cell r="N158" t="str">
            <v/>
          </cell>
          <cell r="R158" t="str">
            <v>Sleight of Hand</v>
          </cell>
        </row>
        <row r="159">
          <cell r="A159">
            <v>40</v>
          </cell>
          <cell r="B159">
            <v>15</v>
          </cell>
          <cell r="D159">
            <v>4</v>
          </cell>
          <cell r="E159">
            <v>4</v>
          </cell>
          <cell r="F159">
            <v>4</v>
          </cell>
          <cell r="G159">
            <v>3</v>
          </cell>
          <cell r="H159">
            <v>3</v>
          </cell>
          <cell r="I159">
            <v>3</v>
          </cell>
          <cell r="J159">
            <v>3</v>
          </cell>
          <cell r="K159">
            <v>2</v>
          </cell>
          <cell r="L159">
            <v>2</v>
          </cell>
          <cell r="N159" t="str">
            <v/>
          </cell>
          <cell r="R159" t="str">
            <v>Speak Language</v>
          </cell>
        </row>
        <row r="160">
          <cell r="A160">
            <v>42</v>
          </cell>
          <cell r="B160">
            <v>16</v>
          </cell>
          <cell r="D160">
            <v>4</v>
          </cell>
          <cell r="E160">
            <v>4</v>
          </cell>
          <cell r="F160">
            <v>4</v>
          </cell>
          <cell r="G160">
            <v>4</v>
          </cell>
          <cell r="H160">
            <v>3</v>
          </cell>
          <cell r="I160">
            <v>3</v>
          </cell>
          <cell r="J160">
            <v>3</v>
          </cell>
          <cell r="K160">
            <v>3</v>
          </cell>
          <cell r="L160">
            <v>2</v>
          </cell>
          <cell r="N160" t="str">
            <v/>
          </cell>
          <cell r="R160" t="str">
            <v>Spellcraft</v>
          </cell>
        </row>
        <row r="161">
          <cell r="A161">
            <v>44</v>
          </cell>
          <cell r="B161">
            <v>17</v>
          </cell>
          <cell r="D161">
            <v>5</v>
          </cell>
          <cell r="E161">
            <v>4</v>
          </cell>
          <cell r="F161">
            <v>4</v>
          </cell>
          <cell r="G161">
            <v>4</v>
          </cell>
          <cell r="H161">
            <v>4</v>
          </cell>
          <cell r="I161">
            <v>3</v>
          </cell>
          <cell r="J161">
            <v>3</v>
          </cell>
          <cell r="K161">
            <v>3</v>
          </cell>
          <cell r="L161">
            <v>3</v>
          </cell>
          <cell r="R161" t="str">
            <v>Spot¹</v>
          </cell>
        </row>
        <row r="162">
          <cell r="A162">
            <v>46</v>
          </cell>
          <cell r="B162">
            <v>18</v>
          </cell>
          <cell r="D162">
            <v>5</v>
          </cell>
          <cell r="E162">
            <v>5</v>
          </cell>
          <cell r="F162">
            <v>4</v>
          </cell>
          <cell r="G162">
            <v>4</v>
          </cell>
          <cell r="H162">
            <v>4</v>
          </cell>
          <cell r="I162">
            <v>4</v>
          </cell>
          <cell r="J162">
            <v>3</v>
          </cell>
          <cell r="K162">
            <v>3</v>
          </cell>
          <cell r="L162">
            <v>3</v>
          </cell>
          <cell r="R162" t="str">
            <v>Survival¹</v>
          </cell>
        </row>
        <row r="163">
          <cell r="A163">
            <v>48</v>
          </cell>
          <cell r="B163">
            <v>19</v>
          </cell>
          <cell r="D163">
            <v>5</v>
          </cell>
          <cell r="E163">
            <v>5</v>
          </cell>
          <cell r="F163">
            <v>5</v>
          </cell>
          <cell r="G163">
            <v>4</v>
          </cell>
          <cell r="H163">
            <v>4</v>
          </cell>
          <cell r="I163">
            <v>4</v>
          </cell>
          <cell r="J163">
            <v>4</v>
          </cell>
          <cell r="K163">
            <v>3</v>
          </cell>
          <cell r="L163">
            <v>3</v>
          </cell>
          <cell r="R163" t="str">
            <v>Swim¹</v>
          </cell>
        </row>
        <row r="164">
          <cell r="A164">
            <v>50</v>
          </cell>
          <cell r="B164">
            <v>20</v>
          </cell>
          <cell r="D164">
            <v>5</v>
          </cell>
          <cell r="E164">
            <v>5</v>
          </cell>
          <cell r="F164">
            <v>5</v>
          </cell>
          <cell r="G164">
            <v>5</v>
          </cell>
          <cell r="H164">
            <v>4</v>
          </cell>
          <cell r="I164">
            <v>4</v>
          </cell>
          <cell r="J164">
            <v>4</v>
          </cell>
          <cell r="K164">
            <v>4</v>
          </cell>
          <cell r="L164">
            <v>3</v>
          </cell>
          <cell r="R164" t="str">
            <v>Tumble</v>
          </cell>
        </row>
        <row r="165">
          <cell r="A165">
            <v>52</v>
          </cell>
          <cell r="B165">
            <v>21</v>
          </cell>
          <cell r="D165">
            <v>6</v>
          </cell>
          <cell r="E165">
            <v>5</v>
          </cell>
          <cell r="F165">
            <v>5</v>
          </cell>
          <cell r="G165">
            <v>5</v>
          </cell>
          <cell r="H165">
            <v>5</v>
          </cell>
          <cell r="I165">
            <v>4</v>
          </cell>
          <cell r="J165">
            <v>4</v>
          </cell>
          <cell r="K165">
            <v>4</v>
          </cell>
          <cell r="L165">
            <v>4</v>
          </cell>
          <cell r="R165" t="str">
            <v>Use Magic Device</v>
          </cell>
        </row>
        <row r="166">
          <cell r="A166">
            <v>54</v>
          </cell>
          <cell r="B166">
            <v>22</v>
          </cell>
          <cell r="D166">
            <v>6</v>
          </cell>
          <cell r="E166">
            <v>6</v>
          </cell>
          <cell r="F166">
            <v>5</v>
          </cell>
          <cell r="G166">
            <v>5</v>
          </cell>
          <cell r="H166">
            <v>5</v>
          </cell>
          <cell r="I166">
            <v>5</v>
          </cell>
          <cell r="J166">
            <v>4</v>
          </cell>
          <cell r="K166">
            <v>4</v>
          </cell>
          <cell r="L166">
            <v>4</v>
          </cell>
          <cell r="R166" t="str">
            <v>Use Rope¹</v>
          </cell>
        </row>
        <row r="167">
          <cell r="A167">
            <v>56</v>
          </cell>
          <cell r="B167">
            <v>23</v>
          </cell>
          <cell r="D167">
            <v>6</v>
          </cell>
          <cell r="E167">
            <v>6</v>
          </cell>
          <cell r="F167">
            <v>6</v>
          </cell>
          <cell r="G167">
            <v>5</v>
          </cell>
          <cell r="H167">
            <v>5</v>
          </cell>
          <cell r="I167">
            <v>5</v>
          </cell>
          <cell r="J167">
            <v>5</v>
          </cell>
          <cell r="K167">
            <v>4</v>
          </cell>
          <cell r="L167">
            <v>4</v>
          </cell>
        </row>
        <row r="168">
          <cell r="A168">
            <v>58</v>
          </cell>
          <cell r="B168">
            <v>24</v>
          </cell>
          <cell r="D168">
            <v>6</v>
          </cell>
          <cell r="E168">
            <v>6</v>
          </cell>
          <cell r="F168">
            <v>6</v>
          </cell>
          <cell r="G168">
            <v>6</v>
          </cell>
          <cell r="H168">
            <v>5</v>
          </cell>
          <cell r="I168">
            <v>5</v>
          </cell>
          <cell r="J168">
            <v>5</v>
          </cell>
          <cell r="K168">
            <v>5</v>
          </cell>
          <cell r="L168">
            <v>4</v>
          </cell>
          <cell r="N168" t="str">
            <v/>
          </cell>
        </row>
        <row r="169">
          <cell r="A169">
            <v>60</v>
          </cell>
          <cell r="B169">
            <v>25</v>
          </cell>
          <cell r="D169">
            <v>7</v>
          </cell>
          <cell r="E169">
            <v>6</v>
          </cell>
          <cell r="F169">
            <v>6</v>
          </cell>
          <cell r="G169">
            <v>6</v>
          </cell>
          <cell r="H169">
            <v>6</v>
          </cell>
          <cell r="I169">
            <v>5</v>
          </cell>
          <cell r="J169">
            <v>5</v>
          </cell>
          <cell r="K169">
            <v>5</v>
          </cell>
          <cell r="L169">
            <v>5</v>
          </cell>
          <cell r="N169" t="str">
            <v/>
          </cell>
        </row>
        <row r="170">
          <cell r="N170" t="str">
            <v/>
          </cell>
        </row>
        <row r="171">
          <cell r="N171" t="str">
            <v/>
          </cell>
          <cell r="R171" t="str">
            <v>Your allies gain a bonus on the save DC for their selected energy effects.</v>
          </cell>
        </row>
        <row r="172">
          <cell r="A172" t="str">
            <v/>
          </cell>
          <cell r="B172" t="str">
            <v/>
          </cell>
          <cell r="C172" t="str">
            <v/>
          </cell>
          <cell r="D172" t="str">
            <v/>
          </cell>
          <cell r="E172" t="str">
            <v/>
          </cell>
          <cell r="H172" t="str">
            <v/>
          </cell>
          <cell r="I172" t="str">
            <v/>
          </cell>
          <cell r="J172" t="str">
            <v/>
          </cell>
          <cell r="N172" t="str">
            <v/>
          </cell>
          <cell r="R172" t="str">
            <v>Your allies gain an energy shield dealing energy damage when struck.</v>
          </cell>
        </row>
        <row r="173">
          <cell r="A173" t="str">
            <v>Strength</v>
          </cell>
          <cell r="B173" t="str">
            <v>Strength</v>
          </cell>
          <cell r="C173" t="str">
            <v>Strength</v>
          </cell>
          <cell r="D173" t="str">
            <v>Strength</v>
          </cell>
          <cell r="E173" t="str">
            <v>Strength</v>
          </cell>
          <cell r="H173" t="str">
            <v>Intelligence</v>
          </cell>
          <cell r="I173" t="str">
            <v>Strength</v>
          </cell>
          <cell r="J173" t="str">
            <v>Intelligence</v>
          </cell>
          <cell r="N173" t="str">
            <v/>
          </cell>
          <cell r="R173" t="str">
            <v>Your allies gain a bonus on Decipher Script, Knowledge, and Spellcaraft checks.</v>
          </cell>
        </row>
        <row r="174">
          <cell r="A174" t="str">
            <v>Dexterity</v>
          </cell>
          <cell r="B174" t="str">
            <v>Dexterity</v>
          </cell>
          <cell r="C174" t="str">
            <v>Dexterity</v>
          </cell>
          <cell r="D174" t="str">
            <v>Dexterity</v>
          </cell>
          <cell r="E174" t="str">
            <v>Dexterity</v>
          </cell>
          <cell r="H174" t="str">
            <v>Wisdom</v>
          </cell>
          <cell r="I174" t="str">
            <v>Dexterity</v>
          </cell>
          <cell r="J174" t="str">
            <v>Wisdom</v>
          </cell>
          <cell r="R174" t="str">
            <v>Your allies gain a bonus on caster level checks made to overcome spell resistance and manifester level checks made to overcome power resistance.</v>
          </cell>
        </row>
        <row r="175">
          <cell r="A175" t="str">
            <v>Constitution</v>
          </cell>
          <cell r="B175" t="str">
            <v>Constitution</v>
          </cell>
          <cell r="C175" t="str">
            <v>Constitution</v>
          </cell>
          <cell r="D175" t="str">
            <v>Constitution</v>
          </cell>
          <cell r="E175" t="str">
            <v>Constitution</v>
          </cell>
          <cell r="H175" t="str">
            <v>Charisma</v>
          </cell>
          <cell r="I175" t="str">
            <v>Constitution</v>
          </cell>
          <cell r="J175" t="str">
            <v>Charisma</v>
          </cell>
          <cell r="R175" t="str">
            <v>Your allies gain a bonus on Bluff, Diplomacy, and Intimidate checks.</v>
          </cell>
        </row>
        <row r="176">
          <cell r="A176" t="str">
            <v>Intelligence</v>
          </cell>
          <cell r="B176" t="str">
            <v>Intelligence</v>
          </cell>
          <cell r="C176" t="str">
            <v>Intelligence</v>
          </cell>
          <cell r="D176" t="str">
            <v>Intelligence</v>
          </cell>
          <cell r="E176" t="str">
            <v>Intelligence</v>
          </cell>
          <cell r="R176" t="str">
            <v>Your allies gain resistance to your chosen energy type.</v>
          </cell>
        </row>
        <row r="177">
          <cell r="A177" t="str">
            <v>Wisdom</v>
          </cell>
          <cell r="B177" t="str">
            <v>Wisdom</v>
          </cell>
          <cell r="C177" t="str">
            <v>Wisdom</v>
          </cell>
          <cell r="D177" t="str">
            <v>Wisdom</v>
          </cell>
          <cell r="E177" t="str">
            <v>Wisdom</v>
          </cell>
          <cell r="R177" t="str">
            <v>Your allies gain a bonus on Concentration checks and on saves against fear, paralysis, and sleep effects.</v>
          </cell>
        </row>
        <row r="178">
          <cell r="A178" t="str">
            <v>Charisma</v>
          </cell>
          <cell r="B178" t="str">
            <v>Charisma</v>
          </cell>
          <cell r="C178" t="str">
            <v>Charisma</v>
          </cell>
          <cell r="D178" t="str">
            <v>Charisma</v>
          </cell>
          <cell r="E178" t="str">
            <v>Charisma</v>
          </cell>
          <cell r="R178" t="str">
            <v>Your allies gain a bonus on Listen checks, Spot checks, and initiative checks.</v>
          </cell>
        </row>
        <row r="179">
          <cell r="R179" t="str">
            <v>Your allies gain a bonus on Constitution checks and Fortitude saves.</v>
          </cell>
        </row>
        <row r="180">
          <cell r="A180" t="str">
            <v/>
          </cell>
          <cell r="B180" t="str">
            <v/>
          </cell>
          <cell r="C180" t="str">
            <v/>
          </cell>
          <cell r="D180" t="str">
            <v/>
          </cell>
          <cell r="E180" t="str">
            <v/>
          </cell>
          <cell r="N180" t="str">
            <v/>
          </cell>
          <cell r="R180" t="str">
            <v>Your allies gain a bonus on climb, jump, and swim checks.  Also climb, fly, and swim speed increases by 5 ft.</v>
          </cell>
          <cell r="U180">
            <v>0</v>
          </cell>
          <cell r="V180">
            <v>0</v>
          </cell>
          <cell r="W180">
            <v>0</v>
          </cell>
        </row>
        <row r="181">
          <cell r="A181" t="str">
            <v>Strength</v>
          </cell>
          <cell r="B181" t="str">
            <v>Strength</v>
          </cell>
          <cell r="C181" t="str">
            <v>Strength</v>
          </cell>
          <cell r="D181" t="str">
            <v>Strength</v>
          </cell>
          <cell r="E181" t="str">
            <v>Strength</v>
          </cell>
          <cell r="N181" t="str">
            <v/>
          </cell>
          <cell r="R181" t="str">
            <v>Your allies gain damage reduction magic.</v>
          </cell>
          <cell r="U181">
            <v>1</v>
          </cell>
          <cell r="V181">
            <v>0</v>
          </cell>
          <cell r="W181">
            <v>1</v>
          </cell>
        </row>
        <row r="182">
          <cell r="A182" t="str">
            <v>Dexterity</v>
          </cell>
          <cell r="B182" t="str">
            <v>Dexterity</v>
          </cell>
          <cell r="C182" t="str">
            <v>Dexterity</v>
          </cell>
          <cell r="D182" t="str">
            <v>Dexterity</v>
          </cell>
          <cell r="E182" t="str">
            <v>Dexterity</v>
          </cell>
          <cell r="N182" t="str">
            <v/>
          </cell>
          <cell r="R182" t="str">
            <v>Your allies gain fast healing when below one-half hitpoints.</v>
          </cell>
          <cell r="U182">
            <v>2</v>
          </cell>
          <cell r="V182">
            <v>1</v>
          </cell>
          <cell r="W182">
            <v>3</v>
          </cell>
        </row>
        <row r="183">
          <cell r="A183" t="str">
            <v>Constitution</v>
          </cell>
          <cell r="B183" t="str">
            <v>Constitution</v>
          </cell>
          <cell r="C183" t="str">
            <v>Constitution</v>
          </cell>
          <cell r="D183" t="str">
            <v>Constitution</v>
          </cell>
          <cell r="E183" t="str">
            <v>Constitution</v>
          </cell>
          <cell r="N183" t="str">
            <v/>
          </cell>
          <cell r="U183">
            <v>3</v>
          </cell>
          <cell r="V183">
            <v>3</v>
          </cell>
          <cell r="W183">
            <v>6</v>
          </cell>
        </row>
        <row r="184">
          <cell r="A184" t="str">
            <v>Intelligence</v>
          </cell>
          <cell r="B184" t="str">
            <v>Intelligence</v>
          </cell>
          <cell r="C184" t="str">
            <v>Intelligence</v>
          </cell>
          <cell r="D184" t="str">
            <v>Intelligence</v>
          </cell>
          <cell r="E184" t="str">
            <v>Intelligence</v>
          </cell>
          <cell r="N184" t="str">
            <v/>
          </cell>
          <cell r="Q184">
            <v>0</v>
          </cell>
          <cell r="R184">
            <v>3</v>
          </cell>
          <cell r="S184">
            <v>3</v>
          </cell>
          <cell r="U184">
            <v>4</v>
          </cell>
          <cell r="V184">
            <v>6</v>
          </cell>
          <cell r="W184">
            <v>10</v>
          </cell>
        </row>
        <row r="185">
          <cell r="A185" t="str">
            <v>Wisdom</v>
          </cell>
          <cell r="B185" t="str">
            <v>Wisdom</v>
          </cell>
          <cell r="C185" t="str">
            <v>Wisdom</v>
          </cell>
          <cell r="D185" t="str">
            <v>Wisdom</v>
          </cell>
          <cell r="E185" t="str">
            <v>Wisdom</v>
          </cell>
          <cell r="N185" t="str">
            <v/>
          </cell>
          <cell r="Q185">
            <v>1</v>
          </cell>
          <cell r="R185">
            <v>5</v>
          </cell>
          <cell r="S185">
            <v>5</v>
          </cell>
          <cell r="U185">
            <v>5</v>
          </cell>
          <cell r="V185">
            <v>10</v>
          </cell>
          <cell r="W185">
            <v>15</v>
          </cell>
        </row>
        <row r="186">
          <cell r="A186" t="str">
            <v>Charisma</v>
          </cell>
          <cell r="B186" t="str">
            <v>Charisma</v>
          </cell>
          <cell r="C186" t="str">
            <v>Charisma</v>
          </cell>
          <cell r="D186" t="str">
            <v>Charisma</v>
          </cell>
          <cell r="E186" t="str">
            <v>Charisma</v>
          </cell>
          <cell r="N186" t="str">
            <v/>
          </cell>
          <cell r="Q186">
            <v>2</v>
          </cell>
          <cell r="R186">
            <v>5</v>
          </cell>
          <cell r="S186">
            <v>5</v>
          </cell>
          <cell r="U186">
            <v>6</v>
          </cell>
          <cell r="V186">
            <v>15</v>
          </cell>
          <cell r="W186">
            <v>21</v>
          </cell>
        </row>
        <row r="187">
          <cell r="N187" t="str">
            <v/>
          </cell>
          <cell r="Q187">
            <v>3</v>
          </cell>
          <cell r="R187">
            <v>5</v>
          </cell>
          <cell r="S187">
            <v>5</v>
          </cell>
          <cell r="U187">
            <v>7</v>
          </cell>
          <cell r="V187">
            <v>21</v>
          </cell>
          <cell r="W187">
            <v>28</v>
          </cell>
        </row>
        <row r="188">
          <cell r="A188" t="str">
            <v/>
          </cell>
          <cell r="B188" t="str">
            <v/>
          </cell>
          <cell r="C188" t="str">
            <v/>
          </cell>
          <cell r="D188" t="str">
            <v/>
          </cell>
          <cell r="E188" t="str">
            <v/>
          </cell>
          <cell r="N188" t="str">
            <v/>
          </cell>
          <cell r="Q188">
            <v>4</v>
          </cell>
          <cell r="R188">
            <v>6</v>
          </cell>
          <cell r="S188">
            <v>5</v>
          </cell>
          <cell r="U188">
            <v>8</v>
          </cell>
          <cell r="V188">
            <v>28</v>
          </cell>
          <cell r="W188">
            <v>36</v>
          </cell>
        </row>
        <row r="189">
          <cell r="A189" t="str">
            <v>Strength</v>
          </cell>
          <cell r="B189" t="str">
            <v>Strength</v>
          </cell>
          <cell r="C189" t="str">
            <v>Strength</v>
          </cell>
          <cell r="D189" t="str">
            <v>Strength</v>
          </cell>
          <cell r="E189" t="str">
            <v>Strength</v>
          </cell>
          <cell r="N189" t="str">
            <v/>
          </cell>
          <cell r="Q189">
            <v>5</v>
          </cell>
          <cell r="R189">
            <v>6</v>
          </cell>
          <cell r="S189">
            <v>6</v>
          </cell>
          <cell r="U189">
            <v>9</v>
          </cell>
          <cell r="V189">
            <v>36</v>
          </cell>
          <cell r="W189">
            <v>45</v>
          </cell>
        </row>
        <row r="190">
          <cell r="A190" t="str">
            <v>Dexterity</v>
          </cell>
          <cell r="B190" t="str">
            <v>Dexterity</v>
          </cell>
          <cell r="C190" t="str">
            <v>Dexterity</v>
          </cell>
          <cell r="D190" t="str">
            <v>Dexterity</v>
          </cell>
          <cell r="E190" t="str">
            <v>Dexterity</v>
          </cell>
          <cell r="N190" t="str">
            <v/>
          </cell>
          <cell r="Q190">
            <v>6</v>
          </cell>
          <cell r="R190">
            <v>6</v>
          </cell>
          <cell r="S190">
            <v>6</v>
          </cell>
          <cell r="U190">
            <v>10</v>
          </cell>
          <cell r="V190">
            <v>45</v>
          </cell>
          <cell r="W190">
            <v>55</v>
          </cell>
        </row>
        <row r="191">
          <cell r="A191" t="str">
            <v>Constitution</v>
          </cell>
          <cell r="B191" t="str">
            <v>Constitution</v>
          </cell>
          <cell r="C191" t="str">
            <v>Constitution</v>
          </cell>
          <cell r="D191" t="str">
            <v>Constitution</v>
          </cell>
          <cell r="E191" t="str">
            <v>Constitution</v>
          </cell>
          <cell r="Q191">
            <v>7</v>
          </cell>
          <cell r="R191">
            <v>6</v>
          </cell>
          <cell r="S191">
            <v>6</v>
          </cell>
          <cell r="U191">
            <v>11</v>
          </cell>
          <cell r="V191">
            <v>55</v>
          </cell>
          <cell r="W191">
            <v>66</v>
          </cell>
        </row>
        <row r="192">
          <cell r="A192" t="str">
            <v>Intelligence</v>
          </cell>
          <cell r="B192" t="str">
            <v>Intelligence</v>
          </cell>
          <cell r="C192" t="str">
            <v>Intelligence</v>
          </cell>
          <cell r="D192" t="str">
            <v>Intelligence</v>
          </cell>
          <cell r="E192" t="str">
            <v>Intelligence</v>
          </cell>
          <cell r="Q192">
            <v>8</v>
          </cell>
          <cell r="R192">
            <v>7</v>
          </cell>
          <cell r="S192">
            <v>7</v>
          </cell>
          <cell r="U192">
            <v>12</v>
          </cell>
          <cell r="V192">
            <v>66</v>
          </cell>
          <cell r="W192">
            <v>78</v>
          </cell>
        </row>
        <row r="193">
          <cell r="A193" t="str">
            <v>Wisdom</v>
          </cell>
          <cell r="B193" t="str">
            <v>Wisdom</v>
          </cell>
          <cell r="C193" t="str">
            <v>Wisdom</v>
          </cell>
          <cell r="D193" t="str">
            <v>Wisdom</v>
          </cell>
          <cell r="E193" t="str">
            <v>Wisdom</v>
          </cell>
          <cell r="I193" t="str">
            <v/>
          </cell>
          <cell r="Q193">
            <v>9</v>
          </cell>
          <cell r="R193">
            <v>7</v>
          </cell>
          <cell r="S193">
            <v>7</v>
          </cell>
          <cell r="U193">
            <v>13</v>
          </cell>
          <cell r="V193">
            <v>78</v>
          </cell>
          <cell r="W193">
            <v>91</v>
          </cell>
        </row>
        <row r="194">
          <cell r="A194" t="str">
            <v>Charisma</v>
          </cell>
          <cell r="B194" t="str">
            <v>Charisma</v>
          </cell>
          <cell r="C194" t="str">
            <v>Charisma</v>
          </cell>
          <cell r="D194" t="str">
            <v>Charisma</v>
          </cell>
          <cell r="E194" t="str">
            <v>Charisma</v>
          </cell>
          <cell r="I194" t="str">
            <v>Strength</v>
          </cell>
          <cell r="Q194">
            <v>10</v>
          </cell>
          <cell r="R194">
            <v>7</v>
          </cell>
          <cell r="S194">
            <v>8</v>
          </cell>
          <cell r="U194">
            <v>14</v>
          </cell>
          <cell r="V194">
            <v>91</v>
          </cell>
          <cell r="W194">
            <v>105</v>
          </cell>
        </row>
        <row r="195">
          <cell r="I195" t="str">
            <v>Dexterity</v>
          </cell>
          <cell r="Q195">
            <v>11</v>
          </cell>
          <cell r="R195">
            <v>7</v>
          </cell>
          <cell r="S195">
            <v>8</v>
          </cell>
          <cell r="U195">
            <v>15</v>
          </cell>
          <cell r="V195">
            <v>105</v>
          </cell>
          <cell r="W195">
            <v>120</v>
          </cell>
        </row>
        <row r="196">
          <cell r="A196" t="str">
            <v/>
          </cell>
          <cell r="B196" t="str">
            <v/>
          </cell>
          <cell r="C196" t="str">
            <v/>
          </cell>
          <cell r="D196" t="str">
            <v/>
          </cell>
          <cell r="E196" t="str">
            <v/>
          </cell>
          <cell r="I196" t="str">
            <v>Constitution</v>
          </cell>
          <cell r="Q196">
            <v>12</v>
          </cell>
          <cell r="R196">
            <v>10</v>
          </cell>
          <cell r="S196">
            <v>8</v>
          </cell>
          <cell r="U196">
            <v>16</v>
          </cell>
          <cell r="V196">
            <v>120</v>
          </cell>
          <cell r="W196">
            <v>136</v>
          </cell>
        </row>
        <row r="197">
          <cell r="A197" t="str">
            <v>arcana</v>
          </cell>
          <cell r="B197" t="str">
            <v>Knowledge(arcana)</v>
          </cell>
          <cell r="C197" t="str">
            <v>arcana</v>
          </cell>
          <cell r="D197" t="str">
            <v>Fortitude</v>
          </cell>
          <cell r="E197" t="str">
            <v>Conjuration</v>
          </cell>
          <cell r="Q197">
            <v>13</v>
          </cell>
          <cell r="R197">
            <v>10</v>
          </cell>
          <cell r="S197">
            <v>8</v>
          </cell>
          <cell r="U197">
            <v>17</v>
          </cell>
          <cell r="V197">
            <v>136</v>
          </cell>
          <cell r="W197">
            <v>153</v>
          </cell>
        </row>
        <row r="198">
          <cell r="A198" t="str">
            <v>arch &amp; eng</v>
          </cell>
          <cell r="B198" t="str">
            <v>Spellcraft</v>
          </cell>
          <cell r="C198" t="str">
            <v>arch &amp; eng</v>
          </cell>
          <cell r="D198" t="str">
            <v>Reflex</v>
          </cell>
          <cell r="E198" t="str">
            <v>Evocation</v>
          </cell>
          <cell r="Q198">
            <v>14</v>
          </cell>
          <cell r="R198">
            <v>10</v>
          </cell>
          <cell r="S198">
            <v>8</v>
          </cell>
          <cell r="U198">
            <v>18</v>
          </cell>
          <cell r="V198">
            <v>153</v>
          </cell>
          <cell r="W198">
            <v>171</v>
          </cell>
        </row>
        <row r="199">
          <cell r="A199" t="str">
            <v>dungeoneering</v>
          </cell>
          <cell r="C199" t="str">
            <v>dungeoneering</v>
          </cell>
          <cell r="E199" t="str">
            <v>Necromancy</v>
          </cell>
          <cell r="I199" t="str">
            <v/>
          </cell>
          <cell r="N199" t="str">
            <v/>
          </cell>
          <cell r="Q199">
            <v>15</v>
          </cell>
          <cell r="R199">
            <v>10</v>
          </cell>
          <cell r="S199">
            <v>8</v>
          </cell>
          <cell r="U199">
            <v>19</v>
          </cell>
          <cell r="V199">
            <v>171</v>
          </cell>
          <cell r="W199">
            <v>190</v>
          </cell>
        </row>
        <row r="200">
          <cell r="A200" t="str">
            <v>geography</v>
          </cell>
          <cell r="C200" t="str">
            <v>geography</v>
          </cell>
          <cell r="E200" t="str">
            <v>Transmutation</v>
          </cell>
          <cell r="I200" t="str">
            <v/>
          </cell>
          <cell r="N200" t="str">
            <v>Close-Quarter Ranged Combat</v>
          </cell>
          <cell r="Q200">
            <v>16</v>
          </cell>
          <cell r="R200">
            <v>11</v>
          </cell>
          <cell r="S200">
            <v>8</v>
          </cell>
          <cell r="U200">
            <v>20</v>
          </cell>
          <cell r="V200">
            <v>190</v>
          </cell>
          <cell r="W200">
            <v>210</v>
          </cell>
        </row>
        <row r="201">
          <cell r="A201" t="str">
            <v>history</v>
          </cell>
          <cell r="C201" t="str">
            <v>history</v>
          </cell>
          <cell r="I201" t="str">
            <v/>
          </cell>
          <cell r="N201" t="str">
            <v>Double Weapon Defense</v>
          </cell>
          <cell r="Q201">
            <v>17</v>
          </cell>
          <cell r="R201">
            <v>11</v>
          </cell>
          <cell r="S201">
            <v>8</v>
          </cell>
          <cell r="U201">
            <v>21</v>
          </cell>
          <cell r="V201">
            <v>210</v>
          </cell>
          <cell r="W201">
            <v>231</v>
          </cell>
        </row>
        <row r="202">
          <cell r="A202" t="str">
            <v>local</v>
          </cell>
          <cell r="C202" t="str">
            <v>local</v>
          </cell>
          <cell r="I202" t="str">
            <v/>
          </cell>
          <cell r="N202" t="str">
            <v>Exotic Reach</v>
          </cell>
          <cell r="Q202">
            <v>18</v>
          </cell>
          <cell r="R202">
            <v>11</v>
          </cell>
          <cell r="S202">
            <v>8</v>
          </cell>
          <cell r="U202">
            <v>22</v>
          </cell>
          <cell r="V202">
            <v>231</v>
          </cell>
          <cell r="W202">
            <v>253</v>
          </cell>
        </row>
        <row r="203">
          <cell r="A203" t="str">
            <v>monster lore</v>
          </cell>
          <cell r="C203" t="str">
            <v>monster lore</v>
          </cell>
          <cell r="N203" t="str">
            <v>Exotic Sunder</v>
          </cell>
          <cell r="Q203">
            <v>19</v>
          </cell>
          <cell r="R203">
            <v>11</v>
          </cell>
          <cell r="S203">
            <v>8</v>
          </cell>
          <cell r="U203">
            <v>23</v>
          </cell>
          <cell r="V203">
            <v>253</v>
          </cell>
          <cell r="W203">
            <v>276</v>
          </cell>
        </row>
        <row r="204">
          <cell r="A204" t="str">
            <v>nature</v>
          </cell>
          <cell r="C204" t="str">
            <v>nature</v>
          </cell>
          <cell r="N204" t="str">
            <v>Flurry of Strikes</v>
          </cell>
          <cell r="Q204">
            <v>20</v>
          </cell>
          <cell r="R204">
            <v>12</v>
          </cell>
          <cell r="S204">
            <v>8</v>
          </cell>
          <cell r="U204">
            <v>24</v>
          </cell>
          <cell r="V204">
            <v>276</v>
          </cell>
          <cell r="W204">
            <v>300</v>
          </cell>
        </row>
        <row r="205">
          <cell r="A205" t="str">
            <v>nobility</v>
          </cell>
          <cell r="C205" t="str">
            <v>nobility</v>
          </cell>
          <cell r="I205" t="str">
            <v/>
          </cell>
          <cell r="N205" t="str">
            <v>Ranged Disarm</v>
          </cell>
          <cell r="Q205">
            <v>21</v>
          </cell>
          <cell r="R205">
            <v>12</v>
          </cell>
          <cell r="S205">
            <v>8</v>
          </cell>
          <cell r="U205">
            <v>25</v>
          </cell>
          <cell r="V205">
            <v>300</v>
          </cell>
          <cell r="W205">
            <v>325</v>
          </cell>
        </row>
        <row r="206">
          <cell r="A206" t="str">
            <v>ravenloft</v>
          </cell>
          <cell r="C206" t="str">
            <v>ravenloft</v>
          </cell>
          <cell r="I206" t="str">
            <v/>
          </cell>
          <cell r="N206" t="str">
            <v>Show Off</v>
          </cell>
          <cell r="Q206">
            <v>22</v>
          </cell>
          <cell r="R206">
            <v>12</v>
          </cell>
          <cell r="S206">
            <v>8</v>
          </cell>
          <cell r="U206">
            <v>26</v>
          </cell>
          <cell r="V206">
            <v>325</v>
          </cell>
          <cell r="W206">
            <v>351</v>
          </cell>
        </row>
        <row r="207">
          <cell r="A207" t="str">
            <v>religion</v>
          </cell>
          <cell r="C207" t="str">
            <v>religion</v>
          </cell>
          <cell r="I207" t="str">
            <v/>
          </cell>
          <cell r="N207" t="str">
            <v>Stunning Blow</v>
          </cell>
          <cell r="Q207">
            <v>23</v>
          </cell>
          <cell r="R207">
            <v>12</v>
          </cell>
          <cell r="S207">
            <v>8</v>
          </cell>
          <cell r="U207">
            <v>27</v>
          </cell>
          <cell r="V207">
            <v>351</v>
          </cell>
          <cell r="W207">
            <v>378</v>
          </cell>
        </row>
        <row r="208">
          <cell r="A208" t="str">
            <v>the planes</v>
          </cell>
          <cell r="C208" t="str">
            <v>the planes</v>
          </cell>
          <cell r="I208" t="str">
            <v/>
          </cell>
          <cell r="N208" t="str">
            <v>Throw Exotic Weapon</v>
          </cell>
          <cell r="Q208">
            <v>24</v>
          </cell>
          <cell r="R208">
            <v>12</v>
          </cell>
          <cell r="S208">
            <v>8</v>
          </cell>
          <cell r="U208">
            <v>28</v>
          </cell>
          <cell r="V208">
            <v>378</v>
          </cell>
          <cell r="W208">
            <v>406</v>
          </cell>
        </row>
        <row r="209">
          <cell r="A209" t="str">
            <v/>
          </cell>
          <cell r="C209" t="str">
            <v/>
          </cell>
          <cell r="N209" t="str">
            <v>Twin Exotic Weapon Fighting</v>
          </cell>
          <cell r="Q209">
            <v>25</v>
          </cell>
          <cell r="R209">
            <v>12</v>
          </cell>
          <cell r="S209">
            <v>8</v>
          </cell>
          <cell r="U209">
            <v>29</v>
          </cell>
          <cell r="V209">
            <v>406</v>
          </cell>
          <cell r="W209">
            <v>435</v>
          </cell>
        </row>
        <row r="210">
          <cell r="A210" t="str">
            <v/>
          </cell>
          <cell r="C210" t="str">
            <v/>
          </cell>
          <cell r="N210" t="str">
            <v>Trip Attack</v>
          </cell>
          <cell r="Q210">
            <v>26</v>
          </cell>
          <cell r="R210">
            <v>12</v>
          </cell>
          <cell r="S210">
            <v>8</v>
          </cell>
          <cell r="U210">
            <v>30</v>
          </cell>
          <cell r="V210">
            <v>435</v>
          </cell>
          <cell r="W210">
            <v>465</v>
          </cell>
        </row>
        <row r="211">
          <cell r="A211" t="str">
            <v/>
          </cell>
          <cell r="C211" t="str">
            <v/>
          </cell>
          <cell r="N211" t="str">
            <v>Uncanny Blow</v>
          </cell>
          <cell r="Q211">
            <v>27</v>
          </cell>
          <cell r="R211">
            <v>12</v>
          </cell>
          <cell r="S211">
            <v>8</v>
          </cell>
          <cell r="U211">
            <v>31</v>
          </cell>
          <cell r="V211">
            <v>465</v>
          </cell>
          <cell r="W211">
            <v>496</v>
          </cell>
        </row>
        <row r="212">
          <cell r="A212" t="str">
            <v/>
          </cell>
          <cell r="C212" t="str">
            <v/>
          </cell>
          <cell r="Q212">
            <v>28</v>
          </cell>
          <cell r="R212">
            <v>12</v>
          </cell>
          <cell r="S212">
            <v>8</v>
          </cell>
          <cell r="U212">
            <v>32</v>
          </cell>
          <cell r="V212">
            <v>496</v>
          </cell>
          <cell r="W212">
            <v>528</v>
          </cell>
        </row>
        <row r="213">
          <cell r="A213" t="str">
            <v/>
          </cell>
          <cell r="C213" t="str">
            <v/>
          </cell>
          <cell r="Q213">
            <v>29</v>
          </cell>
          <cell r="R213">
            <v>12</v>
          </cell>
          <cell r="S213">
            <v>8</v>
          </cell>
          <cell r="U213">
            <v>33</v>
          </cell>
          <cell r="V213">
            <v>528</v>
          </cell>
          <cell r="W213">
            <v>561</v>
          </cell>
        </row>
        <row r="214">
          <cell r="Q214">
            <v>30</v>
          </cell>
          <cell r="R214">
            <v>12</v>
          </cell>
          <cell r="S214">
            <v>8</v>
          </cell>
          <cell r="U214">
            <v>34</v>
          </cell>
          <cell r="V214">
            <v>561</v>
          </cell>
          <cell r="W214">
            <v>595</v>
          </cell>
        </row>
        <row r="215">
          <cell r="Q215">
            <v>31</v>
          </cell>
          <cell r="R215">
            <v>12</v>
          </cell>
          <cell r="S215">
            <v>8</v>
          </cell>
          <cell r="U215">
            <v>35</v>
          </cell>
          <cell r="V215">
            <v>595</v>
          </cell>
          <cell r="W215">
            <v>630</v>
          </cell>
        </row>
        <row r="216">
          <cell r="H216" t="str">
            <v>Select Spell Casting Class</v>
          </cell>
          <cell r="I216">
            <v>1</v>
          </cell>
          <cell r="J216">
            <v>0</v>
          </cell>
          <cell r="Q216">
            <v>32</v>
          </cell>
          <cell r="R216">
            <v>12</v>
          </cell>
          <cell r="S216">
            <v>8</v>
          </cell>
          <cell r="U216">
            <v>36</v>
          </cell>
          <cell r="V216">
            <v>630</v>
          </cell>
          <cell r="W216">
            <v>666</v>
          </cell>
        </row>
        <row r="217">
          <cell r="H217" t="str">
            <v>Select Spell Casting Class</v>
          </cell>
          <cell r="I217">
            <v>1</v>
          </cell>
          <cell r="J217">
            <v>0</v>
          </cell>
          <cell r="Q217">
            <v>33</v>
          </cell>
          <cell r="R217">
            <v>12</v>
          </cell>
          <cell r="S217">
            <v>8</v>
          </cell>
          <cell r="U217">
            <v>37</v>
          </cell>
          <cell r="V217">
            <v>666</v>
          </cell>
          <cell r="W217">
            <v>703</v>
          </cell>
        </row>
        <row r="218">
          <cell r="H218" t="str">
            <v>Select Spell Casting Class</v>
          </cell>
          <cell r="I218">
            <v>1</v>
          </cell>
          <cell r="J218">
            <v>0</v>
          </cell>
          <cell r="N218" t="str">
            <v/>
          </cell>
          <cell r="Q218">
            <v>34</v>
          </cell>
          <cell r="R218">
            <v>12</v>
          </cell>
          <cell r="S218">
            <v>8</v>
          </cell>
          <cell r="U218">
            <v>38</v>
          </cell>
          <cell r="V218">
            <v>703</v>
          </cell>
          <cell r="W218">
            <v>741</v>
          </cell>
        </row>
        <row r="219">
          <cell r="H219" t="str">
            <v>Select Spell Casting Class</v>
          </cell>
          <cell r="I219">
            <v>1</v>
          </cell>
          <cell r="J219">
            <v>0</v>
          </cell>
          <cell r="N219" t="str">
            <v>Deadeye Shot</v>
          </cell>
          <cell r="Q219">
            <v>35</v>
          </cell>
          <cell r="R219">
            <v>12</v>
          </cell>
          <cell r="S219">
            <v>8</v>
          </cell>
          <cell r="U219">
            <v>39</v>
          </cell>
          <cell r="V219">
            <v>741</v>
          </cell>
          <cell r="W219">
            <v>780</v>
          </cell>
        </row>
        <row r="220">
          <cell r="H220" t="str">
            <v>Select Spell Casting Class</v>
          </cell>
          <cell r="I220">
            <v>1</v>
          </cell>
          <cell r="J220">
            <v>0</v>
          </cell>
          <cell r="N220" t="str">
            <v>Defensive Throw</v>
          </cell>
          <cell r="Q220">
            <v>36</v>
          </cell>
          <cell r="R220">
            <v>12</v>
          </cell>
          <cell r="S220">
            <v>8</v>
          </cell>
          <cell r="U220">
            <v>40</v>
          </cell>
          <cell r="V220">
            <v>780</v>
          </cell>
          <cell r="W220">
            <v>820</v>
          </cell>
        </row>
        <row r="221">
          <cell r="H221" t="str">
            <v>Select Spell Casting Class</v>
          </cell>
          <cell r="I221">
            <v>1</v>
          </cell>
          <cell r="J221">
            <v>0</v>
          </cell>
          <cell r="N221" t="str">
            <v>Doubletoss</v>
          </cell>
          <cell r="Q221">
            <v>37</v>
          </cell>
          <cell r="R221">
            <v>12</v>
          </cell>
          <cell r="S221">
            <v>8</v>
          </cell>
          <cell r="U221">
            <v>41</v>
          </cell>
          <cell r="V221">
            <v>820</v>
          </cell>
          <cell r="W221">
            <v>861</v>
          </cell>
        </row>
        <row r="222">
          <cell r="D222" t="str">
            <v/>
          </cell>
          <cell r="G222" t="str">
            <v/>
          </cell>
          <cell r="H222" t="str">
            <v>Select Spell Casting Class</v>
          </cell>
          <cell r="I222">
            <v>1</v>
          </cell>
          <cell r="J222">
            <v>0</v>
          </cell>
          <cell r="N222" t="str">
            <v>Palm Throw</v>
          </cell>
          <cell r="Q222">
            <v>38</v>
          </cell>
          <cell r="R222">
            <v>12</v>
          </cell>
          <cell r="S222">
            <v>8</v>
          </cell>
          <cell r="U222">
            <v>42</v>
          </cell>
          <cell r="V222">
            <v>861</v>
          </cell>
          <cell r="W222">
            <v>903</v>
          </cell>
        </row>
        <row r="223">
          <cell r="G223" t="str">
            <v>Longsword</v>
          </cell>
          <cell r="H223" t="str">
            <v>Select Spell Casting Class</v>
          </cell>
          <cell r="I223">
            <v>1</v>
          </cell>
          <cell r="J223">
            <v>0</v>
          </cell>
          <cell r="N223" t="str">
            <v>Sneaky Shot</v>
          </cell>
          <cell r="Q223">
            <v>39</v>
          </cell>
          <cell r="R223">
            <v>12</v>
          </cell>
          <cell r="S223">
            <v>8</v>
          </cell>
          <cell r="U223">
            <v>43</v>
          </cell>
          <cell r="V223">
            <v>903</v>
          </cell>
          <cell r="W223">
            <v>946</v>
          </cell>
        </row>
        <row r="224">
          <cell r="G224" t="str">
            <v>Rapier</v>
          </cell>
          <cell r="H224" t="str">
            <v>Select Spell Casting Class</v>
          </cell>
          <cell r="I224">
            <v>1</v>
          </cell>
          <cell r="J224">
            <v>0</v>
          </cell>
          <cell r="N224" t="str">
            <v>Trip Shot</v>
          </cell>
          <cell r="Q224">
            <v>40</v>
          </cell>
          <cell r="R224">
            <v>12</v>
          </cell>
          <cell r="S224">
            <v>8</v>
          </cell>
          <cell r="U224">
            <v>44</v>
          </cell>
          <cell r="V224">
            <v>946</v>
          </cell>
          <cell r="W224">
            <v>990</v>
          </cell>
        </row>
        <row r="225">
          <cell r="G225" t="str">
            <v>Longbow</v>
          </cell>
          <cell r="H225" t="str">
            <v>Select Spell Casting Class</v>
          </cell>
          <cell r="I225">
            <v>1</v>
          </cell>
          <cell r="J225">
            <v>0</v>
          </cell>
          <cell r="N225" t="str">
            <v>Tumble Toss</v>
          </cell>
          <cell r="Q225">
            <v>41</v>
          </cell>
          <cell r="R225">
            <v>12</v>
          </cell>
          <cell r="S225">
            <v>8</v>
          </cell>
          <cell r="U225">
            <v>45</v>
          </cell>
          <cell r="V225">
            <v>990</v>
          </cell>
          <cell r="W225">
            <v>1035</v>
          </cell>
        </row>
        <row r="226">
          <cell r="G226" t="str">
            <v>Shortbow</v>
          </cell>
          <cell r="H226" t="str">
            <v>Select Spell Casting Class</v>
          </cell>
          <cell r="I226">
            <v>1</v>
          </cell>
          <cell r="J226">
            <v>0</v>
          </cell>
          <cell r="N226" t="str">
            <v>Two with One Blow</v>
          </cell>
          <cell r="Q226">
            <v>42</v>
          </cell>
          <cell r="R226">
            <v>12</v>
          </cell>
          <cell r="S226">
            <v>8</v>
          </cell>
          <cell r="U226">
            <v>46</v>
          </cell>
          <cell r="V226">
            <v>1035</v>
          </cell>
          <cell r="W226">
            <v>1081</v>
          </cell>
        </row>
        <row r="227">
          <cell r="H227" t="str">
            <v>Select Spell Casting Class</v>
          </cell>
          <cell r="I227">
            <v>1</v>
          </cell>
          <cell r="J227">
            <v>0</v>
          </cell>
          <cell r="N227" t="str">
            <v/>
          </cell>
          <cell r="Q227">
            <v>43</v>
          </cell>
          <cell r="R227">
            <v>12</v>
          </cell>
          <cell r="S227">
            <v>8</v>
          </cell>
          <cell r="U227">
            <v>47</v>
          </cell>
          <cell r="V227">
            <v>1081</v>
          </cell>
          <cell r="W227">
            <v>1128</v>
          </cell>
        </row>
        <row r="228">
          <cell r="H228" t="str">
            <v>Select Spell Casting Class</v>
          </cell>
          <cell r="I228">
            <v>1</v>
          </cell>
          <cell r="J228">
            <v>0</v>
          </cell>
          <cell r="Q228">
            <v>44</v>
          </cell>
          <cell r="R228">
            <v>12</v>
          </cell>
          <cell r="S228">
            <v>8</v>
          </cell>
          <cell r="U228">
            <v>48</v>
          </cell>
          <cell r="V228">
            <v>1128</v>
          </cell>
          <cell r="W228">
            <v>1176</v>
          </cell>
        </row>
        <row r="229">
          <cell r="H229" t="str">
            <v>Select Spell Casting Class</v>
          </cell>
          <cell r="I229">
            <v>1</v>
          </cell>
          <cell r="J229">
            <v>0</v>
          </cell>
          <cell r="Q229">
            <v>45</v>
          </cell>
          <cell r="R229">
            <v>12</v>
          </cell>
          <cell r="S229">
            <v>8</v>
          </cell>
          <cell r="U229">
            <v>49</v>
          </cell>
          <cell r="V229">
            <v>1176</v>
          </cell>
          <cell r="W229">
            <v>1225</v>
          </cell>
        </row>
        <row r="230">
          <cell r="H230" t="str">
            <v>Select Spell Casting Class</v>
          </cell>
          <cell r="I230">
            <v>1</v>
          </cell>
          <cell r="J230">
            <v>0</v>
          </cell>
          <cell r="Q230">
            <v>46</v>
          </cell>
          <cell r="R230">
            <v>12</v>
          </cell>
          <cell r="S230">
            <v>8</v>
          </cell>
          <cell r="U230">
            <v>50</v>
          </cell>
          <cell r="V230">
            <v>1225</v>
          </cell>
          <cell r="W230">
            <v>1275</v>
          </cell>
        </row>
        <row r="231">
          <cell r="H231" t="str">
            <v>Select Spell Casting Class</v>
          </cell>
          <cell r="I231">
            <v>1</v>
          </cell>
          <cell r="J231">
            <v>0</v>
          </cell>
          <cell r="Q231">
            <v>47</v>
          </cell>
          <cell r="R231">
            <v>12</v>
          </cell>
          <cell r="S231">
            <v>8</v>
          </cell>
          <cell r="U231">
            <v>51</v>
          </cell>
          <cell r="V231">
            <v>1275</v>
          </cell>
          <cell r="W231">
            <v>1326</v>
          </cell>
        </row>
        <row r="232">
          <cell r="H232" t="str">
            <v>Select Spell Casting Class</v>
          </cell>
          <cell r="I232">
            <v>1</v>
          </cell>
          <cell r="J232">
            <v>0</v>
          </cell>
          <cell r="Q232">
            <v>48</v>
          </cell>
          <cell r="R232">
            <v>12</v>
          </cell>
          <cell r="S232">
            <v>8</v>
          </cell>
          <cell r="U232">
            <v>52</v>
          </cell>
          <cell r="V232">
            <v>1326</v>
          </cell>
          <cell r="W232">
            <v>1378</v>
          </cell>
        </row>
        <row r="233">
          <cell r="I233" t="b">
            <v>0</v>
          </cell>
          <cell r="Q233">
            <v>49</v>
          </cell>
          <cell r="R233">
            <v>12</v>
          </cell>
          <cell r="S233">
            <v>8</v>
          </cell>
          <cell r="U233">
            <v>53</v>
          </cell>
          <cell r="V233">
            <v>1378</v>
          </cell>
          <cell r="W233">
            <v>1431</v>
          </cell>
        </row>
        <row r="234">
          <cell r="N234" t="str">
            <v/>
          </cell>
          <cell r="Q234">
            <v>50</v>
          </cell>
          <cell r="R234">
            <v>12</v>
          </cell>
          <cell r="S234">
            <v>8</v>
          </cell>
          <cell r="U234">
            <v>54</v>
          </cell>
          <cell r="V234">
            <v>1431</v>
          </cell>
          <cell r="W234">
            <v>1485</v>
          </cell>
        </row>
        <row r="235">
          <cell r="N235" t="str">
            <v>Armor of the Crocodile</v>
          </cell>
          <cell r="Q235">
            <v>51</v>
          </cell>
          <cell r="R235">
            <v>12</v>
          </cell>
          <cell r="S235">
            <v>8</v>
          </cell>
          <cell r="U235">
            <v>55</v>
          </cell>
          <cell r="V235">
            <v>1485</v>
          </cell>
          <cell r="W235">
            <v>1540</v>
          </cell>
        </row>
        <row r="236">
          <cell r="N236" t="str">
            <v>Blaze of Power</v>
          </cell>
          <cell r="Q236">
            <v>52</v>
          </cell>
          <cell r="R236">
            <v>12</v>
          </cell>
          <cell r="S236">
            <v>8</v>
          </cell>
          <cell r="U236">
            <v>56</v>
          </cell>
          <cell r="V236">
            <v>1540</v>
          </cell>
          <cell r="W236">
            <v>1596</v>
          </cell>
        </row>
        <row r="237">
          <cell r="N237" t="str">
            <v>Claws of the Grizzly</v>
          </cell>
          <cell r="Q237">
            <v>53</v>
          </cell>
          <cell r="R237">
            <v>12</v>
          </cell>
          <cell r="S237">
            <v>8</v>
          </cell>
          <cell r="U237">
            <v>57</v>
          </cell>
          <cell r="V237">
            <v>1596</v>
          </cell>
          <cell r="W237">
            <v>1653</v>
          </cell>
        </row>
        <row r="238">
          <cell r="N238" t="str">
            <v>Earth's Resilience</v>
          </cell>
          <cell r="Q238">
            <v>54</v>
          </cell>
          <cell r="R238">
            <v>12</v>
          </cell>
          <cell r="S238">
            <v>8</v>
          </cell>
          <cell r="U238">
            <v>58</v>
          </cell>
          <cell r="V238">
            <v>1653</v>
          </cell>
          <cell r="W238">
            <v>1711</v>
          </cell>
        </row>
        <row r="239">
          <cell r="N239" t="str">
            <v>Nature's Weapon</v>
          </cell>
          <cell r="Q239">
            <v>55</v>
          </cell>
          <cell r="R239">
            <v>12</v>
          </cell>
          <cell r="S239">
            <v>8</v>
          </cell>
          <cell r="U239">
            <v>59</v>
          </cell>
          <cell r="V239">
            <v>1711</v>
          </cell>
          <cell r="W239">
            <v>1770</v>
          </cell>
        </row>
        <row r="240">
          <cell r="N240" t="str">
            <v>Robe of Clouds</v>
          </cell>
          <cell r="Q240">
            <v>56</v>
          </cell>
          <cell r="R240">
            <v>12</v>
          </cell>
          <cell r="S240">
            <v>8</v>
          </cell>
          <cell r="U240">
            <v>60</v>
          </cell>
          <cell r="V240">
            <v>1770</v>
          </cell>
          <cell r="W240">
            <v>1830</v>
          </cell>
        </row>
        <row r="241">
          <cell r="N241" t="str">
            <v>Serpent's Coils</v>
          </cell>
          <cell r="Q241">
            <v>57</v>
          </cell>
          <cell r="R241">
            <v>12</v>
          </cell>
          <cell r="S241">
            <v>8</v>
          </cell>
        </row>
        <row r="242">
          <cell r="N242" t="str">
            <v>Water's Flow</v>
          </cell>
          <cell r="Q242">
            <v>58</v>
          </cell>
          <cell r="R242">
            <v>12</v>
          </cell>
          <cell r="S242">
            <v>8</v>
          </cell>
        </row>
        <row r="243">
          <cell r="C243" t="str">
            <v>Badger</v>
          </cell>
          <cell r="D243" t="str">
            <v>Con</v>
          </cell>
          <cell r="E243">
            <v>20</v>
          </cell>
          <cell r="F243" t="str">
            <v/>
          </cell>
          <cell r="H243" t="str">
            <v>Select Beast Totem</v>
          </cell>
          <cell r="J243" t="str">
            <v>Select Spiritual Totem</v>
          </cell>
          <cell r="N243" t="str">
            <v>Wild Growth</v>
          </cell>
          <cell r="Q243">
            <v>59</v>
          </cell>
          <cell r="R243">
            <v>12</v>
          </cell>
          <cell r="S243">
            <v>8</v>
          </cell>
        </row>
        <row r="244">
          <cell r="C244" t="str">
            <v>Carp</v>
          </cell>
          <cell r="D244" t="str">
            <v>Dex</v>
          </cell>
          <cell r="E244">
            <v>10</v>
          </cell>
          <cell r="F244" t="str">
            <v/>
          </cell>
          <cell r="H244" t="str">
            <v>Chimera</v>
          </cell>
          <cell r="J244" t="str">
            <v>Bear</v>
          </cell>
          <cell r="N244" t="str">
            <v>Wings of the Hurricane</v>
          </cell>
          <cell r="Q244">
            <v>60</v>
          </cell>
          <cell r="R244">
            <v>12</v>
          </cell>
          <cell r="S244">
            <v>8</v>
          </cell>
        </row>
        <row r="245">
          <cell r="C245" t="str">
            <v>Cat</v>
          </cell>
          <cell r="D245" t="str">
            <v>Dex</v>
          </cell>
          <cell r="E245">
            <v>30</v>
          </cell>
          <cell r="F245" t="str">
            <v>Balance+4</v>
          </cell>
          <cell r="H245" t="str">
            <v>Digester</v>
          </cell>
          <cell r="J245" t="str">
            <v>Eagle</v>
          </cell>
        </row>
        <row r="246">
          <cell r="C246" t="str">
            <v>Crab</v>
          </cell>
          <cell r="E246">
            <v>30</v>
          </cell>
          <cell r="F246" t="str">
            <v>Swim+4</v>
          </cell>
          <cell r="H246" t="str">
            <v>Displacer Beast</v>
          </cell>
          <cell r="J246" t="str">
            <v>Fox</v>
          </cell>
          <cell r="V246">
            <v>32</v>
          </cell>
        </row>
        <row r="247">
          <cell r="C247" t="str">
            <v>Crane</v>
          </cell>
          <cell r="D247" t="str">
            <v>Dex</v>
          </cell>
          <cell r="E247">
            <v>20</v>
          </cell>
          <cell r="F247" t="str">
            <v/>
          </cell>
          <cell r="H247" t="str">
            <v>Gorgon</v>
          </cell>
          <cell r="J247" t="str">
            <v>Lion</v>
          </cell>
          <cell r="R247" t="str">
            <v>Select a favored enemy</v>
          </cell>
          <cell r="V247" t="str">
            <v>Select a favored enemy</v>
          </cell>
        </row>
        <row r="248">
          <cell r="C248" t="str">
            <v>Dog</v>
          </cell>
          <cell r="D248" t="str">
            <v>Con</v>
          </cell>
          <cell r="E248">
            <v>30</v>
          </cell>
          <cell r="F248" t="str">
            <v/>
          </cell>
          <cell r="H248" t="str">
            <v>Krenshar</v>
          </cell>
          <cell r="J248" t="str">
            <v>Wolf</v>
          </cell>
          <cell r="R248" t="str">
            <v>Aberration</v>
          </cell>
          <cell r="V248" t="str">
            <v>Aberration</v>
          </cell>
        </row>
        <row r="249">
          <cell r="C249" t="str">
            <v>Fox</v>
          </cell>
          <cell r="D249" t="str">
            <v>Dex</v>
          </cell>
          <cell r="E249">
            <v>30</v>
          </cell>
          <cell r="F249" t="str">
            <v>Escape Artist+4</v>
          </cell>
          <cell r="H249" t="str">
            <v>Unicorn</v>
          </cell>
          <cell r="R249" t="str">
            <v>Animal</v>
          </cell>
          <cell r="V249" t="str">
            <v>Animal</v>
          </cell>
        </row>
        <row r="250">
          <cell r="C250" t="str">
            <v>Hare</v>
          </cell>
          <cell r="D250" t="str">
            <v>Dex</v>
          </cell>
          <cell r="E250">
            <v>40</v>
          </cell>
          <cell r="F250" t="str">
            <v/>
          </cell>
          <cell r="H250" t="str">
            <v>Winter Wolf</v>
          </cell>
          <cell r="R250" t="str">
            <v>Construct</v>
          </cell>
          <cell r="V250" t="str">
            <v>Construct</v>
          </cell>
        </row>
        <row r="251">
          <cell r="C251" t="str">
            <v>Monkey</v>
          </cell>
          <cell r="D251" t="str">
            <v>Dex</v>
          </cell>
          <cell r="E251">
            <v>30</v>
          </cell>
          <cell r="F251" t="str">
            <v>Climb+4</v>
          </cell>
          <cell r="H251" t="str">
            <v>Yrthak</v>
          </cell>
          <cell r="R251" t="str">
            <v>Dragon</v>
          </cell>
          <cell r="V251" t="str">
            <v>Dragon</v>
          </cell>
        </row>
        <row r="252">
          <cell r="C252" t="str">
            <v>Racoon Dog</v>
          </cell>
          <cell r="D252" t="str">
            <v>Str</v>
          </cell>
          <cell r="E252">
            <v>30</v>
          </cell>
          <cell r="F252" t="str">
            <v/>
          </cell>
          <cell r="R252" t="str">
            <v>Elemental</v>
          </cell>
          <cell r="V252" t="str">
            <v>Elemental</v>
          </cell>
        </row>
        <row r="253">
          <cell r="C253" t="str">
            <v>Rat</v>
          </cell>
          <cell r="D253" t="str">
            <v>Dex</v>
          </cell>
          <cell r="E253">
            <v>30</v>
          </cell>
          <cell r="F253" t="str">
            <v>Hide+4</v>
          </cell>
          <cell r="N253" t="str">
            <v/>
          </cell>
          <cell r="R253" t="str">
            <v>Fey</v>
          </cell>
          <cell r="V253" t="str">
            <v>Fey</v>
          </cell>
        </row>
        <row r="254">
          <cell r="C254" t="str">
            <v>Sparrow</v>
          </cell>
          <cell r="D254" t="str">
            <v>Dex</v>
          </cell>
          <cell r="E254">
            <v>20</v>
          </cell>
          <cell r="F254" t="str">
            <v/>
          </cell>
          <cell r="N254" t="str">
            <v>Earthgrip (Sp)</v>
          </cell>
          <cell r="R254" t="str">
            <v>Giant</v>
          </cell>
          <cell r="V254" t="str">
            <v>Giant</v>
          </cell>
        </row>
        <row r="255">
          <cell r="C255" t="str">
            <v>Weasel</v>
          </cell>
          <cell r="D255" t="str">
            <v>Con</v>
          </cell>
          <cell r="E255">
            <v>30</v>
          </cell>
          <cell r="F255" t="str">
            <v>Move Silently+4</v>
          </cell>
          <cell r="N255" t="str">
            <v>Earth Magic (Su)</v>
          </cell>
          <cell r="R255" t="str">
            <v>Humanoid (aquatic)</v>
          </cell>
          <cell r="V255" t="str">
            <v>Humanoid (aquatic)</v>
          </cell>
        </row>
        <row r="256">
          <cell r="N256" t="str">
            <v>Earth's Endurance (Sp)</v>
          </cell>
          <cell r="R256" t="str">
            <v>Humanoid (dwarf)</v>
          </cell>
          <cell r="V256" t="str">
            <v>Humanoid (dwarf)</v>
          </cell>
        </row>
        <row r="257">
          <cell r="N257" t="str">
            <v>Earth's Strength (Sp)</v>
          </cell>
          <cell r="R257" t="str">
            <v>Humanoid (elf)</v>
          </cell>
          <cell r="V257" t="str">
            <v>Humanoid (elf)</v>
          </cell>
        </row>
        <row r="258">
          <cell r="G258" t="str">
            <v/>
          </cell>
          <cell r="H258" t="str">
            <v/>
          </cell>
          <cell r="N258" t="str">
            <v>Earth's Power (Su)</v>
          </cell>
          <cell r="R258" t="str">
            <v>Humanoid (gnoll)</v>
          </cell>
          <cell r="V258" t="str">
            <v>Humanoid (gnoll)</v>
          </cell>
        </row>
        <row r="259">
          <cell r="C259" t="str">
            <v>Select a Poison</v>
          </cell>
          <cell r="D259" t="str">
            <v>Select a Poison Type</v>
          </cell>
          <cell r="E259" t="str">
            <v>Select Aberrant Mark Power</v>
          </cell>
          <cell r="G259" t="str">
            <v>Amorphous Form</v>
          </cell>
          <cell r="H259" t="str">
            <v>Aboleth</v>
          </cell>
          <cell r="N259" t="str">
            <v>Earth's Shadows (Su)</v>
          </cell>
          <cell r="R259" t="str">
            <v>Humanoid (gnome)</v>
          </cell>
          <cell r="V259" t="str">
            <v>Humanoid (gnome)</v>
          </cell>
        </row>
        <row r="260">
          <cell r="C260" t="str">
            <v>Arsenic</v>
          </cell>
          <cell r="D260" t="str">
            <v>Contact</v>
          </cell>
          <cell r="E260" t="str">
            <v>burning hands</v>
          </cell>
          <cell r="G260" t="str">
            <v>Scales</v>
          </cell>
          <cell r="H260" t="str">
            <v>Beholder</v>
          </cell>
          <cell r="N260" t="str">
            <v>Gravity (Sp)</v>
          </cell>
          <cell r="R260" t="str">
            <v>Humanoid (goblinoid)</v>
          </cell>
          <cell r="V260" t="str">
            <v>Humanoid (goblinoid)</v>
          </cell>
        </row>
        <row r="261">
          <cell r="C261" t="str">
            <v>Balor Bile</v>
          </cell>
          <cell r="D261" t="str">
            <v>Ingested</v>
          </cell>
          <cell r="E261" t="str">
            <v>cause fear</v>
          </cell>
          <cell r="G261" t="str">
            <v>Size Increase</v>
          </cell>
          <cell r="H261" t="str">
            <v>Choker</v>
          </cell>
          <cell r="N261" t="str">
            <v>Stoneskin (Sp)</v>
          </cell>
          <cell r="R261" t="str">
            <v>Humanoid (halfling)</v>
          </cell>
          <cell r="V261" t="str">
            <v>Humanoid (halfling)</v>
          </cell>
        </row>
        <row r="262">
          <cell r="C262" t="str">
            <v>Basilisk Breath</v>
          </cell>
          <cell r="D262" t="str">
            <v>Inhaled</v>
          </cell>
          <cell r="E262" t="str">
            <v>charm person</v>
          </cell>
          <cell r="G262" t="str">
            <v>Tentacle</v>
          </cell>
          <cell r="H262" t="str">
            <v>Destrachan</v>
          </cell>
          <cell r="N262" t="str">
            <v>Summon Earth Elemental (Sp)</v>
          </cell>
          <cell r="R262" t="str">
            <v>Humanoid (human)</v>
          </cell>
          <cell r="V262" t="str">
            <v>Humanoid (human)</v>
          </cell>
        </row>
        <row r="263">
          <cell r="C263" t="str">
            <v>Bebilith Venom</v>
          </cell>
          <cell r="D263" t="str">
            <v>Injury</v>
          </cell>
          <cell r="E263" t="str">
            <v>chill touch</v>
          </cell>
          <cell r="G263" t="str">
            <v>Wings</v>
          </cell>
          <cell r="H263" t="str">
            <v>Ettercap</v>
          </cell>
          <cell r="R263" t="str">
            <v>Humanoid (orc)</v>
          </cell>
          <cell r="V263" t="str">
            <v>Humanoid (orc)</v>
          </cell>
        </row>
        <row r="264">
          <cell r="C264" t="str">
            <v>Black Adder Venom</v>
          </cell>
          <cell r="E264" t="str">
            <v>detect secret doors</v>
          </cell>
          <cell r="H264" t="str">
            <v>Gibbering Mouther</v>
          </cell>
          <cell r="R264" t="str">
            <v>Humanoid (reptilian)</v>
          </cell>
          <cell r="V264" t="str">
            <v>Humanoid (reptilian)</v>
          </cell>
        </row>
        <row r="265">
          <cell r="C265" t="str">
            <v>Black Lotus Extract</v>
          </cell>
          <cell r="E265" t="str">
            <v>feather fall</v>
          </cell>
          <cell r="H265" t="str">
            <v>Mind Flayer</v>
          </cell>
          <cell r="R265" t="str">
            <v>Magical beast</v>
          </cell>
          <cell r="V265" t="str">
            <v>Magical Beast</v>
          </cell>
        </row>
        <row r="266">
          <cell r="C266" t="str">
            <v>Bloodroot</v>
          </cell>
          <cell r="E266" t="str">
            <v>inflict light wounds</v>
          </cell>
          <cell r="H266" t="str">
            <v>Otyugh</v>
          </cell>
          <cell r="R266" t="str">
            <v>Monstrous Humanoid</v>
          </cell>
          <cell r="V266" t="str">
            <v>Monstrous Humanoid</v>
          </cell>
        </row>
        <row r="267">
          <cell r="C267" t="str">
            <v>Blue Whinnis</v>
          </cell>
          <cell r="E267" t="str">
            <v>jump</v>
          </cell>
          <cell r="H267" t="str">
            <v>Umber Hulk</v>
          </cell>
          <cell r="R267" t="str">
            <v>Ooze</v>
          </cell>
          <cell r="V267" t="str">
            <v>Ooze</v>
          </cell>
        </row>
        <row r="268">
          <cell r="C268" t="str">
            <v>Burning Angel Wing Fumes</v>
          </cell>
          <cell r="E268" t="str">
            <v>light</v>
          </cell>
          <cell r="R268" t="str">
            <v>Outsider (air)</v>
          </cell>
          <cell r="V268" t="str">
            <v>Outsider (air)</v>
          </cell>
        </row>
        <row r="269">
          <cell r="C269" t="str">
            <v>Burnt Othur Fumes</v>
          </cell>
          <cell r="E269" t="str">
            <v>pass without trace</v>
          </cell>
          <cell r="R269" t="str">
            <v>Outsider (chaotic)</v>
          </cell>
          <cell r="V269" t="str">
            <v>Outsider (chaotic)</v>
          </cell>
        </row>
        <row r="270">
          <cell r="C270" t="str">
            <v>Carrion Crawler Brain Juice</v>
          </cell>
          <cell r="E270" t="str">
            <v>produce flame</v>
          </cell>
          <cell r="R270" t="str">
            <v>Outsider (earth)</v>
          </cell>
          <cell r="V270" t="str">
            <v>Outsider (earth)</v>
          </cell>
        </row>
        <row r="271">
          <cell r="C271" t="str">
            <v>Colossal Centipede Poison</v>
          </cell>
          <cell r="E271" t="str">
            <v>shield</v>
          </cell>
          <cell r="N271" t="str">
            <v/>
          </cell>
          <cell r="R271" t="str">
            <v>Outsider (evil)</v>
          </cell>
          <cell r="V271" t="str">
            <v>Outsider (evil)</v>
          </cell>
        </row>
        <row r="272">
          <cell r="C272" t="str">
            <v>Colossal Scorpion Venom</v>
          </cell>
          <cell r="E272" t="str">
            <v>Tenser's floating disk</v>
          </cell>
          <cell r="N272" t="str">
            <v>Arrowroot</v>
          </cell>
          <cell r="R272" t="str">
            <v>Outsider (fire)</v>
          </cell>
          <cell r="V272" t="str">
            <v>Outsider (good)</v>
          </cell>
        </row>
        <row r="273">
          <cell r="C273" t="str">
            <v>Colossal Spider Venom</v>
          </cell>
          <cell r="I273" t="str">
            <v>None</v>
          </cell>
          <cell r="N273" t="str">
            <v>Bamboo</v>
          </cell>
          <cell r="R273" t="str">
            <v>Outsider (good)</v>
          </cell>
          <cell r="V273" t="str">
            <v>Outsider (lawful)</v>
          </cell>
        </row>
        <row r="274">
          <cell r="C274" t="str">
            <v>Dark Reaver Powder</v>
          </cell>
          <cell r="E274" t="str">
            <v>Select Aberrant Feature</v>
          </cell>
          <cell r="I274" t="str">
            <v>None</v>
          </cell>
          <cell r="N274" t="str">
            <v>Bat</v>
          </cell>
          <cell r="R274" t="str">
            <v>Outsider (lawful)</v>
          </cell>
          <cell r="V274" t="str">
            <v>Outsider (native)</v>
          </cell>
        </row>
        <row r="275">
          <cell r="C275" t="str">
            <v>Deathblade</v>
          </cell>
          <cell r="E275" t="str">
            <v>Bulging eyes</v>
          </cell>
          <cell r="G275" t="str">
            <v>Select A Dragon Type</v>
          </cell>
          <cell r="N275" t="str">
            <v>Bellflower</v>
          </cell>
          <cell r="R275" t="str">
            <v>Outsider (native)</v>
          </cell>
          <cell r="V275" t="str">
            <v>Outsider (water)</v>
          </cell>
        </row>
        <row r="276">
          <cell r="C276" t="str">
            <v>Devilseye</v>
          </cell>
          <cell r="E276" t="str">
            <v>Flexible limbs</v>
          </cell>
          <cell r="G276" t="str">
            <v>Amethyst</v>
          </cell>
          <cell r="N276" t="str">
            <v>Butterfly</v>
          </cell>
          <cell r="R276" t="str">
            <v>Outsider (water)</v>
          </cell>
          <cell r="V276" t="str">
            <v>Plant</v>
          </cell>
        </row>
        <row r="277">
          <cell r="C277" t="str">
            <v>Dragon Bile</v>
          </cell>
          <cell r="E277" t="str">
            <v>Segmented eyes</v>
          </cell>
          <cell r="G277" t="str">
            <v>Battle</v>
          </cell>
          <cell r="N277" t="str">
            <v/>
          </cell>
          <cell r="R277" t="str">
            <v>Plant</v>
          </cell>
          <cell r="V277" t="str">
            <v>Undead</v>
          </cell>
        </row>
        <row r="278">
          <cell r="C278" t="str">
            <v>Drow Poison</v>
          </cell>
          <cell r="E278" t="str">
            <v>Slimy skin</v>
          </cell>
          <cell r="G278" t="str">
            <v>Black</v>
          </cell>
          <cell r="N278" t="str">
            <v>Chameleon</v>
          </cell>
          <cell r="R278" t="str">
            <v>Undead</v>
          </cell>
          <cell r="V278" t="str">
            <v>Vermin</v>
          </cell>
        </row>
        <row r="279">
          <cell r="C279" t="str">
            <v>Eyeblast</v>
          </cell>
          <cell r="E279" t="str">
            <v>Sticky fingers</v>
          </cell>
          <cell r="G279" t="str">
            <v>Blue</v>
          </cell>
          <cell r="N279" t="str">
            <v>Crab</v>
          </cell>
          <cell r="R279" t="str">
            <v>Vermin</v>
          </cell>
          <cell r="V279" t="str">
            <v/>
          </cell>
        </row>
        <row r="280">
          <cell r="C280" t="str">
            <v>Gargantuan Centipede Poison</v>
          </cell>
          <cell r="E280" t="str">
            <v>Tail</v>
          </cell>
          <cell r="G280" t="str">
            <v>Brass</v>
          </cell>
          <cell r="N280" t="str">
            <v>Crane</v>
          </cell>
          <cell r="R280" t="str">
            <v/>
          </cell>
          <cell r="V280" t="str">
            <v/>
          </cell>
        </row>
        <row r="281">
          <cell r="C281" t="str">
            <v>Gargantuan Scorpion Venom</v>
          </cell>
          <cell r="E281" t="str">
            <v>Webbed hands</v>
          </cell>
          <cell r="G281" t="str">
            <v>Bronze</v>
          </cell>
          <cell r="N281" t="str">
            <v>Chrysanthemum</v>
          </cell>
          <cell r="V281" t="str">
            <v/>
          </cell>
        </row>
        <row r="282">
          <cell r="C282" t="str">
            <v>Gargantuan Spider Venom</v>
          </cell>
          <cell r="G282" t="str">
            <v>Brown</v>
          </cell>
          <cell r="N282" t="str">
            <v>Dragon</v>
          </cell>
          <cell r="V282" t="str">
            <v/>
          </cell>
        </row>
        <row r="283">
          <cell r="C283" t="str">
            <v>Giant Wasp Poison</v>
          </cell>
          <cell r="G283" t="str">
            <v>Chaos</v>
          </cell>
          <cell r="N283" t="str">
            <v>Dragonfly</v>
          </cell>
          <cell r="V283" t="str">
            <v/>
          </cell>
        </row>
        <row r="284">
          <cell r="C284" t="str">
            <v>Greenblood Oil</v>
          </cell>
          <cell r="G284" t="str">
            <v>Chiang lung</v>
          </cell>
          <cell r="N284" t="str">
            <v>Falcon</v>
          </cell>
          <cell r="V284" t="str">
            <v/>
          </cell>
        </row>
        <row r="285">
          <cell r="C285" t="str">
            <v>Huge Centipede Poison</v>
          </cell>
          <cell r="G285" t="str">
            <v>Copper</v>
          </cell>
          <cell r="N285" t="str">
            <v>Lion</v>
          </cell>
          <cell r="V285" t="str">
            <v/>
          </cell>
        </row>
        <row r="286">
          <cell r="C286" t="str">
            <v>Huge Scorpion Venom</v>
          </cell>
          <cell r="G286" t="str">
            <v>Crystal</v>
          </cell>
          <cell r="N286" t="str">
            <v>Monkey</v>
          </cell>
          <cell r="V286" t="str">
            <v/>
          </cell>
        </row>
        <row r="287">
          <cell r="C287" t="str">
            <v>Huge Spider Venom</v>
          </cell>
          <cell r="G287" t="str">
            <v>Deep</v>
          </cell>
          <cell r="N287" t="str">
            <v/>
          </cell>
          <cell r="V287" t="str">
            <v/>
          </cell>
        </row>
        <row r="288">
          <cell r="C288" t="str">
            <v>Id Moss</v>
          </cell>
          <cell r="G288" t="str">
            <v>Emerald</v>
          </cell>
          <cell r="N288" t="str">
            <v>Moon, Full</v>
          </cell>
        </row>
        <row r="289">
          <cell r="C289" t="str">
            <v>Insanity Mist</v>
          </cell>
          <cell r="G289" t="str">
            <v>Ethereal</v>
          </cell>
          <cell r="N289" t="str">
            <v>Mountain</v>
          </cell>
        </row>
        <row r="290">
          <cell r="C290" t="str">
            <v>Ishentav</v>
          </cell>
          <cell r="G290" t="str">
            <v>Fang</v>
          </cell>
          <cell r="N290" t="str">
            <v>Nightingale</v>
          </cell>
        </row>
        <row r="291">
          <cell r="C291" t="str">
            <v>Large Centipede Poison</v>
          </cell>
          <cell r="G291" t="str">
            <v>Force</v>
          </cell>
          <cell r="N291" t="str">
            <v>Ocean</v>
          </cell>
        </row>
        <row r="292">
          <cell r="C292" t="str">
            <v>Large Scorpion Venom</v>
          </cell>
          <cell r="G292" t="str">
            <v>Gold</v>
          </cell>
          <cell r="N292" t="str">
            <v/>
          </cell>
        </row>
        <row r="293">
          <cell r="C293" t="str">
            <v>Large Spider Venom</v>
          </cell>
          <cell r="G293" t="str">
            <v>Green</v>
          </cell>
          <cell r="N293" t="str">
            <v>Pine</v>
          </cell>
        </row>
        <row r="294">
          <cell r="C294" t="str">
            <v>Lich Dust</v>
          </cell>
          <cell r="G294" t="str">
            <v>Howling</v>
          </cell>
          <cell r="N294" t="str">
            <v>Scorpion</v>
          </cell>
        </row>
        <row r="295">
          <cell r="C295" t="str">
            <v>Lifebane</v>
          </cell>
          <cell r="G295" t="str">
            <v>Li lung</v>
          </cell>
          <cell r="N295" t="str">
            <v/>
          </cell>
        </row>
        <row r="296">
          <cell r="C296" t="str">
            <v>Malyss Root Paste</v>
          </cell>
          <cell r="G296" t="str">
            <v>Lung wang</v>
          </cell>
          <cell r="N296" t="str">
            <v>Sun</v>
          </cell>
        </row>
        <row r="297">
          <cell r="C297" t="str">
            <v>Medium Centipede Poison</v>
          </cell>
          <cell r="G297" t="str">
            <v>Oceanus</v>
          </cell>
          <cell r="N297" t="str">
            <v>Tiger</v>
          </cell>
        </row>
        <row r="298">
          <cell r="C298" t="str">
            <v>Medium Scorpion Venom</v>
          </cell>
          <cell r="G298" t="str">
            <v>Pan lung</v>
          </cell>
          <cell r="N298" t="str">
            <v>Tortoise</v>
          </cell>
        </row>
        <row r="299">
          <cell r="C299" t="str">
            <v>Medium Spider Venom</v>
          </cell>
          <cell r="G299" t="str">
            <v>Platinum</v>
          </cell>
          <cell r="N299" t="str">
            <v>Unicorn</v>
          </cell>
        </row>
        <row r="300">
          <cell r="C300" t="str">
            <v>Mist of Nourn</v>
          </cell>
          <cell r="G300" t="str">
            <v>Prismatic</v>
          </cell>
          <cell r="N300" t="str">
            <v>Wasp</v>
          </cell>
        </row>
        <row r="301">
          <cell r="C301" t="str">
            <v>Nitharit</v>
          </cell>
          <cell r="G301" t="str">
            <v>Pyroclastic</v>
          </cell>
          <cell r="N301" t="str">
            <v>White Mask</v>
          </cell>
        </row>
        <row r="302">
          <cell r="C302" t="str">
            <v>Oil of Taggit</v>
          </cell>
          <cell r="G302" t="str">
            <v>Radiant</v>
          </cell>
        </row>
        <row r="303">
          <cell r="C303" t="str">
            <v>Purple Worm Poison</v>
          </cell>
          <cell r="G303" t="str">
            <v>Red</v>
          </cell>
        </row>
        <row r="304">
          <cell r="C304" t="str">
            <v>Sasson Juice</v>
          </cell>
          <cell r="G304" t="str">
            <v>Rust</v>
          </cell>
        </row>
        <row r="305">
          <cell r="C305" t="str">
            <v>Sassone Leaf Residue</v>
          </cell>
          <cell r="G305" t="str">
            <v>Sand</v>
          </cell>
        </row>
        <row r="306">
          <cell r="C306" t="str">
            <v>Shadow Essence</v>
          </cell>
          <cell r="G306" t="str">
            <v>Sapphire</v>
          </cell>
        </row>
        <row r="307">
          <cell r="C307" t="str">
            <v>Small Centipede Poison</v>
          </cell>
          <cell r="G307" t="str">
            <v>Shadow</v>
          </cell>
        </row>
        <row r="308">
          <cell r="C308" t="str">
            <v>Small Scorpion Venom</v>
          </cell>
          <cell r="G308" t="str">
            <v>Shen lung</v>
          </cell>
        </row>
        <row r="309">
          <cell r="C309" t="str">
            <v>Small Spider Venom</v>
          </cell>
          <cell r="G309" t="str">
            <v>Silver</v>
          </cell>
        </row>
        <row r="310">
          <cell r="C310" t="str">
            <v>Striped Toadstool</v>
          </cell>
          <cell r="G310" t="str">
            <v>Song</v>
          </cell>
          <cell r="N310" t="str">
            <v/>
          </cell>
        </row>
        <row r="311">
          <cell r="C311" t="str">
            <v>Sufferfume</v>
          </cell>
          <cell r="G311" t="str">
            <v>Styx</v>
          </cell>
          <cell r="N311" t="str">
            <v>Area Attack</v>
          </cell>
        </row>
        <row r="312">
          <cell r="C312" t="str">
            <v>Terinav Root</v>
          </cell>
          <cell r="G312" t="str">
            <v>Tarterian</v>
          </cell>
          <cell r="N312" t="str">
            <v>Knockdown Blow</v>
          </cell>
        </row>
        <row r="313">
          <cell r="C313" t="str">
            <v>Tiny Centipede Poison</v>
          </cell>
          <cell r="G313" t="str">
            <v>T'ien lung</v>
          </cell>
          <cell r="N313" t="str">
            <v>Meteor Strike</v>
          </cell>
        </row>
        <row r="314">
          <cell r="C314" t="str">
            <v>Tiny Scorpion Venom</v>
          </cell>
          <cell r="G314" t="str">
            <v>Tun mi lung</v>
          </cell>
          <cell r="N314" t="str">
            <v>Overburdened Heave</v>
          </cell>
        </row>
        <row r="315">
          <cell r="C315" t="str">
            <v>Tiny Spider Venom</v>
          </cell>
          <cell r="G315" t="str">
            <v>Topaz</v>
          </cell>
          <cell r="N315" t="str">
            <v>Ranged Power Attack</v>
          </cell>
        </row>
        <row r="316">
          <cell r="C316" t="str">
            <v>Ungol Dust</v>
          </cell>
          <cell r="G316" t="str">
            <v>White</v>
          </cell>
        </row>
        <row r="317">
          <cell r="C317" t="str">
            <v>Urthanyk</v>
          </cell>
          <cell r="G317" t="str">
            <v>Yu lung</v>
          </cell>
        </row>
        <row r="318">
          <cell r="C318" t="str">
            <v>Vilestar</v>
          </cell>
        </row>
        <row r="319">
          <cell r="C319" t="str">
            <v>Wyvern Poison</v>
          </cell>
        </row>
        <row r="320">
          <cell r="P320" t="str">
            <v/>
          </cell>
        </row>
        <row r="322">
          <cell r="L322" t="str">
            <v>Select an Element</v>
          </cell>
        </row>
        <row r="323">
          <cell r="L323" t="str">
            <v>Select an Element</v>
          </cell>
          <cell r="S323" t="str">
            <v>Select a horde enemy</v>
          </cell>
        </row>
        <row r="324">
          <cell r="L324" t="str">
            <v>Air</v>
          </cell>
          <cell r="S324" t="str">
            <v>Bugbear</v>
          </cell>
        </row>
        <row r="325">
          <cell r="L325" t="str">
            <v>Earth</v>
          </cell>
          <cell r="S325" t="str">
            <v>Gnoll</v>
          </cell>
        </row>
        <row r="326">
          <cell r="L326" t="str">
            <v>Fire</v>
          </cell>
          <cell r="S326" t="str">
            <v>Ggoblin</v>
          </cell>
        </row>
        <row r="327">
          <cell r="L327" t="str">
            <v>Water</v>
          </cell>
          <cell r="S327" t="str">
            <v>Hobgoblin</v>
          </cell>
        </row>
        <row r="328">
          <cell r="S328" t="str">
            <v>Kobold</v>
          </cell>
        </row>
        <row r="329">
          <cell r="S329" t="str">
            <v>Orc</v>
          </cell>
        </row>
        <row r="335">
          <cell r="A335" t="str">
            <v>Select an Order</v>
          </cell>
        </row>
        <row r="336">
          <cell r="A336" t="str">
            <v>Order of the All-Seeing Eye</v>
          </cell>
        </row>
        <row r="337">
          <cell r="A337" t="str">
            <v>Order of the Consuming Flame</v>
          </cell>
          <cell r="P337" t="str">
            <v/>
          </cell>
        </row>
        <row r="338">
          <cell r="A338" t="str">
            <v>Order of the Forbidding Wasteland</v>
          </cell>
        </row>
        <row r="339">
          <cell r="A339" t="str">
            <v>Order of the Gentle Rain</v>
          </cell>
        </row>
        <row r="340">
          <cell r="A340" t="str">
            <v>Order of the Impenetrable Crucible</v>
          </cell>
        </row>
        <row r="341">
          <cell r="A341" t="str">
            <v>Order of the Ineffable Mystery</v>
          </cell>
        </row>
        <row r="342">
          <cell r="A342" t="str">
            <v>Order of the Perfect Sculpture</v>
          </cell>
        </row>
        <row r="343">
          <cell r="A343" t="str">
            <v>Order of the Spring Zephyr</v>
          </cell>
        </row>
        <row r="345">
          <cell r="A345" t="str">
            <v>Select a Spirit Guide</v>
          </cell>
        </row>
        <row r="346">
          <cell r="A346" t="str">
            <v>Badger</v>
          </cell>
        </row>
        <row r="347">
          <cell r="A347" t="str">
            <v>Bear</v>
          </cell>
          <cell r="E347" t="str">
            <v xml:space="preserve">   × Select a breath effect</v>
          </cell>
          <cell r="F347" t="str">
            <v/>
          </cell>
        </row>
        <row r="348">
          <cell r="A348" t="str">
            <v>Buffalo</v>
          </cell>
          <cell r="E348" t="str">
            <v xml:space="preserve">   × Frost Breath: Your cone-shaped breath weapon deals cold damage instead of fire damage.</v>
          </cell>
          <cell r="F348" t="str">
            <v/>
          </cell>
        </row>
        <row r="349">
          <cell r="A349" t="str">
            <v>Cougar</v>
          </cell>
          <cell r="E349" t="str">
            <v xml:space="preserve">   × Lightning Breath: Your line-shaped breath weapon deals electricity damage instead of fire damage.</v>
          </cell>
          <cell r="F349" t="str">
            <v/>
          </cell>
        </row>
        <row r="350">
          <cell r="A350" t="str">
            <v>Coyote</v>
          </cell>
          <cell r="E350" t="str">
            <v xml:space="preserve">   × Sickening Breath: Your cone-shaped breath weapon sickens targets for 2 rounds, or 1 round with a successful Fortitude save, instead of dealing damage.</v>
          </cell>
          <cell r="F350" t="str">
            <v/>
          </cell>
        </row>
        <row r="351">
          <cell r="A351" t="str">
            <v>Crane</v>
          </cell>
          <cell r="E351" t="str">
            <v xml:space="preserve">   × Acid Breath: Your breath weapon deals acid damage instead of fire damage.</v>
          </cell>
          <cell r="F351" t="str">
            <v/>
          </cell>
        </row>
        <row r="352">
          <cell r="A352" t="str">
            <v>Crow</v>
          </cell>
          <cell r="E352" t="str">
            <v xml:space="preserve">   × Shaped Breath: You can choose to leave up to 4 squares within the area of your breath weapon unaffected by the breath weapon. You can apply any one other breath effect that you know to the same breath weapon.</v>
          </cell>
          <cell r="F352" t="str">
            <v/>
          </cell>
        </row>
        <row r="353">
          <cell r="A353" t="str">
            <v>Eagle</v>
          </cell>
          <cell r="E353" t="str">
            <v xml:space="preserve">   × Slow Breath: Your cone-shaped breath weapon slows targets for 2 rounds, or 1 round with a successful Fortitude save, instead of dealing damage.</v>
          </cell>
          <cell r="F353" t="str">
            <v/>
          </cell>
          <cell r="J353" t="str">
            <v>Charm Monster</v>
          </cell>
          <cell r="K353" t="str">
            <v>Charm Monster</v>
          </cell>
        </row>
        <row r="354">
          <cell r="A354" t="str">
            <v>Elk</v>
          </cell>
          <cell r="E354" t="str">
            <v xml:space="preserve">   × Weakening Breath: Your cone-shaped breath weapon weakens (-6 Str penalty) targets for 4 rounds, or 2 rounds with a successful Fortitude save, instead of dealing damage.</v>
          </cell>
          <cell r="F354" t="str">
            <v/>
          </cell>
          <cell r="J354" t="str">
            <v>Charm Person</v>
          </cell>
          <cell r="K354" t="str">
            <v>Fear</v>
          </cell>
        </row>
        <row r="355">
          <cell r="A355" t="str">
            <v>Fox</v>
          </cell>
          <cell r="E355" t="str">
            <v xml:space="preserve">   × Cloud Breath: Your breath weapon takes the form of a 20-foot-radius spread, centered on you.  You can choose to apply any one other breath effect that you know to the same breath weapon, as long as it can be applied to a cone-shaped breath weapon.</v>
          </cell>
          <cell r="F355" t="str">
            <v/>
          </cell>
          <cell r="J355" t="str">
            <v>Disintegrate</v>
          </cell>
          <cell r="K355" t="str">
            <v>Flesh to Stone</v>
          </cell>
        </row>
        <row r="356">
          <cell r="A356" t="str">
            <v>Hawk</v>
          </cell>
          <cell r="E356" t="str">
            <v xml:space="preserve">   × Enduring Breath: Targets that were damaged by your breath weapon take half of the damage again on the next round.</v>
          </cell>
          <cell r="F356" t="str">
            <v/>
          </cell>
          <cell r="J356" t="str">
            <v>Fear</v>
          </cell>
          <cell r="K356" t="str">
            <v>Sleep</v>
          </cell>
        </row>
        <row r="357">
          <cell r="A357" t="str">
            <v>Lizard</v>
          </cell>
          <cell r="E357" t="str">
            <v xml:space="preserve">   × Sleep Breath: Your cone-shaped breath weapon puts its targets to sleep for 1 round, or exhausts them for 1 round with a successful Will save, instead of dealing damage. Creatures with more then 0 HD are unaffected.</v>
          </cell>
          <cell r="F357" t="str">
            <v/>
          </cell>
          <cell r="J357" t="str">
            <v>Finger of Death</v>
          </cell>
        </row>
        <row r="358">
          <cell r="A358" t="str">
            <v>Otter</v>
          </cell>
          <cell r="E358" t="str">
            <v xml:space="preserve">   × Thunder Breath: Your cone-shaped breath weapon deals sonic damage instead of fire damage.  A successful Fortitude save halves the damage.</v>
          </cell>
          <cell r="F358" t="str">
            <v/>
          </cell>
          <cell r="J358" t="str">
            <v>Flesh to Stone</v>
          </cell>
          <cell r="N358" t="str">
            <v>Select a weapon proficiency</v>
          </cell>
        </row>
        <row r="359">
          <cell r="A359" t="str">
            <v>Owl</v>
          </cell>
          <cell r="E359" t="str">
            <v xml:space="preserve">   × Discorporating Breath of Bahamut: Your line-shaped breath weapon of pure energy deals double damage dice.  A successful Fortitude save halves the damage.  If a target is reduced to 0 or fewer hit points, it is disintegrated.  You take damage equal to twice your class level.</v>
          </cell>
          <cell r="F359" t="str">
            <v/>
          </cell>
          <cell r="J359" t="str">
            <v>Inflict Moderate Wounds</v>
          </cell>
          <cell r="N359" t="str">
            <v>Bolas</v>
          </cell>
        </row>
        <row r="360">
          <cell r="A360" t="str">
            <v>Rabbit</v>
          </cell>
          <cell r="E360" t="str">
            <v xml:space="preserve">   × Force Breath: Your line-shaped breath weapon is a force effect.</v>
          </cell>
          <cell r="F360" t="str">
            <v/>
          </cell>
          <cell r="J360" t="str">
            <v>Sleep</v>
          </cell>
          <cell r="N360" t="str">
            <v>Net</v>
          </cell>
        </row>
        <row r="361">
          <cell r="A361" t="str">
            <v>Raccoon</v>
          </cell>
          <cell r="E361" t="str">
            <v xml:space="preserve">   × Paralyzing Breath: Your cone-shaped breath weapon paralyzes targets for 1 round instead of dealing damage. A successful Fortitude save negates the effect.</v>
          </cell>
          <cell r="F361" t="str">
            <v/>
          </cell>
          <cell r="J361" t="str">
            <v>Slow</v>
          </cell>
          <cell r="N361" t="str">
            <v>Whip</v>
          </cell>
        </row>
        <row r="362">
          <cell r="A362" t="str">
            <v>Scorpion</v>
          </cell>
          <cell r="E362" t="str">
            <v xml:space="preserve">   × Fivefold Breath of Tiamat: As a full-round action you create five different breath weapons simultaneously: a cone of acid, a cone of cold, a cone of fire, a line of acid, and a line of electricity. You take twice your class level in damage and can't use a breath weapon on the following round.</v>
          </cell>
          <cell r="F362" t="str">
            <v/>
          </cell>
          <cell r="J362" t="str">
            <v>Telekinesis</v>
          </cell>
        </row>
        <row r="363">
          <cell r="A363" t="str">
            <v>Snake</v>
          </cell>
        </row>
        <row r="364">
          <cell r="A364" t="str">
            <v>Spider</v>
          </cell>
        </row>
        <row r="365">
          <cell r="A365" t="str">
            <v>Turtle</v>
          </cell>
        </row>
        <row r="366">
          <cell r="A366" t="str">
            <v>Vulture</v>
          </cell>
        </row>
        <row r="367">
          <cell r="A367" t="str">
            <v>Wolf</v>
          </cell>
        </row>
        <row r="377">
          <cell r="A377" t="str">
            <v/>
          </cell>
          <cell r="B377" t="str">
            <v/>
          </cell>
          <cell r="C377" t="str">
            <v/>
          </cell>
          <cell r="D377" t="str">
            <v/>
          </cell>
          <cell r="E377" t="str">
            <v/>
          </cell>
          <cell r="F377" t="str">
            <v/>
          </cell>
          <cell r="G377" t="str">
            <v/>
          </cell>
          <cell r="H377" t="str">
            <v/>
          </cell>
          <cell r="I377" t="str">
            <v/>
          </cell>
          <cell r="J377" t="str">
            <v/>
          </cell>
          <cell r="K377" t="str">
            <v/>
          </cell>
          <cell r="L377" t="str">
            <v/>
          </cell>
          <cell r="M377" t="str">
            <v/>
          </cell>
          <cell r="N377" t="str">
            <v/>
          </cell>
          <cell r="O377" t="str">
            <v/>
          </cell>
          <cell r="P377" t="str">
            <v/>
          </cell>
        </row>
        <row r="378">
          <cell r="A378" t="str">
            <v/>
          </cell>
          <cell r="B378" t="str">
            <v/>
          </cell>
          <cell r="C378" t="str">
            <v/>
          </cell>
          <cell r="D378" t="str">
            <v/>
          </cell>
          <cell r="E378" t="str">
            <v/>
          </cell>
          <cell r="F378" t="str">
            <v/>
          </cell>
          <cell r="G378" t="str">
            <v/>
          </cell>
          <cell r="H378" t="str">
            <v/>
          </cell>
          <cell r="I378" t="str">
            <v/>
          </cell>
          <cell r="J378" t="str">
            <v/>
          </cell>
          <cell r="K378" t="str">
            <v/>
          </cell>
          <cell r="L378" t="str">
            <v/>
          </cell>
          <cell r="M378" t="str">
            <v/>
          </cell>
          <cell r="N378" t="str">
            <v/>
          </cell>
          <cell r="O378" t="str">
            <v/>
          </cell>
          <cell r="P378" t="str">
            <v/>
          </cell>
          <cell r="R378" t="str">
            <v xml:space="preserve"> </v>
          </cell>
        </row>
        <row r="379">
          <cell r="A379" t="str">
            <v/>
          </cell>
          <cell r="B379" t="str">
            <v/>
          </cell>
          <cell r="C379" t="str">
            <v/>
          </cell>
          <cell r="D379" t="str">
            <v/>
          </cell>
          <cell r="E379" t="str">
            <v/>
          </cell>
          <cell r="F379" t="str">
            <v/>
          </cell>
          <cell r="G379" t="str">
            <v/>
          </cell>
          <cell r="H379" t="str">
            <v/>
          </cell>
          <cell r="I379" t="str">
            <v/>
          </cell>
          <cell r="J379" t="str">
            <v/>
          </cell>
          <cell r="K379" t="str">
            <v/>
          </cell>
          <cell r="L379" t="str">
            <v/>
          </cell>
          <cell r="M379" t="str">
            <v/>
          </cell>
          <cell r="N379" t="str">
            <v/>
          </cell>
          <cell r="O379" t="str">
            <v/>
          </cell>
          <cell r="P379" t="str">
            <v/>
          </cell>
          <cell r="R379" t="str">
            <v xml:space="preserve"> </v>
          </cell>
        </row>
        <row r="380">
          <cell r="A380" t="str">
            <v/>
          </cell>
          <cell r="B380" t="str">
            <v/>
          </cell>
          <cell r="C380" t="str">
            <v/>
          </cell>
          <cell r="D380" t="str">
            <v/>
          </cell>
          <cell r="E380" t="str">
            <v/>
          </cell>
          <cell r="F380" t="str">
            <v/>
          </cell>
          <cell r="G380" t="str">
            <v/>
          </cell>
          <cell r="H380" t="str">
            <v/>
          </cell>
          <cell r="I380" t="str">
            <v/>
          </cell>
          <cell r="J380" t="str">
            <v/>
          </cell>
          <cell r="K380" t="str">
            <v/>
          </cell>
          <cell r="L380" t="str">
            <v/>
          </cell>
          <cell r="M380" t="str">
            <v/>
          </cell>
          <cell r="N380" t="str">
            <v/>
          </cell>
          <cell r="O380" t="str">
            <v/>
          </cell>
          <cell r="P380" t="str">
            <v/>
          </cell>
          <cell r="R380" t="str">
            <v xml:space="preserve"> </v>
          </cell>
        </row>
        <row r="381">
          <cell r="A381" t="str">
            <v/>
          </cell>
          <cell r="B381" t="str">
            <v/>
          </cell>
          <cell r="C381" t="str">
            <v/>
          </cell>
          <cell r="D381" t="str">
            <v/>
          </cell>
          <cell r="E381" t="str">
            <v/>
          </cell>
          <cell r="F381" t="str">
            <v/>
          </cell>
          <cell r="G381" t="str">
            <v/>
          </cell>
          <cell r="H381" t="str">
            <v/>
          </cell>
          <cell r="I381" t="str">
            <v/>
          </cell>
          <cell r="J381" t="str">
            <v/>
          </cell>
          <cell r="K381" t="str">
            <v/>
          </cell>
          <cell r="L381" t="str">
            <v/>
          </cell>
          <cell r="M381" t="str">
            <v/>
          </cell>
          <cell r="N381" t="str">
            <v/>
          </cell>
          <cell r="O381" t="str">
            <v/>
          </cell>
          <cell r="P381" t="str">
            <v/>
          </cell>
          <cell r="R381" t="str">
            <v xml:space="preserve"> </v>
          </cell>
        </row>
        <row r="382">
          <cell r="A382" t="str">
            <v/>
          </cell>
          <cell r="B382" t="str">
            <v/>
          </cell>
          <cell r="C382" t="str">
            <v/>
          </cell>
          <cell r="D382" t="str">
            <v/>
          </cell>
          <cell r="E382" t="str">
            <v/>
          </cell>
          <cell r="F382" t="str">
            <v/>
          </cell>
          <cell r="G382" t="str">
            <v/>
          </cell>
          <cell r="H382" t="str">
            <v/>
          </cell>
          <cell r="I382" t="str">
            <v/>
          </cell>
          <cell r="J382" t="str">
            <v/>
          </cell>
          <cell r="K382" t="str">
            <v/>
          </cell>
          <cell r="L382" t="str">
            <v/>
          </cell>
          <cell r="M382" t="str">
            <v/>
          </cell>
          <cell r="N382" t="str">
            <v/>
          </cell>
          <cell r="O382" t="str">
            <v/>
          </cell>
          <cell r="P382" t="str">
            <v/>
          </cell>
          <cell r="R382" t="str">
            <v xml:space="preserve"> </v>
          </cell>
        </row>
        <row r="383">
          <cell r="A383" t="str">
            <v/>
          </cell>
          <cell r="B383" t="str">
            <v/>
          </cell>
          <cell r="C383" t="str">
            <v/>
          </cell>
          <cell r="D383" t="str">
            <v/>
          </cell>
          <cell r="E383" t="str">
            <v/>
          </cell>
          <cell r="F383" t="str">
            <v/>
          </cell>
          <cell r="G383" t="str">
            <v/>
          </cell>
          <cell r="H383" t="str">
            <v/>
          </cell>
          <cell r="I383" t="str">
            <v/>
          </cell>
          <cell r="J383" t="str">
            <v/>
          </cell>
          <cell r="K383" t="str">
            <v/>
          </cell>
          <cell r="L383" t="str">
            <v/>
          </cell>
          <cell r="M383" t="str">
            <v/>
          </cell>
          <cell r="N383" t="str">
            <v/>
          </cell>
          <cell r="O383" t="str">
            <v/>
          </cell>
          <cell r="P383" t="str">
            <v/>
          </cell>
          <cell r="R383" t="str">
            <v xml:space="preserve"> </v>
          </cell>
        </row>
        <row r="384">
          <cell r="A384" t="str">
            <v/>
          </cell>
          <cell r="B384" t="str">
            <v/>
          </cell>
          <cell r="C384" t="str">
            <v/>
          </cell>
          <cell r="D384" t="str">
            <v/>
          </cell>
          <cell r="E384" t="str">
            <v/>
          </cell>
          <cell r="F384" t="str">
            <v/>
          </cell>
          <cell r="G384" t="str">
            <v/>
          </cell>
          <cell r="H384" t="str">
            <v/>
          </cell>
          <cell r="I384" t="str">
            <v/>
          </cell>
          <cell r="J384" t="str">
            <v/>
          </cell>
          <cell r="K384" t="str">
            <v/>
          </cell>
          <cell r="L384" t="str">
            <v/>
          </cell>
          <cell r="M384" t="str">
            <v/>
          </cell>
          <cell r="N384" t="str">
            <v/>
          </cell>
          <cell r="O384" t="str">
            <v/>
          </cell>
          <cell r="P384" t="str">
            <v/>
          </cell>
          <cell r="R384" t="str">
            <v xml:space="preserve"> </v>
          </cell>
        </row>
        <row r="385">
          <cell r="A385" t="str">
            <v/>
          </cell>
          <cell r="B385" t="str">
            <v/>
          </cell>
          <cell r="C385" t="str">
            <v/>
          </cell>
          <cell r="D385" t="str">
            <v/>
          </cell>
          <cell r="E385" t="str">
            <v/>
          </cell>
          <cell r="F385" t="str">
            <v/>
          </cell>
          <cell r="G385" t="str">
            <v/>
          </cell>
          <cell r="H385" t="str">
            <v/>
          </cell>
          <cell r="I385" t="str">
            <v/>
          </cell>
          <cell r="J385" t="str">
            <v/>
          </cell>
          <cell r="K385" t="str">
            <v/>
          </cell>
          <cell r="L385" t="str">
            <v/>
          </cell>
          <cell r="M385" t="str">
            <v/>
          </cell>
          <cell r="N385" t="str">
            <v/>
          </cell>
          <cell r="O385" t="str">
            <v/>
          </cell>
          <cell r="P385" t="str">
            <v/>
          </cell>
          <cell r="R385" t="str">
            <v xml:space="preserve"> </v>
          </cell>
        </row>
        <row r="386">
          <cell r="A386" t="str">
            <v/>
          </cell>
          <cell r="B386" t="str">
            <v/>
          </cell>
          <cell r="C386" t="str">
            <v/>
          </cell>
          <cell r="D386" t="str">
            <v/>
          </cell>
          <cell r="E386" t="str">
            <v/>
          </cell>
          <cell r="F386" t="str">
            <v/>
          </cell>
          <cell r="G386" t="str">
            <v/>
          </cell>
          <cell r="H386" t="str">
            <v/>
          </cell>
          <cell r="I386" t="str">
            <v/>
          </cell>
          <cell r="J386" t="str">
            <v/>
          </cell>
          <cell r="K386" t="str">
            <v/>
          </cell>
          <cell r="L386" t="str">
            <v/>
          </cell>
          <cell r="M386" t="str">
            <v/>
          </cell>
          <cell r="N386" t="str">
            <v/>
          </cell>
          <cell r="O386" t="str">
            <v/>
          </cell>
          <cell r="P386" t="str">
            <v/>
          </cell>
          <cell r="R386" t="str">
            <v xml:space="preserve"> </v>
          </cell>
        </row>
        <row r="387">
          <cell r="A387" t="str">
            <v/>
          </cell>
          <cell r="B387" t="str">
            <v/>
          </cell>
          <cell r="C387" t="str">
            <v/>
          </cell>
          <cell r="D387" t="str">
            <v/>
          </cell>
          <cell r="E387" t="str">
            <v/>
          </cell>
          <cell r="F387" t="str">
            <v/>
          </cell>
          <cell r="G387" t="str">
            <v/>
          </cell>
          <cell r="H387" t="str">
            <v/>
          </cell>
          <cell r="I387" t="str">
            <v/>
          </cell>
          <cell r="J387" t="str">
            <v/>
          </cell>
          <cell r="K387" t="str">
            <v/>
          </cell>
          <cell r="L387" t="str">
            <v/>
          </cell>
          <cell r="M387" t="str">
            <v/>
          </cell>
          <cell r="N387" t="str">
            <v/>
          </cell>
          <cell r="O387" t="str">
            <v/>
          </cell>
          <cell r="P387" t="str">
            <v/>
          </cell>
          <cell r="R387" t="str">
            <v xml:space="preserve"> </v>
          </cell>
        </row>
        <row r="388">
          <cell r="A388" t="str">
            <v/>
          </cell>
          <cell r="B388" t="str">
            <v/>
          </cell>
          <cell r="C388" t="str">
            <v/>
          </cell>
          <cell r="D388" t="str">
            <v/>
          </cell>
          <cell r="E388" t="str">
            <v/>
          </cell>
          <cell r="F388" t="str">
            <v/>
          </cell>
          <cell r="G388" t="str">
            <v/>
          </cell>
          <cell r="H388" t="str">
            <v/>
          </cell>
          <cell r="I388" t="str">
            <v/>
          </cell>
          <cell r="J388" t="str">
            <v/>
          </cell>
          <cell r="K388" t="str">
            <v/>
          </cell>
          <cell r="L388" t="str">
            <v/>
          </cell>
          <cell r="M388" t="str">
            <v/>
          </cell>
          <cell r="N388" t="str">
            <v/>
          </cell>
          <cell r="O388" t="str">
            <v/>
          </cell>
          <cell r="P388" t="str">
            <v/>
          </cell>
          <cell r="R388" t="str">
            <v xml:space="preserve"> </v>
          </cell>
        </row>
        <row r="389">
          <cell r="A389" t="str">
            <v/>
          </cell>
          <cell r="B389" t="str">
            <v/>
          </cell>
          <cell r="C389" t="str">
            <v/>
          </cell>
          <cell r="D389" t="str">
            <v/>
          </cell>
          <cell r="E389" t="str">
            <v/>
          </cell>
          <cell r="F389" t="str">
            <v/>
          </cell>
          <cell r="G389" t="str">
            <v/>
          </cell>
          <cell r="H389" t="str">
            <v/>
          </cell>
          <cell r="I389" t="str">
            <v/>
          </cell>
          <cell r="J389" t="str">
            <v/>
          </cell>
          <cell r="K389" t="str">
            <v/>
          </cell>
          <cell r="L389" t="str">
            <v/>
          </cell>
          <cell r="M389" t="str">
            <v/>
          </cell>
          <cell r="N389" t="str">
            <v/>
          </cell>
          <cell r="O389" t="str">
            <v/>
          </cell>
          <cell r="P389" t="str">
            <v/>
          </cell>
          <cell r="R389" t="str">
            <v xml:space="preserve"> </v>
          </cell>
        </row>
        <row r="390">
          <cell r="A390" t="str">
            <v/>
          </cell>
          <cell r="B390" t="str">
            <v/>
          </cell>
          <cell r="C390" t="str">
            <v/>
          </cell>
          <cell r="D390" t="str">
            <v/>
          </cell>
          <cell r="E390" t="str">
            <v/>
          </cell>
          <cell r="F390" t="str">
            <v/>
          </cell>
          <cell r="G390" t="str">
            <v/>
          </cell>
          <cell r="H390" t="str">
            <v/>
          </cell>
          <cell r="I390" t="str">
            <v/>
          </cell>
          <cell r="J390" t="str">
            <v/>
          </cell>
          <cell r="K390" t="str">
            <v/>
          </cell>
          <cell r="L390" t="str">
            <v/>
          </cell>
          <cell r="M390" t="str">
            <v/>
          </cell>
          <cell r="N390" t="str">
            <v/>
          </cell>
          <cell r="O390" t="str">
            <v/>
          </cell>
          <cell r="P390" t="str">
            <v/>
          </cell>
          <cell r="R390" t="str">
            <v xml:space="preserve"> </v>
          </cell>
        </row>
        <row r="391">
          <cell r="A391" t="str">
            <v/>
          </cell>
          <cell r="B391" t="str">
            <v/>
          </cell>
          <cell r="C391" t="str">
            <v/>
          </cell>
          <cell r="D391" t="str">
            <v/>
          </cell>
          <cell r="E391" t="str">
            <v/>
          </cell>
          <cell r="F391" t="str">
            <v/>
          </cell>
          <cell r="G391" t="str">
            <v/>
          </cell>
          <cell r="H391" t="str">
            <v/>
          </cell>
          <cell r="I391" t="str">
            <v/>
          </cell>
          <cell r="J391" t="str">
            <v/>
          </cell>
          <cell r="K391" t="str">
            <v/>
          </cell>
          <cell r="L391" t="str">
            <v/>
          </cell>
          <cell r="M391" t="str">
            <v/>
          </cell>
          <cell r="N391" t="str">
            <v/>
          </cell>
          <cell r="O391" t="str">
            <v/>
          </cell>
          <cell r="P391" t="str">
            <v/>
          </cell>
          <cell r="R391" t="str">
            <v xml:space="preserve"> </v>
          </cell>
        </row>
        <row r="392">
          <cell r="A392" t="str">
            <v/>
          </cell>
          <cell r="B392" t="str">
            <v/>
          </cell>
          <cell r="C392" t="str">
            <v/>
          </cell>
          <cell r="D392" t="str">
            <v/>
          </cell>
          <cell r="E392" t="str">
            <v/>
          </cell>
          <cell r="F392" t="str">
            <v/>
          </cell>
          <cell r="G392" t="str">
            <v/>
          </cell>
          <cell r="H392" t="str">
            <v/>
          </cell>
          <cell r="I392" t="str">
            <v/>
          </cell>
          <cell r="J392" t="str">
            <v/>
          </cell>
          <cell r="K392" t="str">
            <v/>
          </cell>
          <cell r="L392" t="str">
            <v/>
          </cell>
          <cell r="M392" t="str">
            <v/>
          </cell>
          <cell r="N392" t="str">
            <v/>
          </cell>
          <cell r="O392" t="str">
            <v/>
          </cell>
          <cell r="P392" t="str">
            <v/>
          </cell>
          <cell r="R392" t="str">
            <v xml:space="preserve"> </v>
          </cell>
        </row>
        <row r="393">
          <cell r="A393" t="str">
            <v/>
          </cell>
          <cell r="B393" t="str">
            <v/>
          </cell>
          <cell r="C393" t="str">
            <v/>
          </cell>
          <cell r="D393" t="str">
            <v/>
          </cell>
          <cell r="E393" t="str">
            <v/>
          </cell>
          <cell r="F393" t="str">
            <v/>
          </cell>
          <cell r="G393" t="str">
            <v/>
          </cell>
          <cell r="H393" t="str">
            <v/>
          </cell>
          <cell r="I393" t="str">
            <v/>
          </cell>
          <cell r="J393" t="str">
            <v/>
          </cell>
          <cell r="K393" t="str">
            <v/>
          </cell>
          <cell r="L393" t="str">
            <v/>
          </cell>
          <cell r="M393" t="str">
            <v/>
          </cell>
          <cell r="N393" t="str">
            <v/>
          </cell>
          <cell r="O393" t="str">
            <v/>
          </cell>
          <cell r="P393" t="str">
            <v/>
          </cell>
          <cell r="R393" t="str">
            <v xml:space="preserve"> </v>
          </cell>
        </row>
        <row r="394">
          <cell r="A394" t="str">
            <v/>
          </cell>
          <cell r="B394" t="str">
            <v/>
          </cell>
          <cell r="C394" t="str">
            <v/>
          </cell>
          <cell r="D394" t="str">
            <v/>
          </cell>
          <cell r="E394" t="str">
            <v/>
          </cell>
          <cell r="F394" t="str">
            <v/>
          </cell>
          <cell r="G394" t="str">
            <v/>
          </cell>
          <cell r="H394" t="str">
            <v/>
          </cell>
          <cell r="I394" t="str">
            <v/>
          </cell>
          <cell r="J394" t="str">
            <v/>
          </cell>
          <cell r="K394" t="str">
            <v/>
          </cell>
          <cell r="L394" t="str">
            <v/>
          </cell>
          <cell r="M394" t="str">
            <v/>
          </cell>
          <cell r="N394" t="str">
            <v/>
          </cell>
          <cell r="O394" t="str">
            <v/>
          </cell>
          <cell r="P394" t="str">
            <v/>
          </cell>
          <cell r="R394" t="str">
            <v xml:space="preserve"> </v>
          </cell>
        </row>
        <row r="395">
          <cell r="A395" t="str">
            <v/>
          </cell>
          <cell r="B395" t="str">
            <v/>
          </cell>
          <cell r="C395" t="str">
            <v/>
          </cell>
          <cell r="D395" t="str">
            <v/>
          </cell>
          <cell r="E395" t="str">
            <v/>
          </cell>
          <cell r="F395" t="str">
            <v/>
          </cell>
          <cell r="G395" t="str">
            <v/>
          </cell>
          <cell r="H395" t="str">
            <v/>
          </cell>
          <cell r="I395" t="str">
            <v/>
          </cell>
          <cell r="J395" t="str">
            <v/>
          </cell>
          <cell r="K395" t="str">
            <v/>
          </cell>
          <cell r="L395" t="str">
            <v/>
          </cell>
          <cell r="M395" t="str">
            <v/>
          </cell>
          <cell r="N395" t="str">
            <v/>
          </cell>
          <cell r="O395" t="str">
            <v/>
          </cell>
          <cell r="P395" t="str">
            <v/>
          </cell>
          <cell r="R395" t="str">
            <v xml:space="preserve"> </v>
          </cell>
        </row>
      </sheetData>
      <sheetData sheetId="23"/>
      <sheetData sheetId="24">
        <row r="2">
          <cell r="M2" t="str">
            <v/>
          </cell>
        </row>
        <row r="3">
          <cell r="M3" t="str">
            <v>Constitution</v>
          </cell>
        </row>
        <row r="4">
          <cell r="M4" t="str">
            <v>Charisma</v>
          </cell>
        </row>
        <row r="6">
          <cell r="M6" t="str">
            <v>Select an Element</v>
          </cell>
        </row>
        <row r="7">
          <cell r="M7" t="str">
            <v>Select an Element</v>
          </cell>
        </row>
        <row r="16">
          <cell r="M16" t="str">
            <v/>
          </cell>
        </row>
        <row r="17">
          <cell r="M17" t="str">
            <v/>
          </cell>
        </row>
        <row r="18">
          <cell r="M18" t="str">
            <v/>
          </cell>
        </row>
        <row r="19">
          <cell r="M19" t="str">
            <v/>
          </cell>
        </row>
        <row r="43">
          <cell r="C43" t="str">
            <v>O</v>
          </cell>
        </row>
      </sheetData>
      <sheetData sheetId="25">
        <row r="5">
          <cell r="E5" t="str">
            <v>O</v>
          </cell>
        </row>
        <row r="12">
          <cell r="B12" t="str">
            <v>O</v>
          </cell>
        </row>
        <row r="13">
          <cell r="B13" t="str">
            <v>O</v>
          </cell>
        </row>
        <row r="16">
          <cell r="H16" t="str">
            <v>O</v>
          </cell>
        </row>
        <row r="23">
          <cell r="S23" t="str">
            <v/>
          </cell>
        </row>
        <row r="24">
          <cell r="S24" t="str">
            <v/>
          </cell>
        </row>
        <row r="25">
          <cell r="S25" t="str">
            <v/>
          </cell>
        </row>
        <row r="26">
          <cell r="S26" t="str">
            <v/>
          </cell>
        </row>
        <row r="27">
          <cell r="S27" t="str">
            <v/>
          </cell>
        </row>
        <row r="28">
          <cell r="R28" t="str">
            <v/>
          </cell>
        </row>
        <row r="30">
          <cell r="R30" t="str">
            <v/>
          </cell>
        </row>
        <row r="31">
          <cell r="R31" t="str">
            <v/>
          </cell>
        </row>
        <row r="40">
          <cell r="I40">
            <v>0</v>
          </cell>
        </row>
      </sheetData>
      <sheetData sheetId="26">
        <row r="33">
          <cell r="H33">
            <v>1</v>
          </cell>
        </row>
        <row r="185">
          <cell r="P185" t="str">
            <v>Knowledge (arcana)</v>
          </cell>
        </row>
        <row r="442">
          <cell r="P442" t="str">
            <v>Select Energy Type</v>
          </cell>
        </row>
      </sheetData>
      <sheetData sheetId="27">
        <row r="3">
          <cell r="A3" t="str">
            <v>Soulmeld</v>
          </cell>
          <cell r="B3" t="str">
            <v>Row</v>
          </cell>
          <cell r="C3" t="str">
            <v>Available</v>
          </cell>
          <cell r="D3" t="str">
            <v>Shape Soulmeld Option</v>
          </cell>
          <cell r="E3" t="str">
            <v>Draconic?</v>
          </cell>
          <cell r="F3" t="str">
            <v>Alignment</v>
          </cell>
          <cell r="G3" t="str">
            <v>Incarnate</v>
          </cell>
          <cell r="H3" t="str">
            <v>Soulborn</v>
          </cell>
          <cell r="I3" t="str">
            <v>Totemist</v>
          </cell>
          <cell r="J3" t="str">
            <v>Spinemeld Warrior</v>
          </cell>
          <cell r="K3" t="str">
            <v>Shape Soulmeld Selected</v>
          </cell>
          <cell r="L3" t="str">
            <v>Crown</v>
          </cell>
          <cell r="M3" t="str">
            <v>Feet</v>
          </cell>
          <cell r="N3" t="str">
            <v>Hands</v>
          </cell>
          <cell r="O3" t="str">
            <v>Arms</v>
          </cell>
          <cell r="P3" t="str">
            <v>Brow</v>
          </cell>
          <cell r="Q3" t="str">
            <v>Shoulders</v>
          </cell>
          <cell r="R3" t="str">
            <v>Throat</v>
          </cell>
          <cell r="S3" t="str">
            <v>Waist</v>
          </cell>
          <cell r="T3" t="str">
            <v>Heart</v>
          </cell>
          <cell r="U3" t="str">
            <v>Soul</v>
          </cell>
        </row>
        <row r="4">
          <cell r="A4">
            <v>1</v>
          </cell>
          <cell r="B4">
            <v>2</v>
          </cell>
          <cell r="C4">
            <v>3</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X4" t="str">
            <v>Select a Soulmeld</v>
          </cell>
          <cell r="AA4" t="str">
            <v>Select a Soulmeld</v>
          </cell>
          <cell r="AD4" t="str">
            <v>Select a Soulmeld</v>
          </cell>
          <cell r="AG4" t="str">
            <v>Select a Soulmeld</v>
          </cell>
          <cell r="AJ4" t="str">
            <v>Select a Soulmeld</v>
          </cell>
          <cell r="AM4" t="str">
            <v>Select a Soulmeld</v>
          </cell>
          <cell r="AP4" t="str">
            <v>Select a Soulmeld</v>
          </cell>
          <cell r="AS4" t="str">
            <v>Select a Soulmeld</v>
          </cell>
          <cell r="AV4" t="str">
            <v>Select a Soulmeld</v>
          </cell>
          <cell r="AY4" t="str">
            <v>Select a Soulmeld</v>
          </cell>
          <cell r="BB4" t="str">
            <v>Select a Soulmeld</v>
          </cell>
          <cell r="BE4" t="str">
            <v>You do not have this ability</v>
          </cell>
          <cell r="BH4" t="str">
            <v>You do not have this ability</v>
          </cell>
          <cell r="BK4" t="str">
            <v>You do not have this ability</v>
          </cell>
          <cell r="BN4" t="str">
            <v>Select a Soulmeld</v>
          </cell>
        </row>
        <row r="5">
          <cell r="A5" t="str">
            <v/>
          </cell>
          <cell r="B5">
            <v>1</v>
          </cell>
          <cell r="C5" t="b">
            <v>0</v>
          </cell>
          <cell r="D5" t="b">
            <v>0</v>
          </cell>
          <cell r="E5" t="b">
            <v>0</v>
          </cell>
          <cell r="G5" t="b">
            <v>0</v>
          </cell>
          <cell r="H5" t="b">
            <v>0</v>
          </cell>
          <cell r="I5" t="b">
            <v>0</v>
          </cell>
          <cell r="J5" t="b">
            <v>0</v>
          </cell>
          <cell r="K5" t="b">
            <v>0</v>
          </cell>
          <cell r="L5" t="b">
            <v>0</v>
          </cell>
          <cell r="M5" t="b">
            <v>0</v>
          </cell>
          <cell r="N5" t="b">
            <v>0</v>
          </cell>
          <cell r="O5" t="b">
            <v>0</v>
          </cell>
          <cell r="P5" t="b">
            <v>0</v>
          </cell>
          <cell r="Q5" t="b">
            <v>0</v>
          </cell>
          <cell r="R5" t="b">
            <v>0</v>
          </cell>
          <cell r="S5" t="b">
            <v>0</v>
          </cell>
          <cell r="T5" t="b">
            <v>0</v>
          </cell>
          <cell r="U5" t="b">
            <v>0</v>
          </cell>
          <cell r="X5" t="str">
            <v/>
          </cell>
          <cell r="AA5" t="str">
            <v/>
          </cell>
          <cell r="AD5" t="str">
            <v/>
          </cell>
          <cell r="AG5" t="str">
            <v/>
          </cell>
          <cell r="AJ5" t="str">
            <v/>
          </cell>
          <cell r="AM5" t="str">
            <v/>
          </cell>
          <cell r="AP5" t="str">
            <v/>
          </cell>
          <cell r="AS5" t="str">
            <v/>
          </cell>
          <cell r="AV5" t="str">
            <v/>
          </cell>
          <cell r="AY5" t="str">
            <v/>
          </cell>
          <cell r="BB5" t="str">
            <v/>
          </cell>
          <cell r="BE5" t="str">
            <v/>
          </cell>
          <cell r="BH5" t="str">
            <v/>
          </cell>
          <cell r="BK5" t="str">
            <v/>
          </cell>
          <cell r="BN5" t="str">
            <v>Acrobat Boots</v>
          </cell>
        </row>
        <row r="6">
          <cell r="A6" t="str">
            <v>Select a Soulmeld</v>
          </cell>
          <cell r="B6">
            <v>2</v>
          </cell>
          <cell r="C6" t="b">
            <v>0</v>
          </cell>
          <cell r="D6" t="b">
            <v>0</v>
          </cell>
          <cell r="E6" t="b">
            <v>0</v>
          </cell>
          <cell r="G6" t="b">
            <v>0</v>
          </cell>
          <cell r="H6" t="b">
            <v>0</v>
          </cell>
          <cell r="I6" t="b">
            <v>0</v>
          </cell>
          <cell r="J6" t="b">
            <v>0</v>
          </cell>
          <cell r="K6" t="b">
            <v>0</v>
          </cell>
          <cell r="L6" t="b">
            <v>0</v>
          </cell>
          <cell r="M6" t="b">
            <v>0</v>
          </cell>
          <cell r="N6" t="b">
            <v>0</v>
          </cell>
          <cell r="O6" t="b">
            <v>0</v>
          </cell>
          <cell r="P6" t="b">
            <v>0</v>
          </cell>
          <cell r="Q6" t="b">
            <v>0</v>
          </cell>
          <cell r="R6" t="b">
            <v>0</v>
          </cell>
          <cell r="S6" t="b">
            <v>0</v>
          </cell>
          <cell r="T6" t="b">
            <v>0</v>
          </cell>
          <cell r="U6" t="b">
            <v>0</v>
          </cell>
          <cell r="X6" t="str">
            <v/>
          </cell>
          <cell r="AA6" t="str">
            <v/>
          </cell>
          <cell r="AD6" t="str">
            <v/>
          </cell>
          <cell r="AG6" t="str">
            <v/>
          </cell>
          <cell r="AJ6" t="str">
            <v/>
          </cell>
          <cell r="AM6" t="str">
            <v/>
          </cell>
          <cell r="AP6" t="str">
            <v/>
          </cell>
          <cell r="AS6" t="str">
            <v/>
          </cell>
          <cell r="AV6" t="str">
            <v/>
          </cell>
          <cell r="AY6" t="str">
            <v/>
          </cell>
          <cell r="BB6" t="str">
            <v/>
          </cell>
          <cell r="BE6" t="str">
            <v/>
          </cell>
          <cell r="BH6" t="str">
            <v/>
          </cell>
          <cell r="BK6" t="str">
            <v/>
          </cell>
          <cell r="BN6" t="str">
            <v>Adamant Pauldrons</v>
          </cell>
        </row>
        <row r="7">
          <cell r="A7" t="str">
            <v>You do not have this ability</v>
          </cell>
          <cell r="B7">
            <v>3</v>
          </cell>
          <cell r="C7" t="b">
            <v>0</v>
          </cell>
          <cell r="D7" t="b">
            <v>0</v>
          </cell>
          <cell r="E7" t="b">
            <v>0</v>
          </cell>
          <cell r="G7" t="b">
            <v>0</v>
          </cell>
          <cell r="H7" t="b">
            <v>0</v>
          </cell>
          <cell r="I7" t="b">
            <v>0</v>
          </cell>
          <cell r="J7" t="b">
            <v>0</v>
          </cell>
          <cell r="K7" t="b">
            <v>0</v>
          </cell>
          <cell r="L7" t="b">
            <v>0</v>
          </cell>
          <cell r="M7" t="b">
            <v>0</v>
          </cell>
          <cell r="N7" t="b">
            <v>0</v>
          </cell>
          <cell r="O7" t="b">
            <v>0</v>
          </cell>
          <cell r="P7" t="b">
            <v>0</v>
          </cell>
          <cell r="Q7" t="b">
            <v>0</v>
          </cell>
          <cell r="R7" t="b">
            <v>0</v>
          </cell>
          <cell r="S7" t="b">
            <v>0</v>
          </cell>
          <cell r="T7" t="b">
            <v>0</v>
          </cell>
          <cell r="U7" t="b">
            <v>0</v>
          </cell>
          <cell r="X7" t="str">
            <v/>
          </cell>
          <cell r="AA7" t="str">
            <v/>
          </cell>
          <cell r="AD7" t="str">
            <v/>
          </cell>
          <cell r="AG7" t="str">
            <v/>
          </cell>
          <cell r="AJ7" t="str">
            <v/>
          </cell>
          <cell r="AM7" t="str">
            <v/>
          </cell>
          <cell r="AP7" t="str">
            <v/>
          </cell>
          <cell r="AS7" t="str">
            <v/>
          </cell>
          <cell r="AV7" t="str">
            <v/>
          </cell>
          <cell r="AY7" t="str">
            <v/>
          </cell>
          <cell r="BB7" t="str">
            <v/>
          </cell>
          <cell r="BE7" t="str">
            <v/>
          </cell>
          <cell r="BH7" t="str">
            <v/>
          </cell>
          <cell r="BK7" t="str">
            <v/>
          </cell>
          <cell r="BN7" t="str">
            <v>Airstep Sandals</v>
          </cell>
        </row>
        <row r="8">
          <cell r="A8" t="str">
            <v>Acrobat Boots</v>
          </cell>
          <cell r="B8">
            <v>4</v>
          </cell>
          <cell r="C8" t="b">
            <v>0</v>
          </cell>
          <cell r="D8" t="b">
            <v>1</v>
          </cell>
          <cell r="E8" t="b">
            <v>0</v>
          </cell>
          <cell r="G8" t="b">
            <v>1</v>
          </cell>
          <cell r="H8" t="b">
            <v>0</v>
          </cell>
          <cell r="I8" t="b">
            <v>0</v>
          </cell>
          <cell r="J8" t="b">
            <v>0</v>
          </cell>
          <cell r="K8" t="b">
            <v>0</v>
          </cell>
          <cell r="L8" t="b">
            <v>0</v>
          </cell>
          <cell r="M8" t="b">
            <v>1</v>
          </cell>
          <cell r="N8" t="b">
            <v>0</v>
          </cell>
          <cell r="O8" t="b">
            <v>0</v>
          </cell>
          <cell r="P8" t="b">
            <v>0</v>
          </cell>
          <cell r="Q8" t="b">
            <v>0</v>
          </cell>
          <cell r="R8" t="b">
            <v>0</v>
          </cell>
          <cell r="S8" t="b">
            <v>0</v>
          </cell>
          <cell r="T8" t="b">
            <v>0</v>
          </cell>
          <cell r="U8" t="b">
            <v>0</v>
          </cell>
          <cell r="X8" t="str">
            <v/>
          </cell>
          <cell r="AA8" t="str">
            <v/>
          </cell>
          <cell r="AD8" t="str">
            <v/>
          </cell>
          <cell r="AG8" t="str">
            <v/>
          </cell>
          <cell r="AJ8" t="str">
            <v/>
          </cell>
          <cell r="AM8" t="str">
            <v/>
          </cell>
          <cell r="AP8" t="str">
            <v/>
          </cell>
          <cell r="AS8" t="str">
            <v/>
          </cell>
          <cell r="AV8" t="str">
            <v/>
          </cell>
          <cell r="AY8" t="str">
            <v/>
          </cell>
          <cell r="BB8" t="str">
            <v/>
          </cell>
          <cell r="BE8" t="str">
            <v/>
          </cell>
          <cell r="BH8" t="str">
            <v/>
          </cell>
          <cell r="BK8" t="str">
            <v/>
          </cell>
          <cell r="BN8" t="str">
            <v>Ankheg Breastplate</v>
          </cell>
        </row>
        <row r="9">
          <cell r="A9" t="str">
            <v>Adamant Pauldrons</v>
          </cell>
          <cell r="B9">
            <v>5</v>
          </cell>
          <cell r="C9" t="b">
            <v>0</v>
          </cell>
          <cell r="D9" t="b">
            <v>1</v>
          </cell>
          <cell r="E9" t="b">
            <v>0</v>
          </cell>
          <cell r="G9" t="b">
            <v>1</v>
          </cell>
          <cell r="H9" t="b">
            <v>0</v>
          </cell>
          <cell r="I9" t="b">
            <v>0</v>
          </cell>
          <cell r="J9" t="b">
            <v>0</v>
          </cell>
          <cell r="K9" t="b">
            <v>0</v>
          </cell>
          <cell r="L9" t="b">
            <v>0</v>
          </cell>
          <cell r="M9" t="b">
            <v>0</v>
          </cell>
          <cell r="N9" t="b">
            <v>0</v>
          </cell>
          <cell r="O9" t="b">
            <v>0</v>
          </cell>
          <cell r="P9" t="b">
            <v>0</v>
          </cell>
          <cell r="Q9" t="b">
            <v>1</v>
          </cell>
          <cell r="R9" t="b">
            <v>0</v>
          </cell>
          <cell r="S9" t="b">
            <v>0</v>
          </cell>
          <cell r="T9" t="b">
            <v>0</v>
          </cell>
          <cell r="U9" t="b">
            <v>0</v>
          </cell>
          <cell r="X9" t="str">
            <v/>
          </cell>
          <cell r="AA9" t="str">
            <v/>
          </cell>
          <cell r="AD9" t="str">
            <v/>
          </cell>
          <cell r="AG9" t="str">
            <v/>
          </cell>
          <cell r="AJ9" t="str">
            <v/>
          </cell>
          <cell r="AM9" t="str">
            <v/>
          </cell>
          <cell r="AP9" t="str">
            <v/>
          </cell>
          <cell r="AS9" t="str">
            <v/>
          </cell>
          <cell r="AV9" t="str">
            <v/>
          </cell>
          <cell r="AY9" t="str">
            <v/>
          </cell>
          <cell r="BB9" t="str">
            <v/>
          </cell>
          <cell r="BE9" t="str">
            <v/>
          </cell>
          <cell r="BH9" t="str">
            <v/>
          </cell>
          <cell r="BK9" t="str">
            <v/>
          </cell>
          <cell r="BN9" t="str">
            <v>Apparition Ribbon</v>
          </cell>
        </row>
        <row r="10">
          <cell r="A10" t="str">
            <v>Airstep Sandals</v>
          </cell>
          <cell r="B10">
            <v>6</v>
          </cell>
          <cell r="C10" t="b">
            <v>0</v>
          </cell>
          <cell r="D10" t="b">
            <v>1</v>
          </cell>
          <cell r="E10" t="b">
            <v>0</v>
          </cell>
          <cell r="G10" t="b">
            <v>1</v>
          </cell>
          <cell r="H10" t="b">
            <v>0</v>
          </cell>
          <cell r="I10" t="b">
            <v>0</v>
          </cell>
          <cell r="J10" t="b">
            <v>0</v>
          </cell>
          <cell r="K10" t="b">
            <v>0</v>
          </cell>
          <cell r="L10" t="b">
            <v>0</v>
          </cell>
          <cell r="M10" t="b">
            <v>1</v>
          </cell>
          <cell r="N10" t="b">
            <v>0</v>
          </cell>
          <cell r="O10" t="b">
            <v>0</v>
          </cell>
          <cell r="P10" t="b">
            <v>0</v>
          </cell>
          <cell r="Q10" t="b">
            <v>0</v>
          </cell>
          <cell r="R10" t="b">
            <v>0</v>
          </cell>
          <cell r="S10" t="b">
            <v>0</v>
          </cell>
          <cell r="T10" t="b">
            <v>0</v>
          </cell>
          <cell r="U10" t="b">
            <v>0</v>
          </cell>
          <cell r="X10" t="str">
            <v/>
          </cell>
          <cell r="AA10" t="str">
            <v/>
          </cell>
          <cell r="AD10" t="str">
            <v/>
          </cell>
          <cell r="AG10" t="str">
            <v/>
          </cell>
          <cell r="AJ10" t="str">
            <v/>
          </cell>
          <cell r="AM10" t="str">
            <v/>
          </cell>
          <cell r="AP10" t="str">
            <v/>
          </cell>
          <cell r="AS10" t="str">
            <v/>
          </cell>
          <cell r="AV10" t="str">
            <v/>
          </cell>
          <cell r="AY10" t="str">
            <v/>
          </cell>
          <cell r="BB10" t="str">
            <v/>
          </cell>
          <cell r="BE10" t="str">
            <v/>
          </cell>
          <cell r="BH10" t="str">
            <v/>
          </cell>
          <cell r="BK10" t="str">
            <v/>
          </cell>
          <cell r="BN10" t="str">
            <v>Arcane Focus</v>
          </cell>
        </row>
        <row r="11">
          <cell r="A11" t="str">
            <v>Ankheg Breastplate</v>
          </cell>
          <cell r="B11">
            <v>7</v>
          </cell>
          <cell r="C11" t="b">
            <v>0</v>
          </cell>
          <cell r="D11" t="b">
            <v>1</v>
          </cell>
          <cell r="E11" t="b">
            <v>0</v>
          </cell>
          <cell r="G11" t="b">
            <v>0</v>
          </cell>
          <cell r="H11" t="b">
            <v>0</v>
          </cell>
          <cell r="I11" t="b">
            <v>1</v>
          </cell>
          <cell r="J11" t="b">
            <v>0</v>
          </cell>
          <cell r="K11" t="b">
            <v>0</v>
          </cell>
          <cell r="L11" t="b">
            <v>0</v>
          </cell>
          <cell r="M11" t="b">
            <v>0</v>
          </cell>
          <cell r="N11" t="b">
            <v>0</v>
          </cell>
          <cell r="O11" t="b">
            <v>0</v>
          </cell>
          <cell r="P11" t="b">
            <v>0</v>
          </cell>
          <cell r="Q11" t="b">
            <v>0</v>
          </cell>
          <cell r="R11" t="b">
            <v>1</v>
          </cell>
          <cell r="S11" t="b">
            <v>0</v>
          </cell>
          <cell r="T11" t="b">
            <v>0</v>
          </cell>
          <cell r="U11" t="b">
            <v>0</v>
          </cell>
          <cell r="X11" t="str">
            <v/>
          </cell>
          <cell r="AA11" t="str">
            <v/>
          </cell>
          <cell r="AD11" t="str">
            <v/>
          </cell>
          <cell r="AG11" t="str">
            <v/>
          </cell>
          <cell r="AJ11" t="str">
            <v/>
          </cell>
          <cell r="AM11" t="str">
            <v/>
          </cell>
          <cell r="AP11" t="str">
            <v/>
          </cell>
          <cell r="AS11" t="str">
            <v/>
          </cell>
          <cell r="AV11" t="str">
            <v/>
          </cell>
          <cell r="AY11" t="str">
            <v/>
          </cell>
          <cell r="BB11" t="str">
            <v/>
          </cell>
          <cell r="BE11" t="str">
            <v/>
          </cell>
          <cell r="BH11" t="str">
            <v/>
          </cell>
          <cell r="BK11" t="str">
            <v/>
          </cell>
          <cell r="BN11" t="str">
            <v>Armguards of Destruction</v>
          </cell>
        </row>
        <row r="12">
          <cell r="A12" t="str">
            <v>Apparition Ribbon</v>
          </cell>
          <cell r="B12">
            <v>8</v>
          </cell>
          <cell r="C12" t="b">
            <v>0</v>
          </cell>
          <cell r="D12" t="b">
            <v>1</v>
          </cell>
          <cell r="E12" t="b">
            <v>0</v>
          </cell>
          <cell r="G12" t="b">
            <v>1</v>
          </cell>
          <cell r="H12" t="b">
            <v>0</v>
          </cell>
          <cell r="I12" t="b">
            <v>0</v>
          </cell>
          <cell r="J12" t="b">
            <v>0</v>
          </cell>
          <cell r="K12" t="b">
            <v>0</v>
          </cell>
          <cell r="L12" t="b">
            <v>0</v>
          </cell>
          <cell r="M12" t="b">
            <v>0</v>
          </cell>
          <cell r="N12" t="b">
            <v>0</v>
          </cell>
          <cell r="O12" t="b">
            <v>0</v>
          </cell>
          <cell r="P12" t="b">
            <v>0</v>
          </cell>
          <cell r="Q12" t="b">
            <v>0</v>
          </cell>
          <cell r="R12" t="b">
            <v>1</v>
          </cell>
          <cell r="S12" t="b">
            <v>0</v>
          </cell>
          <cell r="T12" t="b">
            <v>0</v>
          </cell>
          <cell r="U12" t="b">
            <v>0</v>
          </cell>
          <cell r="X12" t="str">
            <v/>
          </cell>
          <cell r="AA12" t="str">
            <v/>
          </cell>
          <cell r="AD12" t="str">
            <v/>
          </cell>
          <cell r="AG12" t="str">
            <v/>
          </cell>
          <cell r="AJ12" t="str">
            <v/>
          </cell>
          <cell r="AM12" t="str">
            <v/>
          </cell>
          <cell r="AP12" t="str">
            <v/>
          </cell>
          <cell r="AS12" t="str">
            <v/>
          </cell>
          <cell r="AV12" t="str">
            <v/>
          </cell>
          <cell r="AY12" t="str">
            <v/>
          </cell>
          <cell r="BB12" t="str">
            <v/>
          </cell>
          <cell r="BE12" t="str">
            <v/>
          </cell>
          <cell r="BH12" t="str">
            <v/>
          </cell>
          <cell r="BK12" t="str">
            <v/>
          </cell>
          <cell r="BN12" t="str">
            <v>Astral Vambraces</v>
          </cell>
        </row>
        <row r="13">
          <cell r="A13" t="str">
            <v>Arcane Focus</v>
          </cell>
          <cell r="B13">
            <v>9</v>
          </cell>
          <cell r="C13" t="b">
            <v>0</v>
          </cell>
          <cell r="D13" t="b">
            <v>1</v>
          </cell>
          <cell r="E13" t="b">
            <v>0</v>
          </cell>
          <cell r="G13" t="b">
            <v>1</v>
          </cell>
          <cell r="H13" t="b">
            <v>1</v>
          </cell>
          <cell r="I13" t="b">
            <v>0</v>
          </cell>
          <cell r="J13" t="b">
            <v>1</v>
          </cell>
          <cell r="K13" t="b">
            <v>0</v>
          </cell>
          <cell r="L13" t="b">
            <v>0</v>
          </cell>
          <cell r="M13" t="b">
            <v>0</v>
          </cell>
          <cell r="N13" t="b">
            <v>0</v>
          </cell>
          <cell r="O13" t="b">
            <v>0</v>
          </cell>
          <cell r="P13" t="b">
            <v>0</v>
          </cell>
          <cell r="Q13" t="b">
            <v>0</v>
          </cell>
          <cell r="R13" t="b">
            <v>1</v>
          </cell>
          <cell r="S13" t="b">
            <v>0</v>
          </cell>
          <cell r="T13" t="b">
            <v>0</v>
          </cell>
          <cell r="U13" t="b">
            <v>0</v>
          </cell>
          <cell r="X13" t="str">
            <v/>
          </cell>
          <cell r="AA13" t="str">
            <v/>
          </cell>
          <cell r="AD13" t="str">
            <v/>
          </cell>
          <cell r="AG13" t="str">
            <v/>
          </cell>
          <cell r="AJ13" t="str">
            <v/>
          </cell>
          <cell r="AM13" t="str">
            <v/>
          </cell>
          <cell r="AP13" t="str">
            <v/>
          </cell>
          <cell r="AS13" t="str">
            <v/>
          </cell>
          <cell r="AV13" t="str">
            <v/>
          </cell>
          <cell r="AY13" t="str">
            <v/>
          </cell>
          <cell r="BB13" t="str">
            <v/>
          </cell>
          <cell r="BE13" t="str">
            <v/>
          </cell>
          <cell r="BH13" t="str">
            <v/>
          </cell>
          <cell r="BK13" t="str">
            <v/>
          </cell>
          <cell r="BN13" t="str">
            <v>Basilisk Mask</v>
          </cell>
        </row>
        <row r="14">
          <cell r="A14" t="str">
            <v>Armguards of Destruction</v>
          </cell>
          <cell r="B14">
            <v>10</v>
          </cell>
          <cell r="C14" t="b">
            <v>0</v>
          </cell>
          <cell r="D14" t="b">
            <v>1</v>
          </cell>
          <cell r="E14" t="b">
            <v>0</v>
          </cell>
          <cell r="F14" t="str">
            <v>Good</v>
          </cell>
          <cell r="G14" t="b">
            <v>1</v>
          </cell>
          <cell r="H14" t="b">
            <v>1</v>
          </cell>
          <cell r="I14" t="b">
            <v>0</v>
          </cell>
          <cell r="J14" t="b">
            <v>1</v>
          </cell>
          <cell r="K14" t="b">
            <v>0</v>
          </cell>
          <cell r="L14" t="b">
            <v>0</v>
          </cell>
          <cell r="M14" t="b">
            <v>0</v>
          </cell>
          <cell r="N14" t="b">
            <v>0</v>
          </cell>
          <cell r="O14" t="b">
            <v>1</v>
          </cell>
          <cell r="P14" t="b">
            <v>0</v>
          </cell>
          <cell r="Q14" t="b">
            <v>0</v>
          </cell>
          <cell r="R14" t="b">
            <v>0</v>
          </cell>
          <cell r="S14" t="b">
            <v>0</v>
          </cell>
          <cell r="T14" t="b">
            <v>0</v>
          </cell>
          <cell r="U14" t="b">
            <v>0</v>
          </cell>
          <cell r="X14" t="str">
            <v/>
          </cell>
          <cell r="AA14" t="str">
            <v/>
          </cell>
          <cell r="AD14" t="str">
            <v/>
          </cell>
          <cell r="AG14" t="str">
            <v/>
          </cell>
          <cell r="AJ14" t="str">
            <v/>
          </cell>
          <cell r="AM14" t="str">
            <v/>
          </cell>
          <cell r="AP14" t="str">
            <v/>
          </cell>
          <cell r="AS14" t="str">
            <v/>
          </cell>
          <cell r="AV14" t="str">
            <v/>
          </cell>
          <cell r="AY14" t="str">
            <v/>
          </cell>
          <cell r="BB14" t="str">
            <v/>
          </cell>
          <cell r="BE14" t="str">
            <v/>
          </cell>
          <cell r="BH14" t="str">
            <v/>
          </cell>
          <cell r="BK14" t="str">
            <v/>
          </cell>
          <cell r="BN14" t="str">
            <v>Beast Tamer Circlet</v>
          </cell>
        </row>
        <row r="15">
          <cell r="A15" t="str">
            <v>Astral Vambraces</v>
          </cell>
          <cell r="B15">
            <v>11</v>
          </cell>
          <cell r="C15" t="b">
            <v>0</v>
          </cell>
          <cell r="D15" t="b">
            <v>1</v>
          </cell>
          <cell r="E15" t="b">
            <v>0</v>
          </cell>
          <cell r="G15" t="b">
            <v>1</v>
          </cell>
          <cell r="H15" t="b">
            <v>1</v>
          </cell>
          <cell r="I15" t="b">
            <v>0</v>
          </cell>
          <cell r="J15" t="b">
            <v>1</v>
          </cell>
          <cell r="K15" t="b">
            <v>0</v>
          </cell>
          <cell r="L15" t="b">
            <v>0</v>
          </cell>
          <cell r="M15" t="b">
            <v>0</v>
          </cell>
          <cell r="N15" t="b">
            <v>1</v>
          </cell>
          <cell r="O15" t="b">
            <v>1</v>
          </cell>
          <cell r="P15" t="b">
            <v>0</v>
          </cell>
          <cell r="Q15" t="b">
            <v>0</v>
          </cell>
          <cell r="R15" t="b">
            <v>0</v>
          </cell>
          <cell r="S15" t="b">
            <v>0</v>
          </cell>
          <cell r="T15" t="b">
            <v>0</v>
          </cell>
          <cell r="U15" t="b">
            <v>0</v>
          </cell>
          <cell r="X15" t="str">
            <v/>
          </cell>
          <cell r="AA15" t="str">
            <v/>
          </cell>
          <cell r="AD15" t="str">
            <v/>
          </cell>
          <cell r="AG15" t="str">
            <v/>
          </cell>
          <cell r="AJ15" t="str">
            <v/>
          </cell>
          <cell r="AM15" t="str">
            <v/>
          </cell>
          <cell r="AP15" t="str">
            <v/>
          </cell>
          <cell r="AS15" t="str">
            <v/>
          </cell>
          <cell r="AV15" t="str">
            <v/>
          </cell>
          <cell r="AY15" t="str">
            <v/>
          </cell>
          <cell r="BB15" t="str">
            <v/>
          </cell>
          <cell r="BE15" t="str">
            <v/>
          </cell>
          <cell r="BH15" t="str">
            <v/>
          </cell>
          <cell r="BK15" t="str">
            <v/>
          </cell>
          <cell r="BN15" t="str">
            <v>Behir Gorget</v>
          </cell>
        </row>
        <row r="16">
          <cell r="A16" t="str">
            <v>Basilisk Mask</v>
          </cell>
          <cell r="B16">
            <v>12</v>
          </cell>
          <cell r="C16" t="b">
            <v>0</v>
          </cell>
          <cell r="D16" t="b">
            <v>1</v>
          </cell>
          <cell r="E16" t="b">
            <v>0</v>
          </cell>
          <cell r="G16" t="b">
            <v>0</v>
          </cell>
          <cell r="H16" t="b">
            <v>0</v>
          </cell>
          <cell r="I16" t="b">
            <v>1</v>
          </cell>
          <cell r="J16" t="b">
            <v>0</v>
          </cell>
          <cell r="K16" t="b">
            <v>0</v>
          </cell>
          <cell r="L16" t="b">
            <v>0</v>
          </cell>
          <cell r="M16" t="b">
            <v>0</v>
          </cell>
          <cell r="N16" t="b">
            <v>0</v>
          </cell>
          <cell r="O16" t="b">
            <v>0</v>
          </cell>
          <cell r="P16" t="b">
            <v>1</v>
          </cell>
          <cell r="Q16" t="b">
            <v>0</v>
          </cell>
          <cell r="R16" t="b">
            <v>0</v>
          </cell>
          <cell r="S16" t="b">
            <v>0</v>
          </cell>
          <cell r="T16" t="b">
            <v>0</v>
          </cell>
          <cell r="U16" t="b">
            <v>0</v>
          </cell>
          <cell r="X16" t="str">
            <v/>
          </cell>
          <cell r="AA16" t="str">
            <v/>
          </cell>
          <cell r="AD16" t="str">
            <v/>
          </cell>
          <cell r="AG16" t="str">
            <v/>
          </cell>
          <cell r="AJ16" t="str">
            <v/>
          </cell>
          <cell r="AM16" t="str">
            <v/>
          </cell>
          <cell r="AP16" t="str">
            <v/>
          </cell>
          <cell r="AS16" t="str">
            <v/>
          </cell>
          <cell r="AV16" t="str">
            <v/>
          </cell>
          <cell r="AY16" t="str">
            <v/>
          </cell>
          <cell r="BB16" t="str">
            <v/>
          </cell>
          <cell r="BE16" t="str">
            <v/>
          </cell>
          <cell r="BH16" t="str">
            <v/>
          </cell>
          <cell r="BK16" t="str">
            <v/>
          </cell>
          <cell r="BN16" t="str">
            <v>Blink Shirt</v>
          </cell>
        </row>
        <row r="17">
          <cell r="A17" t="str">
            <v>Beast Tamer Circlet</v>
          </cell>
          <cell r="B17">
            <v>13</v>
          </cell>
          <cell r="C17" t="b">
            <v>0</v>
          </cell>
          <cell r="D17" t="b">
            <v>1</v>
          </cell>
          <cell r="E17" t="b">
            <v>0</v>
          </cell>
          <cell r="G17" t="b">
            <v>0</v>
          </cell>
          <cell r="H17" t="b">
            <v>0</v>
          </cell>
          <cell r="I17" t="b">
            <v>1</v>
          </cell>
          <cell r="J17" t="b">
            <v>0</v>
          </cell>
          <cell r="K17" t="b">
            <v>0</v>
          </cell>
          <cell r="L17" t="b">
            <v>1</v>
          </cell>
          <cell r="M17" t="b">
            <v>0</v>
          </cell>
          <cell r="N17" t="b">
            <v>0</v>
          </cell>
          <cell r="O17" t="b">
            <v>0</v>
          </cell>
          <cell r="P17" t="b">
            <v>0</v>
          </cell>
          <cell r="Q17" t="b">
            <v>0</v>
          </cell>
          <cell r="R17" t="b">
            <v>0</v>
          </cell>
          <cell r="S17" t="b">
            <v>0</v>
          </cell>
          <cell r="T17" t="b">
            <v>0</v>
          </cell>
          <cell r="U17" t="b">
            <v>0</v>
          </cell>
          <cell r="X17" t="str">
            <v/>
          </cell>
          <cell r="AA17" t="str">
            <v/>
          </cell>
          <cell r="AD17" t="str">
            <v/>
          </cell>
          <cell r="AG17" t="str">
            <v/>
          </cell>
          <cell r="AJ17" t="str">
            <v/>
          </cell>
          <cell r="AM17" t="str">
            <v/>
          </cell>
          <cell r="AP17" t="str">
            <v/>
          </cell>
          <cell r="AS17" t="str">
            <v/>
          </cell>
          <cell r="AV17" t="str">
            <v/>
          </cell>
          <cell r="AY17" t="str">
            <v/>
          </cell>
          <cell r="BB17" t="str">
            <v/>
          </cell>
          <cell r="BE17" t="str">
            <v/>
          </cell>
          <cell r="BH17" t="str">
            <v/>
          </cell>
          <cell r="BK17" t="str">
            <v/>
          </cell>
          <cell r="BN17" t="str">
            <v>Bloodtalons</v>
          </cell>
        </row>
        <row r="18">
          <cell r="A18" t="str">
            <v>Behir Gorget</v>
          </cell>
          <cell r="B18">
            <v>14</v>
          </cell>
          <cell r="C18" t="b">
            <v>0</v>
          </cell>
          <cell r="D18" t="b">
            <v>1</v>
          </cell>
          <cell r="E18" t="b">
            <v>0</v>
          </cell>
          <cell r="G18" t="b">
            <v>0</v>
          </cell>
          <cell r="H18" t="b">
            <v>0</v>
          </cell>
          <cell r="I18" t="b">
            <v>1</v>
          </cell>
          <cell r="J18" t="b">
            <v>0</v>
          </cell>
          <cell r="K18" t="b">
            <v>0</v>
          </cell>
          <cell r="L18" t="b">
            <v>0</v>
          </cell>
          <cell r="M18" t="b">
            <v>0</v>
          </cell>
          <cell r="N18" t="b">
            <v>0</v>
          </cell>
          <cell r="O18" t="b">
            <v>0</v>
          </cell>
          <cell r="P18" t="b">
            <v>0</v>
          </cell>
          <cell r="Q18" t="b">
            <v>0</v>
          </cell>
          <cell r="R18" t="b">
            <v>1</v>
          </cell>
          <cell r="S18" t="b">
            <v>0</v>
          </cell>
          <cell r="T18" t="b">
            <v>0</v>
          </cell>
          <cell r="U18" t="b">
            <v>0</v>
          </cell>
          <cell r="X18" t="str">
            <v/>
          </cell>
          <cell r="AA18" t="str">
            <v/>
          </cell>
          <cell r="AD18" t="str">
            <v/>
          </cell>
          <cell r="AG18" t="str">
            <v/>
          </cell>
          <cell r="AJ18" t="str">
            <v/>
          </cell>
          <cell r="AM18" t="str">
            <v/>
          </cell>
          <cell r="AP18" t="str">
            <v/>
          </cell>
          <cell r="AS18" t="str">
            <v/>
          </cell>
          <cell r="AV18" t="str">
            <v/>
          </cell>
          <cell r="AY18" t="str">
            <v/>
          </cell>
          <cell r="BB18" t="str">
            <v/>
          </cell>
          <cell r="BE18" t="str">
            <v/>
          </cell>
          <cell r="BH18" t="str">
            <v/>
          </cell>
          <cell r="BK18" t="str">
            <v/>
          </cell>
          <cell r="BN18" t="str">
            <v>Bloodwar Gauntlets</v>
          </cell>
        </row>
        <row r="19">
          <cell r="A19" t="str">
            <v>Blink Shirt</v>
          </cell>
          <cell r="B19">
            <v>15</v>
          </cell>
          <cell r="C19" t="b">
            <v>0</v>
          </cell>
          <cell r="D19" t="b">
            <v>1</v>
          </cell>
          <cell r="E19" t="b">
            <v>0</v>
          </cell>
          <cell r="G19" t="b">
            <v>0</v>
          </cell>
          <cell r="H19" t="b">
            <v>0</v>
          </cell>
          <cell r="I19" t="b">
            <v>1</v>
          </cell>
          <cell r="J19" t="b">
            <v>0</v>
          </cell>
          <cell r="K19" t="b">
            <v>0</v>
          </cell>
          <cell r="L19" t="b">
            <v>0</v>
          </cell>
          <cell r="M19" t="b">
            <v>0</v>
          </cell>
          <cell r="N19" t="b">
            <v>0</v>
          </cell>
          <cell r="O19" t="b">
            <v>0</v>
          </cell>
          <cell r="P19" t="b">
            <v>0</v>
          </cell>
          <cell r="Q19" t="b">
            <v>0</v>
          </cell>
          <cell r="R19" t="b">
            <v>0</v>
          </cell>
          <cell r="S19" t="b">
            <v>0</v>
          </cell>
          <cell r="T19" t="b">
            <v>1</v>
          </cell>
          <cell r="U19" t="b">
            <v>0</v>
          </cell>
          <cell r="X19" t="str">
            <v/>
          </cell>
          <cell r="AA19" t="str">
            <v/>
          </cell>
          <cell r="AD19" t="str">
            <v/>
          </cell>
          <cell r="AG19" t="str">
            <v/>
          </cell>
          <cell r="AJ19" t="str">
            <v/>
          </cell>
          <cell r="AM19" t="str">
            <v/>
          </cell>
          <cell r="AP19" t="str">
            <v/>
          </cell>
          <cell r="AS19" t="str">
            <v/>
          </cell>
          <cell r="AV19" t="str">
            <v/>
          </cell>
          <cell r="AY19" t="str">
            <v/>
          </cell>
          <cell r="BB19" t="str">
            <v/>
          </cell>
          <cell r="BE19" t="str">
            <v/>
          </cell>
          <cell r="BH19" t="str">
            <v/>
          </cell>
          <cell r="BK19" t="str">
            <v/>
          </cell>
          <cell r="BN19" t="str">
            <v>Bluesteel Bracers</v>
          </cell>
        </row>
        <row r="20">
          <cell r="A20" t="str">
            <v>Bloodtalons</v>
          </cell>
          <cell r="B20">
            <v>16</v>
          </cell>
          <cell r="C20" t="b">
            <v>0</v>
          </cell>
          <cell r="D20" t="b">
            <v>1</v>
          </cell>
          <cell r="E20" t="b">
            <v>0</v>
          </cell>
          <cell r="G20" t="b">
            <v>0</v>
          </cell>
          <cell r="H20" t="b">
            <v>0</v>
          </cell>
          <cell r="I20" t="b">
            <v>1</v>
          </cell>
          <cell r="J20" t="b">
            <v>0</v>
          </cell>
          <cell r="K20" t="b">
            <v>0</v>
          </cell>
          <cell r="L20" t="b">
            <v>0</v>
          </cell>
          <cell r="M20" t="b">
            <v>0</v>
          </cell>
          <cell r="N20" t="b">
            <v>1</v>
          </cell>
          <cell r="O20" t="b">
            <v>0</v>
          </cell>
          <cell r="P20" t="b">
            <v>0</v>
          </cell>
          <cell r="Q20" t="b">
            <v>0</v>
          </cell>
          <cell r="R20" t="b">
            <v>0</v>
          </cell>
          <cell r="S20" t="b">
            <v>0</v>
          </cell>
          <cell r="T20" t="b">
            <v>0</v>
          </cell>
          <cell r="U20" t="b">
            <v>0</v>
          </cell>
          <cell r="X20" t="str">
            <v/>
          </cell>
          <cell r="AA20" t="str">
            <v/>
          </cell>
          <cell r="AD20" t="str">
            <v/>
          </cell>
          <cell r="AG20" t="str">
            <v/>
          </cell>
          <cell r="AJ20" t="str">
            <v/>
          </cell>
          <cell r="AM20" t="str">
            <v/>
          </cell>
          <cell r="AP20" t="str">
            <v/>
          </cell>
          <cell r="AS20" t="str">
            <v/>
          </cell>
          <cell r="AV20" t="str">
            <v/>
          </cell>
          <cell r="AY20" t="str">
            <v/>
          </cell>
          <cell r="BB20" t="str">
            <v/>
          </cell>
          <cell r="BE20" t="str">
            <v/>
          </cell>
          <cell r="BH20" t="str">
            <v/>
          </cell>
          <cell r="BK20" t="str">
            <v/>
          </cell>
          <cell r="BN20" t="str">
            <v>Brass Mane</v>
          </cell>
        </row>
        <row r="21">
          <cell r="A21" t="str">
            <v>Bloodwar Gauntlets</v>
          </cell>
          <cell r="B21">
            <v>17</v>
          </cell>
          <cell r="C21" t="b">
            <v>0</v>
          </cell>
          <cell r="D21" t="b">
            <v>1</v>
          </cell>
          <cell r="E21" t="b">
            <v>0</v>
          </cell>
          <cell r="F21" t="str">
            <v>Evil</v>
          </cell>
          <cell r="G21" t="b">
            <v>1</v>
          </cell>
          <cell r="H21" t="b">
            <v>0</v>
          </cell>
          <cell r="I21" t="b">
            <v>0</v>
          </cell>
          <cell r="J21" t="b">
            <v>0</v>
          </cell>
          <cell r="K21" t="b">
            <v>0</v>
          </cell>
          <cell r="L21" t="b">
            <v>0</v>
          </cell>
          <cell r="M21" t="b">
            <v>0</v>
          </cell>
          <cell r="N21" t="b">
            <v>1</v>
          </cell>
          <cell r="O21" t="b">
            <v>1</v>
          </cell>
          <cell r="P21" t="b">
            <v>0</v>
          </cell>
          <cell r="Q21" t="b">
            <v>0</v>
          </cell>
          <cell r="R21" t="b">
            <v>0</v>
          </cell>
          <cell r="S21" t="b">
            <v>0</v>
          </cell>
          <cell r="T21" t="b">
            <v>0</v>
          </cell>
          <cell r="U21" t="b">
            <v>0</v>
          </cell>
          <cell r="X21" t="str">
            <v/>
          </cell>
          <cell r="AA21" t="str">
            <v/>
          </cell>
          <cell r="AD21" t="str">
            <v/>
          </cell>
          <cell r="AG21" t="str">
            <v/>
          </cell>
          <cell r="AJ21" t="str">
            <v/>
          </cell>
          <cell r="AM21" t="str">
            <v/>
          </cell>
          <cell r="AP21" t="str">
            <v/>
          </cell>
          <cell r="AS21" t="str">
            <v/>
          </cell>
          <cell r="AV21" t="str">
            <v/>
          </cell>
          <cell r="AY21" t="str">
            <v/>
          </cell>
          <cell r="BB21" t="str">
            <v/>
          </cell>
          <cell r="BE21" t="str">
            <v/>
          </cell>
          <cell r="BH21" t="str">
            <v/>
          </cell>
          <cell r="BK21" t="str">
            <v/>
          </cell>
          <cell r="BN21" t="str">
            <v>Cerulean Sandals</v>
          </cell>
        </row>
        <row r="22">
          <cell r="A22" t="str">
            <v>Bluesteel Bracers</v>
          </cell>
          <cell r="B22">
            <v>18</v>
          </cell>
          <cell r="C22" t="b">
            <v>0</v>
          </cell>
          <cell r="D22" t="b">
            <v>1</v>
          </cell>
          <cell r="E22" t="b">
            <v>0</v>
          </cell>
          <cell r="G22" t="b">
            <v>1</v>
          </cell>
          <cell r="H22" t="b">
            <v>1</v>
          </cell>
          <cell r="I22" t="b">
            <v>0</v>
          </cell>
          <cell r="J22" t="b">
            <v>1</v>
          </cell>
          <cell r="K22" t="b">
            <v>0</v>
          </cell>
          <cell r="L22" t="b">
            <v>0</v>
          </cell>
          <cell r="M22" t="b">
            <v>0</v>
          </cell>
          <cell r="N22" t="b">
            <v>0</v>
          </cell>
          <cell r="O22" t="b">
            <v>1</v>
          </cell>
          <cell r="P22" t="b">
            <v>0</v>
          </cell>
          <cell r="Q22" t="b">
            <v>0</v>
          </cell>
          <cell r="R22" t="b">
            <v>0</v>
          </cell>
          <cell r="S22" t="b">
            <v>0</v>
          </cell>
          <cell r="T22" t="b">
            <v>0</v>
          </cell>
          <cell r="U22" t="b">
            <v>0</v>
          </cell>
          <cell r="X22" t="str">
            <v/>
          </cell>
          <cell r="AA22" t="str">
            <v/>
          </cell>
          <cell r="AD22" t="str">
            <v/>
          </cell>
          <cell r="AG22" t="str">
            <v/>
          </cell>
          <cell r="AJ22" t="str">
            <v/>
          </cell>
          <cell r="AM22" t="str">
            <v/>
          </cell>
          <cell r="AP22" t="str">
            <v/>
          </cell>
          <cell r="AS22" t="str">
            <v/>
          </cell>
          <cell r="AV22" t="str">
            <v/>
          </cell>
          <cell r="AY22" t="str">
            <v/>
          </cell>
          <cell r="BB22" t="str">
            <v/>
          </cell>
          <cell r="BE22" t="str">
            <v/>
          </cell>
          <cell r="BH22" t="str">
            <v/>
          </cell>
          <cell r="BK22" t="str">
            <v/>
          </cell>
          <cell r="BN22" t="str">
            <v>Charming Veil</v>
          </cell>
        </row>
        <row r="23">
          <cell r="A23" t="str">
            <v>Brass Mane</v>
          </cell>
          <cell r="B23">
            <v>19</v>
          </cell>
          <cell r="C23" t="b">
            <v>0</v>
          </cell>
          <cell r="D23" t="b">
            <v>1</v>
          </cell>
          <cell r="E23" t="b">
            <v>0</v>
          </cell>
          <cell r="G23" t="b">
            <v>0</v>
          </cell>
          <cell r="H23" t="b">
            <v>0</v>
          </cell>
          <cell r="I23" t="b">
            <v>1</v>
          </cell>
          <cell r="J23" t="b">
            <v>0</v>
          </cell>
          <cell r="K23" t="b">
            <v>0</v>
          </cell>
          <cell r="L23" t="b">
            <v>0</v>
          </cell>
          <cell r="M23" t="b">
            <v>0</v>
          </cell>
          <cell r="N23" t="b">
            <v>0</v>
          </cell>
          <cell r="O23" t="b">
            <v>0</v>
          </cell>
          <cell r="P23" t="b">
            <v>0</v>
          </cell>
          <cell r="Q23" t="b">
            <v>0</v>
          </cell>
          <cell r="R23" t="b">
            <v>1</v>
          </cell>
          <cell r="S23" t="b">
            <v>0</v>
          </cell>
          <cell r="T23" t="b">
            <v>0</v>
          </cell>
          <cell r="U23" t="b">
            <v>0</v>
          </cell>
          <cell r="X23" t="str">
            <v/>
          </cell>
          <cell r="AA23" t="str">
            <v/>
          </cell>
          <cell r="AD23" t="str">
            <v/>
          </cell>
          <cell r="AG23" t="str">
            <v/>
          </cell>
          <cell r="AJ23" t="str">
            <v/>
          </cell>
          <cell r="AM23" t="str">
            <v/>
          </cell>
          <cell r="AP23" t="str">
            <v/>
          </cell>
          <cell r="AS23" t="str">
            <v/>
          </cell>
          <cell r="AV23" t="str">
            <v/>
          </cell>
          <cell r="AY23" t="str">
            <v/>
          </cell>
          <cell r="BB23" t="str">
            <v/>
          </cell>
          <cell r="BE23" t="str">
            <v/>
          </cell>
          <cell r="BH23" t="str">
            <v/>
          </cell>
          <cell r="BK23" t="str">
            <v/>
          </cell>
          <cell r="BN23" t="str">
            <v>Crystal Helm</v>
          </cell>
        </row>
        <row r="24">
          <cell r="A24" t="str">
            <v>Cerulean Sandals</v>
          </cell>
          <cell r="B24">
            <v>20</v>
          </cell>
          <cell r="C24" t="b">
            <v>0</v>
          </cell>
          <cell r="D24" t="b">
            <v>1</v>
          </cell>
          <cell r="E24" t="b">
            <v>0</v>
          </cell>
          <cell r="G24" t="b">
            <v>1</v>
          </cell>
          <cell r="H24" t="b">
            <v>1</v>
          </cell>
          <cell r="I24" t="b">
            <v>0</v>
          </cell>
          <cell r="J24" t="b">
            <v>1</v>
          </cell>
          <cell r="K24" t="b">
            <v>0</v>
          </cell>
          <cell r="L24" t="b">
            <v>0</v>
          </cell>
          <cell r="M24" t="b">
            <v>1</v>
          </cell>
          <cell r="N24" t="b">
            <v>0</v>
          </cell>
          <cell r="O24" t="b">
            <v>0</v>
          </cell>
          <cell r="P24" t="b">
            <v>0</v>
          </cell>
          <cell r="Q24" t="b">
            <v>0</v>
          </cell>
          <cell r="R24" t="b">
            <v>0</v>
          </cell>
          <cell r="S24" t="b">
            <v>0</v>
          </cell>
          <cell r="T24" t="b">
            <v>0</v>
          </cell>
          <cell r="U24" t="b">
            <v>0</v>
          </cell>
          <cell r="X24" t="str">
            <v/>
          </cell>
          <cell r="AA24" t="str">
            <v/>
          </cell>
          <cell r="AD24" t="str">
            <v/>
          </cell>
          <cell r="AG24" t="str">
            <v/>
          </cell>
          <cell r="AJ24" t="str">
            <v/>
          </cell>
          <cell r="AM24" t="str">
            <v/>
          </cell>
          <cell r="AP24" t="str">
            <v/>
          </cell>
          <cell r="AS24" t="str">
            <v/>
          </cell>
          <cell r="AV24" t="str">
            <v/>
          </cell>
          <cell r="AY24" t="str">
            <v/>
          </cell>
          <cell r="BB24" t="str">
            <v/>
          </cell>
          <cell r="BE24" t="str">
            <v/>
          </cell>
          <cell r="BH24" t="str">
            <v/>
          </cell>
          <cell r="BK24" t="str">
            <v/>
          </cell>
          <cell r="BN24" t="str">
            <v>Diadem of Purelight</v>
          </cell>
        </row>
        <row r="25">
          <cell r="A25" t="str">
            <v>Charming Veil</v>
          </cell>
          <cell r="B25">
            <v>21</v>
          </cell>
          <cell r="C25" t="b">
            <v>0</v>
          </cell>
          <cell r="D25" t="b">
            <v>1</v>
          </cell>
          <cell r="E25" t="b">
            <v>0</v>
          </cell>
          <cell r="G25" t="b">
            <v>1</v>
          </cell>
          <cell r="H25" t="b">
            <v>1</v>
          </cell>
          <cell r="I25" t="b">
            <v>0</v>
          </cell>
          <cell r="J25" t="b">
            <v>1</v>
          </cell>
          <cell r="K25" t="b">
            <v>0</v>
          </cell>
          <cell r="L25" t="b">
            <v>0</v>
          </cell>
          <cell r="M25" t="b">
            <v>0</v>
          </cell>
          <cell r="N25" t="b">
            <v>0</v>
          </cell>
          <cell r="O25" t="b">
            <v>0</v>
          </cell>
          <cell r="P25" t="b">
            <v>1</v>
          </cell>
          <cell r="Q25" t="b">
            <v>0</v>
          </cell>
          <cell r="R25" t="b">
            <v>0</v>
          </cell>
          <cell r="S25" t="b">
            <v>0</v>
          </cell>
          <cell r="T25" t="b">
            <v>0</v>
          </cell>
          <cell r="U25" t="b">
            <v>0</v>
          </cell>
          <cell r="X25" t="str">
            <v/>
          </cell>
          <cell r="AA25" t="str">
            <v/>
          </cell>
          <cell r="AD25" t="str">
            <v/>
          </cell>
          <cell r="AG25" t="str">
            <v/>
          </cell>
          <cell r="AJ25" t="str">
            <v/>
          </cell>
          <cell r="AM25" t="str">
            <v/>
          </cell>
          <cell r="AP25" t="str">
            <v/>
          </cell>
          <cell r="AS25" t="str">
            <v/>
          </cell>
          <cell r="AV25" t="str">
            <v/>
          </cell>
          <cell r="AY25" t="str">
            <v/>
          </cell>
          <cell r="BB25" t="str">
            <v/>
          </cell>
          <cell r="BE25" t="str">
            <v/>
          </cell>
          <cell r="BH25" t="str">
            <v/>
          </cell>
          <cell r="BK25" t="str">
            <v/>
          </cell>
          <cell r="BN25" t="str">
            <v>Disenchanter Mask</v>
          </cell>
        </row>
        <row r="26">
          <cell r="A26" t="str">
            <v>Crystal Helm</v>
          </cell>
          <cell r="B26">
            <v>22</v>
          </cell>
          <cell r="C26" t="b">
            <v>0</v>
          </cell>
          <cell r="D26" t="b">
            <v>1</v>
          </cell>
          <cell r="E26" t="b">
            <v>0</v>
          </cell>
          <cell r="G26" t="b">
            <v>1</v>
          </cell>
          <cell r="H26" t="b">
            <v>1</v>
          </cell>
          <cell r="I26" t="b">
            <v>0</v>
          </cell>
          <cell r="J26" t="b">
            <v>1</v>
          </cell>
          <cell r="K26" t="b">
            <v>0</v>
          </cell>
          <cell r="L26" t="b">
            <v>1</v>
          </cell>
          <cell r="M26" t="b">
            <v>0</v>
          </cell>
          <cell r="N26" t="b">
            <v>0</v>
          </cell>
          <cell r="O26" t="b">
            <v>0</v>
          </cell>
          <cell r="P26" t="b">
            <v>0</v>
          </cell>
          <cell r="Q26" t="b">
            <v>0</v>
          </cell>
          <cell r="R26" t="b">
            <v>0</v>
          </cell>
          <cell r="S26" t="b">
            <v>0</v>
          </cell>
          <cell r="T26" t="b">
            <v>0</v>
          </cell>
          <cell r="U26" t="b">
            <v>0</v>
          </cell>
          <cell r="X26" t="str">
            <v/>
          </cell>
          <cell r="AA26" t="str">
            <v/>
          </cell>
          <cell r="AD26" t="str">
            <v/>
          </cell>
          <cell r="AG26" t="str">
            <v/>
          </cell>
          <cell r="AJ26" t="str">
            <v/>
          </cell>
          <cell r="AM26" t="str">
            <v/>
          </cell>
          <cell r="AP26" t="str">
            <v/>
          </cell>
          <cell r="AS26" t="str">
            <v/>
          </cell>
          <cell r="AV26" t="str">
            <v/>
          </cell>
          <cell r="AY26" t="str">
            <v/>
          </cell>
          <cell r="BB26" t="str">
            <v/>
          </cell>
          <cell r="BE26" t="str">
            <v/>
          </cell>
          <cell r="BH26" t="str">
            <v/>
          </cell>
          <cell r="BK26" t="str">
            <v/>
          </cell>
          <cell r="BN26" t="str">
            <v>Displacer Mantle</v>
          </cell>
        </row>
        <row r="27">
          <cell r="A27" t="str">
            <v>Diadem of Purelight</v>
          </cell>
          <cell r="B27">
            <v>23</v>
          </cell>
          <cell r="C27" t="b">
            <v>0</v>
          </cell>
          <cell r="D27" t="b">
            <v>1</v>
          </cell>
          <cell r="E27" t="b">
            <v>0</v>
          </cell>
          <cell r="G27" t="b">
            <v>1</v>
          </cell>
          <cell r="H27" t="b">
            <v>1</v>
          </cell>
          <cell r="I27" t="b">
            <v>0</v>
          </cell>
          <cell r="J27" t="b">
            <v>1</v>
          </cell>
          <cell r="K27" t="b">
            <v>0</v>
          </cell>
          <cell r="L27" t="b">
            <v>1</v>
          </cell>
          <cell r="M27" t="b">
            <v>0</v>
          </cell>
          <cell r="N27" t="b">
            <v>0</v>
          </cell>
          <cell r="O27" t="b">
            <v>0</v>
          </cell>
          <cell r="P27" t="b">
            <v>0</v>
          </cell>
          <cell r="Q27" t="b">
            <v>0</v>
          </cell>
          <cell r="R27" t="b">
            <v>0</v>
          </cell>
          <cell r="S27" t="b">
            <v>0</v>
          </cell>
          <cell r="T27" t="b">
            <v>0</v>
          </cell>
          <cell r="U27" t="b">
            <v>0</v>
          </cell>
          <cell r="X27" t="str">
            <v/>
          </cell>
          <cell r="AA27" t="str">
            <v/>
          </cell>
          <cell r="AD27" t="str">
            <v/>
          </cell>
          <cell r="AG27" t="str">
            <v/>
          </cell>
          <cell r="AJ27" t="str">
            <v/>
          </cell>
          <cell r="AM27" t="str">
            <v/>
          </cell>
          <cell r="AP27" t="str">
            <v/>
          </cell>
          <cell r="AS27" t="str">
            <v/>
          </cell>
          <cell r="AV27" t="str">
            <v/>
          </cell>
          <cell r="AY27" t="str">
            <v/>
          </cell>
          <cell r="BB27" t="str">
            <v/>
          </cell>
          <cell r="BE27" t="str">
            <v/>
          </cell>
          <cell r="BH27" t="str">
            <v/>
          </cell>
          <cell r="BK27" t="str">
            <v/>
          </cell>
          <cell r="BN27" t="str">
            <v>Dissolving Spittle</v>
          </cell>
        </row>
        <row r="28">
          <cell r="A28" t="str">
            <v>Disenchanter Mask</v>
          </cell>
          <cell r="B28">
            <v>24</v>
          </cell>
          <cell r="C28" t="b">
            <v>0</v>
          </cell>
          <cell r="D28" t="b">
            <v>1</v>
          </cell>
          <cell r="E28" t="b">
            <v>0</v>
          </cell>
          <cell r="G28" t="b">
            <v>0</v>
          </cell>
          <cell r="H28" t="b">
            <v>0</v>
          </cell>
          <cell r="I28" t="b">
            <v>1</v>
          </cell>
          <cell r="J28" t="b">
            <v>0</v>
          </cell>
          <cell r="K28" t="b">
            <v>0</v>
          </cell>
          <cell r="L28" t="b">
            <v>0</v>
          </cell>
          <cell r="M28" t="b">
            <v>0</v>
          </cell>
          <cell r="N28" t="b">
            <v>0</v>
          </cell>
          <cell r="O28" t="b">
            <v>0</v>
          </cell>
          <cell r="P28" t="b">
            <v>1</v>
          </cell>
          <cell r="Q28" t="b">
            <v>0</v>
          </cell>
          <cell r="R28" t="b">
            <v>0</v>
          </cell>
          <cell r="S28" t="b">
            <v>0</v>
          </cell>
          <cell r="T28" t="b">
            <v>0</v>
          </cell>
          <cell r="U28" t="b">
            <v>0</v>
          </cell>
          <cell r="X28" t="str">
            <v/>
          </cell>
          <cell r="AA28" t="str">
            <v/>
          </cell>
          <cell r="AD28" t="str">
            <v/>
          </cell>
          <cell r="AG28" t="str">
            <v/>
          </cell>
          <cell r="AJ28" t="str">
            <v/>
          </cell>
          <cell r="AM28" t="str">
            <v/>
          </cell>
          <cell r="AP28" t="str">
            <v/>
          </cell>
          <cell r="AS28" t="str">
            <v/>
          </cell>
          <cell r="AV28" t="str">
            <v/>
          </cell>
          <cell r="AY28" t="str">
            <v/>
          </cell>
          <cell r="BB28" t="str">
            <v/>
          </cell>
          <cell r="BE28" t="str">
            <v/>
          </cell>
          <cell r="BH28" t="str">
            <v/>
          </cell>
          <cell r="BK28" t="str">
            <v/>
          </cell>
          <cell r="BN28" t="str">
            <v>Dread Carapace</v>
          </cell>
        </row>
        <row r="29">
          <cell r="A29" t="str">
            <v>Displacer Mantle</v>
          </cell>
          <cell r="B29">
            <v>25</v>
          </cell>
          <cell r="C29" t="b">
            <v>0</v>
          </cell>
          <cell r="D29" t="b">
            <v>1</v>
          </cell>
          <cell r="E29" t="b">
            <v>0</v>
          </cell>
          <cell r="G29" t="b">
            <v>0</v>
          </cell>
          <cell r="H29" t="b">
            <v>0</v>
          </cell>
          <cell r="I29" t="b">
            <v>1</v>
          </cell>
          <cell r="J29" t="b">
            <v>0</v>
          </cell>
          <cell r="K29" t="b">
            <v>0</v>
          </cell>
          <cell r="L29" t="b">
            <v>0</v>
          </cell>
          <cell r="M29" t="b">
            <v>0</v>
          </cell>
          <cell r="N29" t="b">
            <v>0</v>
          </cell>
          <cell r="O29" t="b">
            <v>0</v>
          </cell>
          <cell r="P29" t="b">
            <v>0</v>
          </cell>
          <cell r="Q29" t="b">
            <v>1</v>
          </cell>
          <cell r="R29" t="b">
            <v>0</v>
          </cell>
          <cell r="S29" t="b">
            <v>0</v>
          </cell>
          <cell r="T29" t="b">
            <v>0</v>
          </cell>
          <cell r="U29" t="b">
            <v>0</v>
          </cell>
          <cell r="X29" t="str">
            <v/>
          </cell>
          <cell r="AA29" t="str">
            <v/>
          </cell>
          <cell r="AD29" t="str">
            <v/>
          </cell>
          <cell r="AG29" t="str">
            <v/>
          </cell>
          <cell r="AJ29" t="str">
            <v/>
          </cell>
          <cell r="AM29" t="str">
            <v/>
          </cell>
          <cell r="AP29" t="str">
            <v/>
          </cell>
          <cell r="AS29" t="str">
            <v/>
          </cell>
          <cell r="AV29" t="str">
            <v/>
          </cell>
          <cell r="AY29" t="str">
            <v/>
          </cell>
          <cell r="BB29" t="str">
            <v/>
          </cell>
          <cell r="BE29" t="str">
            <v/>
          </cell>
          <cell r="BH29" t="str">
            <v/>
          </cell>
          <cell r="BK29" t="str">
            <v/>
          </cell>
          <cell r="BN29" t="str">
            <v>Enigma Helm</v>
          </cell>
        </row>
        <row r="30">
          <cell r="A30" t="str">
            <v>Dissolving Spittle</v>
          </cell>
          <cell r="B30">
            <v>26</v>
          </cell>
          <cell r="C30" t="b">
            <v>0</v>
          </cell>
          <cell r="D30" t="b">
            <v>1</v>
          </cell>
          <cell r="E30" t="b">
            <v>0</v>
          </cell>
          <cell r="G30" t="b">
            <v>1</v>
          </cell>
          <cell r="H30" t="b">
            <v>0</v>
          </cell>
          <cell r="I30" t="b">
            <v>0</v>
          </cell>
          <cell r="J30" t="b">
            <v>0</v>
          </cell>
          <cell r="K30" t="b">
            <v>0</v>
          </cell>
          <cell r="L30" t="b">
            <v>0</v>
          </cell>
          <cell r="M30" t="b">
            <v>0</v>
          </cell>
          <cell r="N30" t="b">
            <v>0</v>
          </cell>
          <cell r="O30" t="b">
            <v>0</v>
          </cell>
          <cell r="P30" t="b">
            <v>0</v>
          </cell>
          <cell r="Q30" t="b">
            <v>0</v>
          </cell>
          <cell r="R30" t="b">
            <v>1</v>
          </cell>
          <cell r="S30" t="b">
            <v>0</v>
          </cell>
          <cell r="T30" t="b">
            <v>0</v>
          </cell>
          <cell r="U30" t="b">
            <v>0</v>
          </cell>
          <cell r="X30" t="str">
            <v/>
          </cell>
          <cell r="AA30" t="str">
            <v/>
          </cell>
          <cell r="AD30" t="str">
            <v/>
          </cell>
          <cell r="AG30" t="str">
            <v/>
          </cell>
          <cell r="AJ30" t="str">
            <v/>
          </cell>
          <cell r="AM30" t="str">
            <v/>
          </cell>
          <cell r="AP30" t="str">
            <v/>
          </cell>
          <cell r="AS30" t="str">
            <v/>
          </cell>
          <cell r="AV30" t="str">
            <v/>
          </cell>
          <cell r="AY30" t="str">
            <v/>
          </cell>
          <cell r="BB30" t="str">
            <v/>
          </cell>
          <cell r="BE30" t="str">
            <v/>
          </cell>
          <cell r="BH30" t="str">
            <v/>
          </cell>
          <cell r="BK30" t="str">
            <v/>
          </cell>
          <cell r="BN30" t="str">
            <v>Fearsome Mask</v>
          </cell>
        </row>
        <row r="31">
          <cell r="A31" t="str">
            <v>Dread Carapace</v>
          </cell>
          <cell r="B31">
            <v>27</v>
          </cell>
          <cell r="C31" t="b">
            <v>0</v>
          </cell>
          <cell r="D31" t="b">
            <v>1</v>
          </cell>
          <cell r="E31" t="b">
            <v>0</v>
          </cell>
          <cell r="G31" t="b">
            <v>0</v>
          </cell>
          <cell r="H31" t="b">
            <v>0</v>
          </cell>
          <cell r="I31" t="b">
            <v>1</v>
          </cell>
          <cell r="J31" t="b">
            <v>0</v>
          </cell>
          <cell r="K31" t="b">
            <v>0</v>
          </cell>
          <cell r="L31" t="b">
            <v>0</v>
          </cell>
          <cell r="M31" t="b">
            <v>1</v>
          </cell>
          <cell r="N31" t="b">
            <v>0</v>
          </cell>
          <cell r="O31" t="b">
            <v>1</v>
          </cell>
          <cell r="P31" t="b">
            <v>0</v>
          </cell>
          <cell r="Q31" t="b">
            <v>0</v>
          </cell>
          <cell r="R31" t="b">
            <v>0</v>
          </cell>
          <cell r="S31" t="b">
            <v>0</v>
          </cell>
          <cell r="T31" t="b">
            <v>1</v>
          </cell>
          <cell r="U31" t="b">
            <v>0</v>
          </cell>
          <cell r="X31" t="str">
            <v/>
          </cell>
          <cell r="AA31" t="str">
            <v/>
          </cell>
          <cell r="AD31" t="str">
            <v/>
          </cell>
          <cell r="AG31" t="str">
            <v/>
          </cell>
          <cell r="AJ31" t="str">
            <v/>
          </cell>
          <cell r="AM31" t="str">
            <v/>
          </cell>
          <cell r="AP31" t="str">
            <v/>
          </cell>
          <cell r="AS31" t="str">
            <v/>
          </cell>
          <cell r="AV31" t="str">
            <v/>
          </cell>
          <cell r="AY31" t="str">
            <v/>
          </cell>
          <cell r="BB31" t="str">
            <v/>
          </cell>
          <cell r="BE31" t="str">
            <v/>
          </cell>
          <cell r="BH31" t="str">
            <v/>
          </cell>
          <cell r="BK31" t="str">
            <v/>
          </cell>
          <cell r="BN31" t="str">
            <v>Fellmist Robe</v>
          </cell>
        </row>
        <row r="32">
          <cell r="A32" t="str">
            <v>Enigma Helm</v>
          </cell>
          <cell r="B32">
            <v>28</v>
          </cell>
          <cell r="C32" t="b">
            <v>0</v>
          </cell>
          <cell r="D32" t="b">
            <v>1</v>
          </cell>
          <cell r="E32" t="b">
            <v>0</v>
          </cell>
          <cell r="G32" t="b">
            <v>1</v>
          </cell>
          <cell r="H32" t="b">
            <v>1</v>
          </cell>
          <cell r="I32" t="b">
            <v>0</v>
          </cell>
          <cell r="J32" t="b">
            <v>1</v>
          </cell>
          <cell r="K32" t="b">
            <v>0</v>
          </cell>
          <cell r="L32" t="b">
            <v>1</v>
          </cell>
          <cell r="M32" t="b">
            <v>0</v>
          </cell>
          <cell r="N32" t="b">
            <v>0</v>
          </cell>
          <cell r="O32" t="b">
            <v>0</v>
          </cell>
          <cell r="P32" t="b">
            <v>0</v>
          </cell>
          <cell r="Q32" t="b">
            <v>0</v>
          </cell>
          <cell r="R32" t="b">
            <v>0</v>
          </cell>
          <cell r="S32" t="b">
            <v>0</v>
          </cell>
          <cell r="T32" t="b">
            <v>0</v>
          </cell>
          <cell r="U32" t="b">
            <v>0</v>
          </cell>
          <cell r="X32" t="str">
            <v/>
          </cell>
          <cell r="AA32" t="str">
            <v/>
          </cell>
          <cell r="AD32" t="str">
            <v/>
          </cell>
          <cell r="AG32" t="str">
            <v/>
          </cell>
          <cell r="AJ32" t="str">
            <v/>
          </cell>
          <cell r="AM32" t="str">
            <v/>
          </cell>
          <cell r="AP32" t="str">
            <v/>
          </cell>
          <cell r="AS32" t="str">
            <v/>
          </cell>
          <cell r="AV32" t="str">
            <v/>
          </cell>
          <cell r="AY32" t="str">
            <v/>
          </cell>
          <cell r="BB32" t="str">
            <v/>
          </cell>
          <cell r="BE32" t="str">
            <v/>
          </cell>
          <cell r="BH32" t="str">
            <v/>
          </cell>
          <cell r="BK32" t="str">
            <v/>
          </cell>
          <cell r="BN32" t="str">
            <v>Flame Cincture</v>
          </cell>
        </row>
        <row r="33">
          <cell r="A33" t="str">
            <v>Fearsome Mask</v>
          </cell>
          <cell r="B33">
            <v>29</v>
          </cell>
          <cell r="C33" t="b">
            <v>0</v>
          </cell>
          <cell r="D33" t="b">
            <v>1</v>
          </cell>
          <cell r="E33" t="b">
            <v>0</v>
          </cell>
          <cell r="G33" t="b">
            <v>0</v>
          </cell>
          <cell r="H33" t="b">
            <v>1</v>
          </cell>
          <cell r="I33" t="b">
            <v>0</v>
          </cell>
          <cell r="J33" t="b">
            <v>1</v>
          </cell>
          <cell r="K33" t="b">
            <v>0</v>
          </cell>
          <cell r="L33" t="b">
            <v>0</v>
          </cell>
          <cell r="M33" t="b">
            <v>0</v>
          </cell>
          <cell r="N33" t="b">
            <v>0</v>
          </cell>
          <cell r="O33" t="b">
            <v>0</v>
          </cell>
          <cell r="P33" t="b">
            <v>1</v>
          </cell>
          <cell r="Q33" t="b">
            <v>0</v>
          </cell>
          <cell r="R33" t="b">
            <v>0</v>
          </cell>
          <cell r="S33" t="b">
            <v>0</v>
          </cell>
          <cell r="T33" t="b">
            <v>0</v>
          </cell>
          <cell r="U33" t="b">
            <v>0</v>
          </cell>
          <cell r="X33" t="str">
            <v/>
          </cell>
          <cell r="AA33" t="str">
            <v/>
          </cell>
          <cell r="AD33" t="str">
            <v/>
          </cell>
          <cell r="AG33" t="str">
            <v/>
          </cell>
          <cell r="AJ33" t="str">
            <v/>
          </cell>
          <cell r="AM33" t="str">
            <v/>
          </cell>
          <cell r="AP33" t="str">
            <v/>
          </cell>
          <cell r="AS33" t="str">
            <v/>
          </cell>
          <cell r="AV33" t="str">
            <v/>
          </cell>
          <cell r="AY33" t="str">
            <v/>
          </cell>
          <cell r="BB33" t="str">
            <v/>
          </cell>
          <cell r="BE33" t="str">
            <v/>
          </cell>
          <cell r="BH33" t="str">
            <v/>
          </cell>
          <cell r="BK33" t="str">
            <v/>
          </cell>
          <cell r="BN33" t="str">
            <v>Frost Helm</v>
          </cell>
        </row>
        <row r="34">
          <cell r="A34" t="str">
            <v>Fellmist Robe</v>
          </cell>
          <cell r="B34">
            <v>30</v>
          </cell>
          <cell r="C34" t="b">
            <v>0</v>
          </cell>
          <cell r="D34" t="b">
            <v>1</v>
          </cell>
          <cell r="E34" t="b">
            <v>0</v>
          </cell>
          <cell r="G34" t="b">
            <v>1</v>
          </cell>
          <cell r="H34" t="b">
            <v>0</v>
          </cell>
          <cell r="I34" t="b">
            <v>0</v>
          </cell>
          <cell r="J34" t="b">
            <v>0</v>
          </cell>
          <cell r="K34" t="b">
            <v>0</v>
          </cell>
          <cell r="L34" t="b">
            <v>0</v>
          </cell>
          <cell r="M34" t="b">
            <v>0</v>
          </cell>
          <cell r="N34" t="b">
            <v>0</v>
          </cell>
          <cell r="O34" t="b">
            <v>0</v>
          </cell>
          <cell r="P34" t="b">
            <v>0</v>
          </cell>
          <cell r="Q34" t="b">
            <v>0</v>
          </cell>
          <cell r="R34" t="b">
            <v>0</v>
          </cell>
          <cell r="S34" t="b">
            <v>0</v>
          </cell>
          <cell r="T34" t="b">
            <v>0</v>
          </cell>
          <cell r="U34" t="b">
            <v>1</v>
          </cell>
          <cell r="X34" t="str">
            <v/>
          </cell>
          <cell r="AA34" t="str">
            <v/>
          </cell>
          <cell r="AD34" t="str">
            <v/>
          </cell>
          <cell r="AG34" t="str">
            <v/>
          </cell>
          <cell r="AJ34" t="str">
            <v/>
          </cell>
          <cell r="AM34" t="str">
            <v/>
          </cell>
          <cell r="AP34" t="str">
            <v/>
          </cell>
          <cell r="AS34" t="str">
            <v/>
          </cell>
          <cell r="AV34" t="str">
            <v/>
          </cell>
          <cell r="AY34" t="str">
            <v/>
          </cell>
          <cell r="BB34" t="str">
            <v/>
          </cell>
          <cell r="BE34" t="str">
            <v/>
          </cell>
          <cell r="BH34" t="str">
            <v/>
          </cell>
          <cell r="BK34" t="str">
            <v/>
          </cell>
          <cell r="BN34" t="str">
            <v>Girallon Arms</v>
          </cell>
        </row>
        <row r="35">
          <cell r="A35" t="str">
            <v>Flame Cincture</v>
          </cell>
          <cell r="B35">
            <v>31</v>
          </cell>
          <cell r="C35" t="b">
            <v>0</v>
          </cell>
          <cell r="D35" t="b">
            <v>1</v>
          </cell>
          <cell r="E35" t="b">
            <v>0</v>
          </cell>
          <cell r="G35" t="b">
            <v>1</v>
          </cell>
          <cell r="H35" t="b">
            <v>1</v>
          </cell>
          <cell r="I35" t="b">
            <v>0</v>
          </cell>
          <cell r="J35" t="b">
            <v>1</v>
          </cell>
          <cell r="K35" t="b">
            <v>0</v>
          </cell>
          <cell r="L35" t="b">
            <v>0</v>
          </cell>
          <cell r="M35" t="b">
            <v>0</v>
          </cell>
          <cell r="N35" t="b">
            <v>0</v>
          </cell>
          <cell r="O35" t="b">
            <v>0</v>
          </cell>
          <cell r="P35" t="b">
            <v>0</v>
          </cell>
          <cell r="Q35" t="b">
            <v>0</v>
          </cell>
          <cell r="R35" t="b">
            <v>0</v>
          </cell>
          <cell r="S35" t="b">
            <v>1</v>
          </cell>
          <cell r="T35" t="b">
            <v>0</v>
          </cell>
          <cell r="U35" t="b">
            <v>0</v>
          </cell>
          <cell r="X35" t="str">
            <v/>
          </cell>
          <cell r="AA35" t="str">
            <v/>
          </cell>
          <cell r="AD35" t="str">
            <v/>
          </cell>
          <cell r="AG35" t="str">
            <v/>
          </cell>
          <cell r="AJ35" t="str">
            <v/>
          </cell>
          <cell r="AM35" t="str">
            <v/>
          </cell>
          <cell r="AP35" t="str">
            <v/>
          </cell>
          <cell r="AS35" t="str">
            <v/>
          </cell>
          <cell r="AV35" t="str">
            <v/>
          </cell>
          <cell r="AY35" t="str">
            <v/>
          </cell>
          <cell r="BB35" t="str">
            <v/>
          </cell>
          <cell r="BE35" t="str">
            <v/>
          </cell>
          <cell r="BH35" t="str">
            <v/>
          </cell>
          <cell r="BK35" t="str">
            <v/>
          </cell>
          <cell r="BN35" t="str">
            <v>Gloves of the Poisoned Soul</v>
          </cell>
        </row>
        <row r="36">
          <cell r="A36" t="str">
            <v>Frost Helm</v>
          </cell>
          <cell r="B36">
            <v>32</v>
          </cell>
          <cell r="C36" t="b">
            <v>0</v>
          </cell>
          <cell r="D36" t="b">
            <v>1</v>
          </cell>
          <cell r="E36" t="b">
            <v>0</v>
          </cell>
          <cell r="G36" t="b">
            <v>0</v>
          </cell>
          <cell r="H36" t="b">
            <v>0</v>
          </cell>
          <cell r="I36" t="b">
            <v>1</v>
          </cell>
          <cell r="J36" t="b">
            <v>0</v>
          </cell>
          <cell r="K36" t="b">
            <v>0</v>
          </cell>
          <cell r="L36" t="b">
            <v>1</v>
          </cell>
          <cell r="M36" t="b">
            <v>0</v>
          </cell>
          <cell r="N36" t="b">
            <v>0</v>
          </cell>
          <cell r="O36" t="b">
            <v>0</v>
          </cell>
          <cell r="P36" t="b">
            <v>0</v>
          </cell>
          <cell r="Q36" t="b">
            <v>0</v>
          </cell>
          <cell r="R36" t="b">
            <v>0</v>
          </cell>
          <cell r="S36" t="b">
            <v>0</v>
          </cell>
          <cell r="T36" t="b">
            <v>0</v>
          </cell>
          <cell r="U36" t="b">
            <v>0</v>
          </cell>
          <cell r="X36" t="str">
            <v/>
          </cell>
          <cell r="AA36" t="str">
            <v/>
          </cell>
          <cell r="AD36" t="str">
            <v/>
          </cell>
          <cell r="AG36" t="str">
            <v/>
          </cell>
          <cell r="AJ36" t="str">
            <v/>
          </cell>
          <cell r="AM36" t="str">
            <v/>
          </cell>
          <cell r="AP36" t="str">
            <v/>
          </cell>
          <cell r="AS36" t="str">
            <v/>
          </cell>
          <cell r="AV36" t="str">
            <v/>
          </cell>
          <cell r="AY36" t="str">
            <v/>
          </cell>
          <cell r="BB36" t="str">
            <v/>
          </cell>
          <cell r="BE36" t="str">
            <v/>
          </cell>
          <cell r="BH36" t="str">
            <v/>
          </cell>
          <cell r="BK36" t="str">
            <v/>
          </cell>
          <cell r="BN36" t="str">
            <v>Gorgon Mask</v>
          </cell>
        </row>
        <row r="37">
          <cell r="A37" t="str">
            <v>Girallon Arms</v>
          </cell>
          <cell r="B37">
            <v>33</v>
          </cell>
          <cell r="C37" t="b">
            <v>0</v>
          </cell>
          <cell r="D37" t="b">
            <v>1</v>
          </cell>
          <cell r="E37" t="b">
            <v>0</v>
          </cell>
          <cell r="G37" t="b">
            <v>0</v>
          </cell>
          <cell r="H37" t="b">
            <v>0</v>
          </cell>
          <cell r="I37" t="b">
            <v>1</v>
          </cell>
          <cell r="J37" t="b">
            <v>0</v>
          </cell>
          <cell r="K37" t="b">
            <v>0</v>
          </cell>
          <cell r="L37" t="b">
            <v>0</v>
          </cell>
          <cell r="M37" t="b">
            <v>0</v>
          </cell>
          <cell r="N37" t="b">
            <v>0</v>
          </cell>
          <cell r="O37" t="b">
            <v>1</v>
          </cell>
          <cell r="P37" t="b">
            <v>0</v>
          </cell>
          <cell r="Q37" t="b">
            <v>0</v>
          </cell>
          <cell r="R37" t="b">
            <v>0</v>
          </cell>
          <cell r="S37" t="b">
            <v>0</v>
          </cell>
          <cell r="T37" t="b">
            <v>0</v>
          </cell>
          <cell r="U37" t="b">
            <v>0</v>
          </cell>
          <cell r="X37" t="str">
            <v/>
          </cell>
          <cell r="AA37" t="str">
            <v/>
          </cell>
          <cell r="AD37" t="str">
            <v/>
          </cell>
          <cell r="AG37" t="str">
            <v/>
          </cell>
          <cell r="AJ37" t="str">
            <v/>
          </cell>
          <cell r="AM37" t="str">
            <v/>
          </cell>
          <cell r="AP37" t="str">
            <v/>
          </cell>
          <cell r="AS37" t="str">
            <v/>
          </cell>
          <cell r="AV37" t="str">
            <v/>
          </cell>
          <cell r="AY37" t="str">
            <v/>
          </cell>
          <cell r="BB37" t="str">
            <v/>
          </cell>
          <cell r="BE37" t="str">
            <v/>
          </cell>
          <cell r="BH37" t="str">
            <v/>
          </cell>
          <cell r="BK37" t="str">
            <v/>
          </cell>
          <cell r="BN37" t="str">
            <v>Great Raptor Mask</v>
          </cell>
        </row>
        <row r="38">
          <cell r="A38" t="str">
            <v>Gloves of the Poisoned Soul</v>
          </cell>
          <cell r="B38">
            <v>34</v>
          </cell>
          <cell r="C38" t="b">
            <v>0</v>
          </cell>
          <cell r="D38" t="b">
            <v>1</v>
          </cell>
          <cell r="E38" t="b">
            <v>0</v>
          </cell>
          <cell r="F38" t="str">
            <v>Evil</v>
          </cell>
          <cell r="G38" t="b">
            <v>0</v>
          </cell>
          <cell r="H38" t="b">
            <v>1</v>
          </cell>
          <cell r="I38" t="b">
            <v>0</v>
          </cell>
          <cell r="J38" t="b">
            <v>1</v>
          </cell>
          <cell r="K38" t="b">
            <v>0</v>
          </cell>
          <cell r="L38" t="b">
            <v>0</v>
          </cell>
          <cell r="M38" t="b">
            <v>0</v>
          </cell>
          <cell r="N38" t="b">
            <v>1</v>
          </cell>
          <cell r="O38" t="b">
            <v>0</v>
          </cell>
          <cell r="P38" t="b">
            <v>0</v>
          </cell>
          <cell r="Q38" t="b">
            <v>0</v>
          </cell>
          <cell r="R38" t="b">
            <v>0</v>
          </cell>
          <cell r="S38" t="b">
            <v>0</v>
          </cell>
          <cell r="T38" t="b">
            <v>0</v>
          </cell>
          <cell r="U38" t="b">
            <v>0</v>
          </cell>
          <cell r="X38" t="str">
            <v/>
          </cell>
          <cell r="AA38" t="str">
            <v/>
          </cell>
          <cell r="AD38" t="str">
            <v/>
          </cell>
          <cell r="AG38" t="str">
            <v/>
          </cell>
          <cell r="AJ38" t="str">
            <v/>
          </cell>
          <cell r="AM38" t="str">
            <v/>
          </cell>
          <cell r="AP38" t="str">
            <v/>
          </cell>
          <cell r="AS38" t="str">
            <v/>
          </cell>
          <cell r="AV38" t="str">
            <v/>
          </cell>
          <cell r="AY38" t="str">
            <v/>
          </cell>
          <cell r="BB38" t="str">
            <v/>
          </cell>
          <cell r="BE38" t="str">
            <v/>
          </cell>
          <cell r="BH38" t="str">
            <v/>
          </cell>
          <cell r="BK38" t="str">
            <v/>
          </cell>
          <cell r="BN38" t="str">
            <v>Heart of Fire</v>
          </cell>
        </row>
        <row r="39">
          <cell r="A39" t="str">
            <v>Gorgon Mask</v>
          </cell>
          <cell r="B39">
            <v>35</v>
          </cell>
          <cell r="C39" t="b">
            <v>0</v>
          </cell>
          <cell r="D39" t="b">
            <v>1</v>
          </cell>
          <cell r="E39" t="b">
            <v>0</v>
          </cell>
          <cell r="G39" t="b">
            <v>0</v>
          </cell>
          <cell r="H39" t="b">
            <v>0</v>
          </cell>
          <cell r="I39" t="b">
            <v>1</v>
          </cell>
          <cell r="J39" t="b">
            <v>0</v>
          </cell>
          <cell r="K39" t="b">
            <v>0</v>
          </cell>
          <cell r="L39" t="b">
            <v>0</v>
          </cell>
          <cell r="M39" t="b">
            <v>0</v>
          </cell>
          <cell r="N39" t="b">
            <v>0</v>
          </cell>
          <cell r="O39" t="b">
            <v>0</v>
          </cell>
          <cell r="P39" t="b">
            <v>0</v>
          </cell>
          <cell r="Q39" t="b">
            <v>0</v>
          </cell>
          <cell r="R39" t="b">
            <v>1</v>
          </cell>
          <cell r="S39" t="b">
            <v>0</v>
          </cell>
          <cell r="T39" t="b">
            <v>0</v>
          </cell>
          <cell r="U39" t="b">
            <v>0</v>
          </cell>
          <cell r="X39" t="str">
            <v/>
          </cell>
          <cell r="AA39" t="str">
            <v/>
          </cell>
          <cell r="AD39" t="str">
            <v/>
          </cell>
          <cell r="AG39" t="str">
            <v/>
          </cell>
          <cell r="AJ39" t="str">
            <v/>
          </cell>
          <cell r="AM39" t="str">
            <v/>
          </cell>
          <cell r="AP39" t="str">
            <v/>
          </cell>
          <cell r="AS39" t="str">
            <v/>
          </cell>
          <cell r="AV39" t="str">
            <v/>
          </cell>
          <cell r="AY39" t="str">
            <v/>
          </cell>
          <cell r="BB39" t="str">
            <v/>
          </cell>
          <cell r="BE39" t="str">
            <v/>
          </cell>
          <cell r="BH39" t="str">
            <v/>
          </cell>
          <cell r="BK39" t="str">
            <v/>
          </cell>
          <cell r="BN39" t="str">
            <v>Hunter's Circlet</v>
          </cell>
        </row>
        <row r="40">
          <cell r="A40" t="str">
            <v>Great Raptor Mask</v>
          </cell>
          <cell r="B40">
            <v>36</v>
          </cell>
          <cell r="C40" t="b">
            <v>0</v>
          </cell>
          <cell r="D40" t="b">
            <v>1</v>
          </cell>
          <cell r="E40" t="b">
            <v>0</v>
          </cell>
          <cell r="G40" t="b">
            <v>0</v>
          </cell>
          <cell r="H40" t="b">
            <v>0</v>
          </cell>
          <cell r="I40" t="b">
            <v>1</v>
          </cell>
          <cell r="J40" t="b">
            <v>0</v>
          </cell>
          <cell r="K40" t="b">
            <v>0</v>
          </cell>
          <cell r="L40" t="b">
            <v>0</v>
          </cell>
          <cell r="M40" t="b">
            <v>0</v>
          </cell>
          <cell r="N40" t="b">
            <v>0</v>
          </cell>
          <cell r="O40" t="b">
            <v>0</v>
          </cell>
          <cell r="P40" t="b">
            <v>1</v>
          </cell>
          <cell r="Q40" t="b">
            <v>0</v>
          </cell>
          <cell r="R40" t="b">
            <v>0</v>
          </cell>
          <cell r="S40" t="b">
            <v>0</v>
          </cell>
          <cell r="T40" t="b">
            <v>0</v>
          </cell>
          <cell r="U40" t="b">
            <v>0</v>
          </cell>
          <cell r="X40" t="str">
            <v/>
          </cell>
          <cell r="AA40" t="str">
            <v/>
          </cell>
          <cell r="AD40" t="str">
            <v/>
          </cell>
          <cell r="AG40" t="str">
            <v/>
          </cell>
          <cell r="AJ40" t="str">
            <v/>
          </cell>
          <cell r="AM40" t="str">
            <v/>
          </cell>
          <cell r="AP40" t="str">
            <v/>
          </cell>
          <cell r="AS40" t="str">
            <v/>
          </cell>
          <cell r="AV40" t="str">
            <v/>
          </cell>
          <cell r="AY40" t="str">
            <v/>
          </cell>
          <cell r="BB40" t="str">
            <v/>
          </cell>
          <cell r="BE40" t="str">
            <v/>
          </cell>
          <cell r="BH40" t="str">
            <v/>
          </cell>
          <cell r="BK40" t="str">
            <v/>
          </cell>
          <cell r="BN40" t="str">
            <v>Illusion Veil</v>
          </cell>
        </row>
        <row r="41">
          <cell r="A41" t="str">
            <v>Heart of Fire</v>
          </cell>
          <cell r="B41">
            <v>37</v>
          </cell>
          <cell r="C41" t="b">
            <v>0</v>
          </cell>
          <cell r="D41" t="b">
            <v>1</v>
          </cell>
          <cell r="E41" t="b">
            <v>0</v>
          </cell>
          <cell r="G41" t="b">
            <v>0</v>
          </cell>
          <cell r="H41" t="b">
            <v>0</v>
          </cell>
          <cell r="I41" t="b">
            <v>1</v>
          </cell>
          <cell r="J41" t="b">
            <v>0</v>
          </cell>
          <cell r="K41" t="b">
            <v>0</v>
          </cell>
          <cell r="L41" t="b">
            <v>0</v>
          </cell>
          <cell r="M41" t="b">
            <v>0</v>
          </cell>
          <cell r="N41" t="b">
            <v>0</v>
          </cell>
          <cell r="O41" t="b">
            <v>0</v>
          </cell>
          <cell r="P41" t="b">
            <v>0</v>
          </cell>
          <cell r="Q41" t="b">
            <v>0</v>
          </cell>
          <cell r="R41" t="b">
            <v>0</v>
          </cell>
          <cell r="S41" t="b">
            <v>1</v>
          </cell>
          <cell r="T41" t="b">
            <v>0</v>
          </cell>
          <cell r="U41" t="b">
            <v>0</v>
          </cell>
          <cell r="X41" t="str">
            <v/>
          </cell>
          <cell r="AA41" t="str">
            <v/>
          </cell>
          <cell r="AD41" t="str">
            <v/>
          </cell>
          <cell r="AG41" t="str">
            <v/>
          </cell>
          <cell r="AJ41" t="str">
            <v/>
          </cell>
          <cell r="AM41" t="str">
            <v/>
          </cell>
          <cell r="AP41" t="str">
            <v/>
          </cell>
          <cell r="AS41" t="str">
            <v/>
          </cell>
          <cell r="AV41" t="str">
            <v/>
          </cell>
          <cell r="AY41" t="str">
            <v/>
          </cell>
          <cell r="BB41" t="str">
            <v/>
          </cell>
          <cell r="BE41" t="str">
            <v/>
          </cell>
          <cell r="BH41" t="str">
            <v/>
          </cell>
          <cell r="BK41" t="str">
            <v/>
          </cell>
          <cell r="BN41" t="str">
            <v>Impulse Boots</v>
          </cell>
        </row>
        <row r="42">
          <cell r="A42" t="str">
            <v>Hunter's Circlet</v>
          </cell>
          <cell r="B42">
            <v>38</v>
          </cell>
          <cell r="C42" t="b">
            <v>0</v>
          </cell>
          <cell r="D42" t="b">
            <v>1</v>
          </cell>
          <cell r="E42" t="b">
            <v>0</v>
          </cell>
          <cell r="G42" t="b">
            <v>0</v>
          </cell>
          <cell r="H42" t="b">
            <v>1</v>
          </cell>
          <cell r="I42" t="b">
            <v>1</v>
          </cell>
          <cell r="J42" t="b">
            <v>1</v>
          </cell>
          <cell r="K42" t="b">
            <v>0</v>
          </cell>
          <cell r="L42" t="b">
            <v>1</v>
          </cell>
          <cell r="M42" t="b">
            <v>0</v>
          </cell>
          <cell r="N42" t="b">
            <v>0</v>
          </cell>
          <cell r="O42" t="b">
            <v>0</v>
          </cell>
          <cell r="P42" t="b">
            <v>0</v>
          </cell>
          <cell r="Q42" t="b">
            <v>0</v>
          </cell>
          <cell r="R42" t="b">
            <v>0</v>
          </cell>
          <cell r="S42" t="b">
            <v>0</v>
          </cell>
          <cell r="T42" t="b">
            <v>0</v>
          </cell>
          <cell r="U42" t="b">
            <v>0</v>
          </cell>
          <cell r="X42" t="str">
            <v/>
          </cell>
          <cell r="AA42" t="str">
            <v/>
          </cell>
          <cell r="AD42" t="str">
            <v/>
          </cell>
          <cell r="AG42" t="str">
            <v/>
          </cell>
          <cell r="AJ42" t="str">
            <v/>
          </cell>
          <cell r="AM42" t="str">
            <v/>
          </cell>
          <cell r="AP42" t="str">
            <v/>
          </cell>
          <cell r="AS42" t="str">
            <v/>
          </cell>
          <cell r="AV42" t="str">
            <v/>
          </cell>
          <cell r="AY42" t="str">
            <v/>
          </cell>
          <cell r="BB42" t="str">
            <v/>
          </cell>
          <cell r="BE42" t="str">
            <v/>
          </cell>
          <cell r="BH42" t="str">
            <v/>
          </cell>
          <cell r="BK42" t="str">
            <v/>
          </cell>
          <cell r="BN42" t="str">
            <v>Incarnate Avatar (Chaotic)</v>
          </cell>
        </row>
        <row r="43">
          <cell r="A43" t="str">
            <v>Illusion Veil</v>
          </cell>
          <cell r="B43">
            <v>39</v>
          </cell>
          <cell r="C43" t="b">
            <v>0</v>
          </cell>
          <cell r="D43" t="b">
            <v>1</v>
          </cell>
          <cell r="E43" t="b">
            <v>0</v>
          </cell>
          <cell r="G43" t="b">
            <v>1</v>
          </cell>
          <cell r="H43" t="b">
            <v>1</v>
          </cell>
          <cell r="I43" t="b">
            <v>0</v>
          </cell>
          <cell r="J43" t="b">
            <v>1</v>
          </cell>
          <cell r="K43" t="b">
            <v>0</v>
          </cell>
          <cell r="L43" t="b">
            <v>0</v>
          </cell>
          <cell r="M43" t="b">
            <v>0</v>
          </cell>
          <cell r="N43" t="b">
            <v>0</v>
          </cell>
          <cell r="O43" t="b">
            <v>0</v>
          </cell>
          <cell r="P43" t="b">
            <v>1</v>
          </cell>
          <cell r="Q43" t="b">
            <v>0</v>
          </cell>
          <cell r="R43" t="b">
            <v>0</v>
          </cell>
          <cell r="S43" t="b">
            <v>0</v>
          </cell>
          <cell r="T43" t="b">
            <v>0</v>
          </cell>
          <cell r="U43" t="b">
            <v>0</v>
          </cell>
          <cell r="X43" t="str">
            <v/>
          </cell>
          <cell r="AA43" t="str">
            <v/>
          </cell>
          <cell r="AD43" t="str">
            <v/>
          </cell>
          <cell r="AG43" t="str">
            <v/>
          </cell>
          <cell r="AJ43" t="str">
            <v/>
          </cell>
          <cell r="AM43" t="str">
            <v/>
          </cell>
          <cell r="AP43" t="str">
            <v/>
          </cell>
          <cell r="AS43" t="str">
            <v/>
          </cell>
          <cell r="AV43" t="str">
            <v/>
          </cell>
          <cell r="AY43" t="str">
            <v/>
          </cell>
          <cell r="BB43" t="str">
            <v/>
          </cell>
          <cell r="BE43" t="str">
            <v/>
          </cell>
          <cell r="BH43" t="str">
            <v/>
          </cell>
          <cell r="BK43" t="str">
            <v/>
          </cell>
          <cell r="BN43" t="str">
            <v>Incarnate Avatar (Evil)</v>
          </cell>
        </row>
        <row r="44">
          <cell r="A44" t="str">
            <v>Impulse Boots</v>
          </cell>
          <cell r="B44">
            <v>40</v>
          </cell>
          <cell r="C44" t="b">
            <v>0</v>
          </cell>
          <cell r="D44" t="b">
            <v>1</v>
          </cell>
          <cell r="E44" t="b">
            <v>0</v>
          </cell>
          <cell r="G44" t="b">
            <v>1</v>
          </cell>
          <cell r="H44" t="b">
            <v>1</v>
          </cell>
          <cell r="I44" t="b">
            <v>0</v>
          </cell>
          <cell r="J44" t="b">
            <v>1</v>
          </cell>
          <cell r="K44" t="b">
            <v>0</v>
          </cell>
          <cell r="L44" t="b">
            <v>0</v>
          </cell>
          <cell r="M44" t="b">
            <v>1</v>
          </cell>
          <cell r="N44" t="b">
            <v>0</v>
          </cell>
          <cell r="O44" t="b">
            <v>0</v>
          </cell>
          <cell r="P44" t="b">
            <v>0</v>
          </cell>
          <cell r="Q44" t="b">
            <v>0</v>
          </cell>
          <cell r="R44" t="b">
            <v>0</v>
          </cell>
          <cell r="S44" t="b">
            <v>0</v>
          </cell>
          <cell r="T44" t="b">
            <v>0</v>
          </cell>
          <cell r="U44" t="b">
            <v>0</v>
          </cell>
          <cell r="X44" t="str">
            <v/>
          </cell>
          <cell r="AA44" t="str">
            <v/>
          </cell>
          <cell r="AD44" t="str">
            <v/>
          </cell>
          <cell r="AG44" t="str">
            <v/>
          </cell>
          <cell r="AJ44" t="str">
            <v/>
          </cell>
          <cell r="AM44" t="str">
            <v/>
          </cell>
          <cell r="AP44" t="str">
            <v/>
          </cell>
          <cell r="AS44" t="str">
            <v/>
          </cell>
          <cell r="AV44" t="str">
            <v/>
          </cell>
          <cell r="AY44" t="str">
            <v/>
          </cell>
          <cell r="BB44" t="str">
            <v/>
          </cell>
          <cell r="BE44" t="str">
            <v/>
          </cell>
          <cell r="BH44" t="str">
            <v/>
          </cell>
          <cell r="BK44" t="str">
            <v/>
          </cell>
          <cell r="BN44" t="str">
            <v>Incarnate Avatar (Good)</v>
          </cell>
        </row>
        <row r="45">
          <cell r="A45" t="str">
            <v>Incarnate Avatar (Chaotic)</v>
          </cell>
          <cell r="B45">
            <v>41</v>
          </cell>
          <cell r="C45" t="b">
            <v>0</v>
          </cell>
          <cell r="D45" t="b">
            <v>1</v>
          </cell>
          <cell r="E45" t="b">
            <v>0</v>
          </cell>
          <cell r="F45" t="str">
            <v>Chaotic</v>
          </cell>
          <cell r="G45" t="b">
            <v>1</v>
          </cell>
          <cell r="H45" t="b">
            <v>0</v>
          </cell>
          <cell r="I45" t="b">
            <v>0</v>
          </cell>
          <cell r="J45" t="b">
            <v>0</v>
          </cell>
          <cell r="K45" t="b">
            <v>0</v>
          </cell>
          <cell r="L45" t="b">
            <v>0</v>
          </cell>
          <cell r="M45" t="b">
            <v>0</v>
          </cell>
          <cell r="N45" t="b">
            <v>0</v>
          </cell>
          <cell r="O45" t="b">
            <v>0</v>
          </cell>
          <cell r="P45" t="b">
            <v>0</v>
          </cell>
          <cell r="Q45" t="b">
            <v>0</v>
          </cell>
          <cell r="R45" t="b">
            <v>0</v>
          </cell>
          <cell r="S45" t="b">
            <v>0</v>
          </cell>
          <cell r="T45" t="b">
            <v>0</v>
          </cell>
          <cell r="U45" t="b">
            <v>1</v>
          </cell>
          <cell r="X45" t="str">
            <v/>
          </cell>
          <cell r="AA45" t="str">
            <v/>
          </cell>
          <cell r="AD45" t="str">
            <v/>
          </cell>
          <cell r="AG45" t="str">
            <v/>
          </cell>
          <cell r="AJ45" t="str">
            <v/>
          </cell>
          <cell r="AM45" t="str">
            <v/>
          </cell>
          <cell r="AP45" t="str">
            <v/>
          </cell>
          <cell r="AS45" t="str">
            <v/>
          </cell>
          <cell r="AV45" t="str">
            <v/>
          </cell>
          <cell r="AY45" t="str">
            <v/>
          </cell>
          <cell r="BB45" t="str">
            <v/>
          </cell>
          <cell r="BE45" t="str">
            <v/>
          </cell>
          <cell r="BH45" t="str">
            <v/>
          </cell>
          <cell r="BK45" t="str">
            <v/>
          </cell>
          <cell r="BN45" t="str">
            <v>Incarnate Avatar (Lawful)</v>
          </cell>
        </row>
        <row r="46">
          <cell r="A46" t="str">
            <v>Incarnate Avatar (Evil)</v>
          </cell>
          <cell r="B46">
            <v>42</v>
          </cell>
          <cell r="C46" t="b">
            <v>0</v>
          </cell>
          <cell r="D46" t="b">
            <v>1</v>
          </cell>
          <cell r="E46" t="b">
            <v>0</v>
          </cell>
          <cell r="F46" t="str">
            <v>Evil</v>
          </cell>
          <cell r="G46" t="b">
            <v>1</v>
          </cell>
          <cell r="H46" t="b">
            <v>0</v>
          </cell>
          <cell r="I46" t="b">
            <v>0</v>
          </cell>
          <cell r="J46" t="b">
            <v>0</v>
          </cell>
          <cell r="K46" t="b">
            <v>0</v>
          </cell>
          <cell r="L46" t="b">
            <v>0</v>
          </cell>
          <cell r="M46" t="b">
            <v>0</v>
          </cell>
          <cell r="N46" t="b">
            <v>0</v>
          </cell>
          <cell r="O46" t="b">
            <v>0</v>
          </cell>
          <cell r="P46" t="b">
            <v>0</v>
          </cell>
          <cell r="Q46" t="b">
            <v>0</v>
          </cell>
          <cell r="R46" t="b">
            <v>0</v>
          </cell>
          <cell r="S46" t="b">
            <v>0</v>
          </cell>
          <cell r="T46" t="b">
            <v>0</v>
          </cell>
          <cell r="U46" t="b">
            <v>1</v>
          </cell>
          <cell r="X46" t="str">
            <v/>
          </cell>
          <cell r="AA46" t="str">
            <v/>
          </cell>
          <cell r="AD46" t="str">
            <v/>
          </cell>
          <cell r="AG46" t="str">
            <v/>
          </cell>
          <cell r="AJ46" t="str">
            <v/>
          </cell>
          <cell r="AM46" t="str">
            <v/>
          </cell>
          <cell r="AP46" t="str">
            <v/>
          </cell>
          <cell r="AS46" t="str">
            <v/>
          </cell>
          <cell r="AV46" t="str">
            <v/>
          </cell>
          <cell r="AY46" t="str">
            <v/>
          </cell>
          <cell r="BB46" t="str">
            <v/>
          </cell>
          <cell r="BE46" t="str">
            <v/>
          </cell>
          <cell r="BH46" t="str">
            <v/>
          </cell>
          <cell r="BK46" t="str">
            <v/>
          </cell>
          <cell r="BN46" t="str">
            <v>Incarnate Weapon (Chaotic)</v>
          </cell>
        </row>
        <row r="47">
          <cell r="A47" t="str">
            <v>Incarnate Avatar (Good)</v>
          </cell>
          <cell r="B47">
            <v>43</v>
          </cell>
          <cell r="C47" t="b">
            <v>0</v>
          </cell>
          <cell r="D47" t="b">
            <v>1</v>
          </cell>
          <cell r="E47" t="b">
            <v>0</v>
          </cell>
          <cell r="F47" t="str">
            <v>Good</v>
          </cell>
          <cell r="G47" t="b">
            <v>1</v>
          </cell>
          <cell r="H47" t="b">
            <v>0</v>
          </cell>
          <cell r="I47" t="b">
            <v>0</v>
          </cell>
          <cell r="J47" t="b">
            <v>0</v>
          </cell>
          <cell r="K47" t="b">
            <v>0</v>
          </cell>
          <cell r="L47" t="b">
            <v>0</v>
          </cell>
          <cell r="M47" t="b">
            <v>0</v>
          </cell>
          <cell r="N47" t="b">
            <v>0</v>
          </cell>
          <cell r="O47" t="b">
            <v>0</v>
          </cell>
          <cell r="P47" t="b">
            <v>0</v>
          </cell>
          <cell r="Q47" t="b">
            <v>0</v>
          </cell>
          <cell r="R47" t="b">
            <v>0</v>
          </cell>
          <cell r="S47" t="b">
            <v>0</v>
          </cell>
          <cell r="T47" t="b">
            <v>0</v>
          </cell>
          <cell r="U47" t="b">
            <v>1</v>
          </cell>
          <cell r="X47" t="str">
            <v/>
          </cell>
          <cell r="AA47" t="str">
            <v/>
          </cell>
          <cell r="AD47" t="str">
            <v/>
          </cell>
          <cell r="AG47" t="str">
            <v/>
          </cell>
          <cell r="AJ47" t="str">
            <v/>
          </cell>
          <cell r="AM47" t="str">
            <v/>
          </cell>
          <cell r="AP47" t="str">
            <v/>
          </cell>
          <cell r="AS47" t="str">
            <v/>
          </cell>
          <cell r="AV47" t="str">
            <v/>
          </cell>
          <cell r="AY47" t="str">
            <v/>
          </cell>
          <cell r="BB47" t="str">
            <v/>
          </cell>
          <cell r="BE47" t="str">
            <v/>
          </cell>
          <cell r="BH47" t="str">
            <v/>
          </cell>
          <cell r="BK47" t="str">
            <v/>
          </cell>
          <cell r="BN47" t="str">
            <v>Incarnate Weapon (Evil)</v>
          </cell>
        </row>
        <row r="48">
          <cell r="A48" t="str">
            <v>Incarnate Avatar (Lawful)</v>
          </cell>
          <cell r="B48">
            <v>44</v>
          </cell>
          <cell r="C48" t="b">
            <v>0</v>
          </cell>
          <cell r="D48" t="b">
            <v>1</v>
          </cell>
          <cell r="E48" t="b">
            <v>0</v>
          </cell>
          <cell r="F48" t="str">
            <v>Lawful</v>
          </cell>
          <cell r="G48" t="b">
            <v>1</v>
          </cell>
          <cell r="H48" t="b">
            <v>0</v>
          </cell>
          <cell r="I48" t="b">
            <v>0</v>
          </cell>
          <cell r="J48" t="b">
            <v>0</v>
          </cell>
          <cell r="K48" t="b">
            <v>0</v>
          </cell>
          <cell r="L48" t="b">
            <v>0</v>
          </cell>
          <cell r="M48" t="b">
            <v>0</v>
          </cell>
          <cell r="N48" t="b">
            <v>0</v>
          </cell>
          <cell r="O48" t="b">
            <v>0</v>
          </cell>
          <cell r="P48" t="b">
            <v>0</v>
          </cell>
          <cell r="Q48" t="b">
            <v>0</v>
          </cell>
          <cell r="R48" t="b">
            <v>0</v>
          </cell>
          <cell r="S48" t="b">
            <v>0</v>
          </cell>
          <cell r="T48" t="b">
            <v>0</v>
          </cell>
          <cell r="U48" t="b">
            <v>1</v>
          </cell>
          <cell r="X48" t="str">
            <v/>
          </cell>
          <cell r="AA48" t="str">
            <v/>
          </cell>
          <cell r="AD48" t="str">
            <v/>
          </cell>
          <cell r="AG48" t="str">
            <v/>
          </cell>
          <cell r="AJ48" t="str">
            <v/>
          </cell>
          <cell r="AM48" t="str">
            <v/>
          </cell>
          <cell r="AP48" t="str">
            <v/>
          </cell>
          <cell r="AS48" t="str">
            <v/>
          </cell>
          <cell r="AV48" t="str">
            <v/>
          </cell>
          <cell r="AY48" t="str">
            <v/>
          </cell>
          <cell r="BB48" t="str">
            <v/>
          </cell>
          <cell r="BE48" t="str">
            <v/>
          </cell>
          <cell r="BH48" t="str">
            <v/>
          </cell>
          <cell r="BK48" t="str">
            <v/>
          </cell>
          <cell r="BN48" t="str">
            <v>Incarnate Weapon (Good)</v>
          </cell>
        </row>
        <row r="49">
          <cell r="A49" t="str">
            <v>Incarnate Weapon (Chaotic)</v>
          </cell>
          <cell r="B49">
            <v>45</v>
          </cell>
          <cell r="C49" t="b">
            <v>0</v>
          </cell>
          <cell r="D49" t="b">
            <v>1</v>
          </cell>
          <cell r="E49" t="b">
            <v>0</v>
          </cell>
          <cell r="F49" t="str">
            <v>Chaotic</v>
          </cell>
          <cell r="G49" t="b">
            <v>1</v>
          </cell>
          <cell r="H49" t="b">
            <v>0</v>
          </cell>
          <cell r="I49" t="b">
            <v>0</v>
          </cell>
          <cell r="J49" t="b">
            <v>0</v>
          </cell>
          <cell r="K49" t="b">
            <v>0</v>
          </cell>
          <cell r="L49" t="b">
            <v>0</v>
          </cell>
          <cell r="M49" t="b">
            <v>0</v>
          </cell>
          <cell r="N49" t="b">
            <v>0</v>
          </cell>
          <cell r="O49" t="b">
            <v>1</v>
          </cell>
          <cell r="P49" t="b">
            <v>0</v>
          </cell>
          <cell r="Q49" t="b">
            <v>0</v>
          </cell>
          <cell r="R49" t="b">
            <v>0</v>
          </cell>
          <cell r="S49" t="b">
            <v>0</v>
          </cell>
          <cell r="T49" t="b">
            <v>0</v>
          </cell>
          <cell r="U49" t="b">
            <v>0</v>
          </cell>
          <cell r="X49" t="str">
            <v/>
          </cell>
          <cell r="AA49" t="str">
            <v/>
          </cell>
          <cell r="AD49" t="str">
            <v/>
          </cell>
          <cell r="AG49" t="str">
            <v/>
          </cell>
          <cell r="AJ49" t="str">
            <v/>
          </cell>
          <cell r="AM49" t="str">
            <v/>
          </cell>
          <cell r="AP49" t="str">
            <v/>
          </cell>
          <cell r="AS49" t="str">
            <v/>
          </cell>
          <cell r="AV49" t="str">
            <v/>
          </cell>
          <cell r="AY49" t="str">
            <v/>
          </cell>
          <cell r="BB49" t="str">
            <v/>
          </cell>
          <cell r="BE49" t="str">
            <v/>
          </cell>
          <cell r="BH49" t="str">
            <v/>
          </cell>
          <cell r="BK49" t="str">
            <v/>
          </cell>
          <cell r="BN49" t="str">
            <v>Incarnate Weapon (Lawful)</v>
          </cell>
        </row>
        <row r="50">
          <cell r="A50" t="str">
            <v>Incarnate Weapon (Evil)</v>
          </cell>
          <cell r="B50">
            <v>46</v>
          </cell>
          <cell r="C50" t="b">
            <v>0</v>
          </cell>
          <cell r="D50" t="b">
            <v>1</v>
          </cell>
          <cell r="E50" t="b">
            <v>0</v>
          </cell>
          <cell r="F50" t="str">
            <v>Evil</v>
          </cell>
          <cell r="G50" t="b">
            <v>1</v>
          </cell>
          <cell r="H50" t="b">
            <v>0</v>
          </cell>
          <cell r="I50" t="b">
            <v>0</v>
          </cell>
          <cell r="J50" t="b">
            <v>0</v>
          </cell>
          <cell r="K50" t="b">
            <v>0</v>
          </cell>
          <cell r="L50" t="b">
            <v>0</v>
          </cell>
          <cell r="M50" t="b">
            <v>0</v>
          </cell>
          <cell r="N50" t="b">
            <v>0</v>
          </cell>
          <cell r="O50" t="b">
            <v>1</v>
          </cell>
          <cell r="P50" t="b">
            <v>0</v>
          </cell>
          <cell r="Q50" t="b">
            <v>0</v>
          </cell>
          <cell r="R50" t="b">
            <v>0</v>
          </cell>
          <cell r="S50" t="b">
            <v>0</v>
          </cell>
          <cell r="T50" t="b">
            <v>0</v>
          </cell>
          <cell r="U50" t="b">
            <v>0</v>
          </cell>
          <cell r="X50" t="str">
            <v/>
          </cell>
          <cell r="AA50" t="str">
            <v/>
          </cell>
          <cell r="AD50" t="str">
            <v/>
          </cell>
          <cell r="AG50" t="str">
            <v/>
          </cell>
          <cell r="AJ50" t="str">
            <v/>
          </cell>
          <cell r="AM50" t="str">
            <v/>
          </cell>
          <cell r="AP50" t="str">
            <v/>
          </cell>
          <cell r="AS50" t="str">
            <v/>
          </cell>
          <cell r="AV50" t="str">
            <v/>
          </cell>
          <cell r="AY50" t="str">
            <v/>
          </cell>
          <cell r="BB50" t="str">
            <v/>
          </cell>
          <cell r="BE50" t="str">
            <v/>
          </cell>
          <cell r="BH50" t="str">
            <v/>
          </cell>
          <cell r="BK50" t="str">
            <v/>
          </cell>
          <cell r="BN50" t="str">
            <v>Keeneye Lenses</v>
          </cell>
        </row>
        <row r="51">
          <cell r="A51" t="str">
            <v>Incarnate Weapon (Good)</v>
          </cell>
          <cell r="B51">
            <v>47</v>
          </cell>
          <cell r="C51" t="b">
            <v>0</v>
          </cell>
          <cell r="D51" t="b">
            <v>1</v>
          </cell>
          <cell r="E51" t="b">
            <v>0</v>
          </cell>
          <cell r="F51" t="str">
            <v>Good</v>
          </cell>
          <cell r="G51" t="b">
            <v>1</v>
          </cell>
          <cell r="H51" t="b">
            <v>0</v>
          </cell>
          <cell r="I51" t="b">
            <v>0</v>
          </cell>
          <cell r="J51" t="b">
            <v>0</v>
          </cell>
          <cell r="K51" t="b">
            <v>0</v>
          </cell>
          <cell r="L51" t="b">
            <v>0</v>
          </cell>
          <cell r="M51" t="b">
            <v>0</v>
          </cell>
          <cell r="N51" t="b">
            <v>0</v>
          </cell>
          <cell r="O51" t="b">
            <v>1</v>
          </cell>
          <cell r="P51" t="b">
            <v>0</v>
          </cell>
          <cell r="Q51" t="b">
            <v>0</v>
          </cell>
          <cell r="R51" t="b">
            <v>0</v>
          </cell>
          <cell r="S51" t="b">
            <v>0</v>
          </cell>
          <cell r="T51" t="b">
            <v>0</v>
          </cell>
          <cell r="U51" t="b">
            <v>0</v>
          </cell>
          <cell r="X51" t="str">
            <v/>
          </cell>
          <cell r="AA51" t="str">
            <v/>
          </cell>
          <cell r="AD51" t="str">
            <v/>
          </cell>
          <cell r="AG51" t="str">
            <v/>
          </cell>
          <cell r="AJ51" t="str">
            <v/>
          </cell>
          <cell r="AM51" t="str">
            <v/>
          </cell>
          <cell r="AP51" t="str">
            <v/>
          </cell>
          <cell r="AS51" t="str">
            <v/>
          </cell>
          <cell r="AV51" t="str">
            <v/>
          </cell>
          <cell r="AY51" t="str">
            <v/>
          </cell>
          <cell r="BB51" t="str">
            <v/>
          </cell>
          <cell r="BE51" t="str">
            <v/>
          </cell>
          <cell r="BH51" t="str">
            <v/>
          </cell>
          <cell r="BK51" t="str">
            <v/>
          </cell>
          <cell r="BN51" t="str">
            <v>Kraken Mantle</v>
          </cell>
        </row>
        <row r="52">
          <cell r="A52" t="str">
            <v>Incarnate Weapon (Lawful)</v>
          </cell>
          <cell r="B52">
            <v>48</v>
          </cell>
          <cell r="C52" t="b">
            <v>0</v>
          </cell>
          <cell r="D52" t="b">
            <v>1</v>
          </cell>
          <cell r="E52" t="b">
            <v>0</v>
          </cell>
          <cell r="F52" t="str">
            <v>Lawful</v>
          </cell>
          <cell r="G52" t="b">
            <v>1</v>
          </cell>
          <cell r="H52" t="b">
            <v>0</v>
          </cell>
          <cell r="I52" t="b">
            <v>0</v>
          </cell>
          <cell r="J52" t="b">
            <v>0</v>
          </cell>
          <cell r="K52" t="b">
            <v>0</v>
          </cell>
          <cell r="L52" t="b">
            <v>0</v>
          </cell>
          <cell r="M52" t="b">
            <v>0</v>
          </cell>
          <cell r="N52" t="b">
            <v>0</v>
          </cell>
          <cell r="O52" t="b">
            <v>1</v>
          </cell>
          <cell r="P52" t="b">
            <v>0</v>
          </cell>
          <cell r="Q52" t="b">
            <v>0</v>
          </cell>
          <cell r="R52" t="b">
            <v>0</v>
          </cell>
          <cell r="S52" t="b">
            <v>0</v>
          </cell>
          <cell r="T52" t="b">
            <v>0</v>
          </cell>
          <cell r="U52" t="b">
            <v>0</v>
          </cell>
          <cell r="X52" t="str">
            <v/>
          </cell>
          <cell r="AA52" t="str">
            <v/>
          </cell>
          <cell r="AD52" t="str">
            <v/>
          </cell>
          <cell r="AG52" t="str">
            <v/>
          </cell>
          <cell r="AJ52" t="str">
            <v/>
          </cell>
          <cell r="AM52" t="str">
            <v/>
          </cell>
          <cell r="AP52" t="str">
            <v/>
          </cell>
          <cell r="AS52" t="str">
            <v/>
          </cell>
          <cell r="AV52" t="str">
            <v/>
          </cell>
          <cell r="AY52" t="str">
            <v/>
          </cell>
          <cell r="BB52" t="str">
            <v/>
          </cell>
          <cell r="BE52" t="str">
            <v/>
          </cell>
          <cell r="BH52" t="str">
            <v/>
          </cell>
          <cell r="BK52" t="str">
            <v/>
          </cell>
          <cell r="BN52" t="str">
            <v>Krenshar Mask</v>
          </cell>
        </row>
        <row r="53">
          <cell r="A53" t="str">
            <v>Keeneye Lenses</v>
          </cell>
          <cell r="B53">
            <v>49</v>
          </cell>
          <cell r="C53" t="b">
            <v>0</v>
          </cell>
          <cell r="D53" t="b">
            <v>1</v>
          </cell>
          <cell r="E53" t="b">
            <v>0</v>
          </cell>
          <cell r="G53" t="b">
            <v>1</v>
          </cell>
          <cell r="H53" t="b">
            <v>0</v>
          </cell>
          <cell r="I53" t="b">
            <v>0</v>
          </cell>
          <cell r="J53" t="b">
            <v>0</v>
          </cell>
          <cell r="K53" t="b">
            <v>0</v>
          </cell>
          <cell r="L53" t="b">
            <v>0</v>
          </cell>
          <cell r="M53" t="b">
            <v>0</v>
          </cell>
          <cell r="N53" t="b">
            <v>0</v>
          </cell>
          <cell r="O53" t="b">
            <v>0</v>
          </cell>
          <cell r="P53" t="b">
            <v>1</v>
          </cell>
          <cell r="Q53" t="b">
            <v>0</v>
          </cell>
          <cell r="R53" t="b">
            <v>0</v>
          </cell>
          <cell r="S53" t="b">
            <v>0</v>
          </cell>
          <cell r="T53" t="b">
            <v>0</v>
          </cell>
          <cell r="U53" t="b">
            <v>1</v>
          </cell>
          <cell r="X53" t="str">
            <v/>
          </cell>
          <cell r="AA53" t="str">
            <v/>
          </cell>
          <cell r="AD53" t="str">
            <v/>
          </cell>
          <cell r="AG53" t="str">
            <v/>
          </cell>
          <cell r="AJ53" t="str">
            <v/>
          </cell>
          <cell r="AM53" t="str">
            <v/>
          </cell>
          <cell r="AP53" t="str">
            <v/>
          </cell>
          <cell r="AS53" t="str">
            <v/>
          </cell>
          <cell r="AV53" t="str">
            <v/>
          </cell>
          <cell r="AY53" t="str">
            <v/>
          </cell>
          <cell r="BB53" t="str">
            <v/>
          </cell>
          <cell r="BE53" t="str">
            <v/>
          </cell>
          <cell r="BH53" t="str">
            <v/>
          </cell>
          <cell r="BK53" t="str">
            <v/>
          </cell>
          <cell r="BN53" t="str">
            <v>Kruthik Claws</v>
          </cell>
        </row>
        <row r="54">
          <cell r="A54" t="str">
            <v>Kraken Mantle</v>
          </cell>
          <cell r="B54">
            <v>50</v>
          </cell>
          <cell r="C54" t="b">
            <v>0</v>
          </cell>
          <cell r="D54" t="b">
            <v>1</v>
          </cell>
          <cell r="E54" t="b">
            <v>0</v>
          </cell>
          <cell r="G54" t="b">
            <v>0</v>
          </cell>
          <cell r="H54" t="b">
            <v>0</v>
          </cell>
          <cell r="I54" t="b">
            <v>1</v>
          </cell>
          <cell r="J54" t="b">
            <v>0</v>
          </cell>
          <cell r="K54" t="b">
            <v>0</v>
          </cell>
          <cell r="L54" t="b">
            <v>0</v>
          </cell>
          <cell r="M54" t="b">
            <v>0</v>
          </cell>
          <cell r="N54" t="b">
            <v>0</v>
          </cell>
          <cell r="O54" t="b">
            <v>1</v>
          </cell>
          <cell r="P54" t="b">
            <v>0</v>
          </cell>
          <cell r="Q54" t="b">
            <v>0</v>
          </cell>
          <cell r="R54" t="b">
            <v>0</v>
          </cell>
          <cell r="S54" t="b">
            <v>0</v>
          </cell>
          <cell r="T54" t="b">
            <v>0</v>
          </cell>
          <cell r="U54" t="b">
            <v>0</v>
          </cell>
          <cell r="X54" t="str">
            <v/>
          </cell>
          <cell r="AA54" t="str">
            <v/>
          </cell>
          <cell r="AD54" t="str">
            <v/>
          </cell>
          <cell r="AG54" t="str">
            <v/>
          </cell>
          <cell r="AJ54" t="str">
            <v/>
          </cell>
          <cell r="AM54" t="str">
            <v/>
          </cell>
          <cell r="AP54" t="str">
            <v/>
          </cell>
          <cell r="AS54" t="str">
            <v/>
          </cell>
          <cell r="AV54" t="str">
            <v/>
          </cell>
          <cell r="AY54" t="str">
            <v/>
          </cell>
          <cell r="BB54" t="str">
            <v/>
          </cell>
          <cell r="BE54" t="str">
            <v/>
          </cell>
          <cell r="BH54" t="str">
            <v/>
          </cell>
          <cell r="BK54" t="str">
            <v/>
          </cell>
          <cell r="BN54" t="str">
            <v>Lamia Belt</v>
          </cell>
        </row>
        <row r="55">
          <cell r="A55" t="str">
            <v>Krenshar Mask</v>
          </cell>
          <cell r="B55">
            <v>51</v>
          </cell>
          <cell r="C55" t="b">
            <v>0</v>
          </cell>
          <cell r="D55" t="b">
            <v>1</v>
          </cell>
          <cell r="E55" t="b">
            <v>0</v>
          </cell>
          <cell r="G55" t="b">
            <v>0</v>
          </cell>
          <cell r="H55" t="b">
            <v>0</v>
          </cell>
          <cell r="I55" t="b">
            <v>1</v>
          </cell>
          <cell r="J55" t="b">
            <v>0</v>
          </cell>
          <cell r="K55" t="b">
            <v>0</v>
          </cell>
          <cell r="L55" t="b">
            <v>0</v>
          </cell>
          <cell r="M55" t="b">
            <v>0</v>
          </cell>
          <cell r="N55" t="b">
            <v>0</v>
          </cell>
          <cell r="O55" t="b">
            <v>0</v>
          </cell>
          <cell r="P55" t="b">
            <v>1</v>
          </cell>
          <cell r="Q55" t="b">
            <v>0</v>
          </cell>
          <cell r="R55" t="b">
            <v>0</v>
          </cell>
          <cell r="S55" t="b">
            <v>0</v>
          </cell>
          <cell r="T55" t="b">
            <v>0</v>
          </cell>
          <cell r="U55" t="b">
            <v>0</v>
          </cell>
          <cell r="X55" t="str">
            <v/>
          </cell>
          <cell r="AA55" t="str">
            <v/>
          </cell>
          <cell r="AD55" t="str">
            <v/>
          </cell>
          <cell r="AG55" t="str">
            <v/>
          </cell>
          <cell r="AJ55" t="str">
            <v/>
          </cell>
          <cell r="AM55" t="str">
            <v/>
          </cell>
          <cell r="AP55" t="str">
            <v/>
          </cell>
          <cell r="AS55" t="str">
            <v/>
          </cell>
          <cell r="AV55" t="str">
            <v/>
          </cell>
          <cell r="AY55" t="str">
            <v/>
          </cell>
          <cell r="BB55" t="str">
            <v/>
          </cell>
          <cell r="BE55" t="str">
            <v/>
          </cell>
          <cell r="BH55" t="str">
            <v/>
          </cell>
          <cell r="BK55" t="str">
            <v/>
          </cell>
          <cell r="BN55" t="str">
            <v>Lammasu Mantle</v>
          </cell>
        </row>
        <row r="56">
          <cell r="A56" t="str">
            <v>Kruthik Claws</v>
          </cell>
          <cell r="B56">
            <v>52</v>
          </cell>
          <cell r="C56" t="b">
            <v>0</v>
          </cell>
          <cell r="D56" t="b">
            <v>1</v>
          </cell>
          <cell r="E56" t="b">
            <v>0</v>
          </cell>
          <cell r="G56" t="b">
            <v>0</v>
          </cell>
          <cell r="H56" t="b">
            <v>0</v>
          </cell>
          <cell r="I56" t="b">
            <v>1</v>
          </cell>
          <cell r="J56" t="b">
            <v>0</v>
          </cell>
          <cell r="K56" t="b">
            <v>0</v>
          </cell>
          <cell r="L56" t="b">
            <v>0</v>
          </cell>
          <cell r="M56" t="b">
            <v>0</v>
          </cell>
          <cell r="N56" t="b">
            <v>1</v>
          </cell>
          <cell r="O56" t="b">
            <v>0</v>
          </cell>
          <cell r="P56" t="b">
            <v>0</v>
          </cell>
          <cell r="Q56" t="b">
            <v>1</v>
          </cell>
          <cell r="R56" t="b">
            <v>0</v>
          </cell>
          <cell r="S56" t="b">
            <v>0</v>
          </cell>
          <cell r="T56" t="b">
            <v>0</v>
          </cell>
          <cell r="U56" t="b">
            <v>0</v>
          </cell>
          <cell r="X56" t="str">
            <v/>
          </cell>
          <cell r="AA56" t="str">
            <v/>
          </cell>
          <cell r="AD56" t="str">
            <v/>
          </cell>
          <cell r="AG56" t="str">
            <v/>
          </cell>
          <cell r="AJ56" t="str">
            <v/>
          </cell>
          <cell r="AM56" t="str">
            <v/>
          </cell>
          <cell r="AP56" t="str">
            <v/>
          </cell>
          <cell r="AS56" t="str">
            <v/>
          </cell>
          <cell r="AV56" t="str">
            <v/>
          </cell>
          <cell r="AY56" t="str">
            <v/>
          </cell>
          <cell r="BB56" t="str">
            <v/>
          </cell>
          <cell r="BE56" t="str">
            <v/>
          </cell>
          <cell r="BH56" t="str">
            <v/>
          </cell>
          <cell r="BK56" t="str">
            <v/>
          </cell>
          <cell r="BN56" t="str">
            <v>Landshark Boots</v>
          </cell>
        </row>
        <row r="57">
          <cell r="A57" t="str">
            <v>Lamia Belt</v>
          </cell>
          <cell r="B57">
            <v>53</v>
          </cell>
          <cell r="C57" t="b">
            <v>0</v>
          </cell>
          <cell r="D57" t="b">
            <v>1</v>
          </cell>
          <cell r="E57" t="b">
            <v>0</v>
          </cell>
          <cell r="F57" t="str">
            <v>Evil</v>
          </cell>
          <cell r="G57" t="b">
            <v>0</v>
          </cell>
          <cell r="H57" t="b">
            <v>0</v>
          </cell>
          <cell r="I57" t="b">
            <v>1</v>
          </cell>
          <cell r="J57" t="b">
            <v>0</v>
          </cell>
          <cell r="K57" t="b">
            <v>0</v>
          </cell>
          <cell r="L57" t="b">
            <v>0</v>
          </cell>
          <cell r="M57" t="b">
            <v>0</v>
          </cell>
          <cell r="N57" t="b">
            <v>0</v>
          </cell>
          <cell r="O57" t="b">
            <v>0</v>
          </cell>
          <cell r="P57" t="b">
            <v>0</v>
          </cell>
          <cell r="Q57" t="b">
            <v>0</v>
          </cell>
          <cell r="R57" t="b">
            <v>0</v>
          </cell>
          <cell r="S57" t="b">
            <v>1</v>
          </cell>
          <cell r="T57" t="b">
            <v>0</v>
          </cell>
          <cell r="U57" t="b">
            <v>0</v>
          </cell>
          <cell r="X57" t="str">
            <v/>
          </cell>
          <cell r="AA57" t="str">
            <v/>
          </cell>
          <cell r="AD57" t="str">
            <v/>
          </cell>
          <cell r="AG57" t="str">
            <v/>
          </cell>
          <cell r="AJ57" t="str">
            <v/>
          </cell>
          <cell r="AM57" t="str">
            <v/>
          </cell>
          <cell r="AP57" t="str">
            <v/>
          </cell>
          <cell r="AS57" t="str">
            <v/>
          </cell>
          <cell r="AV57" t="str">
            <v/>
          </cell>
          <cell r="AY57" t="str">
            <v/>
          </cell>
          <cell r="BB57" t="str">
            <v/>
          </cell>
          <cell r="BE57" t="str">
            <v/>
          </cell>
          <cell r="BH57" t="str">
            <v/>
          </cell>
          <cell r="BK57" t="str">
            <v/>
          </cell>
          <cell r="BN57" t="str">
            <v>Lifebond Vestments</v>
          </cell>
        </row>
        <row r="58">
          <cell r="A58" t="str">
            <v>Lammasu Mantle</v>
          </cell>
          <cell r="B58">
            <v>54</v>
          </cell>
          <cell r="C58" t="b">
            <v>0</v>
          </cell>
          <cell r="D58" t="b">
            <v>1</v>
          </cell>
          <cell r="E58" t="b">
            <v>0</v>
          </cell>
          <cell r="F58" t="str">
            <v>Good</v>
          </cell>
          <cell r="G58" t="b">
            <v>1</v>
          </cell>
          <cell r="H58" t="b">
            <v>0</v>
          </cell>
          <cell r="I58" t="b">
            <v>1</v>
          </cell>
          <cell r="J58" t="b">
            <v>0</v>
          </cell>
          <cell r="K58" t="b">
            <v>0</v>
          </cell>
          <cell r="L58" t="b">
            <v>0</v>
          </cell>
          <cell r="M58" t="b">
            <v>0</v>
          </cell>
          <cell r="N58" t="b">
            <v>0</v>
          </cell>
          <cell r="O58" t="b">
            <v>1</v>
          </cell>
          <cell r="P58" t="b">
            <v>0</v>
          </cell>
          <cell r="Q58" t="b">
            <v>1</v>
          </cell>
          <cell r="R58" t="b">
            <v>0</v>
          </cell>
          <cell r="S58" t="b">
            <v>0</v>
          </cell>
          <cell r="T58" t="b">
            <v>0</v>
          </cell>
          <cell r="U58" t="b">
            <v>0</v>
          </cell>
          <cell r="X58" t="str">
            <v/>
          </cell>
          <cell r="AA58" t="str">
            <v/>
          </cell>
          <cell r="AD58" t="str">
            <v/>
          </cell>
          <cell r="AG58" t="str">
            <v/>
          </cell>
          <cell r="AJ58" t="str">
            <v/>
          </cell>
          <cell r="AM58" t="str">
            <v/>
          </cell>
          <cell r="AP58" t="str">
            <v/>
          </cell>
          <cell r="AS58" t="str">
            <v/>
          </cell>
          <cell r="AV58" t="str">
            <v/>
          </cell>
          <cell r="AY58" t="str">
            <v/>
          </cell>
          <cell r="BB58" t="str">
            <v/>
          </cell>
          <cell r="BE58" t="str">
            <v/>
          </cell>
          <cell r="BH58" t="str">
            <v/>
          </cell>
          <cell r="BK58" t="str">
            <v/>
          </cell>
          <cell r="BN58" t="str">
            <v>Lightning Gauntlets</v>
          </cell>
        </row>
        <row r="59">
          <cell r="A59" t="str">
            <v>Landshark Boots</v>
          </cell>
          <cell r="B59">
            <v>55</v>
          </cell>
          <cell r="C59" t="b">
            <v>0</v>
          </cell>
          <cell r="D59" t="b">
            <v>1</v>
          </cell>
          <cell r="E59" t="b">
            <v>0</v>
          </cell>
          <cell r="G59" t="b">
            <v>0</v>
          </cell>
          <cell r="H59" t="b">
            <v>0</v>
          </cell>
          <cell r="I59" t="b">
            <v>1</v>
          </cell>
          <cell r="J59" t="b">
            <v>0</v>
          </cell>
          <cell r="K59" t="b">
            <v>0</v>
          </cell>
          <cell r="L59" t="b">
            <v>0</v>
          </cell>
          <cell r="M59" t="b">
            <v>1</v>
          </cell>
          <cell r="N59" t="b">
            <v>0</v>
          </cell>
          <cell r="O59" t="b">
            <v>0</v>
          </cell>
          <cell r="P59" t="b">
            <v>0</v>
          </cell>
          <cell r="Q59" t="b">
            <v>0</v>
          </cell>
          <cell r="R59" t="b">
            <v>0</v>
          </cell>
          <cell r="S59" t="b">
            <v>0</v>
          </cell>
          <cell r="T59" t="b">
            <v>0</v>
          </cell>
          <cell r="U59" t="b">
            <v>0</v>
          </cell>
          <cell r="X59" t="str">
            <v/>
          </cell>
          <cell r="AA59" t="str">
            <v/>
          </cell>
          <cell r="AD59" t="str">
            <v/>
          </cell>
          <cell r="AG59" t="str">
            <v/>
          </cell>
          <cell r="AJ59" t="str">
            <v/>
          </cell>
          <cell r="AM59" t="str">
            <v/>
          </cell>
          <cell r="AP59" t="str">
            <v/>
          </cell>
          <cell r="AS59" t="str">
            <v/>
          </cell>
          <cell r="AV59" t="str">
            <v/>
          </cell>
          <cell r="AY59" t="str">
            <v/>
          </cell>
          <cell r="BB59" t="str">
            <v/>
          </cell>
          <cell r="BE59" t="str">
            <v/>
          </cell>
          <cell r="BH59" t="str">
            <v/>
          </cell>
          <cell r="BK59" t="str">
            <v/>
          </cell>
          <cell r="BN59" t="str">
            <v>Lucky Dice</v>
          </cell>
        </row>
        <row r="60">
          <cell r="A60" t="str">
            <v>Lifebond Vestments</v>
          </cell>
          <cell r="B60">
            <v>56</v>
          </cell>
          <cell r="C60" t="b">
            <v>0</v>
          </cell>
          <cell r="D60" t="b">
            <v>1</v>
          </cell>
          <cell r="E60" t="b">
            <v>0</v>
          </cell>
          <cell r="G60" t="b">
            <v>0</v>
          </cell>
          <cell r="H60" t="b">
            <v>0</v>
          </cell>
          <cell r="I60" t="b">
            <v>1</v>
          </cell>
          <cell r="J60" t="b">
            <v>0</v>
          </cell>
          <cell r="K60" t="b">
            <v>0</v>
          </cell>
          <cell r="L60" t="b">
            <v>0</v>
          </cell>
          <cell r="M60" t="b">
            <v>0</v>
          </cell>
          <cell r="N60" t="b">
            <v>0</v>
          </cell>
          <cell r="O60" t="b">
            <v>1</v>
          </cell>
          <cell r="P60" t="b">
            <v>0</v>
          </cell>
          <cell r="Q60" t="b">
            <v>0</v>
          </cell>
          <cell r="R60" t="b">
            <v>0</v>
          </cell>
          <cell r="S60" t="b">
            <v>0</v>
          </cell>
          <cell r="T60" t="b">
            <v>1</v>
          </cell>
          <cell r="U60" t="b">
            <v>0</v>
          </cell>
          <cell r="X60" t="str">
            <v/>
          </cell>
          <cell r="AA60" t="str">
            <v/>
          </cell>
          <cell r="AD60" t="str">
            <v/>
          </cell>
          <cell r="AG60" t="str">
            <v/>
          </cell>
          <cell r="AJ60" t="str">
            <v/>
          </cell>
          <cell r="AM60" t="str">
            <v/>
          </cell>
          <cell r="AP60" t="str">
            <v/>
          </cell>
          <cell r="AS60" t="str">
            <v/>
          </cell>
          <cell r="AV60" t="str">
            <v/>
          </cell>
          <cell r="AY60" t="str">
            <v/>
          </cell>
          <cell r="BB60" t="str">
            <v/>
          </cell>
          <cell r="BE60" t="str">
            <v/>
          </cell>
          <cell r="BH60" t="str">
            <v/>
          </cell>
          <cell r="BK60" t="str">
            <v/>
          </cell>
          <cell r="BN60" t="str">
            <v>Mage's Spectacles</v>
          </cell>
        </row>
        <row r="61">
          <cell r="A61" t="str">
            <v>Lightning Gauntlets</v>
          </cell>
          <cell r="B61">
            <v>57</v>
          </cell>
          <cell r="C61" t="b">
            <v>0</v>
          </cell>
          <cell r="D61" t="b">
            <v>1</v>
          </cell>
          <cell r="E61" t="b">
            <v>0</v>
          </cell>
          <cell r="G61" t="b">
            <v>1</v>
          </cell>
          <cell r="H61" t="b">
            <v>0</v>
          </cell>
          <cell r="I61" t="b">
            <v>0</v>
          </cell>
          <cell r="J61" t="b">
            <v>0</v>
          </cell>
          <cell r="K61" t="b">
            <v>0</v>
          </cell>
          <cell r="L61" t="b">
            <v>0</v>
          </cell>
          <cell r="M61" t="b">
            <v>0</v>
          </cell>
          <cell r="N61" t="b">
            <v>1</v>
          </cell>
          <cell r="O61" t="b">
            <v>0</v>
          </cell>
          <cell r="P61" t="b">
            <v>0</v>
          </cell>
          <cell r="Q61" t="b">
            <v>0</v>
          </cell>
          <cell r="R61" t="b">
            <v>0</v>
          </cell>
          <cell r="S61" t="b">
            <v>0</v>
          </cell>
          <cell r="T61" t="b">
            <v>0</v>
          </cell>
          <cell r="U61" t="b">
            <v>0</v>
          </cell>
          <cell r="X61" t="str">
            <v/>
          </cell>
          <cell r="AA61" t="str">
            <v/>
          </cell>
          <cell r="AD61" t="str">
            <v/>
          </cell>
          <cell r="AG61" t="str">
            <v/>
          </cell>
          <cell r="AJ61" t="str">
            <v/>
          </cell>
          <cell r="AM61" t="str">
            <v/>
          </cell>
          <cell r="AP61" t="str">
            <v/>
          </cell>
          <cell r="AS61" t="str">
            <v/>
          </cell>
          <cell r="AV61" t="str">
            <v/>
          </cell>
          <cell r="AY61" t="str">
            <v/>
          </cell>
          <cell r="BB61" t="str">
            <v/>
          </cell>
          <cell r="BE61" t="str">
            <v/>
          </cell>
          <cell r="BH61" t="str">
            <v/>
          </cell>
          <cell r="BK61" t="str">
            <v/>
          </cell>
          <cell r="BN61" t="str">
            <v>Manticore Belt</v>
          </cell>
        </row>
        <row r="62">
          <cell r="A62" t="str">
            <v>Lucky Dice</v>
          </cell>
          <cell r="B62">
            <v>58</v>
          </cell>
          <cell r="C62" t="b">
            <v>0</v>
          </cell>
          <cell r="D62" t="b">
            <v>1</v>
          </cell>
          <cell r="E62" t="b">
            <v>0</v>
          </cell>
          <cell r="G62" t="b">
            <v>1</v>
          </cell>
          <cell r="H62" t="b">
            <v>1</v>
          </cell>
          <cell r="I62" t="b">
            <v>0</v>
          </cell>
          <cell r="J62" t="b">
            <v>1</v>
          </cell>
          <cell r="K62" t="b">
            <v>0</v>
          </cell>
          <cell r="L62" t="b">
            <v>0</v>
          </cell>
          <cell r="M62" t="b">
            <v>0</v>
          </cell>
          <cell r="N62" t="b">
            <v>1</v>
          </cell>
          <cell r="O62" t="b">
            <v>0</v>
          </cell>
          <cell r="P62" t="b">
            <v>0</v>
          </cell>
          <cell r="Q62" t="b">
            <v>0</v>
          </cell>
          <cell r="R62" t="b">
            <v>0</v>
          </cell>
          <cell r="S62" t="b">
            <v>0</v>
          </cell>
          <cell r="T62" t="b">
            <v>0</v>
          </cell>
          <cell r="U62" t="b">
            <v>0</v>
          </cell>
          <cell r="X62" t="str">
            <v/>
          </cell>
          <cell r="AA62" t="str">
            <v/>
          </cell>
          <cell r="AD62" t="str">
            <v/>
          </cell>
          <cell r="AG62" t="str">
            <v/>
          </cell>
          <cell r="AJ62" t="str">
            <v/>
          </cell>
          <cell r="AM62" t="str">
            <v/>
          </cell>
          <cell r="AP62" t="str">
            <v/>
          </cell>
          <cell r="AS62" t="str">
            <v/>
          </cell>
          <cell r="AV62" t="str">
            <v/>
          </cell>
          <cell r="AY62" t="str">
            <v/>
          </cell>
          <cell r="BB62" t="str">
            <v/>
          </cell>
          <cell r="BE62" t="str">
            <v/>
          </cell>
          <cell r="BH62" t="str">
            <v/>
          </cell>
          <cell r="BK62" t="str">
            <v/>
          </cell>
          <cell r="BN62" t="str">
            <v>Mantle of Flame</v>
          </cell>
        </row>
        <row r="63">
          <cell r="A63" t="str">
            <v>Mage's Spectacles</v>
          </cell>
          <cell r="B63">
            <v>59</v>
          </cell>
          <cell r="C63" t="b">
            <v>0</v>
          </cell>
          <cell r="D63" t="b">
            <v>1</v>
          </cell>
          <cell r="E63" t="b">
            <v>0</v>
          </cell>
          <cell r="G63" t="b">
            <v>1</v>
          </cell>
          <cell r="H63" t="b">
            <v>0</v>
          </cell>
          <cell r="I63" t="b">
            <v>0</v>
          </cell>
          <cell r="J63" t="b">
            <v>0</v>
          </cell>
          <cell r="K63" t="b">
            <v>0</v>
          </cell>
          <cell r="L63" t="b">
            <v>0</v>
          </cell>
          <cell r="M63" t="b">
            <v>0</v>
          </cell>
          <cell r="N63" t="b">
            <v>0</v>
          </cell>
          <cell r="O63" t="b">
            <v>0</v>
          </cell>
          <cell r="P63" t="b">
            <v>1</v>
          </cell>
          <cell r="Q63" t="b">
            <v>0</v>
          </cell>
          <cell r="R63" t="b">
            <v>0</v>
          </cell>
          <cell r="S63" t="b">
            <v>0</v>
          </cell>
          <cell r="T63" t="b">
            <v>0</v>
          </cell>
          <cell r="U63" t="b">
            <v>0</v>
          </cell>
          <cell r="X63" t="str">
            <v/>
          </cell>
          <cell r="AA63" t="str">
            <v/>
          </cell>
          <cell r="AD63" t="str">
            <v/>
          </cell>
          <cell r="AG63" t="str">
            <v/>
          </cell>
          <cell r="AJ63" t="str">
            <v/>
          </cell>
          <cell r="AM63" t="str">
            <v/>
          </cell>
          <cell r="AP63" t="str">
            <v/>
          </cell>
          <cell r="AS63" t="str">
            <v/>
          </cell>
          <cell r="AV63" t="str">
            <v/>
          </cell>
          <cell r="AY63" t="str">
            <v/>
          </cell>
          <cell r="BB63" t="str">
            <v/>
          </cell>
          <cell r="BE63" t="str">
            <v/>
          </cell>
          <cell r="BH63" t="str">
            <v/>
          </cell>
          <cell r="BK63" t="str">
            <v/>
          </cell>
          <cell r="BN63" t="str">
            <v>Mauling Gauntlets</v>
          </cell>
        </row>
        <row r="64">
          <cell r="A64" t="str">
            <v>Manticore Belt</v>
          </cell>
          <cell r="B64">
            <v>60</v>
          </cell>
          <cell r="C64" t="b">
            <v>0</v>
          </cell>
          <cell r="D64" t="b">
            <v>1</v>
          </cell>
          <cell r="E64" t="b">
            <v>0</v>
          </cell>
          <cell r="G64" t="b">
            <v>0</v>
          </cell>
          <cell r="H64" t="b">
            <v>0</v>
          </cell>
          <cell r="I64" t="b">
            <v>1</v>
          </cell>
          <cell r="J64" t="b">
            <v>0</v>
          </cell>
          <cell r="K64" t="b">
            <v>0</v>
          </cell>
          <cell r="L64" t="b">
            <v>0</v>
          </cell>
          <cell r="M64" t="b">
            <v>0</v>
          </cell>
          <cell r="N64" t="b">
            <v>0</v>
          </cell>
          <cell r="O64" t="b">
            <v>0</v>
          </cell>
          <cell r="P64" t="b">
            <v>0</v>
          </cell>
          <cell r="Q64" t="b">
            <v>0</v>
          </cell>
          <cell r="R64" t="b">
            <v>0</v>
          </cell>
          <cell r="S64" t="b">
            <v>1</v>
          </cell>
          <cell r="T64" t="b">
            <v>0</v>
          </cell>
          <cell r="U64" t="b">
            <v>0</v>
          </cell>
          <cell r="X64" t="str">
            <v/>
          </cell>
          <cell r="AA64" t="str">
            <v/>
          </cell>
          <cell r="AD64" t="str">
            <v/>
          </cell>
          <cell r="AG64" t="str">
            <v/>
          </cell>
          <cell r="AJ64" t="str">
            <v/>
          </cell>
          <cell r="AM64" t="str">
            <v/>
          </cell>
          <cell r="AP64" t="str">
            <v/>
          </cell>
          <cell r="AS64" t="str">
            <v/>
          </cell>
          <cell r="AV64" t="str">
            <v/>
          </cell>
          <cell r="AY64" t="str">
            <v/>
          </cell>
          <cell r="BB64" t="str">
            <v/>
          </cell>
          <cell r="BE64" t="str">
            <v/>
          </cell>
          <cell r="BH64" t="str">
            <v/>
          </cell>
          <cell r="BK64" t="str">
            <v/>
          </cell>
          <cell r="BN64" t="str">
            <v>Necrocarnum Circlet</v>
          </cell>
        </row>
        <row r="65">
          <cell r="A65" t="str">
            <v>Mantle of Flame</v>
          </cell>
          <cell r="B65">
            <v>61</v>
          </cell>
          <cell r="C65" t="b">
            <v>0</v>
          </cell>
          <cell r="D65" t="b">
            <v>1</v>
          </cell>
          <cell r="E65" t="b">
            <v>0</v>
          </cell>
          <cell r="G65" t="b">
            <v>1</v>
          </cell>
          <cell r="H65" t="b">
            <v>0</v>
          </cell>
          <cell r="I65" t="b">
            <v>0</v>
          </cell>
          <cell r="J65" t="b">
            <v>0</v>
          </cell>
          <cell r="K65" t="b">
            <v>0</v>
          </cell>
          <cell r="L65" t="b">
            <v>0</v>
          </cell>
          <cell r="M65" t="b">
            <v>0</v>
          </cell>
          <cell r="N65" t="b">
            <v>0</v>
          </cell>
          <cell r="O65" t="b">
            <v>0</v>
          </cell>
          <cell r="P65" t="b">
            <v>0</v>
          </cell>
          <cell r="Q65" t="b">
            <v>1</v>
          </cell>
          <cell r="R65" t="b">
            <v>0</v>
          </cell>
          <cell r="S65" t="b">
            <v>0</v>
          </cell>
          <cell r="T65" t="b">
            <v>0</v>
          </cell>
          <cell r="U65" t="b">
            <v>0</v>
          </cell>
          <cell r="X65" t="str">
            <v/>
          </cell>
          <cell r="AA65" t="str">
            <v/>
          </cell>
          <cell r="AD65" t="str">
            <v/>
          </cell>
          <cell r="AG65" t="str">
            <v/>
          </cell>
          <cell r="AJ65" t="str">
            <v/>
          </cell>
          <cell r="AM65" t="str">
            <v/>
          </cell>
          <cell r="AP65" t="str">
            <v/>
          </cell>
          <cell r="AS65" t="str">
            <v/>
          </cell>
          <cell r="AV65" t="str">
            <v/>
          </cell>
          <cell r="AY65" t="str">
            <v/>
          </cell>
          <cell r="BB65" t="str">
            <v/>
          </cell>
          <cell r="BE65" t="str">
            <v/>
          </cell>
          <cell r="BH65" t="str">
            <v/>
          </cell>
          <cell r="BK65" t="str">
            <v/>
          </cell>
          <cell r="BN65" t="str">
            <v>Necrocarnum Mantle</v>
          </cell>
        </row>
        <row r="66">
          <cell r="A66" t="str">
            <v>Mauling Gauntlets</v>
          </cell>
          <cell r="B66">
            <v>62</v>
          </cell>
          <cell r="C66" t="b">
            <v>0</v>
          </cell>
          <cell r="D66" t="b">
            <v>1</v>
          </cell>
          <cell r="E66" t="b">
            <v>0</v>
          </cell>
          <cell r="G66" t="b">
            <v>0</v>
          </cell>
          <cell r="H66" t="b">
            <v>1</v>
          </cell>
          <cell r="I66" t="b">
            <v>0</v>
          </cell>
          <cell r="J66" t="b">
            <v>1</v>
          </cell>
          <cell r="K66" t="b">
            <v>0</v>
          </cell>
          <cell r="L66" t="b">
            <v>0</v>
          </cell>
          <cell r="M66" t="b">
            <v>0</v>
          </cell>
          <cell r="N66" t="b">
            <v>1</v>
          </cell>
          <cell r="O66" t="b">
            <v>1</v>
          </cell>
          <cell r="P66" t="b">
            <v>0</v>
          </cell>
          <cell r="Q66" t="b">
            <v>0</v>
          </cell>
          <cell r="R66" t="b">
            <v>0</v>
          </cell>
          <cell r="S66" t="b">
            <v>0</v>
          </cell>
          <cell r="T66" t="b">
            <v>0</v>
          </cell>
          <cell r="U66" t="b">
            <v>0</v>
          </cell>
          <cell r="X66" t="str">
            <v/>
          </cell>
          <cell r="AA66" t="str">
            <v/>
          </cell>
          <cell r="AD66" t="str">
            <v/>
          </cell>
          <cell r="AG66" t="str">
            <v/>
          </cell>
          <cell r="AJ66" t="str">
            <v/>
          </cell>
          <cell r="AM66" t="str">
            <v/>
          </cell>
          <cell r="AP66" t="str">
            <v/>
          </cell>
          <cell r="AS66" t="str">
            <v/>
          </cell>
          <cell r="AV66" t="str">
            <v/>
          </cell>
          <cell r="AY66" t="str">
            <v/>
          </cell>
          <cell r="BB66" t="str">
            <v/>
          </cell>
          <cell r="BE66" t="str">
            <v/>
          </cell>
          <cell r="BH66" t="str">
            <v/>
          </cell>
          <cell r="BK66" t="str">
            <v/>
          </cell>
          <cell r="BN66" t="str">
            <v>Necrocarnum Shroud</v>
          </cell>
        </row>
        <row r="67">
          <cell r="A67" t="str">
            <v>Necrocarnum Circlet</v>
          </cell>
          <cell r="B67">
            <v>63</v>
          </cell>
          <cell r="C67" t="b">
            <v>0</v>
          </cell>
          <cell r="D67" t="b">
            <v>1</v>
          </cell>
          <cell r="E67" t="b">
            <v>0</v>
          </cell>
          <cell r="F67" t="str">
            <v>Evil</v>
          </cell>
          <cell r="G67" t="b">
            <v>1</v>
          </cell>
          <cell r="H67" t="b">
            <v>1</v>
          </cell>
          <cell r="I67" t="b">
            <v>0</v>
          </cell>
          <cell r="J67" t="b">
            <v>1</v>
          </cell>
          <cell r="K67" t="b">
            <v>0</v>
          </cell>
          <cell r="L67" t="b">
            <v>1</v>
          </cell>
          <cell r="M67" t="b">
            <v>0</v>
          </cell>
          <cell r="N67" t="b">
            <v>0</v>
          </cell>
          <cell r="O67" t="b">
            <v>0</v>
          </cell>
          <cell r="P67" t="b">
            <v>0</v>
          </cell>
          <cell r="Q67" t="b">
            <v>0</v>
          </cell>
          <cell r="R67" t="b">
            <v>0</v>
          </cell>
          <cell r="S67" t="b">
            <v>0</v>
          </cell>
          <cell r="T67" t="b">
            <v>0</v>
          </cell>
          <cell r="U67" t="b">
            <v>0</v>
          </cell>
          <cell r="X67" t="str">
            <v/>
          </cell>
          <cell r="AA67" t="str">
            <v/>
          </cell>
          <cell r="AD67" t="str">
            <v/>
          </cell>
          <cell r="AG67" t="str">
            <v/>
          </cell>
          <cell r="AJ67" t="str">
            <v/>
          </cell>
          <cell r="AM67" t="str">
            <v/>
          </cell>
          <cell r="AP67" t="str">
            <v/>
          </cell>
          <cell r="AS67" t="str">
            <v/>
          </cell>
          <cell r="AV67" t="str">
            <v/>
          </cell>
          <cell r="AY67" t="str">
            <v/>
          </cell>
          <cell r="BB67" t="str">
            <v/>
          </cell>
          <cell r="BE67" t="str">
            <v/>
          </cell>
          <cell r="BH67" t="str">
            <v/>
          </cell>
          <cell r="BK67" t="str">
            <v/>
          </cell>
          <cell r="BN67" t="str">
            <v>Necrocarnum Touch</v>
          </cell>
        </row>
        <row r="68">
          <cell r="A68" t="str">
            <v>Necrocarnum Mantle</v>
          </cell>
          <cell r="B68">
            <v>64</v>
          </cell>
          <cell r="C68" t="b">
            <v>0</v>
          </cell>
          <cell r="D68" t="b">
            <v>1</v>
          </cell>
          <cell r="E68" t="b">
            <v>0</v>
          </cell>
          <cell r="F68" t="str">
            <v>Evil</v>
          </cell>
          <cell r="G68" t="b">
            <v>1</v>
          </cell>
          <cell r="H68" t="b">
            <v>1</v>
          </cell>
          <cell r="I68" t="b">
            <v>0</v>
          </cell>
          <cell r="J68" t="b">
            <v>1</v>
          </cell>
          <cell r="K68" t="b">
            <v>0</v>
          </cell>
          <cell r="L68" t="b">
            <v>0</v>
          </cell>
          <cell r="M68" t="b">
            <v>0</v>
          </cell>
          <cell r="N68" t="b">
            <v>0</v>
          </cell>
          <cell r="O68" t="b">
            <v>0</v>
          </cell>
          <cell r="P68" t="b">
            <v>0</v>
          </cell>
          <cell r="Q68" t="b">
            <v>0</v>
          </cell>
          <cell r="R68" t="b">
            <v>1</v>
          </cell>
          <cell r="S68" t="b">
            <v>0</v>
          </cell>
          <cell r="T68" t="b">
            <v>0</v>
          </cell>
          <cell r="U68" t="b">
            <v>0</v>
          </cell>
          <cell r="X68" t="str">
            <v/>
          </cell>
          <cell r="AA68" t="str">
            <v/>
          </cell>
          <cell r="AD68" t="str">
            <v/>
          </cell>
          <cell r="AG68" t="str">
            <v/>
          </cell>
          <cell r="AJ68" t="str">
            <v/>
          </cell>
          <cell r="AM68" t="str">
            <v/>
          </cell>
          <cell r="AP68" t="str">
            <v/>
          </cell>
          <cell r="AS68" t="str">
            <v/>
          </cell>
          <cell r="AV68" t="str">
            <v/>
          </cell>
          <cell r="AY68" t="str">
            <v/>
          </cell>
          <cell r="BB68" t="str">
            <v/>
          </cell>
          <cell r="BE68" t="str">
            <v/>
          </cell>
          <cell r="BH68" t="str">
            <v/>
          </cell>
          <cell r="BK68" t="str">
            <v/>
          </cell>
          <cell r="BN68" t="str">
            <v>Necrocarnum Vestments</v>
          </cell>
        </row>
        <row r="69">
          <cell r="A69" t="str">
            <v>Necrocarnum Shroud</v>
          </cell>
          <cell r="B69">
            <v>65</v>
          </cell>
          <cell r="C69" t="b">
            <v>0</v>
          </cell>
          <cell r="D69" t="b">
            <v>1</v>
          </cell>
          <cell r="E69" t="b">
            <v>0</v>
          </cell>
          <cell r="F69" t="str">
            <v>Evil</v>
          </cell>
          <cell r="G69" t="b">
            <v>1</v>
          </cell>
          <cell r="H69" t="b">
            <v>1</v>
          </cell>
          <cell r="I69" t="b">
            <v>0</v>
          </cell>
          <cell r="J69" t="b">
            <v>1</v>
          </cell>
          <cell r="K69" t="b">
            <v>0</v>
          </cell>
          <cell r="L69" t="b">
            <v>0</v>
          </cell>
          <cell r="M69" t="b">
            <v>0</v>
          </cell>
          <cell r="N69" t="b">
            <v>0</v>
          </cell>
          <cell r="O69" t="b">
            <v>0</v>
          </cell>
          <cell r="P69" t="b">
            <v>0</v>
          </cell>
          <cell r="Q69" t="b">
            <v>0</v>
          </cell>
          <cell r="R69" t="b">
            <v>0</v>
          </cell>
          <cell r="S69" t="b">
            <v>1</v>
          </cell>
          <cell r="T69" t="b">
            <v>0</v>
          </cell>
          <cell r="U69" t="b">
            <v>1</v>
          </cell>
          <cell r="X69" t="str">
            <v/>
          </cell>
          <cell r="AA69" t="str">
            <v/>
          </cell>
          <cell r="AD69" t="str">
            <v/>
          </cell>
          <cell r="AG69" t="str">
            <v/>
          </cell>
          <cell r="AJ69" t="str">
            <v/>
          </cell>
          <cell r="AM69" t="str">
            <v/>
          </cell>
          <cell r="AP69" t="str">
            <v/>
          </cell>
          <cell r="AS69" t="str">
            <v/>
          </cell>
          <cell r="AV69" t="str">
            <v/>
          </cell>
          <cell r="AY69" t="str">
            <v/>
          </cell>
          <cell r="BB69" t="str">
            <v/>
          </cell>
          <cell r="BE69" t="str">
            <v/>
          </cell>
          <cell r="BH69" t="str">
            <v/>
          </cell>
          <cell r="BK69" t="str">
            <v/>
          </cell>
          <cell r="BN69" t="str">
            <v>Necrocarnum Weapon</v>
          </cell>
        </row>
        <row r="70">
          <cell r="A70" t="str">
            <v>Necrocarnum Touch</v>
          </cell>
          <cell r="B70">
            <v>66</v>
          </cell>
          <cell r="C70" t="b">
            <v>0</v>
          </cell>
          <cell r="D70" t="b">
            <v>1</v>
          </cell>
          <cell r="E70" t="b">
            <v>0</v>
          </cell>
          <cell r="F70" t="str">
            <v>Evil</v>
          </cell>
          <cell r="G70" t="b">
            <v>1</v>
          </cell>
          <cell r="H70" t="b">
            <v>1</v>
          </cell>
          <cell r="I70" t="b">
            <v>0</v>
          </cell>
          <cell r="J70" t="b">
            <v>1</v>
          </cell>
          <cell r="K70" t="b">
            <v>0</v>
          </cell>
          <cell r="L70" t="b">
            <v>0</v>
          </cell>
          <cell r="M70" t="b">
            <v>0</v>
          </cell>
          <cell r="N70" t="b">
            <v>0</v>
          </cell>
          <cell r="O70" t="b">
            <v>1</v>
          </cell>
          <cell r="P70" t="b">
            <v>0</v>
          </cell>
          <cell r="Q70" t="b">
            <v>0</v>
          </cell>
          <cell r="R70" t="b">
            <v>0</v>
          </cell>
          <cell r="S70" t="b">
            <v>0</v>
          </cell>
          <cell r="T70" t="b">
            <v>0</v>
          </cell>
          <cell r="U70" t="b">
            <v>0</v>
          </cell>
          <cell r="X70" t="str">
            <v/>
          </cell>
          <cell r="AA70" t="str">
            <v/>
          </cell>
          <cell r="AD70" t="str">
            <v/>
          </cell>
          <cell r="AG70" t="str">
            <v/>
          </cell>
          <cell r="AJ70" t="str">
            <v/>
          </cell>
          <cell r="AM70" t="str">
            <v/>
          </cell>
          <cell r="AP70" t="str">
            <v/>
          </cell>
          <cell r="AS70" t="str">
            <v/>
          </cell>
          <cell r="AV70" t="str">
            <v/>
          </cell>
          <cell r="AY70" t="str">
            <v/>
          </cell>
          <cell r="BB70" t="str">
            <v/>
          </cell>
          <cell r="BE70" t="str">
            <v/>
          </cell>
          <cell r="BH70" t="str">
            <v/>
          </cell>
          <cell r="BK70" t="str">
            <v/>
          </cell>
          <cell r="BN70" t="str">
            <v>Pauldrons of Health</v>
          </cell>
        </row>
        <row r="71">
          <cell r="A71" t="str">
            <v>Necrocarnum Vestments</v>
          </cell>
          <cell r="B71">
            <v>67</v>
          </cell>
          <cell r="C71" t="b">
            <v>0</v>
          </cell>
          <cell r="D71" t="b">
            <v>1</v>
          </cell>
          <cell r="E71" t="b">
            <v>0</v>
          </cell>
          <cell r="F71" t="str">
            <v>Evil</v>
          </cell>
          <cell r="G71" t="b">
            <v>1</v>
          </cell>
          <cell r="H71" t="b">
            <v>1</v>
          </cell>
          <cell r="I71" t="b">
            <v>0</v>
          </cell>
          <cell r="J71" t="b">
            <v>1</v>
          </cell>
          <cell r="K71" t="b">
            <v>0</v>
          </cell>
          <cell r="L71" t="b">
            <v>0</v>
          </cell>
          <cell r="M71" t="b">
            <v>0</v>
          </cell>
          <cell r="N71" t="b">
            <v>0</v>
          </cell>
          <cell r="O71" t="b">
            <v>0</v>
          </cell>
          <cell r="P71" t="b">
            <v>0</v>
          </cell>
          <cell r="Q71" t="b">
            <v>0</v>
          </cell>
          <cell r="R71" t="b">
            <v>0</v>
          </cell>
          <cell r="S71" t="b">
            <v>1</v>
          </cell>
          <cell r="T71" t="b">
            <v>1</v>
          </cell>
          <cell r="U71" t="b">
            <v>0</v>
          </cell>
          <cell r="X71" t="str">
            <v/>
          </cell>
          <cell r="AA71" t="str">
            <v/>
          </cell>
          <cell r="AD71" t="str">
            <v/>
          </cell>
          <cell r="AG71" t="str">
            <v/>
          </cell>
          <cell r="AJ71" t="str">
            <v/>
          </cell>
          <cell r="AM71" t="str">
            <v/>
          </cell>
          <cell r="AP71" t="str">
            <v/>
          </cell>
          <cell r="AS71" t="str">
            <v/>
          </cell>
          <cell r="AV71" t="str">
            <v/>
          </cell>
          <cell r="AY71" t="str">
            <v/>
          </cell>
          <cell r="BB71" t="str">
            <v/>
          </cell>
          <cell r="BE71" t="str">
            <v/>
          </cell>
          <cell r="BH71" t="str">
            <v/>
          </cell>
          <cell r="BK71" t="str">
            <v/>
          </cell>
          <cell r="BN71" t="str">
            <v>Pegasus Cloak</v>
          </cell>
        </row>
        <row r="72">
          <cell r="A72" t="str">
            <v>Necrocarnum Weapon</v>
          </cell>
          <cell r="B72">
            <v>68</v>
          </cell>
          <cell r="C72" t="b">
            <v>0</v>
          </cell>
          <cell r="D72" t="b">
            <v>1</v>
          </cell>
          <cell r="E72" t="b">
            <v>0</v>
          </cell>
          <cell r="F72" t="str">
            <v>Evil</v>
          </cell>
          <cell r="G72" t="b">
            <v>1</v>
          </cell>
          <cell r="H72" t="b">
            <v>1</v>
          </cell>
          <cell r="I72" t="b">
            <v>0</v>
          </cell>
          <cell r="J72" t="b">
            <v>1</v>
          </cell>
          <cell r="K72" t="b">
            <v>0</v>
          </cell>
          <cell r="L72" t="b">
            <v>0</v>
          </cell>
          <cell r="M72" t="b">
            <v>0</v>
          </cell>
          <cell r="N72" t="b">
            <v>1</v>
          </cell>
          <cell r="O72" t="b">
            <v>0</v>
          </cell>
          <cell r="P72" t="b">
            <v>0</v>
          </cell>
          <cell r="Q72" t="b">
            <v>0</v>
          </cell>
          <cell r="R72" t="b">
            <v>0</v>
          </cell>
          <cell r="S72" t="b">
            <v>0</v>
          </cell>
          <cell r="T72" t="b">
            <v>0</v>
          </cell>
          <cell r="U72" t="b">
            <v>0</v>
          </cell>
          <cell r="X72" t="str">
            <v/>
          </cell>
          <cell r="AA72" t="str">
            <v/>
          </cell>
          <cell r="AD72" t="str">
            <v/>
          </cell>
          <cell r="AG72" t="str">
            <v/>
          </cell>
          <cell r="AJ72" t="str">
            <v/>
          </cell>
          <cell r="AM72" t="str">
            <v/>
          </cell>
          <cell r="AP72" t="str">
            <v/>
          </cell>
          <cell r="AS72" t="str">
            <v/>
          </cell>
          <cell r="AV72" t="str">
            <v/>
          </cell>
          <cell r="AY72" t="str">
            <v/>
          </cell>
          <cell r="BB72" t="str">
            <v/>
          </cell>
          <cell r="BE72" t="str">
            <v/>
          </cell>
          <cell r="BH72" t="str">
            <v/>
          </cell>
          <cell r="BK72" t="str">
            <v/>
          </cell>
          <cell r="BN72" t="str">
            <v>Phase Cloak</v>
          </cell>
        </row>
        <row r="73">
          <cell r="A73" t="str">
            <v>Pauldrons of Health</v>
          </cell>
          <cell r="B73">
            <v>69</v>
          </cell>
          <cell r="C73" t="b">
            <v>0</v>
          </cell>
          <cell r="D73" t="b">
            <v>1</v>
          </cell>
          <cell r="E73" t="b">
            <v>0</v>
          </cell>
          <cell r="G73" t="b">
            <v>1</v>
          </cell>
          <cell r="H73" t="b">
            <v>1</v>
          </cell>
          <cell r="I73" t="b">
            <v>0</v>
          </cell>
          <cell r="J73" t="b">
            <v>1</v>
          </cell>
          <cell r="K73" t="b">
            <v>0</v>
          </cell>
          <cell r="L73" t="b">
            <v>0</v>
          </cell>
          <cell r="M73" t="b">
            <v>0</v>
          </cell>
          <cell r="N73" t="b">
            <v>0</v>
          </cell>
          <cell r="O73" t="b">
            <v>0</v>
          </cell>
          <cell r="P73" t="b">
            <v>0</v>
          </cell>
          <cell r="Q73" t="b">
            <v>1</v>
          </cell>
          <cell r="R73" t="b">
            <v>0</v>
          </cell>
          <cell r="S73" t="b">
            <v>0</v>
          </cell>
          <cell r="T73" t="b">
            <v>0</v>
          </cell>
          <cell r="U73" t="b">
            <v>0</v>
          </cell>
          <cell r="X73" t="str">
            <v/>
          </cell>
          <cell r="AA73" t="str">
            <v/>
          </cell>
          <cell r="AD73" t="str">
            <v/>
          </cell>
          <cell r="AG73" t="str">
            <v/>
          </cell>
          <cell r="AJ73" t="str">
            <v/>
          </cell>
          <cell r="AM73" t="str">
            <v/>
          </cell>
          <cell r="AP73" t="str">
            <v/>
          </cell>
          <cell r="AS73" t="str">
            <v/>
          </cell>
          <cell r="AV73" t="str">
            <v/>
          </cell>
          <cell r="AY73" t="str">
            <v/>
          </cell>
          <cell r="BB73" t="str">
            <v/>
          </cell>
          <cell r="BE73" t="str">
            <v/>
          </cell>
          <cell r="BH73" t="str">
            <v/>
          </cell>
          <cell r="BK73" t="str">
            <v/>
          </cell>
          <cell r="BN73" t="str">
            <v>Phoenix Belt</v>
          </cell>
        </row>
        <row r="74">
          <cell r="A74" t="str">
            <v>Pegasus Cloak</v>
          </cell>
          <cell r="B74">
            <v>70</v>
          </cell>
          <cell r="C74" t="b">
            <v>0</v>
          </cell>
          <cell r="D74" t="b">
            <v>1</v>
          </cell>
          <cell r="E74" t="b">
            <v>0</v>
          </cell>
          <cell r="G74" t="b">
            <v>0</v>
          </cell>
          <cell r="H74" t="b">
            <v>0</v>
          </cell>
          <cell r="I74" t="b">
            <v>1</v>
          </cell>
          <cell r="J74" t="b">
            <v>0</v>
          </cell>
          <cell r="K74" t="b">
            <v>0</v>
          </cell>
          <cell r="L74" t="b">
            <v>0</v>
          </cell>
          <cell r="M74" t="b">
            <v>0</v>
          </cell>
          <cell r="N74" t="b">
            <v>0</v>
          </cell>
          <cell r="O74" t="b">
            <v>0</v>
          </cell>
          <cell r="P74" t="b">
            <v>0</v>
          </cell>
          <cell r="Q74" t="b">
            <v>1</v>
          </cell>
          <cell r="R74" t="b">
            <v>0</v>
          </cell>
          <cell r="S74" t="b">
            <v>0</v>
          </cell>
          <cell r="T74" t="b">
            <v>0</v>
          </cell>
          <cell r="U74" t="b">
            <v>0</v>
          </cell>
          <cell r="X74" t="str">
            <v/>
          </cell>
          <cell r="AA74" t="str">
            <v/>
          </cell>
          <cell r="AD74" t="str">
            <v/>
          </cell>
          <cell r="AG74" t="str">
            <v/>
          </cell>
          <cell r="AJ74" t="str">
            <v/>
          </cell>
          <cell r="AM74" t="str">
            <v/>
          </cell>
          <cell r="AP74" t="str">
            <v/>
          </cell>
          <cell r="AS74" t="str">
            <v/>
          </cell>
          <cell r="AV74" t="str">
            <v/>
          </cell>
          <cell r="AY74" t="str">
            <v/>
          </cell>
          <cell r="BB74" t="str">
            <v/>
          </cell>
          <cell r="BE74" t="str">
            <v/>
          </cell>
          <cell r="BH74" t="str">
            <v/>
          </cell>
          <cell r="BK74" t="str">
            <v/>
          </cell>
          <cell r="BN74" t="str">
            <v>Planar Chasuble</v>
          </cell>
        </row>
        <row r="75">
          <cell r="A75" t="str">
            <v>Phase Cloak</v>
          </cell>
          <cell r="B75">
            <v>71</v>
          </cell>
          <cell r="C75" t="b">
            <v>0</v>
          </cell>
          <cell r="D75" t="b">
            <v>1</v>
          </cell>
          <cell r="E75" t="b">
            <v>0</v>
          </cell>
          <cell r="G75" t="b">
            <v>0</v>
          </cell>
          <cell r="H75" t="b">
            <v>0</v>
          </cell>
          <cell r="I75" t="b">
            <v>1</v>
          </cell>
          <cell r="J75" t="b">
            <v>0</v>
          </cell>
          <cell r="K75" t="b">
            <v>0</v>
          </cell>
          <cell r="L75" t="b">
            <v>0</v>
          </cell>
          <cell r="M75" t="b">
            <v>0</v>
          </cell>
          <cell r="N75" t="b">
            <v>0</v>
          </cell>
          <cell r="O75" t="b">
            <v>0</v>
          </cell>
          <cell r="P75" t="b">
            <v>0</v>
          </cell>
          <cell r="Q75" t="b">
            <v>1</v>
          </cell>
          <cell r="R75" t="b">
            <v>0</v>
          </cell>
          <cell r="S75" t="b">
            <v>0</v>
          </cell>
          <cell r="T75" t="b">
            <v>0</v>
          </cell>
          <cell r="U75" t="b">
            <v>0</v>
          </cell>
          <cell r="X75" t="str">
            <v/>
          </cell>
          <cell r="AA75" t="str">
            <v/>
          </cell>
          <cell r="AD75" t="str">
            <v/>
          </cell>
          <cell r="AG75" t="str">
            <v/>
          </cell>
          <cell r="AJ75" t="str">
            <v/>
          </cell>
          <cell r="AM75" t="str">
            <v/>
          </cell>
          <cell r="AP75" t="str">
            <v/>
          </cell>
          <cell r="AS75" t="str">
            <v/>
          </cell>
          <cell r="AV75" t="str">
            <v/>
          </cell>
          <cell r="AY75" t="str">
            <v/>
          </cell>
          <cell r="BB75" t="str">
            <v/>
          </cell>
          <cell r="BE75" t="str">
            <v/>
          </cell>
          <cell r="BH75" t="str">
            <v/>
          </cell>
          <cell r="BK75" t="str">
            <v/>
          </cell>
          <cell r="BN75" t="str">
            <v>Planar Ward</v>
          </cell>
        </row>
        <row r="76">
          <cell r="A76" t="str">
            <v>Phoenix Belt</v>
          </cell>
          <cell r="B76">
            <v>72</v>
          </cell>
          <cell r="C76" t="b">
            <v>0</v>
          </cell>
          <cell r="D76" t="b">
            <v>1</v>
          </cell>
          <cell r="E76" t="b">
            <v>0</v>
          </cell>
          <cell r="G76" t="b">
            <v>0</v>
          </cell>
          <cell r="H76" t="b">
            <v>0</v>
          </cell>
          <cell r="I76" t="b">
            <v>1</v>
          </cell>
          <cell r="J76" t="b">
            <v>0</v>
          </cell>
          <cell r="K76" t="b">
            <v>0</v>
          </cell>
          <cell r="L76" t="b">
            <v>0</v>
          </cell>
          <cell r="M76" t="b">
            <v>0</v>
          </cell>
          <cell r="N76" t="b">
            <v>0</v>
          </cell>
          <cell r="O76" t="b">
            <v>0</v>
          </cell>
          <cell r="P76" t="b">
            <v>0</v>
          </cell>
          <cell r="Q76" t="b">
            <v>0</v>
          </cell>
          <cell r="R76" t="b">
            <v>0</v>
          </cell>
          <cell r="S76" t="b">
            <v>1</v>
          </cell>
          <cell r="T76" t="b">
            <v>0</v>
          </cell>
          <cell r="U76" t="b">
            <v>0</v>
          </cell>
          <cell r="X76" t="str">
            <v/>
          </cell>
          <cell r="AA76" t="str">
            <v/>
          </cell>
          <cell r="AD76" t="str">
            <v/>
          </cell>
          <cell r="AG76" t="str">
            <v/>
          </cell>
          <cell r="AJ76" t="str">
            <v/>
          </cell>
          <cell r="AM76" t="str">
            <v/>
          </cell>
          <cell r="AP76" t="str">
            <v/>
          </cell>
          <cell r="AS76" t="str">
            <v/>
          </cell>
          <cell r="AV76" t="str">
            <v/>
          </cell>
          <cell r="AY76" t="str">
            <v/>
          </cell>
          <cell r="BB76" t="str">
            <v/>
          </cell>
          <cell r="BE76" t="str">
            <v/>
          </cell>
          <cell r="BH76" t="str">
            <v/>
          </cell>
          <cell r="BK76" t="str">
            <v/>
          </cell>
          <cell r="BN76" t="str">
            <v>Psion's Eyes</v>
          </cell>
        </row>
        <row r="77">
          <cell r="A77" t="str">
            <v>Planar Chasuble</v>
          </cell>
          <cell r="B77">
            <v>73</v>
          </cell>
          <cell r="C77" t="b">
            <v>0</v>
          </cell>
          <cell r="D77" t="b">
            <v>1</v>
          </cell>
          <cell r="E77" t="b">
            <v>0</v>
          </cell>
          <cell r="G77" t="b">
            <v>1</v>
          </cell>
          <cell r="H77" t="b">
            <v>0</v>
          </cell>
          <cell r="I77" t="b">
            <v>0</v>
          </cell>
          <cell r="J77" t="b">
            <v>0</v>
          </cell>
          <cell r="K77" t="b">
            <v>0</v>
          </cell>
          <cell r="L77" t="b">
            <v>0</v>
          </cell>
          <cell r="M77" t="b">
            <v>0</v>
          </cell>
          <cell r="N77" t="b">
            <v>0</v>
          </cell>
          <cell r="O77" t="b">
            <v>0</v>
          </cell>
          <cell r="P77" t="b">
            <v>1</v>
          </cell>
          <cell r="Q77" t="b">
            <v>0</v>
          </cell>
          <cell r="R77" t="b">
            <v>0</v>
          </cell>
          <cell r="S77" t="b">
            <v>0</v>
          </cell>
          <cell r="T77" t="b">
            <v>0</v>
          </cell>
          <cell r="U77" t="b">
            <v>1</v>
          </cell>
          <cell r="X77" t="str">
            <v/>
          </cell>
          <cell r="AA77" t="str">
            <v/>
          </cell>
          <cell r="AD77" t="str">
            <v/>
          </cell>
          <cell r="AG77" t="str">
            <v/>
          </cell>
          <cell r="AJ77" t="str">
            <v/>
          </cell>
          <cell r="AM77" t="str">
            <v/>
          </cell>
          <cell r="AP77" t="str">
            <v/>
          </cell>
          <cell r="AS77" t="str">
            <v/>
          </cell>
          <cell r="AV77" t="str">
            <v/>
          </cell>
          <cell r="AY77" t="str">
            <v/>
          </cell>
          <cell r="BB77" t="str">
            <v/>
          </cell>
          <cell r="BE77" t="str">
            <v/>
          </cell>
          <cell r="BH77" t="str">
            <v/>
          </cell>
          <cell r="BK77" t="str">
            <v/>
          </cell>
          <cell r="BN77" t="str">
            <v>Psion-Killer Mask</v>
          </cell>
        </row>
        <row r="78">
          <cell r="A78" t="str">
            <v>Planar Ward</v>
          </cell>
          <cell r="B78">
            <v>74</v>
          </cell>
          <cell r="C78" t="b">
            <v>0</v>
          </cell>
          <cell r="D78" t="b">
            <v>1</v>
          </cell>
          <cell r="E78" t="b">
            <v>0</v>
          </cell>
          <cell r="G78" t="b">
            <v>1</v>
          </cell>
          <cell r="H78" t="b">
            <v>0</v>
          </cell>
          <cell r="I78" t="b">
            <v>0</v>
          </cell>
          <cell r="J78" t="b">
            <v>0</v>
          </cell>
          <cell r="K78" t="b">
            <v>0</v>
          </cell>
          <cell r="L78" t="b">
            <v>0</v>
          </cell>
          <cell r="M78" t="b">
            <v>0</v>
          </cell>
          <cell r="N78" t="b">
            <v>0</v>
          </cell>
          <cell r="O78" t="b">
            <v>0</v>
          </cell>
          <cell r="P78" t="b">
            <v>0</v>
          </cell>
          <cell r="Q78" t="b">
            <v>0</v>
          </cell>
          <cell r="R78" t="b">
            <v>1</v>
          </cell>
          <cell r="S78" t="b">
            <v>0</v>
          </cell>
          <cell r="T78" t="b">
            <v>0</v>
          </cell>
          <cell r="U78" t="b">
            <v>0</v>
          </cell>
          <cell r="X78" t="str">
            <v/>
          </cell>
          <cell r="AA78" t="str">
            <v/>
          </cell>
          <cell r="AD78" t="str">
            <v/>
          </cell>
          <cell r="AG78" t="str">
            <v/>
          </cell>
          <cell r="AJ78" t="str">
            <v/>
          </cell>
          <cell r="AM78" t="str">
            <v/>
          </cell>
          <cell r="AP78" t="str">
            <v/>
          </cell>
          <cell r="AS78" t="str">
            <v/>
          </cell>
          <cell r="AV78" t="str">
            <v/>
          </cell>
          <cell r="AY78" t="str">
            <v/>
          </cell>
          <cell r="BB78" t="str">
            <v/>
          </cell>
          <cell r="BE78" t="str">
            <v/>
          </cell>
          <cell r="BH78" t="str">
            <v/>
          </cell>
          <cell r="BK78" t="str">
            <v/>
          </cell>
          <cell r="BN78" t="str">
            <v>Psychic Focus</v>
          </cell>
        </row>
        <row r="79">
          <cell r="A79" t="str">
            <v>Psion's Eyes</v>
          </cell>
          <cell r="B79">
            <v>75</v>
          </cell>
          <cell r="C79" t="b">
            <v>0</v>
          </cell>
          <cell r="D79" t="b">
            <v>1</v>
          </cell>
          <cell r="E79" t="b">
            <v>0</v>
          </cell>
          <cell r="G79" t="b">
            <v>1</v>
          </cell>
          <cell r="H79" t="b">
            <v>0</v>
          </cell>
          <cell r="I79" t="b">
            <v>0</v>
          </cell>
          <cell r="J79" t="b">
            <v>0</v>
          </cell>
          <cell r="K79" t="b">
            <v>0</v>
          </cell>
          <cell r="L79" t="b">
            <v>0</v>
          </cell>
          <cell r="M79" t="b">
            <v>0</v>
          </cell>
          <cell r="N79" t="b">
            <v>0</v>
          </cell>
          <cell r="O79" t="b">
            <v>0</v>
          </cell>
          <cell r="P79" t="b">
            <v>1</v>
          </cell>
          <cell r="Q79" t="b">
            <v>0</v>
          </cell>
          <cell r="R79" t="b">
            <v>0</v>
          </cell>
          <cell r="S79" t="b">
            <v>0</v>
          </cell>
          <cell r="T79" t="b">
            <v>0</v>
          </cell>
          <cell r="U79" t="b">
            <v>0</v>
          </cell>
          <cell r="X79" t="str">
            <v/>
          </cell>
          <cell r="AA79" t="str">
            <v/>
          </cell>
          <cell r="AD79" t="str">
            <v/>
          </cell>
          <cell r="AG79" t="str">
            <v/>
          </cell>
          <cell r="AJ79" t="str">
            <v/>
          </cell>
          <cell r="AM79" t="str">
            <v/>
          </cell>
          <cell r="AP79" t="str">
            <v/>
          </cell>
          <cell r="AS79" t="str">
            <v/>
          </cell>
          <cell r="AV79" t="str">
            <v/>
          </cell>
          <cell r="AY79" t="str">
            <v/>
          </cell>
          <cell r="BB79" t="str">
            <v/>
          </cell>
          <cell r="BE79" t="str">
            <v/>
          </cell>
          <cell r="BH79" t="str">
            <v/>
          </cell>
          <cell r="BK79" t="str">
            <v/>
          </cell>
          <cell r="BN79" t="str">
            <v>Rageclaws</v>
          </cell>
        </row>
        <row r="80">
          <cell r="A80" t="str">
            <v>Psion-Killer Mask</v>
          </cell>
          <cell r="B80">
            <v>76</v>
          </cell>
          <cell r="C80" t="b">
            <v>0</v>
          </cell>
          <cell r="D80" t="b">
            <v>1</v>
          </cell>
          <cell r="E80" t="b">
            <v>0</v>
          </cell>
          <cell r="G80" t="b">
            <v>0</v>
          </cell>
          <cell r="H80" t="b">
            <v>0</v>
          </cell>
          <cell r="I80" t="b">
            <v>1</v>
          </cell>
          <cell r="J80" t="b">
            <v>0</v>
          </cell>
          <cell r="K80" t="b">
            <v>0</v>
          </cell>
          <cell r="L80" t="b">
            <v>0</v>
          </cell>
          <cell r="M80" t="b">
            <v>0</v>
          </cell>
          <cell r="N80" t="b">
            <v>0</v>
          </cell>
          <cell r="O80" t="b">
            <v>0</v>
          </cell>
          <cell r="P80" t="b">
            <v>1</v>
          </cell>
          <cell r="Q80" t="b">
            <v>0</v>
          </cell>
          <cell r="R80" t="b">
            <v>0</v>
          </cell>
          <cell r="S80" t="b">
            <v>0</v>
          </cell>
          <cell r="T80" t="b">
            <v>0</v>
          </cell>
          <cell r="U80" t="b">
            <v>0</v>
          </cell>
          <cell r="X80" t="str">
            <v/>
          </cell>
          <cell r="AA80" t="str">
            <v/>
          </cell>
          <cell r="AD80" t="str">
            <v/>
          </cell>
          <cell r="AG80" t="str">
            <v/>
          </cell>
          <cell r="AJ80" t="str">
            <v/>
          </cell>
          <cell r="AM80" t="str">
            <v/>
          </cell>
          <cell r="AP80" t="str">
            <v/>
          </cell>
          <cell r="AS80" t="str">
            <v/>
          </cell>
          <cell r="AV80" t="str">
            <v/>
          </cell>
          <cell r="AY80" t="str">
            <v/>
          </cell>
          <cell r="BB80" t="str">
            <v/>
          </cell>
          <cell r="BE80" t="str">
            <v/>
          </cell>
          <cell r="BH80" t="str">
            <v/>
          </cell>
          <cell r="BK80" t="str">
            <v/>
          </cell>
          <cell r="BN80" t="str">
            <v>Riding Bracers</v>
          </cell>
        </row>
        <row r="81">
          <cell r="A81" t="str">
            <v>Psychic Focus</v>
          </cell>
          <cell r="B81">
            <v>77</v>
          </cell>
          <cell r="C81" t="b">
            <v>0</v>
          </cell>
          <cell r="D81" t="b">
            <v>1</v>
          </cell>
          <cell r="E81" t="b">
            <v>0</v>
          </cell>
          <cell r="G81" t="b">
            <v>1</v>
          </cell>
          <cell r="H81" t="b">
            <v>1</v>
          </cell>
          <cell r="I81" t="b">
            <v>0</v>
          </cell>
          <cell r="J81" t="b">
            <v>1</v>
          </cell>
          <cell r="K81" t="b">
            <v>0</v>
          </cell>
          <cell r="L81" t="b">
            <v>0</v>
          </cell>
          <cell r="M81" t="b">
            <v>0</v>
          </cell>
          <cell r="N81" t="b">
            <v>0</v>
          </cell>
          <cell r="O81" t="b">
            <v>0</v>
          </cell>
          <cell r="P81" t="b">
            <v>0</v>
          </cell>
          <cell r="Q81" t="b">
            <v>0</v>
          </cell>
          <cell r="R81" t="b">
            <v>1</v>
          </cell>
          <cell r="S81" t="b">
            <v>0</v>
          </cell>
          <cell r="T81" t="b">
            <v>0</v>
          </cell>
          <cell r="U81" t="b">
            <v>0</v>
          </cell>
          <cell r="X81" t="str">
            <v/>
          </cell>
          <cell r="AA81" t="str">
            <v/>
          </cell>
          <cell r="AD81" t="str">
            <v/>
          </cell>
          <cell r="AG81" t="str">
            <v/>
          </cell>
          <cell r="AJ81" t="str">
            <v/>
          </cell>
          <cell r="AM81" t="str">
            <v/>
          </cell>
          <cell r="AP81" t="str">
            <v/>
          </cell>
          <cell r="AS81" t="str">
            <v/>
          </cell>
          <cell r="AV81" t="str">
            <v/>
          </cell>
          <cell r="AY81" t="str">
            <v/>
          </cell>
          <cell r="BB81" t="str">
            <v/>
          </cell>
          <cell r="BE81" t="str">
            <v/>
          </cell>
          <cell r="BH81" t="str">
            <v/>
          </cell>
          <cell r="BK81" t="str">
            <v/>
          </cell>
          <cell r="BN81" t="str">
            <v>Sailor's Bracers</v>
          </cell>
        </row>
        <row r="82">
          <cell r="A82" t="str">
            <v>Rageclaws</v>
          </cell>
          <cell r="B82">
            <v>78</v>
          </cell>
          <cell r="C82" t="b">
            <v>0</v>
          </cell>
          <cell r="D82" t="b">
            <v>1</v>
          </cell>
          <cell r="E82" t="b">
            <v>0</v>
          </cell>
          <cell r="G82" t="b">
            <v>0</v>
          </cell>
          <cell r="H82" t="b">
            <v>0</v>
          </cell>
          <cell r="I82" t="b">
            <v>1</v>
          </cell>
          <cell r="J82" t="b">
            <v>0</v>
          </cell>
          <cell r="K82" t="b">
            <v>0</v>
          </cell>
          <cell r="L82" t="b">
            <v>0</v>
          </cell>
          <cell r="M82" t="b">
            <v>0</v>
          </cell>
          <cell r="N82" t="b">
            <v>1</v>
          </cell>
          <cell r="O82" t="b">
            <v>0</v>
          </cell>
          <cell r="P82" t="b">
            <v>0</v>
          </cell>
          <cell r="Q82" t="b">
            <v>0</v>
          </cell>
          <cell r="R82" t="b">
            <v>0</v>
          </cell>
          <cell r="S82" t="b">
            <v>0</v>
          </cell>
          <cell r="T82" t="b">
            <v>0</v>
          </cell>
          <cell r="U82" t="b">
            <v>0</v>
          </cell>
          <cell r="X82" t="str">
            <v/>
          </cell>
          <cell r="AA82" t="str">
            <v/>
          </cell>
          <cell r="AD82" t="str">
            <v/>
          </cell>
          <cell r="AG82" t="str">
            <v/>
          </cell>
          <cell r="AJ82" t="str">
            <v/>
          </cell>
          <cell r="AM82" t="str">
            <v/>
          </cell>
          <cell r="AP82" t="str">
            <v/>
          </cell>
          <cell r="AS82" t="str">
            <v/>
          </cell>
          <cell r="AV82" t="str">
            <v/>
          </cell>
          <cell r="AY82" t="str">
            <v/>
          </cell>
          <cell r="BB82" t="str">
            <v/>
          </cell>
          <cell r="BE82" t="str">
            <v/>
          </cell>
          <cell r="BH82" t="str">
            <v/>
          </cell>
          <cell r="BK82" t="str">
            <v/>
          </cell>
          <cell r="BN82" t="str">
            <v>Shadow Mantle</v>
          </cell>
        </row>
        <row r="83">
          <cell r="A83" t="str">
            <v>Riding Bracers</v>
          </cell>
          <cell r="B83">
            <v>79</v>
          </cell>
          <cell r="C83" t="b">
            <v>0</v>
          </cell>
          <cell r="D83" t="b">
            <v>1</v>
          </cell>
          <cell r="E83" t="b">
            <v>0</v>
          </cell>
          <cell r="G83" t="b">
            <v>1</v>
          </cell>
          <cell r="H83" t="b">
            <v>1</v>
          </cell>
          <cell r="I83" t="b">
            <v>1</v>
          </cell>
          <cell r="J83" t="b">
            <v>1</v>
          </cell>
          <cell r="K83" t="b">
            <v>0</v>
          </cell>
          <cell r="L83" t="b">
            <v>0</v>
          </cell>
          <cell r="M83" t="b">
            <v>0</v>
          </cell>
          <cell r="N83" t="b">
            <v>0</v>
          </cell>
          <cell r="O83" t="b">
            <v>1</v>
          </cell>
          <cell r="P83" t="b">
            <v>0</v>
          </cell>
          <cell r="Q83" t="b">
            <v>0</v>
          </cell>
          <cell r="R83" t="b">
            <v>0</v>
          </cell>
          <cell r="S83" t="b">
            <v>0</v>
          </cell>
          <cell r="T83" t="b">
            <v>0</v>
          </cell>
          <cell r="U83" t="b">
            <v>0</v>
          </cell>
          <cell r="X83" t="str">
            <v/>
          </cell>
          <cell r="AA83" t="str">
            <v/>
          </cell>
          <cell r="AD83" t="str">
            <v/>
          </cell>
          <cell r="AG83" t="str">
            <v/>
          </cell>
          <cell r="AJ83" t="str">
            <v/>
          </cell>
          <cell r="AM83" t="str">
            <v/>
          </cell>
          <cell r="AP83" t="str">
            <v/>
          </cell>
          <cell r="AS83" t="str">
            <v/>
          </cell>
          <cell r="AV83" t="str">
            <v/>
          </cell>
          <cell r="AY83" t="str">
            <v/>
          </cell>
          <cell r="BB83" t="str">
            <v/>
          </cell>
          <cell r="BE83" t="str">
            <v/>
          </cell>
          <cell r="BH83" t="str">
            <v/>
          </cell>
          <cell r="BK83" t="str">
            <v/>
          </cell>
          <cell r="BN83" t="str">
            <v>Shedu Crown</v>
          </cell>
        </row>
        <row r="84">
          <cell r="A84" t="str">
            <v>Sailor's Bracers</v>
          </cell>
          <cell r="B84">
            <v>80</v>
          </cell>
          <cell r="C84" t="b">
            <v>0</v>
          </cell>
          <cell r="D84" t="b">
            <v>1</v>
          </cell>
          <cell r="E84" t="b">
            <v>0</v>
          </cell>
          <cell r="G84" t="b">
            <v>1</v>
          </cell>
          <cell r="H84" t="b">
            <v>1</v>
          </cell>
          <cell r="I84" t="b">
            <v>0</v>
          </cell>
          <cell r="J84" t="b">
            <v>1</v>
          </cell>
          <cell r="K84" t="b">
            <v>0</v>
          </cell>
          <cell r="L84" t="b">
            <v>0</v>
          </cell>
          <cell r="M84" t="b">
            <v>0</v>
          </cell>
          <cell r="N84" t="b">
            <v>0</v>
          </cell>
          <cell r="O84" t="b">
            <v>1</v>
          </cell>
          <cell r="P84" t="b">
            <v>0</v>
          </cell>
          <cell r="Q84" t="b">
            <v>0</v>
          </cell>
          <cell r="R84" t="b">
            <v>0</v>
          </cell>
          <cell r="S84" t="b">
            <v>0</v>
          </cell>
          <cell r="T84" t="b">
            <v>0</v>
          </cell>
          <cell r="U84" t="b">
            <v>0</v>
          </cell>
          <cell r="X84" t="str">
            <v/>
          </cell>
          <cell r="AA84" t="str">
            <v/>
          </cell>
          <cell r="AD84" t="str">
            <v/>
          </cell>
          <cell r="AG84" t="str">
            <v/>
          </cell>
          <cell r="AJ84" t="str">
            <v/>
          </cell>
          <cell r="AM84" t="str">
            <v/>
          </cell>
          <cell r="AP84" t="str">
            <v/>
          </cell>
          <cell r="AS84" t="str">
            <v/>
          </cell>
          <cell r="AV84" t="str">
            <v/>
          </cell>
          <cell r="AY84" t="str">
            <v/>
          </cell>
          <cell r="BB84" t="str">
            <v/>
          </cell>
          <cell r="BE84" t="str">
            <v/>
          </cell>
          <cell r="BH84" t="str">
            <v/>
          </cell>
          <cell r="BK84" t="str">
            <v/>
          </cell>
          <cell r="BN84" t="str">
            <v>Sighting Gloves</v>
          </cell>
        </row>
        <row r="85">
          <cell r="A85" t="str">
            <v>Shadow Mantle</v>
          </cell>
          <cell r="B85">
            <v>81</v>
          </cell>
          <cell r="C85" t="b">
            <v>0</v>
          </cell>
          <cell r="D85" t="b">
            <v>1</v>
          </cell>
          <cell r="E85" t="b">
            <v>0</v>
          </cell>
          <cell r="G85" t="b">
            <v>0</v>
          </cell>
          <cell r="H85" t="b">
            <v>0</v>
          </cell>
          <cell r="I85" t="b">
            <v>1</v>
          </cell>
          <cell r="J85" t="b">
            <v>0</v>
          </cell>
          <cell r="K85" t="b">
            <v>0</v>
          </cell>
          <cell r="L85" t="b">
            <v>0</v>
          </cell>
          <cell r="M85" t="b">
            <v>0</v>
          </cell>
          <cell r="N85" t="b">
            <v>0</v>
          </cell>
          <cell r="O85" t="b">
            <v>0</v>
          </cell>
          <cell r="P85" t="b">
            <v>0</v>
          </cell>
          <cell r="Q85" t="b">
            <v>1</v>
          </cell>
          <cell r="R85" t="b">
            <v>0</v>
          </cell>
          <cell r="S85" t="b">
            <v>0</v>
          </cell>
          <cell r="T85" t="b">
            <v>0</v>
          </cell>
          <cell r="U85" t="b">
            <v>0</v>
          </cell>
          <cell r="X85" t="str">
            <v/>
          </cell>
          <cell r="AA85" t="str">
            <v/>
          </cell>
          <cell r="AD85" t="str">
            <v/>
          </cell>
          <cell r="AG85" t="str">
            <v/>
          </cell>
          <cell r="AJ85" t="str">
            <v/>
          </cell>
          <cell r="AM85" t="str">
            <v/>
          </cell>
          <cell r="AP85" t="str">
            <v/>
          </cell>
          <cell r="AS85" t="str">
            <v/>
          </cell>
          <cell r="AV85" t="str">
            <v/>
          </cell>
          <cell r="AY85" t="str">
            <v/>
          </cell>
          <cell r="BB85" t="str">
            <v/>
          </cell>
          <cell r="BE85" t="str">
            <v/>
          </cell>
          <cell r="BH85" t="str">
            <v/>
          </cell>
          <cell r="BK85" t="str">
            <v/>
          </cell>
          <cell r="BN85" t="str">
            <v>Silvertongue Mask</v>
          </cell>
        </row>
        <row r="86">
          <cell r="A86" t="str">
            <v>Shedu Crown</v>
          </cell>
          <cell r="B86">
            <v>82</v>
          </cell>
          <cell r="C86" t="b">
            <v>0</v>
          </cell>
          <cell r="D86" t="b">
            <v>1</v>
          </cell>
          <cell r="E86" t="b">
            <v>0</v>
          </cell>
          <cell r="F86" t="str">
            <v>Good</v>
          </cell>
          <cell r="G86" t="b">
            <v>0</v>
          </cell>
          <cell r="H86" t="b">
            <v>0</v>
          </cell>
          <cell r="I86" t="b">
            <v>1</v>
          </cell>
          <cell r="J86" t="b">
            <v>0</v>
          </cell>
          <cell r="K86" t="b">
            <v>0</v>
          </cell>
          <cell r="L86" t="b">
            <v>1</v>
          </cell>
          <cell r="M86" t="b">
            <v>0</v>
          </cell>
          <cell r="N86" t="b">
            <v>0</v>
          </cell>
          <cell r="O86" t="b">
            <v>0</v>
          </cell>
          <cell r="P86" t="b">
            <v>0</v>
          </cell>
          <cell r="Q86" t="b">
            <v>0</v>
          </cell>
          <cell r="R86" t="b">
            <v>0</v>
          </cell>
          <cell r="S86" t="b">
            <v>0</v>
          </cell>
          <cell r="T86" t="b">
            <v>1</v>
          </cell>
          <cell r="U86" t="b">
            <v>0</v>
          </cell>
          <cell r="X86" t="str">
            <v/>
          </cell>
          <cell r="AA86" t="str">
            <v/>
          </cell>
          <cell r="AD86" t="str">
            <v/>
          </cell>
          <cell r="AG86" t="str">
            <v/>
          </cell>
          <cell r="AJ86" t="str">
            <v/>
          </cell>
          <cell r="AM86" t="str">
            <v/>
          </cell>
          <cell r="AP86" t="str">
            <v/>
          </cell>
          <cell r="AS86" t="str">
            <v/>
          </cell>
          <cell r="AV86" t="str">
            <v/>
          </cell>
          <cell r="AY86" t="str">
            <v/>
          </cell>
          <cell r="BB86" t="str">
            <v/>
          </cell>
          <cell r="BE86" t="str">
            <v/>
          </cell>
          <cell r="BH86" t="str">
            <v/>
          </cell>
          <cell r="BK86" t="str">
            <v/>
          </cell>
          <cell r="BN86" t="str">
            <v>Soulspark Familiar</v>
          </cell>
        </row>
        <row r="87">
          <cell r="A87" t="str">
            <v>Sighting Gloves</v>
          </cell>
          <cell r="B87">
            <v>83</v>
          </cell>
          <cell r="C87" t="b">
            <v>0</v>
          </cell>
          <cell r="D87" t="b">
            <v>1</v>
          </cell>
          <cell r="E87" t="b">
            <v>0</v>
          </cell>
          <cell r="G87" t="b">
            <v>1</v>
          </cell>
          <cell r="H87" t="b">
            <v>1</v>
          </cell>
          <cell r="I87" t="b">
            <v>0</v>
          </cell>
          <cell r="J87" t="b">
            <v>1</v>
          </cell>
          <cell r="K87" t="b">
            <v>0</v>
          </cell>
          <cell r="L87" t="b">
            <v>0</v>
          </cell>
          <cell r="M87" t="b">
            <v>0</v>
          </cell>
          <cell r="N87" t="b">
            <v>1</v>
          </cell>
          <cell r="O87" t="b">
            <v>0</v>
          </cell>
          <cell r="P87" t="b">
            <v>0</v>
          </cell>
          <cell r="Q87" t="b">
            <v>0</v>
          </cell>
          <cell r="R87" t="b">
            <v>0</v>
          </cell>
          <cell r="S87" t="b">
            <v>0</v>
          </cell>
          <cell r="T87" t="b">
            <v>0</v>
          </cell>
          <cell r="U87" t="b">
            <v>0</v>
          </cell>
          <cell r="X87" t="str">
            <v/>
          </cell>
          <cell r="AA87" t="str">
            <v/>
          </cell>
          <cell r="AD87" t="str">
            <v/>
          </cell>
          <cell r="AG87" t="str">
            <v/>
          </cell>
          <cell r="AJ87" t="str">
            <v/>
          </cell>
          <cell r="AM87" t="str">
            <v/>
          </cell>
          <cell r="AP87" t="str">
            <v/>
          </cell>
          <cell r="AS87" t="str">
            <v/>
          </cell>
          <cell r="AV87" t="str">
            <v/>
          </cell>
          <cell r="AY87" t="str">
            <v/>
          </cell>
          <cell r="BB87" t="str">
            <v/>
          </cell>
          <cell r="BE87" t="str">
            <v/>
          </cell>
          <cell r="BH87" t="str">
            <v/>
          </cell>
          <cell r="BK87" t="str">
            <v/>
          </cell>
          <cell r="BN87" t="str">
            <v>Soulspeaker Circlet</v>
          </cell>
        </row>
        <row r="88">
          <cell r="A88" t="str">
            <v>Silvertongue Mask</v>
          </cell>
          <cell r="B88">
            <v>84</v>
          </cell>
          <cell r="C88" t="b">
            <v>0</v>
          </cell>
          <cell r="D88" t="b">
            <v>1</v>
          </cell>
          <cell r="E88" t="b">
            <v>0</v>
          </cell>
          <cell r="G88" t="b">
            <v>1</v>
          </cell>
          <cell r="H88" t="b">
            <v>1</v>
          </cell>
          <cell r="I88" t="b">
            <v>0</v>
          </cell>
          <cell r="J88" t="b">
            <v>1</v>
          </cell>
          <cell r="K88" t="b">
            <v>0</v>
          </cell>
          <cell r="L88" t="b">
            <v>0</v>
          </cell>
          <cell r="M88" t="b">
            <v>0</v>
          </cell>
          <cell r="N88" t="b">
            <v>0</v>
          </cell>
          <cell r="O88" t="b">
            <v>0</v>
          </cell>
          <cell r="P88" t="b">
            <v>1</v>
          </cell>
          <cell r="Q88" t="b">
            <v>0</v>
          </cell>
          <cell r="R88" t="b">
            <v>1</v>
          </cell>
          <cell r="S88" t="b">
            <v>0</v>
          </cell>
          <cell r="T88" t="b">
            <v>0</v>
          </cell>
          <cell r="U88" t="b">
            <v>0</v>
          </cell>
          <cell r="X88" t="str">
            <v/>
          </cell>
          <cell r="AA88" t="str">
            <v/>
          </cell>
          <cell r="AD88" t="str">
            <v/>
          </cell>
          <cell r="AG88" t="str">
            <v/>
          </cell>
          <cell r="AJ88" t="str">
            <v/>
          </cell>
          <cell r="AM88" t="str">
            <v/>
          </cell>
          <cell r="AP88" t="str">
            <v/>
          </cell>
          <cell r="AS88" t="str">
            <v/>
          </cell>
          <cell r="AV88" t="str">
            <v/>
          </cell>
          <cell r="AY88" t="str">
            <v/>
          </cell>
          <cell r="BB88" t="str">
            <v/>
          </cell>
          <cell r="BE88" t="str">
            <v/>
          </cell>
          <cell r="BH88" t="str">
            <v/>
          </cell>
          <cell r="BK88" t="str">
            <v/>
          </cell>
          <cell r="BN88" t="str">
            <v>Spellward Shirt</v>
          </cell>
        </row>
        <row r="89">
          <cell r="A89" t="str">
            <v>Soulspark Familiar</v>
          </cell>
          <cell r="B89">
            <v>85</v>
          </cell>
          <cell r="C89" t="b">
            <v>0</v>
          </cell>
          <cell r="D89" t="b">
            <v>1</v>
          </cell>
          <cell r="E89" t="b">
            <v>0</v>
          </cell>
          <cell r="G89" t="b">
            <v>1</v>
          </cell>
          <cell r="H89" t="b">
            <v>1</v>
          </cell>
          <cell r="I89" t="b">
            <v>0</v>
          </cell>
          <cell r="J89" t="b">
            <v>1</v>
          </cell>
          <cell r="K89" t="b">
            <v>0</v>
          </cell>
          <cell r="L89" t="b">
            <v>1</v>
          </cell>
          <cell r="M89" t="b">
            <v>0</v>
          </cell>
          <cell r="N89" t="b">
            <v>0</v>
          </cell>
          <cell r="O89" t="b">
            <v>0</v>
          </cell>
          <cell r="P89" t="b">
            <v>1</v>
          </cell>
          <cell r="Q89" t="b">
            <v>0</v>
          </cell>
          <cell r="R89" t="b">
            <v>1</v>
          </cell>
          <cell r="S89" t="b">
            <v>0</v>
          </cell>
          <cell r="T89" t="b">
            <v>0</v>
          </cell>
          <cell r="U89" t="b">
            <v>0</v>
          </cell>
          <cell r="X89" t="str">
            <v/>
          </cell>
          <cell r="AA89" t="str">
            <v/>
          </cell>
          <cell r="AD89" t="str">
            <v/>
          </cell>
          <cell r="AG89" t="str">
            <v/>
          </cell>
          <cell r="AJ89" t="str">
            <v/>
          </cell>
          <cell r="AM89" t="str">
            <v/>
          </cell>
          <cell r="AP89" t="str">
            <v/>
          </cell>
          <cell r="AS89" t="str">
            <v/>
          </cell>
          <cell r="AV89" t="str">
            <v/>
          </cell>
          <cell r="AY89" t="str">
            <v/>
          </cell>
          <cell r="BB89" t="str">
            <v/>
          </cell>
          <cell r="BE89" t="str">
            <v/>
          </cell>
          <cell r="BH89" t="str">
            <v/>
          </cell>
          <cell r="BK89" t="str">
            <v/>
          </cell>
          <cell r="BN89" t="str">
            <v>Sphinx Claws</v>
          </cell>
        </row>
        <row r="90">
          <cell r="A90" t="str">
            <v>Soulspeaker Circlet</v>
          </cell>
          <cell r="B90">
            <v>86</v>
          </cell>
          <cell r="C90" t="b">
            <v>0</v>
          </cell>
          <cell r="D90" t="b">
            <v>1</v>
          </cell>
          <cell r="E90" t="b">
            <v>0</v>
          </cell>
          <cell r="G90" t="b">
            <v>0</v>
          </cell>
          <cell r="H90" t="b">
            <v>1</v>
          </cell>
          <cell r="I90" t="b">
            <v>0</v>
          </cell>
          <cell r="J90" t="b">
            <v>1</v>
          </cell>
          <cell r="K90" t="b">
            <v>0</v>
          </cell>
          <cell r="L90" t="b">
            <v>1</v>
          </cell>
          <cell r="M90" t="b">
            <v>0</v>
          </cell>
          <cell r="N90" t="b">
            <v>0</v>
          </cell>
          <cell r="O90" t="b">
            <v>0</v>
          </cell>
          <cell r="P90" t="b">
            <v>0</v>
          </cell>
          <cell r="Q90" t="b">
            <v>0</v>
          </cell>
          <cell r="R90" t="b">
            <v>1</v>
          </cell>
          <cell r="S90" t="b">
            <v>0</v>
          </cell>
          <cell r="T90" t="b">
            <v>0</v>
          </cell>
          <cell r="U90" t="b">
            <v>0</v>
          </cell>
          <cell r="X90" t="str">
            <v/>
          </cell>
          <cell r="AA90" t="str">
            <v/>
          </cell>
          <cell r="AD90" t="str">
            <v/>
          </cell>
          <cell r="AG90" t="str">
            <v/>
          </cell>
          <cell r="AJ90" t="str">
            <v/>
          </cell>
          <cell r="AM90" t="str">
            <v/>
          </cell>
          <cell r="AP90" t="str">
            <v/>
          </cell>
          <cell r="AS90" t="str">
            <v/>
          </cell>
          <cell r="AV90" t="str">
            <v/>
          </cell>
          <cell r="AY90" t="str">
            <v/>
          </cell>
          <cell r="BB90" t="str">
            <v/>
          </cell>
          <cell r="BE90" t="str">
            <v/>
          </cell>
          <cell r="BH90" t="str">
            <v/>
          </cell>
          <cell r="BK90" t="str">
            <v/>
          </cell>
          <cell r="BN90" t="str">
            <v>Stongheart Vest</v>
          </cell>
        </row>
        <row r="91">
          <cell r="A91" t="str">
            <v>Spellward Shirt</v>
          </cell>
          <cell r="B91">
            <v>87</v>
          </cell>
          <cell r="C91" t="b">
            <v>0</v>
          </cell>
          <cell r="D91" t="b">
            <v>1</v>
          </cell>
          <cell r="E91" t="b">
            <v>0</v>
          </cell>
          <cell r="G91" t="b">
            <v>1</v>
          </cell>
          <cell r="H91" t="b">
            <v>1</v>
          </cell>
          <cell r="I91" t="b">
            <v>0</v>
          </cell>
          <cell r="J91" t="b">
            <v>1</v>
          </cell>
          <cell r="K91" t="b">
            <v>0</v>
          </cell>
          <cell r="L91" t="b">
            <v>0</v>
          </cell>
          <cell r="M91" t="b">
            <v>0</v>
          </cell>
          <cell r="N91" t="b">
            <v>0</v>
          </cell>
          <cell r="O91" t="b">
            <v>0</v>
          </cell>
          <cell r="P91" t="b">
            <v>0</v>
          </cell>
          <cell r="Q91" t="b">
            <v>0</v>
          </cell>
          <cell r="R91" t="b">
            <v>0</v>
          </cell>
          <cell r="S91" t="b">
            <v>0</v>
          </cell>
          <cell r="T91" t="b">
            <v>1</v>
          </cell>
          <cell r="U91" t="b">
            <v>0</v>
          </cell>
          <cell r="X91" t="str">
            <v/>
          </cell>
          <cell r="AA91" t="str">
            <v/>
          </cell>
          <cell r="AD91" t="str">
            <v/>
          </cell>
          <cell r="AG91" t="str">
            <v/>
          </cell>
          <cell r="AJ91" t="str">
            <v/>
          </cell>
          <cell r="AM91" t="str">
            <v/>
          </cell>
          <cell r="AP91" t="str">
            <v/>
          </cell>
          <cell r="AS91" t="str">
            <v/>
          </cell>
          <cell r="AV91" t="str">
            <v/>
          </cell>
          <cell r="AY91" t="str">
            <v/>
          </cell>
          <cell r="BB91" t="str">
            <v/>
          </cell>
          <cell r="BE91" t="str">
            <v/>
          </cell>
          <cell r="BH91" t="str">
            <v/>
          </cell>
          <cell r="BK91" t="str">
            <v/>
          </cell>
          <cell r="BN91" t="str">
            <v>Theft Gloves</v>
          </cell>
        </row>
        <row r="92">
          <cell r="A92" t="str">
            <v>Sphinx Claws</v>
          </cell>
          <cell r="B92">
            <v>88</v>
          </cell>
          <cell r="C92" t="b">
            <v>0</v>
          </cell>
          <cell r="D92" t="b">
            <v>1</v>
          </cell>
          <cell r="E92" t="b">
            <v>0</v>
          </cell>
          <cell r="G92" t="b">
            <v>0</v>
          </cell>
          <cell r="H92" t="b">
            <v>0</v>
          </cell>
          <cell r="I92" t="b">
            <v>1</v>
          </cell>
          <cell r="J92" t="b">
            <v>0</v>
          </cell>
          <cell r="K92" t="b">
            <v>0</v>
          </cell>
          <cell r="L92" t="b">
            <v>0</v>
          </cell>
          <cell r="M92" t="b">
            <v>0</v>
          </cell>
          <cell r="N92" t="b">
            <v>1</v>
          </cell>
          <cell r="O92" t="b">
            <v>0</v>
          </cell>
          <cell r="P92" t="b">
            <v>0</v>
          </cell>
          <cell r="Q92" t="b">
            <v>0</v>
          </cell>
          <cell r="R92" t="b">
            <v>0</v>
          </cell>
          <cell r="S92" t="b">
            <v>0</v>
          </cell>
          <cell r="T92" t="b">
            <v>0</v>
          </cell>
          <cell r="U92" t="b">
            <v>0</v>
          </cell>
          <cell r="X92" t="str">
            <v/>
          </cell>
          <cell r="AA92" t="str">
            <v/>
          </cell>
          <cell r="AD92" t="str">
            <v/>
          </cell>
          <cell r="AG92" t="str">
            <v/>
          </cell>
          <cell r="AJ92" t="str">
            <v/>
          </cell>
          <cell r="AM92" t="str">
            <v/>
          </cell>
          <cell r="AP92" t="str">
            <v/>
          </cell>
          <cell r="AS92" t="str">
            <v/>
          </cell>
          <cell r="AV92" t="str">
            <v/>
          </cell>
          <cell r="AY92" t="str">
            <v/>
          </cell>
          <cell r="BB92" t="str">
            <v/>
          </cell>
          <cell r="BE92" t="str">
            <v/>
          </cell>
          <cell r="BH92" t="str">
            <v/>
          </cell>
          <cell r="BK92" t="str">
            <v/>
          </cell>
          <cell r="BN92" t="str">
            <v>Therapeutic Mantle</v>
          </cell>
        </row>
        <row r="93">
          <cell r="A93" t="str">
            <v>Stongheart Vest</v>
          </cell>
          <cell r="B93">
            <v>89</v>
          </cell>
          <cell r="C93" t="b">
            <v>0</v>
          </cell>
          <cell r="D93" t="b">
            <v>1</v>
          </cell>
          <cell r="E93" t="b">
            <v>0</v>
          </cell>
          <cell r="G93" t="b">
            <v>1</v>
          </cell>
          <cell r="H93" t="b">
            <v>1</v>
          </cell>
          <cell r="I93" t="b">
            <v>0</v>
          </cell>
          <cell r="J93" t="b">
            <v>1</v>
          </cell>
          <cell r="K93" t="b">
            <v>0</v>
          </cell>
          <cell r="L93" t="b">
            <v>0</v>
          </cell>
          <cell r="M93" t="b">
            <v>0</v>
          </cell>
          <cell r="N93" t="b">
            <v>0</v>
          </cell>
          <cell r="O93" t="b">
            <v>0</v>
          </cell>
          <cell r="P93" t="b">
            <v>0</v>
          </cell>
          <cell r="Q93" t="b">
            <v>0</v>
          </cell>
          <cell r="R93" t="b">
            <v>0</v>
          </cell>
          <cell r="S93" t="b">
            <v>1</v>
          </cell>
          <cell r="T93" t="b">
            <v>1</v>
          </cell>
          <cell r="U93" t="b">
            <v>0</v>
          </cell>
          <cell r="X93" t="str">
            <v/>
          </cell>
          <cell r="AA93" t="str">
            <v/>
          </cell>
          <cell r="AD93" t="str">
            <v/>
          </cell>
          <cell r="AG93" t="str">
            <v/>
          </cell>
          <cell r="AJ93" t="str">
            <v/>
          </cell>
          <cell r="AM93" t="str">
            <v/>
          </cell>
          <cell r="AP93" t="str">
            <v/>
          </cell>
          <cell r="AS93" t="str">
            <v/>
          </cell>
          <cell r="AV93" t="str">
            <v/>
          </cell>
          <cell r="AY93" t="str">
            <v/>
          </cell>
          <cell r="BB93" t="str">
            <v/>
          </cell>
          <cell r="BE93" t="str">
            <v/>
          </cell>
          <cell r="BH93" t="str">
            <v/>
          </cell>
          <cell r="BK93" t="str">
            <v/>
          </cell>
          <cell r="BN93" t="str">
            <v>Threefold Mask of the Chimera</v>
          </cell>
        </row>
        <row r="94">
          <cell r="A94" t="str">
            <v>Theft Gloves</v>
          </cell>
          <cell r="B94">
            <v>90</v>
          </cell>
          <cell r="C94" t="b">
            <v>0</v>
          </cell>
          <cell r="D94" t="b">
            <v>1</v>
          </cell>
          <cell r="E94" t="b">
            <v>0</v>
          </cell>
          <cell r="G94" t="b">
            <v>1</v>
          </cell>
          <cell r="H94" t="b">
            <v>0</v>
          </cell>
          <cell r="I94" t="b">
            <v>0</v>
          </cell>
          <cell r="J94" t="b">
            <v>0</v>
          </cell>
          <cell r="K94" t="b">
            <v>0</v>
          </cell>
          <cell r="L94" t="b">
            <v>0</v>
          </cell>
          <cell r="M94" t="b">
            <v>0</v>
          </cell>
          <cell r="N94" t="b">
            <v>1</v>
          </cell>
          <cell r="O94" t="b">
            <v>0</v>
          </cell>
          <cell r="P94" t="b">
            <v>0</v>
          </cell>
          <cell r="Q94" t="b">
            <v>0</v>
          </cell>
          <cell r="R94" t="b">
            <v>0</v>
          </cell>
          <cell r="S94" t="b">
            <v>0</v>
          </cell>
          <cell r="T94" t="b">
            <v>0</v>
          </cell>
          <cell r="U94" t="b">
            <v>0</v>
          </cell>
          <cell r="X94" t="str">
            <v/>
          </cell>
          <cell r="AA94" t="str">
            <v/>
          </cell>
          <cell r="AD94" t="str">
            <v/>
          </cell>
          <cell r="AG94" t="str">
            <v/>
          </cell>
          <cell r="AJ94" t="str">
            <v/>
          </cell>
          <cell r="AM94" t="str">
            <v/>
          </cell>
          <cell r="AP94" t="str">
            <v/>
          </cell>
          <cell r="AS94" t="str">
            <v/>
          </cell>
          <cell r="AV94" t="str">
            <v/>
          </cell>
          <cell r="AY94" t="str">
            <v/>
          </cell>
          <cell r="BB94" t="str">
            <v/>
          </cell>
          <cell r="BE94" t="str">
            <v/>
          </cell>
          <cell r="BH94" t="str">
            <v/>
          </cell>
          <cell r="BK94" t="str">
            <v/>
          </cell>
          <cell r="BN94" t="str">
            <v>Thunderstep Boots</v>
          </cell>
        </row>
        <row r="95">
          <cell r="A95" t="str">
            <v>Therapeutic Mantle</v>
          </cell>
          <cell r="B95">
            <v>91</v>
          </cell>
          <cell r="C95" t="b">
            <v>0</v>
          </cell>
          <cell r="D95" t="b">
            <v>1</v>
          </cell>
          <cell r="E95" t="b">
            <v>0</v>
          </cell>
          <cell r="G95" t="b">
            <v>1</v>
          </cell>
          <cell r="H95" t="b">
            <v>1</v>
          </cell>
          <cell r="I95" t="b">
            <v>0</v>
          </cell>
          <cell r="J95" t="b">
            <v>1</v>
          </cell>
          <cell r="K95" t="b">
            <v>0</v>
          </cell>
          <cell r="L95" t="b">
            <v>0</v>
          </cell>
          <cell r="M95" t="b">
            <v>0</v>
          </cell>
          <cell r="N95" t="b">
            <v>0</v>
          </cell>
          <cell r="O95" t="b">
            <v>0</v>
          </cell>
          <cell r="P95" t="b">
            <v>0</v>
          </cell>
          <cell r="Q95" t="b">
            <v>1</v>
          </cell>
          <cell r="R95" t="b">
            <v>0</v>
          </cell>
          <cell r="S95" t="b">
            <v>0</v>
          </cell>
          <cell r="T95" t="b">
            <v>0</v>
          </cell>
          <cell r="U95" t="b">
            <v>0</v>
          </cell>
          <cell r="X95" t="str">
            <v/>
          </cell>
          <cell r="AA95" t="str">
            <v/>
          </cell>
          <cell r="AD95" t="str">
            <v/>
          </cell>
          <cell r="AG95" t="str">
            <v/>
          </cell>
          <cell r="AJ95" t="str">
            <v/>
          </cell>
          <cell r="AM95" t="str">
            <v/>
          </cell>
          <cell r="AP95" t="str">
            <v/>
          </cell>
          <cell r="AS95" t="str">
            <v/>
          </cell>
          <cell r="AV95" t="str">
            <v/>
          </cell>
          <cell r="AY95" t="str">
            <v/>
          </cell>
          <cell r="BB95" t="str">
            <v/>
          </cell>
          <cell r="BE95" t="str">
            <v/>
          </cell>
          <cell r="BH95" t="str">
            <v/>
          </cell>
          <cell r="BK95" t="str">
            <v/>
          </cell>
          <cell r="BN95" t="str">
            <v>Totem Avatar</v>
          </cell>
        </row>
        <row r="96">
          <cell r="A96" t="str">
            <v>Threefold Mask of the Chimera</v>
          </cell>
          <cell r="B96">
            <v>92</v>
          </cell>
          <cell r="C96" t="b">
            <v>0</v>
          </cell>
          <cell r="D96" t="b">
            <v>1</v>
          </cell>
          <cell r="E96" t="b">
            <v>0</v>
          </cell>
          <cell r="G96" t="b">
            <v>0</v>
          </cell>
          <cell r="H96" t="b">
            <v>0</v>
          </cell>
          <cell r="I96" t="b">
            <v>1</v>
          </cell>
          <cell r="J96" t="b">
            <v>0</v>
          </cell>
          <cell r="K96" t="b">
            <v>0</v>
          </cell>
          <cell r="L96" t="b">
            <v>1</v>
          </cell>
          <cell r="M96" t="b">
            <v>0</v>
          </cell>
          <cell r="N96" t="b">
            <v>0</v>
          </cell>
          <cell r="O96" t="b">
            <v>0</v>
          </cell>
          <cell r="P96" t="b">
            <v>0</v>
          </cell>
          <cell r="Q96" t="b">
            <v>0</v>
          </cell>
          <cell r="R96" t="b">
            <v>0</v>
          </cell>
          <cell r="S96" t="b">
            <v>0</v>
          </cell>
          <cell r="T96" t="b">
            <v>0</v>
          </cell>
          <cell r="U96" t="b">
            <v>1</v>
          </cell>
          <cell r="X96" t="str">
            <v/>
          </cell>
          <cell r="AA96" t="str">
            <v/>
          </cell>
          <cell r="AD96" t="str">
            <v/>
          </cell>
          <cell r="AG96" t="str">
            <v/>
          </cell>
          <cell r="AJ96" t="str">
            <v/>
          </cell>
          <cell r="AM96" t="str">
            <v/>
          </cell>
          <cell r="AP96" t="str">
            <v/>
          </cell>
          <cell r="AS96" t="str">
            <v/>
          </cell>
          <cell r="AV96" t="str">
            <v/>
          </cell>
          <cell r="AY96" t="str">
            <v/>
          </cell>
          <cell r="BB96" t="str">
            <v/>
          </cell>
          <cell r="BE96" t="str">
            <v/>
          </cell>
          <cell r="BH96" t="str">
            <v/>
          </cell>
          <cell r="BK96" t="str">
            <v/>
          </cell>
          <cell r="BN96" t="str">
            <v>Truthseeker Goggles</v>
          </cell>
        </row>
        <row r="97">
          <cell r="A97" t="str">
            <v>Thunderstep Boots</v>
          </cell>
          <cell r="B97">
            <v>93</v>
          </cell>
          <cell r="C97" t="b">
            <v>0</v>
          </cell>
          <cell r="D97" t="b">
            <v>1</v>
          </cell>
          <cell r="E97" t="b">
            <v>0</v>
          </cell>
          <cell r="G97" t="b">
            <v>0</v>
          </cell>
          <cell r="H97" t="b">
            <v>1</v>
          </cell>
          <cell r="I97" t="b">
            <v>0</v>
          </cell>
          <cell r="J97" t="b">
            <v>1</v>
          </cell>
          <cell r="K97" t="b">
            <v>0</v>
          </cell>
          <cell r="L97" t="b">
            <v>0</v>
          </cell>
          <cell r="M97" t="b">
            <v>1</v>
          </cell>
          <cell r="N97" t="b">
            <v>0</v>
          </cell>
          <cell r="O97" t="b">
            <v>0</v>
          </cell>
          <cell r="P97" t="b">
            <v>0</v>
          </cell>
          <cell r="Q97" t="b">
            <v>0</v>
          </cell>
          <cell r="R97" t="b">
            <v>0</v>
          </cell>
          <cell r="S97" t="b">
            <v>0</v>
          </cell>
          <cell r="T97" t="b">
            <v>0</v>
          </cell>
          <cell r="U97" t="b">
            <v>0</v>
          </cell>
          <cell r="X97" t="str">
            <v/>
          </cell>
          <cell r="AA97" t="str">
            <v/>
          </cell>
          <cell r="AD97" t="str">
            <v/>
          </cell>
          <cell r="AG97" t="str">
            <v/>
          </cell>
          <cell r="AJ97" t="str">
            <v/>
          </cell>
          <cell r="AM97" t="str">
            <v/>
          </cell>
          <cell r="AP97" t="str">
            <v/>
          </cell>
          <cell r="AS97" t="str">
            <v/>
          </cell>
          <cell r="AV97" t="str">
            <v/>
          </cell>
          <cell r="AY97" t="str">
            <v/>
          </cell>
          <cell r="BB97" t="str">
            <v/>
          </cell>
          <cell r="BE97" t="str">
            <v/>
          </cell>
          <cell r="BH97" t="str">
            <v/>
          </cell>
          <cell r="BK97" t="str">
            <v/>
          </cell>
          <cell r="BN97" t="str">
            <v>Unicorn Horn</v>
          </cell>
        </row>
        <row r="98">
          <cell r="A98" t="str">
            <v>Totem Avatar</v>
          </cell>
          <cell r="B98">
            <v>94</v>
          </cell>
          <cell r="C98" t="b">
            <v>0</v>
          </cell>
          <cell r="D98" t="b">
            <v>1</v>
          </cell>
          <cell r="E98" t="b">
            <v>0</v>
          </cell>
          <cell r="G98" t="b">
            <v>0</v>
          </cell>
          <cell r="H98" t="b">
            <v>0</v>
          </cell>
          <cell r="I98" t="b">
            <v>1</v>
          </cell>
          <cell r="J98" t="b">
            <v>0</v>
          </cell>
          <cell r="K98" t="b">
            <v>0</v>
          </cell>
          <cell r="L98" t="b">
            <v>0</v>
          </cell>
          <cell r="M98" t="b">
            <v>1</v>
          </cell>
          <cell r="N98" t="b">
            <v>0</v>
          </cell>
          <cell r="O98" t="b">
            <v>1</v>
          </cell>
          <cell r="P98" t="b">
            <v>0</v>
          </cell>
          <cell r="Q98" t="b">
            <v>1</v>
          </cell>
          <cell r="R98" t="b">
            <v>0</v>
          </cell>
          <cell r="S98" t="b">
            <v>0</v>
          </cell>
          <cell r="T98" t="b">
            <v>1</v>
          </cell>
          <cell r="U98" t="b">
            <v>0</v>
          </cell>
          <cell r="X98" t="str">
            <v/>
          </cell>
          <cell r="AA98" t="str">
            <v/>
          </cell>
          <cell r="AD98" t="str">
            <v/>
          </cell>
          <cell r="AG98" t="str">
            <v/>
          </cell>
          <cell r="AJ98" t="str">
            <v/>
          </cell>
          <cell r="AM98" t="str">
            <v/>
          </cell>
          <cell r="AP98" t="str">
            <v/>
          </cell>
          <cell r="AS98" t="str">
            <v/>
          </cell>
          <cell r="AV98" t="str">
            <v/>
          </cell>
          <cell r="AY98" t="str">
            <v/>
          </cell>
          <cell r="BB98" t="str">
            <v/>
          </cell>
          <cell r="BE98" t="str">
            <v/>
          </cell>
          <cell r="BH98" t="str">
            <v/>
          </cell>
          <cell r="BK98" t="str">
            <v/>
          </cell>
          <cell r="BN98" t="str">
            <v>Urskan Greaves</v>
          </cell>
        </row>
        <row r="99">
          <cell r="A99" t="str">
            <v>Truthseeker Goggles</v>
          </cell>
          <cell r="B99">
            <v>95</v>
          </cell>
          <cell r="C99" t="b">
            <v>0</v>
          </cell>
          <cell r="D99" t="b">
            <v>1</v>
          </cell>
          <cell r="E99" t="b">
            <v>0</v>
          </cell>
          <cell r="G99" t="b">
            <v>1</v>
          </cell>
          <cell r="H99" t="b">
            <v>1</v>
          </cell>
          <cell r="I99" t="b">
            <v>0</v>
          </cell>
          <cell r="J99" t="b">
            <v>1</v>
          </cell>
          <cell r="K99" t="b">
            <v>0</v>
          </cell>
          <cell r="L99" t="b">
            <v>0</v>
          </cell>
          <cell r="M99" t="b">
            <v>0</v>
          </cell>
          <cell r="N99" t="b">
            <v>0</v>
          </cell>
          <cell r="O99" t="b">
            <v>0</v>
          </cell>
          <cell r="P99" t="b">
            <v>1</v>
          </cell>
          <cell r="Q99" t="b">
            <v>0</v>
          </cell>
          <cell r="R99" t="b">
            <v>0</v>
          </cell>
          <cell r="S99" t="b">
            <v>0</v>
          </cell>
          <cell r="T99" t="b">
            <v>0</v>
          </cell>
          <cell r="U99" t="b">
            <v>0</v>
          </cell>
          <cell r="X99" t="str">
            <v/>
          </cell>
          <cell r="AA99" t="str">
            <v/>
          </cell>
          <cell r="AD99" t="str">
            <v/>
          </cell>
          <cell r="AG99" t="str">
            <v/>
          </cell>
          <cell r="AJ99" t="str">
            <v/>
          </cell>
          <cell r="AM99" t="str">
            <v/>
          </cell>
          <cell r="AP99" t="str">
            <v/>
          </cell>
          <cell r="AS99" t="str">
            <v/>
          </cell>
          <cell r="AV99" t="str">
            <v/>
          </cell>
          <cell r="AY99" t="str">
            <v/>
          </cell>
          <cell r="BB99" t="str">
            <v/>
          </cell>
          <cell r="BE99" t="str">
            <v/>
          </cell>
          <cell r="BH99" t="str">
            <v/>
          </cell>
          <cell r="BK99" t="str">
            <v/>
          </cell>
          <cell r="BN99" t="str">
            <v>Vitality Belt</v>
          </cell>
        </row>
        <row r="100">
          <cell r="A100" t="str">
            <v>Unicorn Horn</v>
          </cell>
          <cell r="B100">
            <v>96</v>
          </cell>
          <cell r="C100" t="b">
            <v>0</v>
          </cell>
          <cell r="D100" t="b">
            <v>1</v>
          </cell>
          <cell r="E100" t="b">
            <v>0</v>
          </cell>
          <cell r="G100" t="b">
            <v>0</v>
          </cell>
          <cell r="H100" t="b">
            <v>0</v>
          </cell>
          <cell r="I100" t="b">
            <v>1</v>
          </cell>
          <cell r="J100" t="b">
            <v>0</v>
          </cell>
          <cell r="K100" t="b">
            <v>0</v>
          </cell>
          <cell r="L100" t="b">
            <v>0</v>
          </cell>
          <cell r="M100" t="b">
            <v>0</v>
          </cell>
          <cell r="N100" t="b">
            <v>0</v>
          </cell>
          <cell r="O100" t="b">
            <v>0</v>
          </cell>
          <cell r="P100" t="b">
            <v>1</v>
          </cell>
          <cell r="Q100" t="b">
            <v>0</v>
          </cell>
          <cell r="R100" t="b">
            <v>0</v>
          </cell>
          <cell r="S100" t="b">
            <v>0</v>
          </cell>
          <cell r="T100" t="b">
            <v>0</v>
          </cell>
          <cell r="U100" t="b">
            <v>0</v>
          </cell>
          <cell r="X100" t="str">
            <v/>
          </cell>
          <cell r="AA100" t="str">
            <v/>
          </cell>
          <cell r="AD100" t="str">
            <v/>
          </cell>
          <cell r="AG100" t="str">
            <v/>
          </cell>
          <cell r="AJ100" t="str">
            <v/>
          </cell>
          <cell r="AM100" t="str">
            <v/>
          </cell>
          <cell r="AP100" t="str">
            <v/>
          </cell>
          <cell r="AS100" t="str">
            <v/>
          </cell>
          <cell r="AV100" t="str">
            <v/>
          </cell>
          <cell r="AY100" t="str">
            <v/>
          </cell>
          <cell r="BB100" t="str">
            <v/>
          </cell>
          <cell r="BE100" t="str">
            <v/>
          </cell>
          <cell r="BH100" t="str">
            <v/>
          </cell>
          <cell r="BK100" t="str">
            <v/>
          </cell>
          <cell r="BN100" t="str">
            <v>Wind Cloak</v>
          </cell>
        </row>
        <row r="101">
          <cell r="A101" t="str">
            <v>Urskan Greaves</v>
          </cell>
          <cell r="B101">
            <v>97</v>
          </cell>
          <cell r="C101" t="b">
            <v>0</v>
          </cell>
          <cell r="D101" t="b">
            <v>1</v>
          </cell>
          <cell r="E101" t="b">
            <v>0</v>
          </cell>
          <cell r="G101" t="b">
            <v>0</v>
          </cell>
          <cell r="H101" t="b">
            <v>0</v>
          </cell>
          <cell r="I101" t="b">
            <v>1</v>
          </cell>
          <cell r="J101" t="b">
            <v>0</v>
          </cell>
          <cell r="K101" t="b">
            <v>0</v>
          </cell>
          <cell r="L101" t="b">
            <v>0</v>
          </cell>
          <cell r="M101" t="b">
            <v>1</v>
          </cell>
          <cell r="N101" t="b">
            <v>0</v>
          </cell>
          <cell r="O101" t="b">
            <v>0</v>
          </cell>
          <cell r="P101" t="b">
            <v>0</v>
          </cell>
          <cell r="Q101" t="b">
            <v>0</v>
          </cell>
          <cell r="R101" t="b">
            <v>0</v>
          </cell>
          <cell r="S101" t="b">
            <v>0</v>
          </cell>
          <cell r="T101" t="b">
            <v>0</v>
          </cell>
          <cell r="U101" t="b">
            <v>0</v>
          </cell>
          <cell r="X101" t="str">
            <v/>
          </cell>
          <cell r="AA101" t="str">
            <v/>
          </cell>
          <cell r="AD101" t="str">
            <v/>
          </cell>
          <cell r="AG101" t="str">
            <v/>
          </cell>
          <cell r="AJ101" t="str">
            <v/>
          </cell>
          <cell r="AM101" t="str">
            <v/>
          </cell>
          <cell r="AP101" t="str">
            <v/>
          </cell>
          <cell r="AS101" t="str">
            <v/>
          </cell>
          <cell r="AV101" t="str">
            <v/>
          </cell>
          <cell r="AY101" t="str">
            <v/>
          </cell>
          <cell r="BB101" t="str">
            <v/>
          </cell>
          <cell r="BE101" t="str">
            <v/>
          </cell>
          <cell r="BH101" t="str">
            <v/>
          </cell>
          <cell r="BK101" t="str">
            <v/>
          </cell>
          <cell r="BN101" t="str">
            <v>Winter Mask</v>
          </cell>
        </row>
        <row r="102">
          <cell r="A102" t="str">
            <v>Vitality Belt</v>
          </cell>
          <cell r="B102">
            <v>98</v>
          </cell>
          <cell r="C102" t="b">
            <v>0</v>
          </cell>
          <cell r="D102" t="b">
            <v>1</v>
          </cell>
          <cell r="E102" t="b">
            <v>0</v>
          </cell>
          <cell r="G102" t="b">
            <v>1</v>
          </cell>
          <cell r="H102" t="b">
            <v>0</v>
          </cell>
          <cell r="I102" t="b">
            <v>0</v>
          </cell>
          <cell r="J102" t="b">
            <v>0</v>
          </cell>
          <cell r="K102" t="b">
            <v>0</v>
          </cell>
          <cell r="L102" t="b">
            <v>0</v>
          </cell>
          <cell r="M102" t="b">
            <v>0</v>
          </cell>
          <cell r="N102" t="b">
            <v>0</v>
          </cell>
          <cell r="O102" t="b">
            <v>0</v>
          </cell>
          <cell r="P102" t="b">
            <v>0</v>
          </cell>
          <cell r="Q102" t="b">
            <v>0</v>
          </cell>
          <cell r="R102" t="b">
            <v>0</v>
          </cell>
          <cell r="S102" t="b">
            <v>1</v>
          </cell>
          <cell r="T102" t="b">
            <v>0</v>
          </cell>
          <cell r="U102" t="b">
            <v>0</v>
          </cell>
          <cell r="X102" t="str">
            <v/>
          </cell>
          <cell r="AA102" t="str">
            <v/>
          </cell>
          <cell r="AD102" t="str">
            <v/>
          </cell>
          <cell r="AG102" t="str">
            <v/>
          </cell>
          <cell r="AJ102" t="str">
            <v/>
          </cell>
          <cell r="AM102" t="str">
            <v/>
          </cell>
          <cell r="AP102" t="str">
            <v/>
          </cell>
          <cell r="AS102" t="str">
            <v/>
          </cell>
          <cell r="AV102" t="str">
            <v/>
          </cell>
          <cell r="AY102" t="str">
            <v/>
          </cell>
          <cell r="BB102" t="str">
            <v/>
          </cell>
          <cell r="BE102" t="str">
            <v/>
          </cell>
          <cell r="BH102" t="str">
            <v/>
          </cell>
          <cell r="BK102" t="str">
            <v/>
          </cell>
          <cell r="BN102" t="str">
            <v>Worg Pelt</v>
          </cell>
        </row>
        <row r="103">
          <cell r="A103" t="str">
            <v>Wind Cloak</v>
          </cell>
          <cell r="B103">
            <v>99</v>
          </cell>
          <cell r="C103" t="b">
            <v>0</v>
          </cell>
          <cell r="D103" t="b">
            <v>1</v>
          </cell>
          <cell r="E103" t="b">
            <v>0</v>
          </cell>
          <cell r="G103" t="b">
            <v>1</v>
          </cell>
          <cell r="H103" t="b">
            <v>1</v>
          </cell>
          <cell r="I103" t="b">
            <v>0</v>
          </cell>
          <cell r="J103" t="b">
            <v>1</v>
          </cell>
          <cell r="K103" t="b">
            <v>0</v>
          </cell>
          <cell r="L103" t="b">
            <v>0</v>
          </cell>
          <cell r="M103" t="b">
            <v>0</v>
          </cell>
          <cell r="N103" t="b">
            <v>0</v>
          </cell>
          <cell r="O103" t="b">
            <v>0</v>
          </cell>
          <cell r="P103" t="b">
            <v>0</v>
          </cell>
          <cell r="Q103" t="b">
            <v>1</v>
          </cell>
          <cell r="R103" t="b">
            <v>0</v>
          </cell>
          <cell r="S103" t="b">
            <v>0</v>
          </cell>
          <cell r="T103" t="b">
            <v>0</v>
          </cell>
          <cell r="U103" t="b">
            <v>0</v>
          </cell>
          <cell r="X103" t="str">
            <v/>
          </cell>
          <cell r="AA103" t="str">
            <v/>
          </cell>
          <cell r="AD103" t="str">
            <v/>
          </cell>
          <cell r="AG103" t="str">
            <v/>
          </cell>
          <cell r="AJ103" t="str">
            <v/>
          </cell>
          <cell r="AM103" t="str">
            <v/>
          </cell>
          <cell r="AP103" t="str">
            <v/>
          </cell>
          <cell r="AS103" t="str">
            <v/>
          </cell>
          <cell r="AV103" t="str">
            <v/>
          </cell>
          <cell r="AY103" t="str">
            <v/>
          </cell>
          <cell r="BB103" t="str">
            <v/>
          </cell>
          <cell r="BE103" t="str">
            <v/>
          </cell>
          <cell r="BH103" t="str">
            <v/>
          </cell>
          <cell r="BK103" t="str">
            <v/>
          </cell>
          <cell r="BN103" t="str">
            <v>Wormtail Belt</v>
          </cell>
        </row>
        <row r="104">
          <cell r="A104" t="str">
            <v>Winter Mask</v>
          </cell>
          <cell r="B104">
            <v>100</v>
          </cell>
          <cell r="C104" t="b">
            <v>0</v>
          </cell>
          <cell r="D104" t="b">
            <v>1</v>
          </cell>
          <cell r="E104" t="b">
            <v>0</v>
          </cell>
          <cell r="G104" t="b">
            <v>0</v>
          </cell>
          <cell r="H104" t="b">
            <v>0</v>
          </cell>
          <cell r="I104" t="b">
            <v>1</v>
          </cell>
          <cell r="J104" t="b">
            <v>0</v>
          </cell>
          <cell r="K104" t="b">
            <v>0</v>
          </cell>
          <cell r="L104" t="b">
            <v>0</v>
          </cell>
          <cell r="M104" t="b">
            <v>0</v>
          </cell>
          <cell r="N104" t="b">
            <v>0</v>
          </cell>
          <cell r="O104" t="b">
            <v>0</v>
          </cell>
          <cell r="P104" t="b">
            <v>0</v>
          </cell>
          <cell r="Q104" t="b">
            <v>0</v>
          </cell>
          <cell r="R104" t="b">
            <v>1</v>
          </cell>
          <cell r="S104" t="b">
            <v>0</v>
          </cell>
          <cell r="T104" t="b">
            <v>0</v>
          </cell>
          <cell r="U104" t="b">
            <v>0</v>
          </cell>
          <cell r="X104" t="str">
            <v/>
          </cell>
          <cell r="AA104" t="str">
            <v/>
          </cell>
          <cell r="AD104" t="str">
            <v/>
          </cell>
          <cell r="AG104" t="str">
            <v/>
          </cell>
          <cell r="AJ104" t="str">
            <v/>
          </cell>
          <cell r="AM104" t="str">
            <v/>
          </cell>
          <cell r="AP104" t="str">
            <v/>
          </cell>
          <cell r="AS104" t="str">
            <v/>
          </cell>
          <cell r="AV104" t="str">
            <v/>
          </cell>
          <cell r="AY104" t="str">
            <v/>
          </cell>
          <cell r="BB104" t="str">
            <v/>
          </cell>
          <cell r="BE104" t="str">
            <v/>
          </cell>
          <cell r="BH104" t="str">
            <v/>
          </cell>
          <cell r="BK104" t="str">
            <v/>
          </cell>
          <cell r="BN104" t="str">
            <v>Yrthak Mask</v>
          </cell>
        </row>
        <row r="105">
          <cell r="A105" t="str">
            <v>Worg Pelt</v>
          </cell>
          <cell r="B105">
            <v>101</v>
          </cell>
          <cell r="C105" t="b">
            <v>0</v>
          </cell>
          <cell r="D105" t="b">
            <v>1</v>
          </cell>
          <cell r="E105" t="b">
            <v>0</v>
          </cell>
          <cell r="G105" t="b">
            <v>0</v>
          </cell>
          <cell r="H105" t="b">
            <v>0</v>
          </cell>
          <cell r="I105" t="b">
            <v>1</v>
          </cell>
          <cell r="J105" t="b">
            <v>0</v>
          </cell>
          <cell r="K105" t="b">
            <v>0</v>
          </cell>
          <cell r="L105" t="b">
            <v>0</v>
          </cell>
          <cell r="M105" t="b">
            <v>1</v>
          </cell>
          <cell r="N105" t="b">
            <v>1</v>
          </cell>
          <cell r="O105" t="b">
            <v>0</v>
          </cell>
          <cell r="P105" t="b">
            <v>0</v>
          </cell>
          <cell r="Q105" t="b">
            <v>0</v>
          </cell>
          <cell r="R105" t="b">
            <v>0</v>
          </cell>
          <cell r="S105" t="b">
            <v>0</v>
          </cell>
          <cell r="T105" t="b">
            <v>0</v>
          </cell>
          <cell r="U105" t="b">
            <v>0</v>
          </cell>
          <cell r="X105" t="str">
            <v/>
          </cell>
          <cell r="AA105" t="str">
            <v/>
          </cell>
          <cell r="AD105" t="str">
            <v/>
          </cell>
          <cell r="AG105" t="str">
            <v/>
          </cell>
          <cell r="AJ105" t="str">
            <v/>
          </cell>
          <cell r="AM105" t="str">
            <v/>
          </cell>
          <cell r="AP105" t="str">
            <v/>
          </cell>
          <cell r="AS105" t="str">
            <v/>
          </cell>
          <cell r="AV105" t="str">
            <v/>
          </cell>
          <cell r="AY105" t="str">
            <v/>
          </cell>
          <cell r="BB105" t="str">
            <v/>
          </cell>
          <cell r="BE105" t="str">
            <v/>
          </cell>
          <cell r="BH105" t="str">
            <v/>
          </cell>
          <cell r="BK105" t="str">
            <v/>
          </cell>
          <cell r="BN105" t="str">
            <v/>
          </cell>
        </row>
        <row r="106">
          <cell r="A106" t="str">
            <v>Wormtail Belt</v>
          </cell>
          <cell r="B106">
            <v>102</v>
          </cell>
          <cell r="C106" t="b">
            <v>0</v>
          </cell>
          <cell r="D106" t="b">
            <v>1</v>
          </cell>
          <cell r="E106" t="b">
            <v>0</v>
          </cell>
          <cell r="G106" t="b">
            <v>0</v>
          </cell>
          <cell r="H106" t="b">
            <v>0</v>
          </cell>
          <cell r="I106" t="b">
            <v>1</v>
          </cell>
          <cell r="J106" t="b">
            <v>0</v>
          </cell>
          <cell r="K106" t="b">
            <v>0</v>
          </cell>
          <cell r="L106" t="b">
            <v>0</v>
          </cell>
          <cell r="M106" t="b">
            <v>0</v>
          </cell>
          <cell r="N106" t="b">
            <v>0</v>
          </cell>
          <cell r="O106" t="b">
            <v>0</v>
          </cell>
          <cell r="P106" t="b">
            <v>0</v>
          </cell>
          <cell r="Q106" t="b">
            <v>0</v>
          </cell>
          <cell r="R106" t="b">
            <v>0</v>
          </cell>
          <cell r="S106" t="b">
            <v>1</v>
          </cell>
          <cell r="T106" t="b">
            <v>0</v>
          </cell>
          <cell r="U106" t="b">
            <v>0</v>
          </cell>
          <cell r="X106" t="str">
            <v/>
          </cell>
          <cell r="AA106" t="str">
            <v/>
          </cell>
          <cell r="AD106" t="str">
            <v/>
          </cell>
          <cell r="AG106" t="str">
            <v/>
          </cell>
          <cell r="AJ106" t="str">
            <v/>
          </cell>
          <cell r="AM106" t="str">
            <v/>
          </cell>
          <cell r="AP106" t="str">
            <v/>
          </cell>
          <cell r="AS106" t="str">
            <v/>
          </cell>
          <cell r="AV106" t="str">
            <v/>
          </cell>
          <cell r="AY106" t="str">
            <v/>
          </cell>
          <cell r="BB106" t="str">
            <v/>
          </cell>
          <cell r="BE106" t="str">
            <v/>
          </cell>
          <cell r="BH106" t="str">
            <v/>
          </cell>
          <cell r="BK106" t="str">
            <v/>
          </cell>
          <cell r="BN106" t="str">
            <v/>
          </cell>
        </row>
        <row r="107">
          <cell r="A107" t="str">
            <v>Yrthak Mask</v>
          </cell>
          <cell r="B107">
            <v>103</v>
          </cell>
          <cell r="C107" t="b">
            <v>0</v>
          </cell>
          <cell r="D107" t="b">
            <v>1</v>
          </cell>
          <cell r="E107" t="b">
            <v>0</v>
          </cell>
          <cell r="G107" t="b">
            <v>0</v>
          </cell>
          <cell r="H107" t="b">
            <v>0</v>
          </cell>
          <cell r="I107" t="b">
            <v>1</v>
          </cell>
          <cell r="J107" t="b">
            <v>0</v>
          </cell>
          <cell r="K107" t="b">
            <v>0</v>
          </cell>
          <cell r="L107" t="b">
            <v>0</v>
          </cell>
          <cell r="M107" t="b">
            <v>0</v>
          </cell>
          <cell r="N107" t="b">
            <v>0</v>
          </cell>
          <cell r="O107" t="b">
            <v>0</v>
          </cell>
          <cell r="P107" t="b">
            <v>1</v>
          </cell>
          <cell r="Q107" t="b">
            <v>0</v>
          </cell>
          <cell r="R107" t="b">
            <v>0</v>
          </cell>
          <cell r="S107" t="b">
            <v>0</v>
          </cell>
          <cell r="T107" t="b">
            <v>0</v>
          </cell>
          <cell r="U107" t="b">
            <v>0</v>
          </cell>
          <cell r="X107" t="str">
            <v/>
          </cell>
          <cell r="AA107" t="str">
            <v/>
          </cell>
          <cell r="AD107" t="str">
            <v/>
          </cell>
          <cell r="AG107" t="str">
            <v/>
          </cell>
          <cell r="AJ107" t="str">
            <v/>
          </cell>
          <cell r="AM107" t="str">
            <v/>
          </cell>
          <cell r="AP107" t="str">
            <v/>
          </cell>
          <cell r="AS107" t="str">
            <v/>
          </cell>
          <cell r="AV107" t="str">
            <v/>
          </cell>
          <cell r="AY107" t="str">
            <v/>
          </cell>
          <cell r="BB107" t="str">
            <v/>
          </cell>
          <cell r="BE107" t="str">
            <v/>
          </cell>
          <cell r="BH107" t="str">
            <v/>
          </cell>
          <cell r="BK107" t="str">
            <v/>
          </cell>
          <cell r="BN107" t="str">
            <v/>
          </cell>
        </row>
        <row r="108">
          <cell r="A108" t="str">
            <v>Claws of the Wyrm</v>
          </cell>
          <cell r="B108">
            <v>104</v>
          </cell>
          <cell r="C108" t="b">
            <v>0</v>
          </cell>
          <cell r="D108" t="b">
            <v>0</v>
          </cell>
          <cell r="E108" t="b">
            <v>1</v>
          </cell>
          <cell r="G108" t="b">
            <v>0</v>
          </cell>
          <cell r="H108" t="b">
            <v>1</v>
          </cell>
          <cell r="I108" t="b">
            <v>1</v>
          </cell>
          <cell r="J108" t="b">
            <v>1</v>
          </cell>
          <cell r="K108" t="b">
            <v>0</v>
          </cell>
          <cell r="L108" t="b">
            <v>0</v>
          </cell>
          <cell r="M108" t="b">
            <v>0</v>
          </cell>
          <cell r="N108" t="b">
            <v>1</v>
          </cell>
          <cell r="O108" t="b">
            <v>1</v>
          </cell>
          <cell r="P108" t="b">
            <v>0</v>
          </cell>
          <cell r="Q108" t="b">
            <v>0</v>
          </cell>
          <cell r="R108" t="b">
            <v>0</v>
          </cell>
          <cell r="S108" t="b">
            <v>0</v>
          </cell>
          <cell r="T108" t="b">
            <v>0</v>
          </cell>
          <cell r="U108" t="b">
            <v>0</v>
          </cell>
          <cell r="X108" t="str">
            <v/>
          </cell>
          <cell r="AA108" t="str">
            <v/>
          </cell>
          <cell r="AD108" t="str">
            <v/>
          </cell>
          <cell r="AG108" t="str">
            <v/>
          </cell>
          <cell r="AJ108" t="str">
            <v/>
          </cell>
          <cell r="AM108" t="str">
            <v/>
          </cell>
          <cell r="AP108" t="str">
            <v/>
          </cell>
          <cell r="AS108" t="str">
            <v/>
          </cell>
          <cell r="AV108" t="str">
            <v/>
          </cell>
          <cell r="AY108" t="str">
            <v/>
          </cell>
          <cell r="BB108" t="str">
            <v/>
          </cell>
          <cell r="BE108" t="str">
            <v/>
          </cell>
          <cell r="BH108" t="str">
            <v/>
          </cell>
          <cell r="BK108" t="str">
            <v/>
          </cell>
          <cell r="BN108" t="str">
            <v/>
          </cell>
        </row>
        <row r="109">
          <cell r="A109" t="str">
            <v>Dragon Mantle</v>
          </cell>
          <cell r="B109">
            <v>105</v>
          </cell>
          <cell r="C109" t="b">
            <v>0</v>
          </cell>
          <cell r="D109" t="b">
            <v>0</v>
          </cell>
          <cell r="E109" t="b">
            <v>1</v>
          </cell>
          <cell r="G109" t="b">
            <v>0</v>
          </cell>
          <cell r="H109" t="b">
            <v>1</v>
          </cell>
          <cell r="I109" t="b">
            <v>1</v>
          </cell>
          <cell r="J109" t="b">
            <v>1</v>
          </cell>
          <cell r="K109" t="b">
            <v>0</v>
          </cell>
          <cell r="L109" t="b">
            <v>0</v>
          </cell>
          <cell r="M109" t="b">
            <v>0</v>
          </cell>
          <cell r="N109" t="b">
            <v>0</v>
          </cell>
          <cell r="O109" t="b">
            <v>0</v>
          </cell>
          <cell r="P109" t="b">
            <v>0</v>
          </cell>
          <cell r="Q109" t="b">
            <v>1</v>
          </cell>
          <cell r="R109" t="b">
            <v>0</v>
          </cell>
          <cell r="S109" t="b">
            <v>0</v>
          </cell>
          <cell r="T109" t="b">
            <v>1</v>
          </cell>
          <cell r="U109" t="b">
            <v>0</v>
          </cell>
          <cell r="X109" t="str">
            <v/>
          </cell>
          <cell r="AA109" t="str">
            <v/>
          </cell>
          <cell r="AD109" t="str">
            <v/>
          </cell>
          <cell r="AG109" t="str">
            <v/>
          </cell>
          <cell r="AJ109" t="str">
            <v/>
          </cell>
          <cell r="AM109" t="str">
            <v/>
          </cell>
          <cell r="AP109" t="str">
            <v/>
          </cell>
          <cell r="AS109" t="str">
            <v/>
          </cell>
          <cell r="AV109" t="str">
            <v/>
          </cell>
          <cell r="AY109" t="str">
            <v/>
          </cell>
          <cell r="BB109" t="str">
            <v/>
          </cell>
          <cell r="BE109" t="str">
            <v/>
          </cell>
          <cell r="BH109" t="str">
            <v/>
          </cell>
          <cell r="BK109" t="str">
            <v/>
          </cell>
          <cell r="BN109" t="str">
            <v/>
          </cell>
        </row>
        <row r="110">
          <cell r="A110" t="str">
            <v>Dragon Tail</v>
          </cell>
          <cell r="B110">
            <v>106</v>
          </cell>
          <cell r="C110" t="b">
            <v>0</v>
          </cell>
          <cell r="D110" t="b">
            <v>0</v>
          </cell>
          <cell r="E110" t="b">
            <v>1</v>
          </cell>
          <cell r="G110" t="b">
            <v>1</v>
          </cell>
          <cell r="H110" t="b">
            <v>0</v>
          </cell>
          <cell r="I110" t="b">
            <v>1</v>
          </cell>
          <cell r="J110" t="b">
            <v>0</v>
          </cell>
          <cell r="K110" t="b">
            <v>0</v>
          </cell>
          <cell r="L110" t="b">
            <v>0</v>
          </cell>
          <cell r="M110" t="b">
            <v>1</v>
          </cell>
          <cell r="N110" t="b">
            <v>0</v>
          </cell>
          <cell r="O110" t="b">
            <v>0</v>
          </cell>
          <cell r="P110" t="b">
            <v>0</v>
          </cell>
          <cell r="Q110" t="b">
            <v>0</v>
          </cell>
          <cell r="R110" t="b">
            <v>0</v>
          </cell>
          <cell r="S110" t="b">
            <v>1</v>
          </cell>
          <cell r="T110" t="b">
            <v>0</v>
          </cell>
          <cell r="U110" t="b">
            <v>0</v>
          </cell>
          <cell r="X110" t="str">
            <v/>
          </cell>
          <cell r="AA110" t="str">
            <v/>
          </cell>
          <cell r="AD110" t="str">
            <v/>
          </cell>
          <cell r="AG110" t="str">
            <v/>
          </cell>
          <cell r="AJ110" t="str">
            <v/>
          </cell>
          <cell r="AM110" t="str">
            <v/>
          </cell>
          <cell r="AP110" t="str">
            <v/>
          </cell>
          <cell r="AS110" t="str">
            <v/>
          </cell>
          <cell r="AV110" t="str">
            <v/>
          </cell>
          <cell r="AY110" t="str">
            <v/>
          </cell>
          <cell r="BB110" t="str">
            <v/>
          </cell>
          <cell r="BE110" t="str">
            <v/>
          </cell>
          <cell r="BH110" t="str">
            <v/>
          </cell>
          <cell r="BK110" t="str">
            <v/>
          </cell>
          <cell r="BN110" t="str">
            <v/>
          </cell>
        </row>
        <row r="111">
          <cell r="A111" t="str">
            <v>Dragonfire Mask</v>
          </cell>
          <cell r="B111">
            <v>107</v>
          </cell>
          <cell r="C111" t="b">
            <v>0</v>
          </cell>
          <cell r="D111" t="b">
            <v>0</v>
          </cell>
          <cell r="E111" t="b">
            <v>1</v>
          </cell>
          <cell r="G111" t="b">
            <v>0</v>
          </cell>
          <cell r="H111" t="b">
            <v>0</v>
          </cell>
          <cell r="I111" t="b">
            <v>1</v>
          </cell>
          <cell r="J111" t="b">
            <v>0</v>
          </cell>
          <cell r="K111" t="b">
            <v>0</v>
          </cell>
          <cell r="L111" t="b">
            <v>0</v>
          </cell>
          <cell r="M111" t="b">
            <v>0</v>
          </cell>
          <cell r="N111" t="b">
            <v>0</v>
          </cell>
          <cell r="O111" t="b">
            <v>0</v>
          </cell>
          <cell r="P111" t="b">
            <v>1</v>
          </cell>
          <cell r="Q111" t="b">
            <v>0</v>
          </cell>
          <cell r="R111" t="b">
            <v>1</v>
          </cell>
          <cell r="S111" t="b">
            <v>0</v>
          </cell>
          <cell r="T111" t="b">
            <v>0</v>
          </cell>
          <cell r="U111" t="b">
            <v>0</v>
          </cell>
          <cell r="X111" t="str">
            <v/>
          </cell>
          <cell r="AA111" t="str">
            <v/>
          </cell>
          <cell r="AD111" t="str">
            <v/>
          </cell>
          <cell r="AG111" t="str">
            <v/>
          </cell>
          <cell r="AJ111" t="str">
            <v/>
          </cell>
          <cell r="AM111" t="str">
            <v/>
          </cell>
          <cell r="AP111" t="str">
            <v/>
          </cell>
          <cell r="AS111" t="str">
            <v/>
          </cell>
          <cell r="AV111" t="str">
            <v/>
          </cell>
          <cell r="AY111" t="str">
            <v/>
          </cell>
          <cell r="BB111" t="str">
            <v/>
          </cell>
          <cell r="BE111" t="str">
            <v/>
          </cell>
          <cell r="BH111" t="str">
            <v/>
          </cell>
          <cell r="BK111" t="str">
            <v/>
          </cell>
          <cell r="BN111" t="str">
            <v/>
          </cell>
        </row>
        <row r="112">
          <cell r="A112" t="str">
            <v>Elder Spirit</v>
          </cell>
          <cell r="B112">
            <v>108</v>
          </cell>
          <cell r="C112" t="b">
            <v>0</v>
          </cell>
          <cell r="D112" t="b">
            <v>0</v>
          </cell>
          <cell r="E112" t="b">
            <v>1</v>
          </cell>
          <cell r="G112" t="b">
            <v>1</v>
          </cell>
          <cell r="H112" t="b">
            <v>0</v>
          </cell>
          <cell r="I112" t="b">
            <v>0</v>
          </cell>
          <cell r="J112" t="b">
            <v>0</v>
          </cell>
          <cell r="K112" t="b">
            <v>0</v>
          </cell>
          <cell r="L112" t="b">
            <v>1</v>
          </cell>
          <cell r="M112" t="b">
            <v>0</v>
          </cell>
          <cell r="N112" t="b">
            <v>0</v>
          </cell>
          <cell r="O112" t="b">
            <v>0</v>
          </cell>
          <cell r="P112" t="b">
            <v>0</v>
          </cell>
          <cell r="Q112" t="b">
            <v>0</v>
          </cell>
          <cell r="R112" t="b">
            <v>0</v>
          </cell>
          <cell r="S112" t="b">
            <v>0</v>
          </cell>
          <cell r="T112" t="b">
            <v>0</v>
          </cell>
          <cell r="U112" t="b">
            <v>1</v>
          </cell>
          <cell r="X112" t="str">
            <v/>
          </cell>
          <cell r="AA112" t="str">
            <v/>
          </cell>
          <cell r="AD112" t="str">
            <v/>
          </cell>
          <cell r="AG112" t="str">
            <v/>
          </cell>
          <cell r="AJ112" t="str">
            <v/>
          </cell>
          <cell r="AM112" t="str">
            <v/>
          </cell>
          <cell r="AP112" t="str">
            <v/>
          </cell>
          <cell r="AS112" t="str">
            <v/>
          </cell>
          <cell r="AV112" t="str">
            <v/>
          </cell>
          <cell r="AY112" t="str">
            <v/>
          </cell>
          <cell r="BB112" t="str">
            <v/>
          </cell>
          <cell r="BE112" t="str">
            <v/>
          </cell>
          <cell r="BH112" t="str">
            <v/>
          </cell>
          <cell r="BK112" t="str">
            <v/>
          </cell>
          <cell r="BN112" t="str">
            <v/>
          </cell>
        </row>
      </sheetData>
      <sheetData sheetId="28">
        <row r="1">
          <cell r="AK1" t="str">
            <v>not valid</v>
          </cell>
          <cell r="AN1" t="str">
            <v>Incarnate</v>
          </cell>
          <cell r="AO1" t="str">
            <v>Soulborn</v>
          </cell>
          <cell r="AP1" t="str">
            <v>Totemist</v>
          </cell>
          <cell r="AQ1" t="str">
            <v>Incandescent Champion</v>
          </cell>
          <cell r="AR1" t="str">
            <v>Spinemeld Warrior</v>
          </cell>
          <cell r="AS1" t="str">
            <v>Umbral Disciple</v>
          </cell>
          <cell r="AT1" t="str">
            <v>Incarnate</v>
          </cell>
          <cell r="AU1" t="str">
            <v>Soulborn</v>
          </cell>
          <cell r="AV1" t="str">
            <v>Totemist</v>
          </cell>
          <cell r="AW1" t="str">
            <v>Spinemeld Warrior</v>
          </cell>
          <cell r="AX1" t="str">
            <v>Incarnate</v>
          </cell>
          <cell r="AY1" t="str">
            <v>Soulborn</v>
          </cell>
          <cell r="AZ1" t="str">
            <v>Totemist</v>
          </cell>
          <cell r="BA1" t="str">
            <v>Spinemeld Warrior</v>
          </cell>
        </row>
        <row r="2">
          <cell r="AK2" t="str">
            <v>not valid</v>
          </cell>
          <cell r="AN2">
            <v>0</v>
          </cell>
          <cell r="AO2">
            <v>0</v>
          </cell>
          <cell r="AP2">
            <v>0</v>
          </cell>
          <cell r="AQ2">
            <v>0</v>
          </cell>
          <cell r="AR2">
            <v>0</v>
          </cell>
          <cell r="AS2">
            <v>0</v>
          </cell>
          <cell r="AT2">
            <v>0</v>
          </cell>
          <cell r="AU2">
            <v>0</v>
          </cell>
          <cell r="AV2">
            <v>0</v>
          </cell>
          <cell r="AW2">
            <v>0</v>
          </cell>
          <cell r="AX2">
            <v>0</v>
          </cell>
          <cell r="AY2">
            <v>0</v>
          </cell>
          <cell r="AZ2">
            <v>0</v>
          </cell>
          <cell r="BA2">
            <v>0</v>
          </cell>
          <cell r="BJ2" t="str">
            <v>None</v>
          </cell>
          <cell r="BK2" t="str">
            <v>None</v>
          </cell>
          <cell r="BL2" t="str">
            <v>None</v>
          </cell>
        </row>
        <row r="3">
          <cell r="AE3" t="str">
            <v>Select Meldshaping Class</v>
          </cell>
          <cell r="AK3" t="str">
            <v>not valid</v>
          </cell>
          <cell r="AN3">
            <v>1</v>
          </cell>
          <cell r="AO3">
            <v>0</v>
          </cell>
          <cell r="AP3">
            <v>1</v>
          </cell>
          <cell r="AQ3">
            <v>1</v>
          </cell>
          <cell r="AR3">
            <v>0</v>
          </cell>
          <cell r="AS3">
            <v>1</v>
          </cell>
          <cell r="AT3">
            <v>2</v>
          </cell>
          <cell r="AU3">
            <v>0</v>
          </cell>
          <cell r="AV3">
            <v>2</v>
          </cell>
          <cell r="AW3">
            <v>0</v>
          </cell>
          <cell r="AX3">
            <v>0</v>
          </cell>
          <cell r="AY3">
            <v>0</v>
          </cell>
          <cell r="AZ3">
            <v>0</v>
          </cell>
          <cell r="BA3">
            <v>0</v>
          </cell>
          <cell r="BJ3" t="str">
            <v/>
          </cell>
          <cell r="BK3" t="str">
            <v/>
          </cell>
          <cell r="BL3" t="str">
            <v/>
          </cell>
          <cell r="BS3">
            <v>0</v>
          </cell>
        </row>
        <row r="4">
          <cell r="AA4">
            <v>0</v>
          </cell>
          <cell r="AE4" t="str">
            <v/>
          </cell>
          <cell r="AK4" t="str">
            <v>not valid</v>
          </cell>
          <cell r="AN4">
            <v>2</v>
          </cell>
          <cell r="AO4">
            <v>0</v>
          </cell>
          <cell r="AP4">
            <v>2</v>
          </cell>
          <cell r="AQ4">
            <v>2</v>
          </cell>
          <cell r="AR4">
            <v>1</v>
          </cell>
          <cell r="AS4">
            <v>1</v>
          </cell>
          <cell r="AT4">
            <v>3</v>
          </cell>
          <cell r="AU4">
            <v>0</v>
          </cell>
          <cell r="AV4">
            <v>3</v>
          </cell>
          <cell r="AW4">
            <v>0</v>
          </cell>
          <cell r="AX4">
            <v>1</v>
          </cell>
          <cell r="AY4">
            <v>0</v>
          </cell>
          <cell r="AZ4">
            <v>1</v>
          </cell>
          <cell r="BA4">
            <v>0</v>
          </cell>
          <cell r="BJ4" t="str">
            <v/>
          </cell>
          <cell r="BK4" t="str">
            <v/>
          </cell>
          <cell r="BL4" t="str">
            <v/>
          </cell>
          <cell r="BS4">
            <v>0</v>
          </cell>
        </row>
        <row r="5">
          <cell r="AA5">
            <v>0</v>
          </cell>
          <cell r="AE5" t="str">
            <v/>
          </cell>
          <cell r="AK5" t="str">
            <v>not valid</v>
          </cell>
          <cell r="AN5">
            <v>3</v>
          </cell>
          <cell r="AO5">
            <v>0</v>
          </cell>
          <cell r="AP5">
            <v>2</v>
          </cell>
          <cell r="AQ5">
            <v>3</v>
          </cell>
          <cell r="AR5">
            <v>2</v>
          </cell>
          <cell r="AS5">
            <v>2</v>
          </cell>
          <cell r="AT5">
            <v>3</v>
          </cell>
          <cell r="AU5">
            <v>0</v>
          </cell>
          <cell r="AV5">
            <v>3</v>
          </cell>
          <cell r="AW5">
            <v>1</v>
          </cell>
          <cell r="AX5">
            <v>1</v>
          </cell>
          <cell r="AY5">
            <v>0</v>
          </cell>
          <cell r="AZ5">
            <v>1</v>
          </cell>
          <cell r="BA5">
            <v>0</v>
          </cell>
          <cell r="BJ5" t="str">
            <v/>
          </cell>
          <cell r="BK5" t="str">
            <v/>
          </cell>
          <cell r="BL5" t="str">
            <v/>
          </cell>
          <cell r="BS5">
            <v>0</v>
          </cell>
        </row>
        <row r="6">
          <cell r="AA6">
            <v>0</v>
          </cell>
          <cell r="AE6" t="str">
            <v/>
          </cell>
          <cell r="AK6" t="str">
            <v>not valid</v>
          </cell>
          <cell r="AN6">
            <v>4</v>
          </cell>
          <cell r="AO6">
            <v>0</v>
          </cell>
          <cell r="AP6">
            <v>3</v>
          </cell>
          <cell r="AQ6">
            <v>3</v>
          </cell>
          <cell r="AR6">
            <v>3</v>
          </cell>
          <cell r="AS6">
            <v>2</v>
          </cell>
          <cell r="AT6">
            <v>4</v>
          </cell>
          <cell r="AU6">
            <v>1</v>
          </cell>
          <cell r="AV6">
            <v>4</v>
          </cell>
          <cell r="AW6">
            <v>1</v>
          </cell>
          <cell r="AX6">
            <v>1</v>
          </cell>
          <cell r="AY6">
            <v>0</v>
          </cell>
          <cell r="AZ6">
            <v>1</v>
          </cell>
          <cell r="BA6">
            <v>0</v>
          </cell>
          <cell r="BJ6" t="str">
            <v/>
          </cell>
          <cell r="BK6" t="str">
            <v/>
          </cell>
          <cell r="BL6" t="str">
            <v/>
          </cell>
          <cell r="BS6">
            <v>0</v>
          </cell>
        </row>
        <row r="7">
          <cell r="AA7">
            <v>0</v>
          </cell>
          <cell r="AE7" t="str">
            <v/>
          </cell>
          <cell r="AK7" t="str">
            <v>not valid</v>
          </cell>
          <cell r="AN7">
            <v>5</v>
          </cell>
          <cell r="AO7">
            <v>0</v>
          </cell>
          <cell r="AP7">
            <v>3</v>
          </cell>
          <cell r="AQ7">
            <v>4</v>
          </cell>
          <cell r="AR7">
            <v>3</v>
          </cell>
          <cell r="AS7">
            <v>3</v>
          </cell>
          <cell r="AT7">
            <v>4</v>
          </cell>
          <cell r="AU7">
            <v>1</v>
          </cell>
          <cell r="AV7">
            <v>4</v>
          </cell>
          <cell r="AW7">
            <v>1</v>
          </cell>
          <cell r="AX7">
            <v>1</v>
          </cell>
          <cell r="AY7">
            <v>0</v>
          </cell>
          <cell r="AZ7">
            <v>1</v>
          </cell>
          <cell r="BA7">
            <v>0</v>
          </cell>
          <cell r="BJ7" t="str">
            <v/>
          </cell>
          <cell r="BK7" t="str">
            <v/>
          </cell>
          <cell r="BL7" t="str">
            <v/>
          </cell>
          <cell r="BS7">
            <v>0</v>
          </cell>
        </row>
        <row r="8">
          <cell r="AA8">
            <v>0</v>
          </cell>
          <cell r="AK8" t="str">
            <v>not valid</v>
          </cell>
          <cell r="AN8">
            <v>6</v>
          </cell>
          <cell r="AO8">
            <v>1</v>
          </cell>
          <cell r="AP8">
            <v>4</v>
          </cell>
          <cell r="AQ8">
            <v>5</v>
          </cell>
          <cell r="AR8">
            <v>4</v>
          </cell>
          <cell r="AS8">
            <v>3</v>
          </cell>
          <cell r="AT8">
            <v>4</v>
          </cell>
          <cell r="AU8">
            <v>1</v>
          </cell>
          <cell r="AV8">
            <v>4</v>
          </cell>
          <cell r="AW8">
            <v>1</v>
          </cell>
          <cell r="AX8">
            <v>2</v>
          </cell>
          <cell r="AY8">
            <v>0</v>
          </cell>
          <cell r="AZ8">
            <v>2</v>
          </cell>
          <cell r="BA8">
            <v>0</v>
          </cell>
          <cell r="BJ8" t="str">
            <v/>
          </cell>
          <cell r="BK8" t="str">
            <v/>
          </cell>
          <cell r="BL8" t="str">
            <v/>
          </cell>
        </row>
        <row r="9">
          <cell r="AK9" t="str">
            <v>not valid</v>
          </cell>
          <cell r="AN9">
            <v>7</v>
          </cell>
          <cell r="AO9">
            <v>1</v>
          </cell>
          <cell r="AP9">
            <v>5</v>
          </cell>
          <cell r="AQ9">
            <v>6</v>
          </cell>
          <cell r="AR9">
            <v>5</v>
          </cell>
          <cell r="AS9">
            <v>4</v>
          </cell>
          <cell r="AT9">
            <v>5</v>
          </cell>
          <cell r="AU9">
            <v>1</v>
          </cell>
          <cell r="AV9">
            <v>5</v>
          </cell>
          <cell r="AW9">
            <v>2</v>
          </cell>
          <cell r="AX9">
            <v>2</v>
          </cell>
          <cell r="AY9">
            <v>0</v>
          </cell>
          <cell r="AZ9">
            <v>2</v>
          </cell>
          <cell r="BA9">
            <v>1</v>
          </cell>
          <cell r="BJ9" t="str">
            <v/>
          </cell>
          <cell r="BK9" t="str">
            <v/>
          </cell>
          <cell r="BL9" t="str">
            <v/>
          </cell>
        </row>
        <row r="10">
          <cell r="AK10" t="str">
            <v>not valid</v>
          </cell>
          <cell r="AN10">
            <v>8</v>
          </cell>
          <cell r="AO10">
            <v>2</v>
          </cell>
          <cell r="AP10">
            <v>5</v>
          </cell>
          <cell r="AQ10">
            <v>6</v>
          </cell>
          <cell r="AR10">
            <v>6</v>
          </cell>
          <cell r="AS10">
            <v>5</v>
          </cell>
          <cell r="AT10">
            <v>5</v>
          </cell>
          <cell r="AU10">
            <v>2</v>
          </cell>
          <cell r="AV10">
            <v>5</v>
          </cell>
          <cell r="AW10">
            <v>2</v>
          </cell>
          <cell r="AX10">
            <v>2</v>
          </cell>
          <cell r="AY10">
            <v>1</v>
          </cell>
          <cell r="AZ10">
            <v>2</v>
          </cell>
          <cell r="BA10">
            <v>1</v>
          </cell>
          <cell r="BJ10" t="str">
            <v/>
          </cell>
          <cell r="BK10" t="str">
            <v/>
          </cell>
          <cell r="BL10" t="str">
            <v/>
          </cell>
        </row>
        <row r="11">
          <cell r="AK11" t="str">
            <v>not valid</v>
          </cell>
          <cell r="AN11">
            <v>9</v>
          </cell>
          <cell r="AO11">
            <v>2</v>
          </cell>
          <cell r="AP11">
            <v>6</v>
          </cell>
          <cell r="AQ11">
            <v>7</v>
          </cell>
          <cell r="AR11">
            <v>6</v>
          </cell>
          <cell r="AS11">
            <v>6</v>
          </cell>
          <cell r="AT11">
            <v>5</v>
          </cell>
          <cell r="AU11">
            <v>2</v>
          </cell>
          <cell r="AV11">
            <v>5</v>
          </cell>
          <cell r="AW11">
            <v>2</v>
          </cell>
          <cell r="AX11">
            <v>2</v>
          </cell>
          <cell r="AY11">
            <v>1</v>
          </cell>
          <cell r="AZ11">
            <v>2</v>
          </cell>
          <cell r="BA11">
            <v>1</v>
          </cell>
          <cell r="BJ11" t="str">
            <v/>
          </cell>
          <cell r="BK11" t="str">
            <v/>
          </cell>
          <cell r="BL11" t="str">
            <v/>
          </cell>
          <cell r="BS11">
            <v>0</v>
          </cell>
        </row>
        <row r="12">
          <cell r="AK12" t="str">
            <v>not valid</v>
          </cell>
          <cell r="AN12">
            <v>10</v>
          </cell>
          <cell r="AO12">
            <v>3</v>
          </cell>
          <cell r="AP12">
            <v>7</v>
          </cell>
          <cell r="AQ12">
            <v>8</v>
          </cell>
          <cell r="AR12">
            <v>7</v>
          </cell>
          <cell r="AS12">
            <v>7</v>
          </cell>
          <cell r="AT12">
            <v>6</v>
          </cell>
          <cell r="AU12">
            <v>2</v>
          </cell>
          <cell r="AV12">
            <v>6</v>
          </cell>
          <cell r="AW12">
            <v>2</v>
          </cell>
          <cell r="AX12">
            <v>3</v>
          </cell>
          <cell r="AY12">
            <v>1</v>
          </cell>
          <cell r="AZ12">
            <v>3</v>
          </cell>
          <cell r="BA12">
            <v>1</v>
          </cell>
          <cell r="BJ12" t="str">
            <v/>
          </cell>
          <cell r="BK12" t="str">
            <v/>
          </cell>
          <cell r="BL12" t="str">
            <v/>
          </cell>
          <cell r="BS12">
            <v>0</v>
          </cell>
        </row>
        <row r="13">
          <cell r="X13" t="str">
            <v>Select a Chakra</v>
          </cell>
          <cell r="AG13" t="str">
            <v>No totem binds available</v>
          </cell>
          <cell r="AJ13" t="str">
            <v>No totem binds available</v>
          </cell>
          <cell r="AK13" t="str">
            <v>not valid</v>
          </cell>
          <cell r="AN13">
            <v>11</v>
          </cell>
          <cell r="AO13">
            <v>3</v>
          </cell>
          <cell r="AP13">
            <v>8</v>
          </cell>
          <cell r="AQ13">
            <v>8</v>
          </cell>
          <cell r="AR13">
            <v>7</v>
          </cell>
          <cell r="AS13">
            <v>7</v>
          </cell>
          <cell r="AT13">
            <v>6</v>
          </cell>
          <cell r="AU13">
            <v>2</v>
          </cell>
          <cell r="AV13">
            <v>6</v>
          </cell>
          <cell r="AW13">
            <v>2</v>
          </cell>
          <cell r="AX13">
            <v>3</v>
          </cell>
          <cell r="AY13">
            <v>1</v>
          </cell>
          <cell r="AZ13">
            <v>3</v>
          </cell>
          <cell r="BA13">
            <v>1</v>
          </cell>
          <cell r="BS13">
            <v>0</v>
          </cell>
        </row>
        <row r="14">
          <cell r="X14" t="str">
            <v>Crown</v>
          </cell>
          <cell r="Y14" t="str">
            <v>Select a Soulmeld</v>
          </cell>
          <cell r="Z14" t="str">
            <v>Not Bound</v>
          </cell>
          <cell r="AA14" t="b">
            <v>0</v>
          </cell>
          <cell r="AB14">
            <v>0</v>
          </cell>
          <cell r="AC14" t="str">
            <v/>
          </cell>
          <cell r="AG14" t="str">
            <v/>
          </cell>
          <cell r="AJ14" t="str">
            <v/>
          </cell>
          <cell r="AK14" t="str">
            <v>not valid</v>
          </cell>
          <cell r="AN14">
            <v>12</v>
          </cell>
          <cell r="AO14">
            <v>4</v>
          </cell>
          <cell r="AP14">
            <v>9</v>
          </cell>
          <cell r="AQ14">
            <v>8</v>
          </cell>
          <cell r="AR14">
            <v>7</v>
          </cell>
          <cell r="AS14">
            <v>7</v>
          </cell>
          <cell r="AT14">
            <v>6</v>
          </cell>
          <cell r="AU14">
            <v>3</v>
          </cell>
          <cell r="AV14">
            <v>6</v>
          </cell>
          <cell r="AW14">
            <v>2</v>
          </cell>
          <cell r="AX14">
            <v>3</v>
          </cell>
          <cell r="AY14">
            <v>1</v>
          </cell>
          <cell r="AZ14">
            <v>3</v>
          </cell>
          <cell r="BA14">
            <v>1</v>
          </cell>
          <cell r="BS14">
            <v>0</v>
          </cell>
        </row>
        <row r="15">
          <cell r="X15" t="str">
            <v>Feet</v>
          </cell>
          <cell r="Y15" t="str">
            <v>Select a Soulmeld</v>
          </cell>
          <cell r="Z15" t="str">
            <v>Not Bound</v>
          </cell>
          <cell r="AA15" t="b">
            <v>0</v>
          </cell>
          <cell r="AB15">
            <v>0</v>
          </cell>
          <cell r="AC15" t="str">
            <v/>
          </cell>
          <cell r="AG15" t="str">
            <v/>
          </cell>
          <cell r="AJ15" t="str">
            <v/>
          </cell>
          <cell r="AK15" t="str">
            <v>not valid</v>
          </cell>
          <cell r="AN15">
            <v>13</v>
          </cell>
          <cell r="AO15">
            <v>4</v>
          </cell>
          <cell r="AP15">
            <v>10</v>
          </cell>
          <cell r="AQ15">
            <v>8</v>
          </cell>
          <cell r="AR15">
            <v>7</v>
          </cell>
          <cell r="AS15">
            <v>7</v>
          </cell>
          <cell r="AT15">
            <v>7</v>
          </cell>
          <cell r="AU15">
            <v>3</v>
          </cell>
          <cell r="AV15">
            <v>7</v>
          </cell>
          <cell r="AW15">
            <v>2</v>
          </cell>
          <cell r="AX15">
            <v>3</v>
          </cell>
          <cell r="AY15">
            <v>1</v>
          </cell>
          <cell r="AZ15">
            <v>3</v>
          </cell>
          <cell r="BA15">
            <v>1</v>
          </cell>
          <cell r="BC15" t="str">
            <v>None</v>
          </cell>
          <cell r="BS15">
            <v>0</v>
          </cell>
        </row>
        <row r="16">
          <cell r="X16" t="str">
            <v>Hands</v>
          </cell>
          <cell r="Y16" t="str">
            <v>Select a Soulmeld</v>
          </cell>
          <cell r="Z16" t="str">
            <v>Not Bound</v>
          </cell>
          <cell r="AA16" t="b">
            <v>0</v>
          </cell>
          <cell r="AB16">
            <v>0</v>
          </cell>
          <cell r="AC16" t="str">
            <v/>
          </cell>
          <cell r="AG16" t="str">
            <v/>
          </cell>
          <cell r="AJ16" t="str">
            <v/>
          </cell>
          <cell r="AK16" t="str">
            <v>not valid</v>
          </cell>
          <cell r="AN16">
            <v>14</v>
          </cell>
          <cell r="AO16">
            <v>5</v>
          </cell>
          <cell r="AP16">
            <v>11</v>
          </cell>
          <cell r="AQ16">
            <v>8</v>
          </cell>
          <cell r="AR16">
            <v>7</v>
          </cell>
          <cell r="AS16">
            <v>7</v>
          </cell>
          <cell r="AT16">
            <v>7</v>
          </cell>
          <cell r="AU16">
            <v>3</v>
          </cell>
          <cell r="AV16">
            <v>7</v>
          </cell>
          <cell r="AW16">
            <v>2</v>
          </cell>
          <cell r="AX16">
            <v>4</v>
          </cell>
          <cell r="AY16">
            <v>2</v>
          </cell>
          <cell r="AZ16">
            <v>4</v>
          </cell>
          <cell r="BA16">
            <v>1</v>
          </cell>
          <cell r="BC16" t="str">
            <v>None</v>
          </cell>
        </row>
        <row r="17">
          <cell r="X17" t="str">
            <v>Arms</v>
          </cell>
          <cell r="Y17" t="str">
            <v>Select a Soulmeld</v>
          </cell>
          <cell r="Z17" t="str">
            <v>Not Bound</v>
          </cell>
          <cell r="AA17" t="b">
            <v>0</v>
          </cell>
          <cell r="AB17">
            <v>0</v>
          </cell>
          <cell r="AC17" t="str">
            <v/>
          </cell>
          <cell r="AG17" t="str">
            <v/>
          </cell>
          <cell r="AJ17" t="str">
            <v/>
          </cell>
          <cell r="AK17" t="str">
            <v>not valid</v>
          </cell>
          <cell r="AN17">
            <v>16</v>
          </cell>
          <cell r="AO17">
            <v>5</v>
          </cell>
          <cell r="AP17">
            <v>12</v>
          </cell>
          <cell r="AQ17">
            <v>8</v>
          </cell>
          <cell r="AR17">
            <v>7</v>
          </cell>
          <cell r="AS17">
            <v>7</v>
          </cell>
          <cell r="AT17">
            <v>7</v>
          </cell>
          <cell r="AU17">
            <v>3</v>
          </cell>
          <cell r="AV17">
            <v>7</v>
          </cell>
          <cell r="AW17">
            <v>2</v>
          </cell>
          <cell r="AX17">
            <v>4</v>
          </cell>
          <cell r="AY17">
            <v>2</v>
          </cell>
          <cell r="AZ17">
            <v>4</v>
          </cell>
          <cell r="BA17">
            <v>1</v>
          </cell>
          <cell r="BC17" t="str">
            <v>None</v>
          </cell>
          <cell r="BG17">
            <v>0</v>
          </cell>
          <cell r="BH17">
            <v>0</v>
          </cell>
        </row>
        <row r="18">
          <cell r="X18" t="str">
            <v>Brow</v>
          </cell>
          <cell r="Y18" t="str">
            <v>Select a Soulmeld</v>
          </cell>
          <cell r="Z18" t="str">
            <v>Not Bound</v>
          </cell>
          <cell r="AA18" t="b">
            <v>0</v>
          </cell>
          <cell r="AB18">
            <v>0</v>
          </cell>
          <cell r="AC18" t="str">
            <v/>
          </cell>
          <cell r="AG18" t="str">
            <v/>
          </cell>
          <cell r="AJ18" t="str">
            <v/>
          </cell>
          <cell r="AK18" t="str">
            <v>not valid</v>
          </cell>
          <cell r="AN18">
            <v>18</v>
          </cell>
          <cell r="AO18">
            <v>6</v>
          </cell>
          <cell r="AP18">
            <v>13</v>
          </cell>
          <cell r="AQ18">
            <v>8</v>
          </cell>
          <cell r="AR18">
            <v>7</v>
          </cell>
          <cell r="AS18">
            <v>7</v>
          </cell>
          <cell r="AT18">
            <v>8</v>
          </cell>
          <cell r="AU18">
            <v>4</v>
          </cell>
          <cell r="AV18">
            <v>8</v>
          </cell>
          <cell r="AW18">
            <v>2</v>
          </cell>
          <cell r="AX18">
            <v>4</v>
          </cell>
          <cell r="AY18">
            <v>2</v>
          </cell>
          <cell r="AZ18">
            <v>4</v>
          </cell>
          <cell r="BA18">
            <v>1</v>
          </cell>
        </row>
        <row r="19">
          <cell r="X19" t="str">
            <v>Shoulders</v>
          </cell>
          <cell r="Y19" t="str">
            <v>Select a Soulmeld</v>
          </cell>
          <cell r="Z19" t="str">
            <v>Not Bound</v>
          </cell>
          <cell r="AA19" t="b">
            <v>0</v>
          </cell>
          <cell r="AB19">
            <v>0</v>
          </cell>
          <cell r="AC19" t="str">
            <v/>
          </cell>
          <cell r="AG19" t="str">
            <v/>
          </cell>
          <cell r="AJ19" t="str">
            <v/>
          </cell>
          <cell r="AK19" t="str">
            <v>not valid</v>
          </cell>
          <cell r="AN19">
            <v>20</v>
          </cell>
          <cell r="AO19">
            <v>7</v>
          </cell>
          <cell r="AP19">
            <v>14</v>
          </cell>
          <cell r="AQ19">
            <v>8</v>
          </cell>
          <cell r="AR19">
            <v>7</v>
          </cell>
          <cell r="AS19">
            <v>7</v>
          </cell>
          <cell r="AT19">
            <v>8</v>
          </cell>
          <cell r="AU19">
            <v>4</v>
          </cell>
          <cell r="AV19">
            <v>8</v>
          </cell>
          <cell r="AW19">
            <v>2</v>
          </cell>
          <cell r="AX19">
            <v>4</v>
          </cell>
          <cell r="AY19">
            <v>2</v>
          </cell>
          <cell r="AZ19">
            <v>4</v>
          </cell>
          <cell r="BA19">
            <v>1</v>
          </cell>
        </row>
        <row r="20">
          <cell r="X20" t="str">
            <v>Throat</v>
          </cell>
          <cell r="Y20" t="str">
            <v>Select a Soulmeld</v>
          </cell>
          <cell r="Z20" t="str">
            <v>Not Bound</v>
          </cell>
          <cell r="AA20" t="b">
            <v>0</v>
          </cell>
          <cell r="AB20">
            <v>0</v>
          </cell>
          <cell r="AC20" t="str">
            <v/>
          </cell>
          <cell r="AG20" t="str">
            <v/>
          </cell>
          <cell r="AJ20" t="str">
            <v/>
          </cell>
          <cell r="AK20" t="str">
            <v>not valid</v>
          </cell>
          <cell r="AN20">
            <v>22</v>
          </cell>
          <cell r="AO20">
            <v>8</v>
          </cell>
          <cell r="AP20">
            <v>16</v>
          </cell>
          <cell r="AQ20">
            <v>8</v>
          </cell>
          <cell r="AR20">
            <v>7</v>
          </cell>
          <cell r="AS20">
            <v>7</v>
          </cell>
          <cell r="AT20">
            <v>8</v>
          </cell>
          <cell r="AU20">
            <v>4</v>
          </cell>
          <cell r="AV20">
            <v>8</v>
          </cell>
          <cell r="AW20">
            <v>2</v>
          </cell>
          <cell r="AX20">
            <v>5</v>
          </cell>
          <cell r="AY20">
            <v>3</v>
          </cell>
          <cell r="AZ20">
            <v>5</v>
          </cell>
          <cell r="BA20">
            <v>1</v>
          </cell>
          <cell r="BC20" t="str">
            <v/>
          </cell>
          <cell r="BD20" t="str">
            <v/>
          </cell>
        </row>
        <row r="21">
          <cell r="X21" t="str">
            <v>Waist</v>
          </cell>
          <cell r="Y21" t="str">
            <v>Select a Soulmeld</v>
          </cell>
          <cell r="Z21" t="str">
            <v>Not Bound</v>
          </cell>
          <cell r="AA21" t="b">
            <v>0</v>
          </cell>
          <cell r="AB21">
            <v>0</v>
          </cell>
          <cell r="AC21" t="str">
            <v/>
          </cell>
          <cell r="AG21" t="str">
            <v/>
          </cell>
          <cell r="AJ21" t="str">
            <v/>
          </cell>
          <cell r="AK21" t="str">
            <v>not valid</v>
          </cell>
          <cell r="AN21">
            <v>24</v>
          </cell>
          <cell r="AO21">
            <v>9</v>
          </cell>
          <cell r="AP21">
            <v>18</v>
          </cell>
          <cell r="AQ21">
            <v>8</v>
          </cell>
          <cell r="AR21">
            <v>7</v>
          </cell>
          <cell r="AS21">
            <v>7</v>
          </cell>
          <cell r="AT21">
            <v>9</v>
          </cell>
          <cell r="AU21">
            <v>4</v>
          </cell>
          <cell r="AV21">
            <v>9</v>
          </cell>
          <cell r="AW21">
            <v>2</v>
          </cell>
          <cell r="AX21">
            <v>5</v>
          </cell>
          <cell r="AY21">
            <v>3</v>
          </cell>
          <cell r="AZ21">
            <v>5</v>
          </cell>
          <cell r="BA21">
            <v>1</v>
          </cell>
          <cell r="BC21" t="str">
            <v/>
          </cell>
          <cell r="BD21" t="str">
            <v/>
          </cell>
        </row>
        <row r="22">
          <cell r="X22" t="str">
            <v>Heart</v>
          </cell>
          <cell r="Y22" t="str">
            <v>Select a Soulmeld</v>
          </cell>
          <cell r="Z22" t="str">
            <v>Not Bound</v>
          </cell>
          <cell r="AA22" t="b">
            <v>0</v>
          </cell>
          <cell r="AB22">
            <v>0</v>
          </cell>
          <cell r="AC22" t="str">
            <v/>
          </cell>
          <cell r="AG22" t="str">
            <v/>
          </cell>
          <cell r="AJ22" t="str">
            <v/>
          </cell>
          <cell r="AK22" t="str">
            <v>not valid</v>
          </cell>
          <cell r="AN22">
            <v>26</v>
          </cell>
          <cell r="AO22">
            <v>10</v>
          </cell>
          <cell r="AP22">
            <v>20</v>
          </cell>
          <cell r="AQ22">
            <v>8</v>
          </cell>
          <cell r="AR22">
            <v>7</v>
          </cell>
          <cell r="AS22">
            <v>7</v>
          </cell>
          <cell r="AT22">
            <v>9</v>
          </cell>
          <cell r="AU22">
            <v>5</v>
          </cell>
          <cell r="AV22">
            <v>9</v>
          </cell>
          <cell r="AW22">
            <v>2</v>
          </cell>
          <cell r="AX22">
            <v>5</v>
          </cell>
          <cell r="AY22">
            <v>3</v>
          </cell>
          <cell r="AZ22">
            <v>5</v>
          </cell>
          <cell r="BA22">
            <v>1</v>
          </cell>
          <cell r="BC22" t="str">
            <v/>
          </cell>
          <cell r="BD22" t="str">
            <v/>
          </cell>
        </row>
        <row r="23">
          <cell r="X23" t="str">
            <v>Soul</v>
          </cell>
          <cell r="Y23" t="str">
            <v>Select a Soulmeld</v>
          </cell>
          <cell r="Z23" t="str">
            <v>Not Bound</v>
          </cell>
          <cell r="AA23" t="b">
            <v>0</v>
          </cell>
          <cell r="AB23">
            <v>0</v>
          </cell>
          <cell r="AC23" t="str">
            <v/>
          </cell>
          <cell r="AG23" t="str">
            <v/>
          </cell>
          <cell r="AJ23" t="str">
            <v/>
          </cell>
          <cell r="AK23" t="str">
            <v>not valid</v>
          </cell>
        </row>
        <row r="24">
          <cell r="Y24" t="str">
            <v>You do not have this ability</v>
          </cell>
          <cell r="Z24" t="str">
            <v>Not Bound</v>
          </cell>
          <cell r="AA24" t="b">
            <v>0</v>
          </cell>
          <cell r="AB24">
            <v>0</v>
          </cell>
          <cell r="AC24" t="str">
            <v/>
          </cell>
          <cell r="AG24" t="str">
            <v/>
          </cell>
          <cell r="AJ24" t="str">
            <v/>
          </cell>
          <cell r="AK24" t="str">
            <v>not valid</v>
          </cell>
        </row>
        <row r="25">
          <cell r="Y25" t="str">
            <v>You do not have this ability</v>
          </cell>
          <cell r="Z25" t="str">
            <v>Not Bound</v>
          </cell>
          <cell r="AA25" t="b">
            <v>0</v>
          </cell>
          <cell r="AB25">
            <v>0</v>
          </cell>
          <cell r="AC25" t="str">
            <v/>
          </cell>
          <cell r="AG25" t="str">
            <v/>
          </cell>
          <cell r="AJ25" t="str">
            <v/>
          </cell>
          <cell r="AK25" t="str">
            <v>not valid</v>
          </cell>
        </row>
        <row r="26">
          <cell r="Y26" t="str">
            <v>You do not have this ability</v>
          </cell>
          <cell r="Z26" t="str">
            <v>Not Bound</v>
          </cell>
          <cell r="AA26" t="b">
            <v>0</v>
          </cell>
          <cell r="AB26">
            <v>0</v>
          </cell>
          <cell r="AC26" t="str">
            <v/>
          </cell>
          <cell r="AG26" t="str">
            <v/>
          </cell>
          <cell r="AJ26" t="str">
            <v/>
          </cell>
        </row>
        <row r="27">
          <cell r="AL27">
            <v>1</v>
          </cell>
          <cell r="AW27" t="str">
            <v/>
          </cell>
          <cell r="AZ27" t="str">
            <v/>
          </cell>
          <cell r="BC27" t="str">
            <v/>
          </cell>
          <cell r="BF27" t="str">
            <v/>
          </cell>
          <cell r="BI27" t="str">
            <v/>
          </cell>
          <cell r="BL27" t="str">
            <v/>
          </cell>
          <cell r="BO27" t="str">
            <v/>
          </cell>
          <cell r="BR27" t="str">
            <v/>
          </cell>
          <cell r="BU27" t="str">
            <v/>
          </cell>
          <cell r="BX27" t="str">
            <v/>
          </cell>
        </row>
        <row r="28">
          <cell r="AF28" t="str">
            <v>Select a Chakra</v>
          </cell>
          <cell r="AN28">
            <v>0</v>
          </cell>
          <cell r="AW28" t="str">
            <v/>
          </cell>
          <cell r="AZ28" t="str">
            <v/>
          </cell>
          <cell r="BC28" t="str">
            <v/>
          </cell>
          <cell r="BF28" t="str">
            <v/>
          </cell>
          <cell r="BI28" t="str">
            <v/>
          </cell>
          <cell r="BL28" t="str">
            <v/>
          </cell>
          <cell r="BO28" t="str">
            <v/>
          </cell>
          <cell r="BR28" t="str">
            <v/>
          </cell>
          <cell r="BU28" t="str">
            <v/>
          </cell>
          <cell r="BX28" t="str">
            <v/>
          </cell>
        </row>
        <row r="29">
          <cell r="Z29" t="str">
            <v>Incarnate</v>
          </cell>
          <cell r="AA29" t="str">
            <v>Soulborn</v>
          </cell>
          <cell r="AB29" t="str">
            <v>Totemist</v>
          </cell>
          <cell r="AC29" t="str">
            <v>Spinemeld Warrior</v>
          </cell>
          <cell r="AF29" t="str">
            <v/>
          </cell>
          <cell r="AL29">
            <v>0</v>
          </cell>
          <cell r="AW29" t="str">
            <v/>
          </cell>
          <cell r="AZ29" t="str">
            <v/>
          </cell>
          <cell r="BC29" t="str">
            <v/>
          </cell>
          <cell r="BF29" t="str">
            <v/>
          </cell>
          <cell r="BI29" t="str">
            <v/>
          </cell>
          <cell r="BL29" t="str">
            <v/>
          </cell>
          <cell r="BO29" t="str">
            <v/>
          </cell>
          <cell r="BR29" t="str">
            <v/>
          </cell>
          <cell r="BU29" t="str">
            <v/>
          </cell>
          <cell r="BX29" t="str">
            <v/>
          </cell>
        </row>
        <row r="30">
          <cell r="Y30" t="str">
            <v>Crown</v>
          </cell>
          <cell r="Z30" t="str">
            <v/>
          </cell>
          <cell r="AA30" t="str">
            <v/>
          </cell>
          <cell r="AB30" t="str">
            <v/>
          </cell>
          <cell r="AC30" t="str">
            <v/>
          </cell>
          <cell r="AF30" t="str">
            <v/>
          </cell>
          <cell r="AW30" t="str">
            <v/>
          </cell>
          <cell r="AZ30" t="str">
            <v/>
          </cell>
          <cell r="BC30" t="str">
            <v/>
          </cell>
          <cell r="BF30" t="str">
            <v/>
          </cell>
          <cell r="BI30" t="str">
            <v/>
          </cell>
          <cell r="BL30" t="str">
            <v/>
          </cell>
          <cell r="BO30" t="str">
            <v/>
          </cell>
          <cell r="BR30" t="str">
            <v/>
          </cell>
          <cell r="BU30" t="str">
            <v/>
          </cell>
          <cell r="BX30" t="str">
            <v/>
          </cell>
        </row>
        <row r="31">
          <cell r="Y31" t="str">
            <v>Hands</v>
          </cell>
          <cell r="Z31" t="str">
            <v/>
          </cell>
          <cell r="AA31" t="str">
            <v/>
          </cell>
          <cell r="AB31" t="str">
            <v/>
          </cell>
          <cell r="AC31" t="str">
            <v/>
          </cell>
          <cell r="AF31" t="str">
            <v/>
          </cell>
          <cell r="AW31" t="str">
            <v>Not Bound</v>
          </cell>
          <cell r="AZ31" t="str">
            <v>Not Bound</v>
          </cell>
          <cell r="BC31" t="str">
            <v>Not Bound</v>
          </cell>
          <cell r="BF31" t="str">
            <v>Not Bound</v>
          </cell>
          <cell r="BI31" t="str">
            <v>Not Bound</v>
          </cell>
          <cell r="BL31" t="str">
            <v>Not Bound</v>
          </cell>
          <cell r="BO31" t="str">
            <v>Not Bound</v>
          </cell>
          <cell r="BR31" t="str">
            <v>Not Bound</v>
          </cell>
          <cell r="BU31" t="str">
            <v>Not Bound</v>
          </cell>
          <cell r="BX31" t="str">
            <v>Not Bound</v>
          </cell>
        </row>
        <row r="32">
          <cell r="Y32" t="str">
            <v>Feet</v>
          </cell>
          <cell r="Z32" t="str">
            <v/>
          </cell>
          <cell r="AA32" t="str">
            <v/>
          </cell>
          <cell r="AB32" t="str">
            <v/>
          </cell>
          <cell r="AC32" t="str">
            <v/>
          </cell>
          <cell r="AF32" t="str">
            <v/>
          </cell>
          <cell r="AW32" t="str">
            <v/>
          </cell>
          <cell r="AZ32" t="str">
            <v/>
          </cell>
          <cell r="BC32" t="str">
            <v/>
          </cell>
          <cell r="BF32" t="str">
            <v/>
          </cell>
          <cell r="BI32" t="str">
            <v/>
          </cell>
          <cell r="BL32" t="str">
            <v/>
          </cell>
          <cell r="BO32" t="str">
            <v/>
          </cell>
          <cell r="BR32" t="str">
            <v/>
          </cell>
          <cell r="BU32" t="str">
            <v/>
          </cell>
          <cell r="BX32" t="str">
            <v/>
          </cell>
        </row>
        <row r="33">
          <cell r="Y33" t="str">
            <v>Arms</v>
          </cell>
          <cell r="Z33" t="str">
            <v/>
          </cell>
          <cell r="AA33" t="str">
            <v/>
          </cell>
          <cell r="AB33" t="str">
            <v/>
          </cell>
          <cell r="AC33" t="str">
            <v/>
          </cell>
          <cell r="AF33" t="str">
            <v/>
          </cell>
        </row>
        <row r="34">
          <cell r="Y34" t="str">
            <v>Brow</v>
          </cell>
          <cell r="Z34" t="str">
            <v/>
          </cell>
          <cell r="AA34" t="str">
            <v/>
          </cell>
          <cell r="AB34" t="str">
            <v/>
          </cell>
          <cell r="AC34" t="str">
            <v/>
          </cell>
          <cell r="AF34" t="str">
            <v/>
          </cell>
        </row>
        <row r="35">
          <cell r="Y35" t="str">
            <v>Shoulders</v>
          </cell>
          <cell r="Z35" t="str">
            <v/>
          </cell>
          <cell r="AA35" t="str">
            <v/>
          </cell>
          <cell r="AB35" t="str">
            <v/>
          </cell>
          <cell r="AC35" t="str">
            <v/>
          </cell>
          <cell r="AF35" t="str">
            <v/>
          </cell>
        </row>
        <row r="36">
          <cell r="Y36" t="str">
            <v>Throat</v>
          </cell>
          <cell r="Z36" t="str">
            <v/>
          </cell>
          <cell r="AA36" t="str">
            <v/>
          </cell>
          <cell r="AB36" t="str">
            <v/>
          </cell>
          <cell r="AC36" t="str">
            <v/>
          </cell>
          <cell r="AF36" t="str">
            <v/>
          </cell>
        </row>
        <row r="37">
          <cell r="Y37" t="str">
            <v>Waist</v>
          </cell>
          <cell r="Z37" t="str">
            <v/>
          </cell>
          <cell r="AA37" t="str">
            <v/>
          </cell>
          <cell r="AB37" t="str">
            <v/>
          </cell>
          <cell r="AC37" t="str">
            <v/>
          </cell>
          <cell r="AF37" t="str">
            <v/>
          </cell>
          <cell r="AW37" t="str">
            <v/>
          </cell>
          <cell r="AZ37" t="str">
            <v/>
          </cell>
          <cell r="BC37" t="str">
            <v/>
          </cell>
          <cell r="BG37" t="str">
            <v/>
          </cell>
          <cell r="BJ37" t="str">
            <v/>
          </cell>
          <cell r="BM37" t="str">
            <v/>
          </cell>
        </row>
        <row r="38">
          <cell r="Y38" t="str">
            <v>Heart</v>
          </cell>
          <cell r="Z38" t="str">
            <v/>
          </cell>
          <cell r="AA38" t="str">
            <v/>
          </cell>
          <cell r="AB38" t="str">
            <v/>
          </cell>
          <cell r="AC38" t="str">
            <v/>
          </cell>
          <cell r="AF38" t="str">
            <v/>
          </cell>
          <cell r="AW38" t="str">
            <v/>
          </cell>
          <cell r="AZ38" t="str">
            <v/>
          </cell>
          <cell r="BC38" t="str">
            <v/>
          </cell>
          <cell r="BG38" t="str">
            <v/>
          </cell>
          <cell r="BJ38" t="str">
            <v/>
          </cell>
          <cell r="BM38" t="str">
            <v/>
          </cell>
        </row>
        <row r="39">
          <cell r="Y39" t="str">
            <v>Soul</v>
          </cell>
          <cell r="Z39" t="str">
            <v/>
          </cell>
          <cell r="AA39" t="str">
            <v/>
          </cell>
          <cell r="AB39" t="str">
            <v/>
          </cell>
          <cell r="AC39" t="str">
            <v/>
          </cell>
          <cell r="AF39" t="str">
            <v/>
          </cell>
          <cell r="AW39" t="str">
            <v/>
          </cell>
          <cell r="AZ39" t="str">
            <v/>
          </cell>
          <cell r="BC39" t="str">
            <v/>
          </cell>
          <cell r="BG39" t="str">
            <v/>
          </cell>
          <cell r="BJ39" t="str">
            <v/>
          </cell>
          <cell r="BM39" t="str">
            <v/>
          </cell>
        </row>
        <row r="40">
          <cell r="AW40" t="str">
            <v/>
          </cell>
          <cell r="AZ40" t="str">
            <v/>
          </cell>
          <cell r="BC40" t="str">
            <v/>
          </cell>
        </row>
        <row r="41">
          <cell r="Y41" t="b">
            <v>0</v>
          </cell>
          <cell r="AW41" t="str">
            <v>Not Bound</v>
          </cell>
          <cell r="AZ41" t="str">
            <v>Not Bound</v>
          </cell>
          <cell r="BC41" t="str">
            <v>Not Bound</v>
          </cell>
        </row>
        <row r="42">
          <cell r="Y42">
            <v>-2</v>
          </cell>
          <cell r="AW42" t="str">
            <v/>
          </cell>
          <cell r="AZ42" t="str">
            <v/>
          </cell>
          <cell r="BC42" t="str">
            <v/>
          </cell>
        </row>
      </sheetData>
      <sheetData sheetId="29">
        <row r="1">
          <cell r="AB1">
            <v>0</v>
          </cell>
          <cell r="AE1">
            <v>0</v>
          </cell>
          <cell r="AH1">
            <v>0</v>
          </cell>
          <cell r="AK1">
            <v>0</v>
          </cell>
          <cell r="AN1">
            <v>0</v>
          </cell>
        </row>
        <row r="7">
          <cell r="AB7" t="str">
            <v>Select Vestige</v>
          </cell>
          <cell r="AE7" t="str">
            <v>Select Vestige</v>
          </cell>
          <cell r="AH7" t="str">
            <v>Select Vestige</v>
          </cell>
          <cell r="AK7" t="str">
            <v>Select Vestige</v>
          </cell>
          <cell r="AN7" t="str">
            <v>Select Vestige</v>
          </cell>
        </row>
        <row r="8">
          <cell r="AB8" t="str">
            <v/>
          </cell>
          <cell r="AE8" t="str">
            <v/>
          </cell>
          <cell r="AH8" t="str">
            <v/>
          </cell>
          <cell r="AK8" t="str">
            <v/>
          </cell>
          <cell r="AN8" t="str">
            <v/>
          </cell>
        </row>
        <row r="9">
          <cell r="AB9" t="str">
            <v/>
          </cell>
          <cell r="AE9" t="str">
            <v/>
          </cell>
          <cell r="AH9" t="str">
            <v/>
          </cell>
          <cell r="AK9" t="str">
            <v/>
          </cell>
          <cell r="AN9" t="str">
            <v/>
          </cell>
        </row>
        <row r="10">
          <cell r="AB10" t="str">
            <v/>
          </cell>
          <cell r="AE10" t="str">
            <v/>
          </cell>
          <cell r="AH10" t="str">
            <v/>
          </cell>
          <cell r="AK10" t="str">
            <v/>
          </cell>
          <cell r="AN10" t="str">
            <v/>
          </cell>
        </row>
        <row r="11">
          <cell r="AB11" t="str">
            <v/>
          </cell>
          <cell r="AE11" t="str">
            <v/>
          </cell>
          <cell r="AH11" t="str">
            <v/>
          </cell>
          <cell r="AK11" t="str">
            <v/>
          </cell>
          <cell r="AN11" t="str">
            <v/>
          </cell>
        </row>
        <row r="12">
          <cell r="AB12" t="str">
            <v/>
          </cell>
          <cell r="AE12" t="str">
            <v/>
          </cell>
          <cell r="AH12" t="str">
            <v/>
          </cell>
          <cell r="AK12" t="str">
            <v/>
          </cell>
          <cell r="AN12" t="str">
            <v/>
          </cell>
        </row>
        <row r="13">
          <cell r="AB13" t="str">
            <v/>
          </cell>
          <cell r="AE13" t="str">
            <v/>
          </cell>
          <cell r="AH13" t="str">
            <v/>
          </cell>
          <cell r="AK13" t="str">
            <v/>
          </cell>
          <cell r="AN13" t="str">
            <v/>
          </cell>
        </row>
        <row r="14">
          <cell r="AB14" t="str">
            <v/>
          </cell>
          <cell r="AE14" t="str">
            <v/>
          </cell>
          <cell r="AH14" t="str">
            <v/>
          </cell>
          <cell r="AK14" t="str">
            <v/>
          </cell>
          <cell r="AN14" t="str">
            <v/>
          </cell>
        </row>
        <row r="15">
          <cell r="AB15" t="str">
            <v/>
          </cell>
          <cell r="AE15" t="str">
            <v/>
          </cell>
          <cell r="AH15" t="str">
            <v/>
          </cell>
          <cell r="AK15" t="str">
            <v/>
          </cell>
          <cell r="AN15" t="str">
            <v/>
          </cell>
        </row>
        <row r="16">
          <cell r="AB16" t="str">
            <v/>
          </cell>
          <cell r="AE16" t="str">
            <v/>
          </cell>
          <cell r="AH16" t="str">
            <v/>
          </cell>
          <cell r="AK16" t="str">
            <v/>
          </cell>
          <cell r="AN16" t="str">
            <v/>
          </cell>
        </row>
        <row r="17">
          <cell r="AB17" t="str">
            <v/>
          </cell>
          <cell r="AE17" t="str">
            <v/>
          </cell>
          <cell r="AH17" t="str">
            <v/>
          </cell>
          <cell r="AK17" t="str">
            <v/>
          </cell>
          <cell r="AN17" t="str">
            <v/>
          </cell>
        </row>
        <row r="18">
          <cell r="AB18" t="str">
            <v/>
          </cell>
          <cell r="AE18" t="str">
            <v/>
          </cell>
          <cell r="AH18" t="str">
            <v/>
          </cell>
          <cell r="AK18" t="str">
            <v/>
          </cell>
          <cell r="AN18" t="str">
            <v/>
          </cell>
        </row>
        <row r="19">
          <cell r="AB19" t="str">
            <v/>
          </cell>
          <cell r="AE19" t="str">
            <v/>
          </cell>
          <cell r="AH19" t="str">
            <v/>
          </cell>
          <cell r="AK19" t="str">
            <v/>
          </cell>
          <cell r="AN19" t="str">
            <v/>
          </cell>
        </row>
        <row r="20">
          <cell r="AB20" t="str">
            <v/>
          </cell>
          <cell r="AE20" t="str">
            <v/>
          </cell>
          <cell r="AH20" t="str">
            <v/>
          </cell>
          <cell r="AK20" t="str">
            <v/>
          </cell>
          <cell r="AN20" t="str">
            <v/>
          </cell>
        </row>
        <row r="21">
          <cell r="AB21" t="str">
            <v/>
          </cell>
          <cell r="AE21" t="str">
            <v/>
          </cell>
          <cell r="AH21" t="str">
            <v/>
          </cell>
          <cell r="AK21" t="str">
            <v/>
          </cell>
          <cell r="AN21" t="str">
            <v/>
          </cell>
        </row>
        <row r="22">
          <cell r="AB22" t="str">
            <v/>
          </cell>
          <cell r="AE22" t="str">
            <v/>
          </cell>
          <cell r="AH22" t="str">
            <v/>
          </cell>
          <cell r="AK22" t="str">
            <v/>
          </cell>
          <cell r="AN22" t="str">
            <v/>
          </cell>
        </row>
        <row r="23">
          <cell r="AB23" t="str">
            <v/>
          </cell>
          <cell r="AE23" t="str">
            <v/>
          </cell>
          <cell r="AH23" t="str">
            <v/>
          </cell>
          <cell r="AK23" t="str">
            <v/>
          </cell>
          <cell r="AN23" t="str">
            <v/>
          </cell>
        </row>
        <row r="24">
          <cell r="AB24" t="str">
            <v/>
          </cell>
          <cell r="AE24" t="str">
            <v/>
          </cell>
          <cell r="AH24" t="str">
            <v/>
          </cell>
          <cell r="AK24" t="str">
            <v/>
          </cell>
          <cell r="AN24" t="str">
            <v/>
          </cell>
        </row>
        <row r="25">
          <cell r="AB25" t="str">
            <v/>
          </cell>
          <cell r="AE25" t="str">
            <v/>
          </cell>
          <cell r="AH25" t="str">
            <v/>
          </cell>
          <cell r="AK25" t="str">
            <v/>
          </cell>
          <cell r="AN25" t="str">
            <v/>
          </cell>
        </row>
        <row r="26">
          <cell r="AB26" t="str">
            <v/>
          </cell>
          <cell r="AE26" t="str">
            <v/>
          </cell>
          <cell r="AH26" t="str">
            <v/>
          </cell>
          <cell r="AK26" t="str">
            <v/>
          </cell>
          <cell r="AN26" t="str">
            <v/>
          </cell>
        </row>
        <row r="27">
          <cell r="AB27" t="str">
            <v/>
          </cell>
          <cell r="AE27" t="str">
            <v/>
          </cell>
          <cell r="AH27" t="str">
            <v/>
          </cell>
          <cell r="AK27" t="str">
            <v/>
          </cell>
          <cell r="AN27" t="str">
            <v/>
          </cell>
        </row>
        <row r="28">
          <cell r="AB28" t="str">
            <v/>
          </cell>
          <cell r="AE28" t="str">
            <v/>
          </cell>
          <cell r="AH28" t="str">
            <v/>
          </cell>
          <cell r="AK28" t="str">
            <v/>
          </cell>
          <cell r="AN28" t="str">
            <v/>
          </cell>
        </row>
        <row r="29">
          <cell r="AB29" t="str">
            <v/>
          </cell>
          <cell r="AE29" t="str">
            <v/>
          </cell>
          <cell r="AH29" t="str">
            <v/>
          </cell>
          <cell r="AK29" t="str">
            <v/>
          </cell>
          <cell r="AN29" t="str">
            <v/>
          </cell>
        </row>
        <row r="30">
          <cell r="AB30" t="str">
            <v/>
          </cell>
          <cell r="AE30" t="str">
            <v/>
          </cell>
          <cell r="AH30" t="str">
            <v/>
          </cell>
          <cell r="AK30" t="str">
            <v/>
          </cell>
          <cell r="AN30" t="str">
            <v/>
          </cell>
        </row>
        <row r="31">
          <cell r="AB31" t="str">
            <v/>
          </cell>
          <cell r="AE31" t="str">
            <v/>
          </cell>
          <cell r="AH31" t="str">
            <v/>
          </cell>
          <cell r="AK31" t="str">
            <v/>
          </cell>
          <cell r="AN31" t="str">
            <v/>
          </cell>
        </row>
        <row r="32">
          <cell r="AB32" t="str">
            <v/>
          </cell>
          <cell r="AE32" t="str">
            <v/>
          </cell>
          <cell r="AH32" t="str">
            <v/>
          </cell>
          <cell r="AK32" t="str">
            <v/>
          </cell>
          <cell r="AN32" t="str">
            <v/>
          </cell>
        </row>
        <row r="33">
          <cell r="AB33" t="str">
            <v/>
          </cell>
          <cell r="AE33" t="str">
            <v/>
          </cell>
          <cell r="AH33" t="str">
            <v/>
          </cell>
          <cell r="AK33" t="str">
            <v/>
          </cell>
          <cell r="AN33" t="str">
            <v/>
          </cell>
        </row>
        <row r="34">
          <cell r="AB34" t="str">
            <v/>
          </cell>
          <cell r="AE34" t="str">
            <v/>
          </cell>
          <cell r="AH34" t="str">
            <v/>
          </cell>
          <cell r="AK34" t="str">
            <v/>
          </cell>
          <cell r="AN34" t="str">
            <v/>
          </cell>
        </row>
        <row r="35">
          <cell r="AB35" t="str">
            <v/>
          </cell>
          <cell r="AE35" t="str">
            <v/>
          </cell>
          <cell r="AH35" t="str">
            <v/>
          </cell>
          <cell r="AK35" t="str">
            <v/>
          </cell>
          <cell r="AN35" t="str">
            <v/>
          </cell>
        </row>
        <row r="36">
          <cell r="AB36" t="str">
            <v/>
          </cell>
          <cell r="AE36" t="str">
            <v/>
          </cell>
          <cell r="AH36" t="str">
            <v/>
          </cell>
          <cell r="AK36" t="str">
            <v/>
          </cell>
          <cell r="AN36" t="str">
            <v/>
          </cell>
        </row>
        <row r="37">
          <cell r="AB37" t="str">
            <v/>
          </cell>
          <cell r="AE37" t="str">
            <v/>
          </cell>
          <cell r="AH37" t="str">
            <v/>
          </cell>
          <cell r="AK37" t="str">
            <v/>
          </cell>
          <cell r="AN37" t="str">
            <v/>
          </cell>
        </row>
        <row r="38">
          <cell r="AB38" t="str">
            <v/>
          </cell>
          <cell r="AE38" t="str">
            <v/>
          </cell>
          <cell r="AH38" t="str">
            <v/>
          </cell>
          <cell r="AK38" t="str">
            <v/>
          </cell>
          <cell r="AN38" t="str">
            <v/>
          </cell>
        </row>
        <row r="39">
          <cell r="AB39" t="str">
            <v/>
          </cell>
          <cell r="AE39" t="str">
            <v/>
          </cell>
          <cell r="AH39" t="str">
            <v/>
          </cell>
          <cell r="AK39" t="str">
            <v/>
          </cell>
          <cell r="AN39" t="str">
            <v/>
          </cell>
        </row>
        <row r="40">
          <cell r="AB40" t="str">
            <v/>
          </cell>
          <cell r="AE40" t="str">
            <v/>
          </cell>
          <cell r="AH40" t="str">
            <v/>
          </cell>
          <cell r="AK40" t="str">
            <v/>
          </cell>
          <cell r="AN40" t="str">
            <v/>
          </cell>
        </row>
        <row r="41">
          <cell r="AB41" t="str">
            <v/>
          </cell>
          <cell r="AE41" t="str">
            <v/>
          </cell>
          <cell r="AH41" t="str">
            <v/>
          </cell>
          <cell r="AK41" t="str">
            <v/>
          </cell>
          <cell r="AN41" t="str">
            <v/>
          </cell>
        </row>
        <row r="42">
          <cell r="AB42" t="str">
            <v/>
          </cell>
          <cell r="AE42" t="str">
            <v/>
          </cell>
          <cell r="AH42" t="str">
            <v/>
          </cell>
          <cell r="AK42" t="str">
            <v/>
          </cell>
          <cell r="AN42" t="str">
            <v/>
          </cell>
        </row>
        <row r="43">
          <cell r="AB43" t="str">
            <v/>
          </cell>
          <cell r="AE43" t="str">
            <v/>
          </cell>
          <cell r="AH43" t="str">
            <v/>
          </cell>
          <cell r="AK43" t="str">
            <v/>
          </cell>
          <cell r="AN43" t="str">
            <v/>
          </cell>
        </row>
        <row r="44">
          <cell r="AB44" t="str">
            <v/>
          </cell>
          <cell r="AE44" t="str">
            <v/>
          </cell>
          <cell r="AH44" t="str">
            <v/>
          </cell>
          <cell r="AK44" t="str">
            <v/>
          </cell>
          <cell r="AN44" t="str">
            <v/>
          </cell>
        </row>
        <row r="45">
          <cell r="AB45" t="str">
            <v/>
          </cell>
          <cell r="AE45" t="str">
            <v/>
          </cell>
          <cell r="AH45" t="str">
            <v/>
          </cell>
          <cell r="AK45" t="str">
            <v/>
          </cell>
          <cell r="AN45" t="str">
            <v/>
          </cell>
        </row>
        <row r="46">
          <cell r="AB46" t="str">
            <v/>
          </cell>
          <cell r="AE46" t="str">
            <v/>
          </cell>
          <cell r="AH46" t="str">
            <v/>
          </cell>
          <cell r="AK46" t="str">
            <v/>
          </cell>
          <cell r="AN46" t="str">
            <v/>
          </cell>
        </row>
        <row r="47">
          <cell r="AB47" t="str">
            <v/>
          </cell>
          <cell r="AE47" t="str">
            <v/>
          </cell>
          <cell r="AH47" t="str">
            <v/>
          </cell>
          <cell r="AK47" t="str">
            <v/>
          </cell>
          <cell r="AN47" t="str">
            <v/>
          </cell>
        </row>
        <row r="48">
          <cell r="AB48" t="str">
            <v/>
          </cell>
          <cell r="AE48" t="str">
            <v/>
          </cell>
          <cell r="AH48" t="str">
            <v/>
          </cell>
          <cell r="AK48" t="str">
            <v/>
          </cell>
          <cell r="AN48" t="str">
            <v/>
          </cell>
        </row>
        <row r="49">
          <cell r="AB49" t="str">
            <v/>
          </cell>
          <cell r="AE49" t="str">
            <v/>
          </cell>
          <cell r="AH49" t="str">
            <v/>
          </cell>
          <cell r="AK49" t="str">
            <v/>
          </cell>
          <cell r="AN49" t="str">
            <v/>
          </cell>
        </row>
        <row r="50">
          <cell r="AB50" t="str">
            <v/>
          </cell>
          <cell r="AE50" t="str">
            <v/>
          </cell>
          <cell r="AH50" t="str">
            <v/>
          </cell>
          <cell r="AK50" t="str">
            <v/>
          </cell>
          <cell r="AN50" t="str">
            <v/>
          </cell>
        </row>
        <row r="51">
          <cell r="AB51" t="str">
            <v/>
          </cell>
          <cell r="AE51" t="str">
            <v/>
          </cell>
          <cell r="AH51" t="str">
            <v/>
          </cell>
          <cell r="AK51" t="str">
            <v/>
          </cell>
        </row>
        <row r="61">
          <cell r="Q61" t="str">
            <v>+5 hit points</v>
          </cell>
          <cell r="S61">
            <v>0</v>
          </cell>
        </row>
        <row r="62">
          <cell r="Q62" t="str">
            <v>acid resistance 5</v>
          </cell>
          <cell r="S62">
            <v>0</v>
          </cell>
        </row>
        <row r="63">
          <cell r="Q63" t="str">
            <v>cold resistance 5</v>
          </cell>
          <cell r="S63">
            <v>0</v>
          </cell>
        </row>
        <row r="64">
          <cell r="Q64" t="str">
            <v>electricity resistance 5</v>
          </cell>
          <cell r="S64">
            <v>0</v>
          </cell>
        </row>
        <row r="65">
          <cell r="Q65" t="str">
            <v>fire resistance 5</v>
          </cell>
          <cell r="S65">
            <v>0</v>
          </cell>
        </row>
        <row r="66">
          <cell r="Q66" t="str">
            <v>sonic resistance 5</v>
          </cell>
          <cell r="S66">
            <v>0</v>
          </cell>
        </row>
        <row r="67">
          <cell r="Q67" t="str">
            <v>+1 insight bonus on saving throws</v>
          </cell>
          <cell r="S67">
            <v>0</v>
          </cell>
        </row>
        <row r="68">
          <cell r="Q68" t="str">
            <v>damage reduction 1/-</v>
          </cell>
          <cell r="S68">
            <v>0</v>
          </cell>
        </row>
        <row r="69">
          <cell r="Q69" t="str">
            <v>+1 insight bonus to AC</v>
          </cell>
          <cell r="S69">
            <v>0</v>
          </cell>
        </row>
        <row r="70">
          <cell r="Q70" t="str">
            <v>+1 insight bonus on attack rolls</v>
          </cell>
          <cell r="S70">
            <v>0</v>
          </cell>
        </row>
        <row r="71">
          <cell r="Q71" t="str">
            <v>+1 insight bonus on damage rolls</v>
          </cell>
          <cell r="S71">
            <v>0</v>
          </cell>
        </row>
        <row r="72">
          <cell r="Q72" t="str">
            <v>+2 insight bonus on initiative checks</v>
          </cell>
          <cell r="S72">
            <v>0</v>
          </cell>
        </row>
      </sheetData>
      <sheetData sheetId="30">
        <row r="1">
          <cell r="H1">
            <v>0</v>
          </cell>
          <cell r="I1">
            <v>0</v>
          </cell>
          <cell r="J1">
            <v>0</v>
          </cell>
        </row>
        <row r="2">
          <cell r="H2">
            <v>1</v>
          </cell>
          <cell r="I2">
            <v>1</v>
          </cell>
          <cell r="J2">
            <v>0</v>
          </cell>
        </row>
        <row r="3">
          <cell r="H3">
            <v>2</v>
          </cell>
          <cell r="I3">
            <v>1</v>
          </cell>
          <cell r="J3">
            <v>1</v>
          </cell>
        </row>
        <row r="4">
          <cell r="H4">
            <v>3</v>
          </cell>
          <cell r="I4">
            <v>2</v>
          </cell>
          <cell r="J4">
            <v>1</v>
          </cell>
        </row>
        <row r="5">
          <cell r="H5">
            <v>4</v>
          </cell>
          <cell r="I5">
            <v>2</v>
          </cell>
          <cell r="J5">
            <v>1</v>
          </cell>
        </row>
        <row r="6">
          <cell r="H6">
            <v>5</v>
          </cell>
          <cell r="I6">
            <v>3</v>
          </cell>
          <cell r="J6">
            <v>2</v>
          </cell>
        </row>
        <row r="7">
          <cell r="H7">
            <v>6</v>
          </cell>
          <cell r="I7">
            <v>3</v>
          </cell>
          <cell r="J7">
            <v>2</v>
          </cell>
        </row>
        <row r="8">
          <cell r="H8">
            <v>7</v>
          </cell>
          <cell r="I8">
            <v>4</v>
          </cell>
          <cell r="J8">
            <v>2</v>
          </cell>
        </row>
        <row r="9">
          <cell r="H9">
            <v>8</v>
          </cell>
          <cell r="I9">
            <v>4</v>
          </cell>
          <cell r="J9">
            <v>2</v>
          </cell>
        </row>
        <row r="10">
          <cell r="H10">
            <v>9</v>
          </cell>
          <cell r="I10">
            <v>5</v>
          </cell>
          <cell r="J10">
            <v>3</v>
          </cell>
        </row>
        <row r="11">
          <cell r="H11">
            <v>10</v>
          </cell>
          <cell r="I11">
            <v>5</v>
          </cell>
          <cell r="J11">
            <v>3</v>
          </cell>
        </row>
        <row r="12">
          <cell r="H12">
            <v>11</v>
          </cell>
          <cell r="I12">
            <v>5</v>
          </cell>
          <cell r="J12">
            <v>3</v>
          </cell>
        </row>
        <row r="13">
          <cell r="H13">
            <v>12</v>
          </cell>
          <cell r="I13">
            <v>6</v>
          </cell>
          <cell r="J13">
            <v>3</v>
          </cell>
        </row>
        <row r="14">
          <cell r="H14">
            <v>13</v>
          </cell>
          <cell r="I14">
            <v>6</v>
          </cell>
          <cell r="J14">
            <v>3</v>
          </cell>
        </row>
        <row r="15">
          <cell r="H15">
            <v>14</v>
          </cell>
          <cell r="I15">
            <v>6</v>
          </cell>
          <cell r="J15">
            <v>4</v>
          </cell>
        </row>
        <row r="16">
          <cell r="H16">
            <v>15</v>
          </cell>
          <cell r="I16">
            <v>7</v>
          </cell>
          <cell r="J16">
            <v>4</v>
          </cell>
        </row>
        <row r="17">
          <cell r="H17">
            <v>16</v>
          </cell>
          <cell r="I17">
            <v>7</v>
          </cell>
          <cell r="J17">
            <v>4</v>
          </cell>
        </row>
        <row r="18">
          <cell r="H18">
            <v>17</v>
          </cell>
          <cell r="I18">
            <v>7</v>
          </cell>
          <cell r="J18">
            <v>4</v>
          </cell>
        </row>
        <row r="19">
          <cell r="H19">
            <v>18</v>
          </cell>
          <cell r="I19">
            <v>7</v>
          </cell>
          <cell r="J19">
            <v>4</v>
          </cell>
        </row>
        <row r="20">
          <cell r="H20">
            <v>19</v>
          </cell>
          <cell r="I20">
            <v>8</v>
          </cell>
          <cell r="J20">
            <v>4</v>
          </cell>
        </row>
        <row r="21">
          <cell r="H21">
            <v>20</v>
          </cell>
          <cell r="I21">
            <v>8</v>
          </cell>
          <cell r="J21">
            <v>5</v>
          </cell>
        </row>
      </sheetData>
      <sheetData sheetId="31">
        <row r="3">
          <cell r="A3">
            <v>0</v>
          </cell>
          <cell r="B3" t="str">
            <v/>
          </cell>
          <cell r="C3" t="str">
            <v/>
          </cell>
          <cell r="D3" t="str">
            <v/>
          </cell>
          <cell r="E3" t="str">
            <v/>
          </cell>
          <cell r="F3" t="str">
            <v/>
          </cell>
          <cell r="G3" t="str">
            <v/>
          </cell>
          <cell r="H3" t="str">
            <v/>
          </cell>
          <cell r="I3">
            <v>0</v>
          </cell>
          <cell r="J3" t="str">
            <v/>
          </cell>
          <cell r="K3" t="str">
            <v/>
          </cell>
          <cell r="L3" t="str">
            <v/>
          </cell>
          <cell r="M3" t="str">
            <v/>
          </cell>
          <cell r="N3" t="str">
            <v/>
          </cell>
          <cell r="O3" t="str">
            <v/>
          </cell>
          <cell r="P3" t="str">
            <v/>
          </cell>
          <cell r="Q3" t="str">
            <v/>
          </cell>
          <cell r="R3" t="str">
            <v/>
          </cell>
          <cell r="S3" t="str">
            <v/>
          </cell>
          <cell r="T3">
            <v>0</v>
          </cell>
          <cell r="V3" t="str">
            <v/>
          </cell>
          <cell r="W3" t="str">
            <v/>
          </cell>
          <cell r="X3" t="str">
            <v/>
          </cell>
          <cell r="Y3" t="str">
            <v/>
          </cell>
          <cell r="AE3">
            <v>0</v>
          </cell>
          <cell r="AF3" t="str">
            <v/>
          </cell>
          <cell r="AG3" t="str">
            <v/>
          </cell>
          <cell r="AH3" t="str">
            <v/>
          </cell>
          <cell r="AI3" t="str">
            <v/>
          </cell>
          <cell r="AJ3" t="str">
            <v/>
          </cell>
        </row>
        <row r="4">
          <cell r="A4">
            <v>1</v>
          </cell>
          <cell r="B4">
            <v>2</v>
          </cell>
          <cell r="C4" t="str">
            <v/>
          </cell>
          <cell r="D4" t="str">
            <v/>
          </cell>
          <cell r="E4" t="str">
            <v/>
          </cell>
          <cell r="F4" t="str">
            <v/>
          </cell>
          <cell r="G4" t="str">
            <v/>
          </cell>
          <cell r="H4" t="str">
            <v/>
          </cell>
          <cell r="I4">
            <v>1</v>
          </cell>
          <cell r="J4">
            <v>3</v>
          </cell>
          <cell r="K4">
            <v>1</v>
          </cell>
          <cell r="L4" t="str">
            <v/>
          </cell>
          <cell r="M4" t="str">
            <v/>
          </cell>
          <cell r="N4" t="str">
            <v/>
          </cell>
          <cell r="O4" t="str">
            <v/>
          </cell>
          <cell r="P4" t="str">
            <v/>
          </cell>
          <cell r="Q4" t="str">
            <v/>
          </cell>
          <cell r="R4" t="str">
            <v/>
          </cell>
          <cell r="S4" t="str">
            <v/>
          </cell>
          <cell r="T4">
            <v>1</v>
          </cell>
          <cell r="V4" t="str">
            <v/>
          </cell>
          <cell r="W4" t="str">
            <v/>
          </cell>
          <cell r="X4" t="str">
            <v/>
          </cell>
          <cell r="Y4" t="str">
            <v/>
          </cell>
          <cell r="AE4">
            <v>1</v>
          </cell>
          <cell r="AF4" t="str">
            <v/>
          </cell>
          <cell r="AG4">
            <v>0</v>
          </cell>
          <cell r="AH4" t="str">
            <v/>
          </cell>
          <cell r="AI4" t="str">
            <v/>
          </cell>
          <cell r="AJ4" t="str">
            <v/>
          </cell>
        </row>
        <row r="5">
          <cell r="A5">
            <v>2</v>
          </cell>
          <cell r="B5">
            <v>3</v>
          </cell>
          <cell r="C5">
            <v>0</v>
          </cell>
          <cell r="D5" t="str">
            <v/>
          </cell>
          <cell r="E5" t="str">
            <v/>
          </cell>
          <cell r="F5" t="str">
            <v/>
          </cell>
          <cell r="G5" t="str">
            <v/>
          </cell>
          <cell r="H5" t="str">
            <v/>
          </cell>
          <cell r="I5">
            <v>2</v>
          </cell>
          <cell r="J5">
            <v>4</v>
          </cell>
          <cell r="K5">
            <v>2</v>
          </cell>
          <cell r="L5" t="str">
            <v/>
          </cell>
          <cell r="M5" t="str">
            <v/>
          </cell>
          <cell r="N5" t="str">
            <v/>
          </cell>
          <cell r="O5" t="str">
            <v/>
          </cell>
          <cell r="P5" t="str">
            <v/>
          </cell>
          <cell r="Q5" t="str">
            <v/>
          </cell>
          <cell r="R5" t="str">
            <v/>
          </cell>
          <cell r="S5" t="str">
            <v/>
          </cell>
          <cell r="T5">
            <v>2</v>
          </cell>
          <cell r="V5" t="str">
            <v/>
          </cell>
          <cell r="W5" t="str">
            <v/>
          </cell>
          <cell r="X5" t="str">
            <v/>
          </cell>
          <cell r="Y5" t="str">
            <v/>
          </cell>
          <cell r="AE5">
            <v>2</v>
          </cell>
          <cell r="AF5" t="str">
            <v/>
          </cell>
          <cell r="AG5">
            <v>1</v>
          </cell>
          <cell r="AH5" t="str">
            <v/>
          </cell>
          <cell r="AI5" t="str">
            <v/>
          </cell>
          <cell r="AJ5" t="str">
            <v/>
          </cell>
        </row>
        <row r="6">
          <cell r="A6">
            <v>3</v>
          </cell>
          <cell r="B6">
            <v>3</v>
          </cell>
          <cell r="C6">
            <v>1</v>
          </cell>
          <cell r="D6" t="str">
            <v/>
          </cell>
          <cell r="E6" t="str">
            <v/>
          </cell>
          <cell r="F6" t="str">
            <v/>
          </cell>
          <cell r="G6" t="str">
            <v/>
          </cell>
          <cell r="H6" t="str">
            <v/>
          </cell>
          <cell r="I6">
            <v>3</v>
          </cell>
          <cell r="J6">
            <v>4</v>
          </cell>
          <cell r="K6">
            <v>2</v>
          </cell>
          <cell r="L6">
            <v>1</v>
          </cell>
          <cell r="M6" t="str">
            <v/>
          </cell>
          <cell r="N6" t="str">
            <v/>
          </cell>
          <cell r="O6" t="str">
            <v/>
          </cell>
          <cell r="P6" t="str">
            <v/>
          </cell>
          <cell r="Q6" t="str">
            <v/>
          </cell>
          <cell r="R6" t="str">
            <v/>
          </cell>
          <cell r="S6" t="str">
            <v/>
          </cell>
          <cell r="T6">
            <v>3</v>
          </cell>
          <cell r="V6" t="str">
            <v/>
          </cell>
          <cell r="W6" t="str">
            <v/>
          </cell>
          <cell r="X6" t="str">
            <v/>
          </cell>
          <cell r="Y6" t="str">
            <v/>
          </cell>
          <cell r="AE6">
            <v>3</v>
          </cell>
          <cell r="AF6" t="str">
            <v/>
          </cell>
          <cell r="AG6">
            <v>2</v>
          </cell>
          <cell r="AH6">
            <v>0</v>
          </cell>
          <cell r="AI6" t="str">
            <v/>
          </cell>
          <cell r="AJ6" t="str">
            <v/>
          </cell>
        </row>
        <row r="7">
          <cell r="A7">
            <v>4</v>
          </cell>
          <cell r="B7">
            <v>3</v>
          </cell>
          <cell r="C7">
            <v>2</v>
          </cell>
          <cell r="D7">
            <v>0</v>
          </cell>
          <cell r="E7" t="str">
            <v/>
          </cell>
          <cell r="F7" t="str">
            <v/>
          </cell>
          <cell r="G7" t="str">
            <v/>
          </cell>
          <cell r="H7" t="str">
            <v/>
          </cell>
          <cell r="I7">
            <v>4</v>
          </cell>
          <cell r="J7">
            <v>5</v>
          </cell>
          <cell r="K7">
            <v>3</v>
          </cell>
          <cell r="L7">
            <v>2</v>
          </cell>
          <cell r="M7" t="str">
            <v/>
          </cell>
          <cell r="N7" t="str">
            <v/>
          </cell>
          <cell r="O7" t="str">
            <v/>
          </cell>
          <cell r="P7" t="str">
            <v/>
          </cell>
          <cell r="Q7" t="str">
            <v/>
          </cell>
          <cell r="R7" t="str">
            <v/>
          </cell>
          <cell r="S7" t="str">
            <v/>
          </cell>
          <cell r="T7">
            <v>4</v>
          </cell>
          <cell r="U7">
            <v>2</v>
          </cell>
          <cell r="V7">
            <v>0</v>
          </cell>
          <cell r="W7" t="str">
            <v/>
          </cell>
          <cell r="X7" t="str">
            <v/>
          </cell>
          <cell r="Y7" t="str">
            <v/>
          </cell>
          <cell r="AE7">
            <v>4</v>
          </cell>
          <cell r="AF7" t="str">
            <v/>
          </cell>
          <cell r="AG7">
            <v>3</v>
          </cell>
          <cell r="AH7">
            <v>1</v>
          </cell>
          <cell r="AI7" t="str">
            <v/>
          </cell>
          <cell r="AJ7" t="str">
            <v/>
          </cell>
        </row>
        <row r="8">
          <cell r="A8">
            <v>5</v>
          </cell>
          <cell r="B8">
            <v>3</v>
          </cell>
          <cell r="C8">
            <v>3</v>
          </cell>
          <cell r="D8">
            <v>1</v>
          </cell>
          <cell r="E8" t="str">
            <v/>
          </cell>
          <cell r="F8" t="str">
            <v/>
          </cell>
          <cell r="G8" t="str">
            <v/>
          </cell>
          <cell r="H8" t="str">
            <v/>
          </cell>
          <cell r="I8">
            <v>5</v>
          </cell>
          <cell r="J8">
            <v>5</v>
          </cell>
          <cell r="K8">
            <v>3</v>
          </cell>
          <cell r="L8">
            <v>2</v>
          </cell>
          <cell r="M8">
            <v>1</v>
          </cell>
          <cell r="N8" t="str">
            <v/>
          </cell>
          <cell r="O8" t="str">
            <v/>
          </cell>
          <cell r="P8" t="str">
            <v/>
          </cell>
          <cell r="Q8" t="str">
            <v/>
          </cell>
          <cell r="R8" t="str">
            <v/>
          </cell>
          <cell r="S8" t="str">
            <v/>
          </cell>
          <cell r="T8">
            <v>5</v>
          </cell>
          <cell r="U8">
            <v>2</v>
          </cell>
          <cell r="V8">
            <v>0</v>
          </cell>
          <cell r="W8" t="str">
            <v/>
          </cell>
          <cell r="X8" t="str">
            <v/>
          </cell>
          <cell r="Y8" t="str">
            <v/>
          </cell>
          <cell r="AE8">
            <v>5</v>
          </cell>
          <cell r="AF8" t="str">
            <v/>
          </cell>
          <cell r="AG8">
            <v>3</v>
          </cell>
          <cell r="AH8">
            <v>2</v>
          </cell>
          <cell r="AI8">
            <v>0</v>
          </cell>
          <cell r="AJ8" t="str">
            <v/>
          </cell>
        </row>
        <row r="9">
          <cell r="A9">
            <v>6</v>
          </cell>
          <cell r="B9">
            <v>3</v>
          </cell>
          <cell r="C9">
            <v>3</v>
          </cell>
          <cell r="D9">
            <v>2</v>
          </cell>
          <cell r="E9" t="str">
            <v/>
          </cell>
          <cell r="F9" t="str">
            <v/>
          </cell>
          <cell r="G9" t="str">
            <v/>
          </cell>
          <cell r="H9" t="str">
            <v/>
          </cell>
          <cell r="I9">
            <v>6</v>
          </cell>
          <cell r="J9">
            <v>5</v>
          </cell>
          <cell r="K9">
            <v>3</v>
          </cell>
          <cell r="L9">
            <v>3</v>
          </cell>
          <cell r="M9">
            <v>2</v>
          </cell>
          <cell r="N9" t="str">
            <v/>
          </cell>
          <cell r="O9" t="str">
            <v/>
          </cell>
          <cell r="P9" t="str">
            <v/>
          </cell>
          <cell r="Q9" t="str">
            <v/>
          </cell>
          <cell r="R9" t="str">
            <v/>
          </cell>
          <cell r="S9" t="str">
            <v/>
          </cell>
          <cell r="T9">
            <v>6</v>
          </cell>
          <cell r="U9">
            <v>3</v>
          </cell>
          <cell r="V9">
            <v>1</v>
          </cell>
          <cell r="W9" t="str">
            <v/>
          </cell>
          <cell r="X9" t="str">
            <v/>
          </cell>
          <cell r="Y9" t="str">
            <v/>
          </cell>
          <cell r="AE9">
            <v>6</v>
          </cell>
          <cell r="AF9" t="str">
            <v/>
          </cell>
          <cell r="AG9">
            <v>3</v>
          </cell>
          <cell r="AH9">
            <v>3</v>
          </cell>
          <cell r="AI9">
            <v>1</v>
          </cell>
          <cell r="AJ9" t="str">
            <v/>
          </cell>
        </row>
        <row r="10">
          <cell r="A10">
            <v>7</v>
          </cell>
          <cell r="B10">
            <v>3</v>
          </cell>
          <cell r="C10">
            <v>3</v>
          </cell>
          <cell r="D10">
            <v>2</v>
          </cell>
          <cell r="E10">
            <v>0</v>
          </cell>
          <cell r="F10" t="str">
            <v/>
          </cell>
          <cell r="G10" t="str">
            <v/>
          </cell>
          <cell r="H10" t="str">
            <v/>
          </cell>
          <cell r="I10">
            <v>7</v>
          </cell>
          <cell r="J10">
            <v>6</v>
          </cell>
          <cell r="K10">
            <v>4</v>
          </cell>
          <cell r="L10">
            <v>3</v>
          </cell>
          <cell r="M10">
            <v>2</v>
          </cell>
          <cell r="N10">
            <v>1</v>
          </cell>
          <cell r="O10" t="str">
            <v/>
          </cell>
          <cell r="P10" t="str">
            <v/>
          </cell>
          <cell r="Q10" t="str">
            <v/>
          </cell>
          <cell r="R10" t="str">
            <v/>
          </cell>
          <cell r="S10" t="str">
            <v/>
          </cell>
          <cell r="T10">
            <v>7</v>
          </cell>
          <cell r="U10">
            <v>3</v>
          </cell>
          <cell r="V10">
            <v>1</v>
          </cell>
          <cell r="W10" t="str">
            <v/>
          </cell>
          <cell r="X10" t="str">
            <v/>
          </cell>
          <cell r="Y10" t="str">
            <v/>
          </cell>
          <cell r="AE10">
            <v>7</v>
          </cell>
          <cell r="AF10" t="str">
            <v/>
          </cell>
          <cell r="AG10">
            <v>3</v>
          </cell>
          <cell r="AH10">
            <v>3</v>
          </cell>
          <cell r="AI10">
            <v>2</v>
          </cell>
          <cell r="AJ10">
            <v>0</v>
          </cell>
        </row>
        <row r="11">
          <cell r="A11">
            <v>8</v>
          </cell>
          <cell r="B11">
            <v>3</v>
          </cell>
          <cell r="C11">
            <v>3</v>
          </cell>
          <cell r="D11">
            <v>3</v>
          </cell>
          <cell r="E11">
            <v>1</v>
          </cell>
          <cell r="F11" t="str">
            <v/>
          </cell>
          <cell r="G11" t="str">
            <v/>
          </cell>
          <cell r="H11" t="str">
            <v/>
          </cell>
          <cell r="I11">
            <v>8</v>
          </cell>
          <cell r="J11">
            <v>6</v>
          </cell>
          <cell r="K11">
            <v>4</v>
          </cell>
          <cell r="L11">
            <v>3</v>
          </cell>
          <cell r="M11">
            <v>3</v>
          </cell>
          <cell r="N11">
            <v>2</v>
          </cell>
          <cell r="O11" t="str">
            <v/>
          </cell>
          <cell r="P11" t="str">
            <v/>
          </cell>
          <cell r="Q11" t="str">
            <v/>
          </cell>
          <cell r="R11" t="str">
            <v/>
          </cell>
          <cell r="S11" t="str">
            <v/>
          </cell>
          <cell r="T11">
            <v>8</v>
          </cell>
          <cell r="U11">
            <v>4</v>
          </cell>
          <cell r="V11">
            <v>1</v>
          </cell>
          <cell r="W11">
            <v>0</v>
          </cell>
          <cell r="X11" t="str">
            <v/>
          </cell>
          <cell r="Y11" t="str">
            <v/>
          </cell>
          <cell r="AE11">
            <v>8</v>
          </cell>
          <cell r="AF11" t="str">
            <v/>
          </cell>
          <cell r="AG11">
            <v>3</v>
          </cell>
          <cell r="AH11">
            <v>3</v>
          </cell>
          <cell r="AI11">
            <v>3</v>
          </cell>
          <cell r="AJ11">
            <v>1</v>
          </cell>
        </row>
        <row r="12">
          <cell r="A12">
            <v>9</v>
          </cell>
          <cell r="B12">
            <v>3</v>
          </cell>
          <cell r="C12">
            <v>3</v>
          </cell>
          <cell r="D12">
            <v>3</v>
          </cell>
          <cell r="E12">
            <v>2</v>
          </cell>
          <cell r="F12" t="str">
            <v/>
          </cell>
          <cell r="G12" t="str">
            <v/>
          </cell>
          <cell r="H12" t="str">
            <v/>
          </cell>
          <cell r="I12">
            <v>9</v>
          </cell>
          <cell r="J12">
            <v>6</v>
          </cell>
          <cell r="K12">
            <v>4</v>
          </cell>
          <cell r="L12">
            <v>4</v>
          </cell>
          <cell r="M12">
            <v>3</v>
          </cell>
          <cell r="N12">
            <v>2</v>
          </cell>
          <cell r="O12">
            <v>1</v>
          </cell>
          <cell r="P12" t="str">
            <v/>
          </cell>
          <cell r="Q12" t="str">
            <v/>
          </cell>
          <cell r="R12" t="str">
            <v/>
          </cell>
          <cell r="S12" t="str">
            <v/>
          </cell>
          <cell r="T12">
            <v>9</v>
          </cell>
          <cell r="U12">
            <v>4</v>
          </cell>
          <cell r="V12">
            <v>1</v>
          </cell>
          <cell r="W12">
            <v>0</v>
          </cell>
          <cell r="X12" t="str">
            <v/>
          </cell>
          <cell r="Y12" t="str">
            <v/>
          </cell>
          <cell r="AE12">
            <v>9</v>
          </cell>
          <cell r="AF12" t="str">
            <v/>
          </cell>
          <cell r="AG12">
            <v>3</v>
          </cell>
          <cell r="AH12">
            <v>3</v>
          </cell>
          <cell r="AI12">
            <v>3</v>
          </cell>
          <cell r="AJ12">
            <v>2</v>
          </cell>
        </row>
        <row r="13">
          <cell r="A13">
            <v>10</v>
          </cell>
          <cell r="B13">
            <v>3</v>
          </cell>
          <cell r="C13">
            <v>3</v>
          </cell>
          <cell r="D13">
            <v>3</v>
          </cell>
          <cell r="E13">
            <v>2</v>
          </cell>
          <cell r="F13">
            <v>0</v>
          </cell>
          <cell r="G13" t="str">
            <v/>
          </cell>
          <cell r="H13" t="str">
            <v/>
          </cell>
          <cell r="I13">
            <v>10</v>
          </cell>
          <cell r="J13">
            <v>6</v>
          </cell>
          <cell r="K13">
            <v>4</v>
          </cell>
          <cell r="L13">
            <v>4</v>
          </cell>
          <cell r="M13">
            <v>3</v>
          </cell>
          <cell r="N13">
            <v>3</v>
          </cell>
          <cell r="O13">
            <v>2</v>
          </cell>
          <cell r="P13" t="str">
            <v/>
          </cell>
          <cell r="Q13" t="str">
            <v/>
          </cell>
          <cell r="R13" t="str">
            <v/>
          </cell>
          <cell r="S13" t="str">
            <v/>
          </cell>
          <cell r="T13">
            <v>10</v>
          </cell>
          <cell r="U13">
            <v>5</v>
          </cell>
          <cell r="V13">
            <v>1</v>
          </cell>
          <cell r="W13">
            <v>1</v>
          </cell>
          <cell r="X13" t="str">
            <v/>
          </cell>
          <cell r="Y13" t="str">
            <v/>
          </cell>
          <cell r="AE13">
            <v>10</v>
          </cell>
          <cell r="AF13" t="str">
            <v/>
          </cell>
          <cell r="AG13">
            <v>3</v>
          </cell>
          <cell r="AH13">
            <v>3</v>
          </cell>
          <cell r="AI13">
            <v>3</v>
          </cell>
          <cell r="AJ13">
            <v>3</v>
          </cell>
        </row>
        <row r="14">
          <cell r="A14">
            <v>11</v>
          </cell>
          <cell r="B14">
            <v>3</v>
          </cell>
          <cell r="C14">
            <v>3</v>
          </cell>
          <cell r="D14">
            <v>3</v>
          </cell>
          <cell r="E14">
            <v>3</v>
          </cell>
          <cell r="F14">
            <v>1</v>
          </cell>
          <cell r="G14" t="str">
            <v/>
          </cell>
          <cell r="H14" t="str">
            <v/>
          </cell>
          <cell r="I14">
            <v>11</v>
          </cell>
          <cell r="J14">
            <v>6</v>
          </cell>
          <cell r="K14">
            <v>5</v>
          </cell>
          <cell r="L14">
            <v>4</v>
          </cell>
          <cell r="M14">
            <v>4</v>
          </cell>
          <cell r="N14">
            <v>3</v>
          </cell>
          <cell r="O14">
            <v>2</v>
          </cell>
          <cell r="P14">
            <v>1</v>
          </cell>
          <cell r="Q14" t="str">
            <v/>
          </cell>
          <cell r="R14" t="str">
            <v/>
          </cell>
          <cell r="S14" t="str">
            <v/>
          </cell>
          <cell r="T14">
            <v>11</v>
          </cell>
          <cell r="U14">
            <v>5</v>
          </cell>
          <cell r="V14">
            <v>1</v>
          </cell>
          <cell r="W14">
            <v>1</v>
          </cell>
          <cell r="X14">
            <v>0</v>
          </cell>
          <cell r="Y14" t="str">
            <v/>
          </cell>
          <cell r="AE14">
            <v>11</v>
          </cell>
          <cell r="AF14" t="str">
            <v/>
          </cell>
          <cell r="AG14" t="str">
            <v/>
          </cell>
          <cell r="AH14" t="str">
            <v/>
          </cell>
          <cell r="AI14" t="str">
            <v/>
          </cell>
          <cell r="AJ14" t="str">
            <v/>
          </cell>
        </row>
        <row r="15">
          <cell r="A15">
            <v>12</v>
          </cell>
          <cell r="B15">
            <v>3</v>
          </cell>
          <cell r="C15">
            <v>3</v>
          </cell>
          <cell r="D15">
            <v>3</v>
          </cell>
          <cell r="E15">
            <v>3</v>
          </cell>
          <cell r="F15">
            <v>2</v>
          </cell>
          <cell r="G15" t="str">
            <v/>
          </cell>
          <cell r="H15" t="str">
            <v/>
          </cell>
          <cell r="I15">
            <v>12</v>
          </cell>
          <cell r="J15">
            <v>6</v>
          </cell>
          <cell r="K15">
            <v>5</v>
          </cell>
          <cell r="L15">
            <v>4</v>
          </cell>
          <cell r="M15">
            <v>4</v>
          </cell>
          <cell r="N15">
            <v>3</v>
          </cell>
          <cell r="O15">
            <v>3</v>
          </cell>
          <cell r="P15">
            <v>2</v>
          </cell>
          <cell r="Q15" t="str">
            <v/>
          </cell>
          <cell r="R15" t="str">
            <v/>
          </cell>
          <cell r="S15" t="str">
            <v/>
          </cell>
          <cell r="T15">
            <v>12</v>
          </cell>
          <cell r="U15">
            <v>6</v>
          </cell>
          <cell r="V15">
            <v>1</v>
          </cell>
          <cell r="W15">
            <v>1</v>
          </cell>
          <cell r="X15">
            <v>1</v>
          </cell>
          <cell r="Y15" t="str">
            <v/>
          </cell>
          <cell r="AE15">
            <v>12</v>
          </cell>
          <cell r="AF15" t="str">
            <v/>
          </cell>
          <cell r="AG15" t="str">
            <v/>
          </cell>
          <cell r="AH15" t="str">
            <v/>
          </cell>
          <cell r="AI15" t="str">
            <v/>
          </cell>
          <cell r="AJ15" t="str">
            <v/>
          </cell>
        </row>
        <row r="16">
          <cell r="A16">
            <v>13</v>
          </cell>
          <cell r="B16">
            <v>3</v>
          </cell>
          <cell r="C16">
            <v>3</v>
          </cell>
          <cell r="D16">
            <v>3</v>
          </cell>
          <cell r="E16">
            <v>3</v>
          </cell>
          <cell r="F16">
            <v>2</v>
          </cell>
          <cell r="G16">
            <v>0</v>
          </cell>
          <cell r="H16" t="str">
            <v/>
          </cell>
          <cell r="I16">
            <v>13</v>
          </cell>
          <cell r="J16">
            <v>6</v>
          </cell>
          <cell r="K16">
            <v>5</v>
          </cell>
          <cell r="L16">
            <v>5</v>
          </cell>
          <cell r="M16">
            <v>4</v>
          </cell>
          <cell r="N16">
            <v>4</v>
          </cell>
          <cell r="O16">
            <v>3</v>
          </cell>
          <cell r="P16">
            <v>2</v>
          </cell>
          <cell r="Q16">
            <v>1</v>
          </cell>
          <cell r="R16" t="str">
            <v/>
          </cell>
          <cell r="S16" t="str">
            <v/>
          </cell>
          <cell r="T16">
            <v>13</v>
          </cell>
          <cell r="U16">
            <v>6</v>
          </cell>
          <cell r="V16">
            <v>1</v>
          </cell>
          <cell r="W16">
            <v>1</v>
          </cell>
          <cell r="X16">
            <v>1</v>
          </cell>
          <cell r="Y16" t="str">
            <v/>
          </cell>
          <cell r="AE16">
            <v>13</v>
          </cell>
          <cell r="AF16" t="str">
            <v/>
          </cell>
          <cell r="AG16" t="str">
            <v/>
          </cell>
          <cell r="AH16" t="str">
            <v/>
          </cell>
          <cell r="AI16" t="str">
            <v/>
          </cell>
          <cell r="AJ16" t="str">
            <v/>
          </cell>
        </row>
        <row r="17">
          <cell r="A17">
            <v>14</v>
          </cell>
          <cell r="B17">
            <v>4</v>
          </cell>
          <cell r="C17">
            <v>3</v>
          </cell>
          <cell r="D17">
            <v>3</v>
          </cell>
          <cell r="E17">
            <v>3</v>
          </cell>
          <cell r="F17">
            <v>3</v>
          </cell>
          <cell r="G17">
            <v>1</v>
          </cell>
          <cell r="H17" t="str">
            <v/>
          </cell>
          <cell r="I17">
            <v>14</v>
          </cell>
          <cell r="J17">
            <v>6</v>
          </cell>
          <cell r="K17">
            <v>5</v>
          </cell>
          <cell r="L17">
            <v>5</v>
          </cell>
          <cell r="M17">
            <v>4</v>
          </cell>
          <cell r="N17">
            <v>4</v>
          </cell>
          <cell r="O17">
            <v>3</v>
          </cell>
          <cell r="P17">
            <v>3</v>
          </cell>
          <cell r="Q17">
            <v>2</v>
          </cell>
          <cell r="R17" t="str">
            <v/>
          </cell>
          <cell r="S17" t="str">
            <v/>
          </cell>
          <cell r="T17">
            <v>14</v>
          </cell>
          <cell r="U17">
            <v>7</v>
          </cell>
          <cell r="V17">
            <v>2</v>
          </cell>
          <cell r="W17">
            <v>1</v>
          </cell>
          <cell r="X17">
            <v>1</v>
          </cell>
          <cell r="Y17">
            <v>0</v>
          </cell>
          <cell r="AE17">
            <v>14</v>
          </cell>
          <cell r="AF17" t="str">
            <v/>
          </cell>
          <cell r="AG17" t="str">
            <v/>
          </cell>
          <cell r="AH17" t="str">
            <v/>
          </cell>
          <cell r="AI17" t="str">
            <v/>
          </cell>
          <cell r="AJ17" t="str">
            <v/>
          </cell>
        </row>
        <row r="18">
          <cell r="A18">
            <v>15</v>
          </cell>
          <cell r="B18">
            <v>4</v>
          </cell>
          <cell r="C18">
            <v>4</v>
          </cell>
          <cell r="D18">
            <v>3</v>
          </cell>
          <cell r="E18">
            <v>3</v>
          </cell>
          <cell r="F18">
            <v>3</v>
          </cell>
          <cell r="G18">
            <v>2</v>
          </cell>
          <cell r="H18" t="str">
            <v/>
          </cell>
          <cell r="I18">
            <v>15</v>
          </cell>
          <cell r="J18">
            <v>6</v>
          </cell>
          <cell r="K18">
            <v>5</v>
          </cell>
          <cell r="L18">
            <v>5</v>
          </cell>
          <cell r="M18">
            <v>5</v>
          </cell>
          <cell r="N18">
            <v>4</v>
          </cell>
          <cell r="O18">
            <v>4</v>
          </cell>
          <cell r="P18">
            <v>3</v>
          </cell>
          <cell r="Q18">
            <v>2</v>
          </cell>
          <cell r="R18">
            <v>1</v>
          </cell>
          <cell r="S18" t="str">
            <v/>
          </cell>
          <cell r="T18">
            <v>15</v>
          </cell>
          <cell r="U18">
            <v>7</v>
          </cell>
          <cell r="V18">
            <v>2</v>
          </cell>
          <cell r="W18">
            <v>1</v>
          </cell>
          <cell r="X18">
            <v>1</v>
          </cell>
          <cell r="Y18">
            <v>1</v>
          </cell>
          <cell r="AE18">
            <v>15</v>
          </cell>
          <cell r="AF18" t="str">
            <v/>
          </cell>
          <cell r="AG18" t="str">
            <v/>
          </cell>
          <cell r="AH18" t="str">
            <v/>
          </cell>
          <cell r="AI18" t="str">
            <v/>
          </cell>
          <cell r="AJ18" t="str">
            <v/>
          </cell>
        </row>
        <row r="19">
          <cell r="A19">
            <v>16</v>
          </cell>
          <cell r="B19">
            <v>4</v>
          </cell>
          <cell r="C19">
            <v>4</v>
          </cell>
          <cell r="D19">
            <v>4</v>
          </cell>
          <cell r="E19">
            <v>3</v>
          </cell>
          <cell r="F19">
            <v>3</v>
          </cell>
          <cell r="G19">
            <v>3</v>
          </cell>
          <cell r="H19">
            <v>0</v>
          </cell>
          <cell r="I19">
            <v>16</v>
          </cell>
          <cell r="J19">
            <v>6</v>
          </cell>
          <cell r="K19">
            <v>5</v>
          </cell>
          <cell r="L19">
            <v>5</v>
          </cell>
          <cell r="M19">
            <v>5</v>
          </cell>
          <cell r="N19">
            <v>4</v>
          </cell>
          <cell r="O19">
            <v>4</v>
          </cell>
          <cell r="P19">
            <v>3</v>
          </cell>
          <cell r="Q19">
            <v>3</v>
          </cell>
          <cell r="R19">
            <v>2</v>
          </cell>
          <cell r="S19" t="str">
            <v/>
          </cell>
          <cell r="T19">
            <v>16</v>
          </cell>
          <cell r="U19">
            <v>8</v>
          </cell>
          <cell r="V19">
            <v>2</v>
          </cell>
          <cell r="W19">
            <v>2</v>
          </cell>
          <cell r="X19">
            <v>1</v>
          </cell>
          <cell r="Y19">
            <v>1</v>
          </cell>
          <cell r="AE19">
            <v>16</v>
          </cell>
          <cell r="AF19" t="str">
            <v/>
          </cell>
          <cell r="AG19" t="str">
            <v/>
          </cell>
          <cell r="AH19" t="str">
            <v/>
          </cell>
          <cell r="AI19" t="str">
            <v/>
          </cell>
          <cell r="AJ19" t="str">
            <v/>
          </cell>
        </row>
        <row r="20">
          <cell r="A20">
            <v>17</v>
          </cell>
          <cell r="B20">
            <v>4</v>
          </cell>
          <cell r="C20">
            <v>4</v>
          </cell>
          <cell r="D20">
            <v>4</v>
          </cell>
          <cell r="E20">
            <v>4</v>
          </cell>
          <cell r="F20">
            <v>3</v>
          </cell>
          <cell r="G20">
            <v>3</v>
          </cell>
          <cell r="H20">
            <v>1</v>
          </cell>
          <cell r="I20">
            <v>17</v>
          </cell>
          <cell r="J20">
            <v>6</v>
          </cell>
          <cell r="K20">
            <v>5</v>
          </cell>
          <cell r="L20">
            <v>5</v>
          </cell>
          <cell r="M20">
            <v>5</v>
          </cell>
          <cell r="N20">
            <v>5</v>
          </cell>
          <cell r="O20">
            <v>4</v>
          </cell>
          <cell r="P20">
            <v>4</v>
          </cell>
          <cell r="Q20">
            <v>3</v>
          </cell>
          <cell r="R20">
            <v>2</v>
          </cell>
          <cell r="S20">
            <v>1</v>
          </cell>
          <cell r="T20">
            <v>17</v>
          </cell>
          <cell r="U20">
            <v>8</v>
          </cell>
          <cell r="V20">
            <v>2</v>
          </cell>
          <cell r="W20">
            <v>2</v>
          </cell>
          <cell r="X20">
            <v>2</v>
          </cell>
          <cell r="Y20">
            <v>1</v>
          </cell>
          <cell r="AE20">
            <v>17</v>
          </cell>
          <cell r="AF20" t="str">
            <v/>
          </cell>
          <cell r="AG20" t="str">
            <v/>
          </cell>
          <cell r="AH20" t="str">
            <v/>
          </cell>
          <cell r="AI20" t="str">
            <v/>
          </cell>
          <cell r="AJ20" t="str">
            <v/>
          </cell>
        </row>
        <row r="21">
          <cell r="A21">
            <v>18</v>
          </cell>
          <cell r="B21">
            <v>4</v>
          </cell>
          <cell r="C21">
            <v>4</v>
          </cell>
          <cell r="D21">
            <v>4</v>
          </cell>
          <cell r="E21">
            <v>4</v>
          </cell>
          <cell r="F21">
            <v>4</v>
          </cell>
          <cell r="G21">
            <v>3</v>
          </cell>
          <cell r="H21">
            <v>2</v>
          </cell>
          <cell r="I21">
            <v>18</v>
          </cell>
          <cell r="J21">
            <v>6</v>
          </cell>
          <cell r="K21">
            <v>5</v>
          </cell>
          <cell r="L21">
            <v>5</v>
          </cell>
          <cell r="M21">
            <v>5</v>
          </cell>
          <cell r="N21">
            <v>5</v>
          </cell>
          <cell r="O21">
            <v>4</v>
          </cell>
          <cell r="P21">
            <v>4</v>
          </cell>
          <cell r="Q21">
            <v>3</v>
          </cell>
          <cell r="R21">
            <v>3</v>
          </cell>
          <cell r="S21">
            <v>2</v>
          </cell>
          <cell r="T21">
            <v>18</v>
          </cell>
          <cell r="U21">
            <v>9</v>
          </cell>
          <cell r="V21">
            <v>3</v>
          </cell>
          <cell r="W21">
            <v>2</v>
          </cell>
          <cell r="X21">
            <v>2</v>
          </cell>
          <cell r="Y21">
            <v>1</v>
          </cell>
          <cell r="AE21">
            <v>18</v>
          </cell>
          <cell r="AF21" t="str">
            <v/>
          </cell>
          <cell r="AG21" t="str">
            <v/>
          </cell>
          <cell r="AH21" t="str">
            <v/>
          </cell>
          <cell r="AI21" t="str">
            <v/>
          </cell>
          <cell r="AJ21" t="str">
            <v/>
          </cell>
        </row>
        <row r="22">
          <cell r="A22">
            <v>19</v>
          </cell>
          <cell r="B22">
            <v>4</v>
          </cell>
          <cell r="C22">
            <v>4</v>
          </cell>
          <cell r="D22">
            <v>4</v>
          </cell>
          <cell r="E22">
            <v>4</v>
          </cell>
          <cell r="F22">
            <v>4</v>
          </cell>
          <cell r="G22">
            <v>4</v>
          </cell>
          <cell r="H22">
            <v>3</v>
          </cell>
          <cell r="I22">
            <v>19</v>
          </cell>
          <cell r="J22">
            <v>6</v>
          </cell>
          <cell r="K22">
            <v>5</v>
          </cell>
          <cell r="L22">
            <v>5</v>
          </cell>
          <cell r="M22">
            <v>5</v>
          </cell>
          <cell r="N22">
            <v>5</v>
          </cell>
          <cell r="O22">
            <v>5</v>
          </cell>
          <cell r="P22">
            <v>4</v>
          </cell>
          <cell r="Q22">
            <v>4</v>
          </cell>
          <cell r="R22">
            <v>3</v>
          </cell>
          <cell r="S22">
            <v>3</v>
          </cell>
          <cell r="T22">
            <v>19</v>
          </cell>
          <cell r="U22">
            <v>9</v>
          </cell>
          <cell r="V22">
            <v>3</v>
          </cell>
          <cell r="W22">
            <v>3</v>
          </cell>
          <cell r="X22">
            <v>3</v>
          </cell>
          <cell r="Y22">
            <v>2</v>
          </cell>
          <cell r="AE22">
            <v>19</v>
          </cell>
          <cell r="AF22" t="str">
            <v/>
          </cell>
          <cell r="AG22" t="str">
            <v/>
          </cell>
          <cell r="AH22" t="str">
            <v/>
          </cell>
          <cell r="AI22" t="str">
            <v/>
          </cell>
          <cell r="AJ22" t="str">
            <v/>
          </cell>
        </row>
        <row r="23">
          <cell r="A23">
            <v>20</v>
          </cell>
          <cell r="B23">
            <v>4</v>
          </cell>
          <cell r="C23">
            <v>4</v>
          </cell>
          <cell r="D23">
            <v>4</v>
          </cell>
          <cell r="E23">
            <v>4</v>
          </cell>
          <cell r="F23">
            <v>4</v>
          </cell>
          <cell r="G23">
            <v>4</v>
          </cell>
          <cell r="H23">
            <v>4</v>
          </cell>
          <cell r="I23">
            <v>20</v>
          </cell>
          <cell r="J23">
            <v>6</v>
          </cell>
          <cell r="K23">
            <v>5</v>
          </cell>
          <cell r="L23">
            <v>5</v>
          </cell>
          <cell r="M23">
            <v>5</v>
          </cell>
          <cell r="N23">
            <v>5</v>
          </cell>
          <cell r="O23">
            <v>5</v>
          </cell>
          <cell r="P23">
            <v>4</v>
          </cell>
          <cell r="Q23">
            <v>4</v>
          </cell>
          <cell r="R23">
            <v>4</v>
          </cell>
          <cell r="S23">
            <v>4</v>
          </cell>
          <cell r="T23">
            <v>20</v>
          </cell>
          <cell r="U23">
            <v>10</v>
          </cell>
          <cell r="V23">
            <v>3</v>
          </cell>
          <cell r="W23">
            <v>3</v>
          </cell>
          <cell r="X23">
            <v>3</v>
          </cell>
          <cell r="Y23">
            <v>3</v>
          </cell>
          <cell r="AE23">
            <v>20</v>
          </cell>
          <cell r="AF23" t="str">
            <v/>
          </cell>
          <cell r="AG23" t="str">
            <v/>
          </cell>
          <cell r="AH23" t="str">
            <v/>
          </cell>
          <cell r="AI23" t="str">
            <v/>
          </cell>
          <cell r="AJ23" t="str">
            <v/>
          </cell>
        </row>
        <row r="26">
          <cell r="A26">
            <v>0</v>
          </cell>
          <cell r="B26" t="str">
            <v/>
          </cell>
          <cell r="C26" t="str">
            <v/>
          </cell>
          <cell r="D26" t="str">
            <v/>
          </cell>
          <cell r="E26" t="str">
            <v/>
          </cell>
          <cell r="F26" t="str">
            <v/>
          </cell>
          <cell r="G26" t="str">
            <v/>
          </cell>
          <cell r="I26">
            <v>0</v>
          </cell>
          <cell r="J26" t="str">
            <v/>
          </cell>
          <cell r="K26" t="str">
            <v/>
          </cell>
          <cell r="L26" t="str">
            <v/>
          </cell>
          <cell r="M26" t="str">
            <v/>
          </cell>
          <cell r="N26" t="str">
            <v/>
          </cell>
          <cell r="O26" t="str">
            <v/>
          </cell>
          <cell r="P26" t="str">
            <v/>
          </cell>
          <cell r="Q26" t="str">
            <v/>
          </cell>
          <cell r="R26" t="str">
            <v/>
          </cell>
          <cell r="S26" t="str">
            <v/>
          </cell>
          <cell r="T26">
            <v>0</v>
          </cell>
          <cell r="V26" t="str">
            <v/>
          </cell>
          <cell r="W26" t="str">
            <v/>
          </cell>
          <cell r="X26" t="str">
            <v/>
          </cell>
          <cell r="Y26" t="str">
            <v/>
          </cell>
          <cell r="AE26">
            <v>0</v>
          </cell>
          <cell r="AF26" t="str">
            <v/>
          </cell>
          <cell r="AG26" t="str">
            <v/>
          </cell>
          <cell r="AH26" t="str">
            <v/>
          </cell>
          <cell r="AI26" t="str">
            <v/>
          </cell>
          <cell r="AJ26" t="str">
            <v/>
          </cell>
        </row>
        <row r="27">
          <cell r="A27">
            <v>1</v>
          </cell>
          <cell r="B27">
            <v>3</v>
          </cell>
          <cell r="C27">
            <v>1</v>
          </cell>
          <cell r="D27" t="str">
            <v/>
          </cell>
          <cell r="E27" t="str">
            <v/>
          </cell>
          <cell r="F27" t="str">
            <v/>
          </cell>
          <cell r="G27" t="str">
            <v/>
          </cell>
          <cell r="I27">
            <v>1</v>
          </cell>
          <cell r="J27">
            <v>3</v>
          </cell>
          <cell r="K27">
            <v>1</v>
          </cell>
          <cell r="L27" t="str">
            <v/>
          </cell>
          <cell r="M27" t="str">
            <v/>
          </cell>
          <cell r="N27" t="str">
            <v/>
          </cell>
          <cell r="O27" t="str">
            <v/>
          </cell>
          <cell r="P27" t="str">
            <v/>
          </cell>
          <cell r="Q27" t="str">
            <v/>
          </cell>
          <cell r="R27" t="str">
            <v/>
          </cell>
          <cell r="S27" t="str">
            <v/>
          </cell>
          <cell r="T27">
            <v>1</v>
          </cell>
          <cell r="V27" t="str">
            <v/>
          </cell>
          <cell r="W27" t="str">
            <v/>
          </cell>
          <cell r="X27" t="str">
            <v/>
          </cell>
          <cell r="Y27" t="str">
            <v/>
          </cell>
          <cell r="AE27">
            <v>1</v>
          </cell>
          <cell r="AF27" t="str">
            <v/>
          </cell>
          <cell r="AG27">
            <v>0</v>
          </cell>
          <cell r="AH27" t="str">
            <v/>
          </cell>
          <cell r="AI27" t="str">
            <v/>
          </cell>
          <cell r="AJ27" t="str">
            <v/>
          </cell>
        </row>
        <row r="28">
          <cell r="A28">
            <v>2</v>
          </cell>
          <cell r="B28">
            <v>3</v>
          </cell>
          <cell r="C28">
            <v>1</v>
          </cell>
          <cell r="D28" t="str">
            <v/>
          </cell>
          <cell r="E28" t="str">
            <v/>
          </cell>
          <cell r="F28" t="str">
            <v/>
          </cell>
          <cell r="G28" t="str">
            <v/>
          </cell>
          <cell r="I28">
            <v>2</v>
          </cell>
          <cell r="J28">
            <v>4</v>
          </cell>
          <cell r="K28">
            <v>2</v>
          </cell>
          <cell r="L28" t="str">
            <v/>
          </cell>
          <cell r="M28" t="str">
            <v/>
          </cell>
          <cell r="N28" t="str">
            <v/>
          </cell>
          <cell r="O28" t="str">
            <v/>
          </cell>
          <cell r="P28" t="str">
            <v/>
          </cell>
          <cell r="Q28" t="str">
            <v/>
          </cell>
          <cell r="R28" t="str">
            <v/>
          </cell>
          <cell r="S28" t="str">
            <v/>
          </cell>
          <cell r="T28">
            <v>2</v>
          </cell>
          <cell r="V28" t="str">
            <v/>
          </cell>
          <cell r="W28" t="str">
            <v/>
          </cell>
          <cell r="X28" t="str">
            <v/>
          </cell>
          <cell r="Y28" t="str">
            <v/>
          </cell>
          <cell r="AE28">
            <v>2</v>
          </cell>
          <cell r="AF28" t="str">
            <v/>
          </cell>
          <cell r="AG28">
            <v>1</v>
          </cell>
          <cell r="AH28" t="str">
            <v/>
          </cell>
          <cell r="AI28" t="str">
            <v/>
          </cell>
          <cell r="AJ28" t="str">
            <v/>
          </cell>
        </row>
        <row r="29">
          <cell r="A29">
            <v>3</v>
          </cell>
          <cell r="B29">
            <v>3</v>
          </cell>
          <cell r="C29">
            <v>2</v>
          </cell>
          <cell r="D29" t="str">
            <v/>
          </cell>
          <cell r="E29" t="str">
            <v/>
          </cell>
          <cell r="F29" t="str">
            <v/>
          </cell>
          <cell r="G29" t="str">
            <v/>
          </cell>
          <cell r="I29">
            <v>3</v>
          </cell>
          <cell r="J29">
            <v>4</v>
          </cell>
          <cell r="K29">
            <v>2</v>
          </cell>
          <cell r="L29">
            <v>1</v>
          </cell>
          <cell r="M29" t="str">
            <v/>
          </cell>
          <cell r="N29" t="str">
            <v/>
          </cell>
          <cell r="O29" t="str">
            <v/>
          </cell>
          <cell r="P29" t="str">
            <v/>
          </cell>
          <cell r="Q29" t="str">
            <v/>
          </cell>
          <cell r="R29" t="str">
            <v/>
          </cell>
          <cell r="S29" t="str">
            <v/>
          </cell>
          <cell r="T29">
            <v>3</v>
          </cell>
          <cell r="V29" t="str">
            <v/>
          </cell>
          <cell r="W29" t="str">
            <v/>
          </cell>
          <cell r="X29" t="str">
            <v/>
          </cell>
          <cell r="Y29" t="str">
            <v/>
          </cell>
          <cell r="AE29">
            <v>3</v>
          </cell>
          <cell r="AF29" t="str">
            <v/>
          </cell>
          <cell r="AG29">
            <v>1</v>
          </cell>
          <cell r="AH29">
            <v>0</v>
          </cell>
          <cell r="AI29" t="str">
            <v/>
          </cell>
          <cell r="AJ29" t="str">
            <v/>
          </cell>
        </row>
        <row r="30">
          <cell r="A30">
            <v>4</v>
          </cell>
          <cell r="B30">
            <v>3</v>
          </cell>
          <cell r="C30">
            <v>2</v>
          </cell>
          <cell r="D30">
            <v>0</v>
          </cell>
          <cell r="E30" t="str">
            <v/>
          </cell>
          <cell r="F30" t="str">
            <v/>
          </cell>
          <cell r="G30" t="str">
            <v/>
          </cell>
          <cell r="I30">
            <v>4</v>
          </cell>
          <cell r="J30">
            <v>5</v>
          </cell>
          <cell r="K30">
            <v>3</v>
          </cell>
          <cell r="L30">
            <v>2</v>
          </cell>
          <cell r="M30" t="str">
            <v/>
          </cell>
          <cell r="N30" t="str">
            <v/>
          </cell>
          <cell r="O30" t="str">
            <v/>
          </cell>
          <cell r="P30" t="str">
            <v/>
          </cell>
          <cell r="Q30" t="str">
            <v/>
          </cell>
          <cell r="R30" t="str">
            <v/>
          </cell>
          <cell r="S30" t="str">
            <v/>
          </cell>
          <cell r="T30">
            <v>4</v>
          </cell>
          <cell r="U30">
            <v>2</v>
          </cell>
          <cell r="V30">
            <v>0</v>
          </cell>
          <cell r="W30" t="str">
            <v/>
          </cell>
          <cell r="X30" t="str">
            <v/>
          </cell>
          <cell r="Y30" t="str">
            <v/>
          </cell>
          <cell r="AE30">
            <v>4</v>
          </cell>
          <cell r="AF30" t="str">
            <v/>
          </cell>
          <cell r="AG30">
            <v>1</v>
          </cell>
          <cell r="AH30">
            <v>1</v>
          </cell>
          <cell r="AI30" t="str">
            <v/>
          </cell>
          <cell r="AJ30" t="str">
            <v/>
          </cell>
        </row>
        <row r="31">
          <cell r="A31">
            <v>5</v>
          </cell>
          <cell r="B31">
            <v>3</v>
          </cell>
          <cell r="C31">
            <v>2</v>
          </cell>
          <cell r="D31">
            <v>1</v>
          </cell>
          <cell r="E31" t="str">
            <v/>
          </cell>
          <cell r="F31" t="str">
            <v/>
          </cell>
          <cell r="G31" t="str">
            <v/>
          </cell>
          <cell r="I31">
            <v>5</v>
          </cell>
          <cell r="J31">
            <v>5</v>
          </cell>
          <cell r="K31">
            <v>3</v>
          </cell>
          <cell r="L31">
            <v>2</v>
          </cell>
          <cell r="M31">
            <v>1</v>
          </cell>
          <cell r="N31" t="str">
            <v/>
          </cell>
          <cell r="O31" t="str">
            <v/>
          </cell>
          <cell r="P31" t="str">
            <v/>
          </cell>
          <cell r="Q31" t="str">
            <v/>
          </cell>
          <cell r="R31" t="str">
            <v/>
          </cell>
          <cell r="S31" t="str">
            <v/>
          </cell>
          <cell r="T31">
            <v>5</v>
          </cell>
          <cell r="U31">
            <v>2</v>
          </cell>
          <cell r="V31">
            <v>0</v>
          </cell>
          <cell r="W31" t="str">
            <v/>
          </cell>
          <cell r="X31" t="str">
            <v/>
          </cell>
          <cell r="Y31" t="str">
            <v/>
          </cell>
          <cell r="AE31">
            <v>5</v>
          </cell>
          <cell r="AF31" t="str">
            <v/>
          </cell>
          <cell r="AG31">
            <v>1</v>
          </cell>
          <cell r="AH31">
            <v>1</v>
          </cell>
          <cell r="AI31">
            <v>0</v>
          </cell>
          <cell r="AJ31" t="str">
            <v/>
          </cell>
        </row>
        <row r="32">
          <cell r="A32">
            <v>6</v>
          </cell>
          <cell r="B32">
            <v>3</v>
          </cell>
          <cell r="C32">
            <v>2</v>
          </cell>
          <cell r="D32">
            <v>1</v>
          </cell>
          <cell r="E32" t="str">
            <v/>
          </cell>
          <cell r="F32" t="str">
            <v/>
          </cell>
          <cell r="G32" t="str">
            <v/>
          </cell>
          <cell r="I32">
            <v>6</v>
          </cell>
          <cell r="J32">
            <v>5</v>
          </cell>
          <cell r="K32">
            <v>3</v>
          </cell>
          <cell r="L32">
            <v>3</v>
          </cell>
          <cell r="M32">
            <v>2</v>
          </cell>
          <cell r="N32" t="str">
            <v/>
          </cell>
          <cell r="O32" t="str">
            <v/>
          </cell>
          <cell r="P32" t="str">
            <v/>
          </cell>
          <cell r="Q32" t="str">
            <v/>
          </cell>
          <cell r="R32" t="str">
            <v/>
          </cell>
          <cell r="S32" t="str">
            <v/>
          </cell>
          <cell r="T32">
            <v>6</v>
          </cell>
          <cell r="U32">
            <v>3</v>
          </cell>
          <cell r="V32">
            <v>1</v>
          </cell>
          <cell r="W32" t="str">
            <v/>
          </cell>
          <cell r="X32" t="str">
            <v/>
          </cell>
          <cell r="Y32" t="str">
            <v/>
          </cell>
          <cell r="AE32">
            <v>6</v>
          </cell>
          <cell r="AF32" t="str">
            <v/>
          </cell>
          <cell r="AG32">
            <v>1</v>
          </cell>
          <cell r="AH32">
            <v>1</v>
          </cell>
          <cell r="AI32">
            <v>1</v>
          </cell>
          <cell r="AJ32" t="str">
            <v/>
          </cell>
        </row>
        <row r="33">
          <cell r="A33">
            <v>7</v>
          </cell>
          <cell r="B33">
            <v>3</v>
          </cell>
          <cell r="C33">
            <v>3</v>
          </cell>
          <cell r="D33">
            <v>2</v>
          </cell>
          <cell r="E33" t="str">
            <v/>
          </cell>
          <cell r="F33" t="str">
            <v/>
          </cell>
          <cell r="G33" t="str">
            <v/>
          </cell>
          <cell r="I33">
            <v>7</v>
          </cell>
          <cell r="J33">
            <v>6</v>
          </cell>
          <cell r="K33">
            <v>4</v>
          </cell>
          <cell r="L33">
            <v>3</v>
          </cell>
          <cell r="M33">
            <v>2</v>
          </cell>
          <cell r="N33">
            <v>1</v>
          </cell>
          <cell r="O33" t="str">
            <v/>
          </cell>
          <cell r="P33" t="str">
            <v/>
          </cell>
          <cell r="Q33" t="str">
            <v/>
          </cell>
          <cell r="R33" t="str">
            <v/>
          </cell>
          <cell r="S33" t="str">
            <v/>
          </cell>
          <cell r="T33">
            <v>7</v>
          </cell>
          <cell r="U33">
            <v>3</v>
          </cell>
          <cell r="V33">
            <v>1</v>
          </cell>
          <cell r="W33" t="str">
            <v/>
          </cell>
          <cell r="X33" t="str">
            <v/>
          </cell>
          <cell r="Y33" t="str">
            <v/>
          </cell>
          <cell r="AE33">
            <v>7</v>
          </cell>
          <cell r="AF33" t="str">
            <v/>
          </cell>
          <cell r="AG33">
            <v>2</v>
          </cell>
          <cell r="AH33">
            <v>1</v>
          </cell>
          <cell r="AI33">
            <v>1</v>
          </cell>
          <cell r="AJ33">
            <v>0</v>
          </cell>
        </row>
        <row r="34">
          <cell r="A34">
            <v>8</v>
          </cell>
          <cell r="B34">
            <v>3</v>
          </cell>
          <cell r="C34">
            <v>3</v>
          </cell>
          <cell r="D34">
            <v>2</v>
          </cell>
          <cell r="E34">
            <v>0</v>
          </cell>
          <cell r="F34" t="str">
            <v/>
          </cell>
          <cell r="G34" t="str">
            <v/>
          </cell>
          <cell r="I34">
            <v>8</v>
          </cell>
          <cell r="J34">
            <v>6</v>
          </cell>
          <cell r="K34">
            <v>4</v>
          </cell>
          <cell r="L34">
            <v>3</v>
          </cell>
          <cell r="M34">
            <v>3</v>
          </cell>
          <cell r="N34">
            <v>2</v>
          </cell>
          <cell r="O34" t="str">
            <v/>
          </cell>
          <cell r="P34" t="str">
            <v/>
          </cell>
          <cell r="Q34" t="str">
            <v/>
          </cell>
          <cell r="R34" t="str">
            <v/>
          </cell>
          <cell r="S34" t="str">
            <v/>
          </cell>
          <cell r="T34">
            <v>8</v>
          </cell>
          <cell r="U34">
            <v>4</v>
          </cell>
          <cell r="V34">
            <v>1</v>
          </cell>
          <cell r="W34">
            <v>0</v>
          </cell>
          <cell r="X34" t="str">
            <v/>
          </cell>
          <cell r="Y34" t="str">
            <v/>
          </cell>
          <cell r="AE34">
            <v>8</v>
          </cell>
          <cell r="AF34" t="str">
            <v/>
          </cell>
          <cell r="AG34">
            <v>2</v>
          </cell>
          <cell r="AH34">
            <v>1</v>
          </cell>
          <cell r="AI34">
            <v>1</v>
          </cell>
          <cell r="AJ34">
            <v>1</v>
          </cell>
        </row>
        <row r="35">
          <cell r="A35">
            <v>9</v>
          </cell>
          <cell r="B35">
            <v>3</v>
          </cell>
          <cell r="C35">
            <v>3</v>
          </cell>
          <cell r="D35">
            <v>2</v>
          </cell>
          <cell r="E35">
            <v>1</v>
          </cell>
          <cell r="F35" t="str">
            <v/>
          </cell>
          <cell r="G35" t="str">
            <v/>
          </cell>
          <cell r="I35">
            <v>9</v>
          </cell>
          <cell r="J35">
            <v>6</v>
          </cell>
          <cell r="K35">
            <v>4</v>
          </cell>
          <cell r="L35">
            <v>4</v>
          </cell>
          <cell r="M35">
            <v>3</v>
          </cell>
          <cell r="N35">
            <v>2</v>
          </cell>
          <cell r="O35">
            <v>1</v>
          </cell>
          <cell r="P35" t="str">
            <v/>
          </cell>
          <cell r="Q35" t="str">
            <v/>
          </cell>
          <cell r="R35" t="str">
            <v/>
          </cell>
          <cell r="S35" t="str">
            <v/>
          </cell>
          <cell r="T35">
            <v>9</v>
          </cell>
          <cell r="U35">
            <v>4</v>
          </cell>
          <cell r="V35">
            <v>1</v>
          </cell>
          <cell r="W35">
            <v>0</v>
          </cell>
          <cell r="X35" t="str">
            <v/>
          </cell>
          <cell r="Y35" t="str">
            <v/>
          </cell>
          <cell r="AE35">
            <v>9</v>
          </cell>
          <cell r="AF35" t="str">
            <v/>
          </cell>
          <cell r="AG35">
            <v>2</v>
          </cell>
          <cell r="AH35">
            <v>2</v>
          </cell>
          <cell r="AI35">
            <v>1</v>
          </cell>
          <cell r="AJ35">
            <v>1</v>
          </cell>
        </row>
        <row r="36">
          <cell r="A36">
            <v>10</v>
          </cell>
          <cell r="B36">
            <v>3</v>
          </cell>
          <cell r="C36">
            <v>3</v>
          </cell>
          <cell r="D36">
            <v>2</v>
          </cell>
          <cell r="E36">
            <v>1</v>
          </cell>
          <cell r="F36" t="str">
            <v/>
          </cell>
          <cell r="G36" t="str">
            <v/>
          </cell>
          <cell r="I36">
            <v>10</v>
          </cell>
          <cell r="J36">
            <v>6</v>
          </cell>
          <cell r="K36">
            <v>4</v>
          </cell>
          <cell r="L36">
            <v>4</v>
          </cell>
          <cell r="M36">
            <v>3</v>
          </cell>
          <cell r="N36">
            <v>3</v>
          </cell>
          <cell r="O36">
            <v>2</v>
          </cell>
          <cell r="P36" t="str">
            <v/>
          </cell>
          <cell r="Q36" t="str">
            <v/>
          </cell>
          <cell r="R36" t="str">
            <v/>
          </cell>
          <cell r="S36" t="str">
            <v/>
          </cell>
          <cell r="T36">
            <v>10</v>
          </cell>
          <cell r="U36">
            <v>5</v>
          </cell>
          <cell r="V36">
            <v>1</v>
          </cell>
          <cell r="W36">
            <v>1</v>
          </cell>
          <cell r="X36" t="str">
            <v/>
          </cell>
          <cell r="Y36" t="str">
            <v/>
          </cell>
          <cell r="AE36">
            <v>10</v>
          </cell>
          <cell r="AF36" t="str">
            <v/>
          </cell>
          <cell r="AG36">
            <v>2</v>
          </cell>
          <cell r="AH36">
            <v>2</v>
          </cell>
          <cell r="AI36">
            <v>2</v>
          </cell>
          <cell r="AJ36">
            <v>1</v>
          </cell>
        </row>
        <row r="37">
          <cell r="A37">
            <v>11</v>
          </cell>
          <cell r="B37">
            <v>3</v>
          </cell>
          <cell r="C37">
            <v>3</v>
          </cell>
          <cell r="D37">
            <v>3</v>
          </cell>
          <cell r="E37">
            <v>2</v>
          </cell>
          <cell r="F37" t="str">
            <v/>
          </cell>
          <cell r="G37" t="str">
            <v/>
          </cell>
          <cell r="I37">
            <v>11</v>
          </cell>
          <cell r="J37">
            <v>6</v>
          </cell>
          <cell r="K37">
            <v>5</v>
          </cell>
          <cell r="L37">
            <v>4</v>
          </cell>
          <cell r="M37">
            <v>4</v>
          </cell>
          <cell r="N37">
            <v>3</v>
          </cell>
          <cell r="O37">
            <v>2</v>
          </cell>
          <cell r="P37">
            <v>1</v>
          </cell>
          <cell r="Q37" t="str">
            <v/>
          </cell>
          <cell r="R37" t="str">
            <v/>
          </cell>
          <cell r="S37" t="str">
            <v/>
          </cell>
          <cell r="T37">
            <v>11</v>
          </cell>
          <cell r="U37">
            <v>5</v>
          </cell>
          <cell r="V37">
            <v>1</v>
          </cell>
          <cell r="W37">
            <v>1</v>
          </cell>
          <cell r="X37">
            <v>0</v>
          </cell>
          <cell r="Y37" t="str">
            <v/>
          </cell>
          <cell r="AE37">
            <v>11</v>
          </cell>
          <cell r="AF37" t="str">
            <v/>
          </cell>
          <cell r="AG37" t="str">
            <v/>
          </cell>
          <cell r="AH37" t="str">
            <v/>
          </cell>
          <cell r="AI37" t="str">
            <v/>
          </cell>
          <cell r="AJ37" t="str">
            <v/>
          </cell>
        </row>
        <row r="38">
          <cell r="A38">
            <v>12</v>
          </cell>
          <cell r="B38">
            <v>3</v>
          </cell>
          <cell r="C38">
            <v>3</v>
          </cell>
          <cell r="D38">
            <v>3</v>
          </cell>
          <cell r="E38">
            <v>2</v>
          </cell>
          <cell r="F38">
            <v>0</v>
          </cell>
          <cell r="G38" t="str">
            <v/>
          </cell>
          <cell r="I38">
            <v>12</v>
          </cell>
          <cell r="J38">
            <v>6</v>
          </cell>
          <cell r="K38">
            <v>5</v>
          </cell>
          <cell r="L38">
            <v>4</v>
          </cell>
          <cell r="M38">
            <v>4</v>
          </cell>
          <cell r="N38">
            <v>3</v>
          </cell>
          <cell r="O38">
            <v>3</v>
          </cell>
          <cell r="P38">
            <v>2</v>
          </cell>
          <cell r="Q38" t="str">
            <v/>
          </cell>
          <cell r="R38" t="str">
            <v/>
          </cell>
          <cell r="S38" t="str">
            <v/>
          </cell>
          <cell r="T38">
            <v>12</v>
          </cell>
          <cell r="U38">
            <v>6</v>
          </cell>
          <cell r="V38">
            <v>1</v>
          </cell>
          <cell r="W38">
            <v>1</v>
          </cell>
          <cell r="X38">
            <v>1</v>
          </cell>
          <cell r="Y38" t="str">
            <v/>
          </cell>
          <cell r="AE38">
            <v>12</v>
          </cell>
          <cell r="AF38" t="str">
            <v/>
          </cell>
          <cell r="AG38" t="str">
            <v/>
          </cell>
          <cell r="AH38" t="str">
            <v/>
          </cell>
          <cell r="AI38" t="str">
            <v/>
          </cell>
          <cell r="AJ38" t="str">
            <v/>
          </cell>
        </row>
        <row r="39">
          <cell r="A39">
            <v>13</v>
          </cell>
          <cell r="B39">
            <v>3</v>
          </cell>
          <cell r="C39">
            <v>3</v>
          </cell>
          <cell r="D39">
            <v>3</v>
          </cell>
          <cell r="E39">
            <v>2</v>
          </cell>
          <cell r="F39">
            <v>1</v>
          </cell>
          <cell r="G39" t="str">
            <v/>
          </cell>
          <cell r="I39">
            <v>13</v>
          </cell>
          <cell r="J39">
            <v>6</v>
          </cell>
          <cell r="K39">
            <v>5</v>
          </cell>
          <cell r="L39">
            <v>5</v>
          </cell>
          <cell r="M39">
            <v>4</v>
          </cell>
          <cell r="N39">
            <v>4</v>
          </cell>
          <cell r="O39">
            <v>3</v>
          </cell>
          <cell r="P39">
            <v>2</v>
          </cell>
          <cell r="Q39">
            <v>1</v>
          </cell>
          <cell r="R39" t="str">
            <v/>
          </cell>
          <cell r="S39" t="str">
            <v/>
          </cell>
          <cell r="T39">
            <v>13</v>
          </cell>
          <cell r="U39">
            <v>6</v>
          </cell>
          <cell r="V39">
            <v>1</v>
          </cell>
          <cell r="W39">
            <v>1</v>
          </cell>
          <cell r="X39">
            <v>1</v>
          </cell>
          <cell r="Y39" t="str">
            <v/>
          </cell>
          <cell r="AE39">
            <v>13</v>
          </cell>
          <cell r="AF39" t="str">
            <v/>
          </cell>
          <cell r="AG39" t="str">
            <v/>
          </cell>
          <cell r="AH39" t="str">
            <v/>
          </cell>
          <cell r="AI39" t="str">
            <v/>
          </cell>
          <cell r="AJ39" t="str">
            <v/>
          </cell>
        </row>
        <row r="40">
          <cell r="A40">
            <v>14</v>
          </cell>
          <cell r="B40">
            <v>3</v>
          </cell>
          <cell r="C40">
            <v>3</v>
          </cell>
          <cell r="D40">
            <v>3</v>
          </cell>
          <cell r="E40">
            <v>2</v>
          </cell>
          <cell r="F40">
            <v>1</v>
          </cell>
          <cell r="G40" t="str">
            <v/>
          </cell>
          <cell r="I40">
            <v>14</v>
          </cell>
          <cell r="J40">
            <v>6</v>
          </cell>
          <cell r="K40">
            <v>5</v>
          </cell>
          <cell r="L40">
            <v>5</v>
          </cell>
          <cell r="M40">
            <v>4</v>
          </cell>
          <cell r="N40">
            <v>4</v>
          </cell>
          <cell r="O40">
            <v>3</v>
          </cell>
          <cell r="P40">
            <v>3</v>
          </cell>
          <cell r="Q40">
            <v>2</v>
          </cell>
          <cell r="R40" t="str">
            <v/>
          </cell>
          <cell r="S40" t="str">
            <v/>
          </cell>
          <cell r="T40">
            <v>14</v>
          </cell>
          <cell r="U40">
            <v>7</v>
          </cell>
          <cell r="V40">
            <v>2</v>
          </cell>
          <cell r="W40">
            <v>1</v>
          </cell>
          <cell r="X40">
            <v>1</v>
          </cell>
          <cell r="Y40">
            <v>0</v>
          </cell>
          <cell r="AE40">
            <v>14</v>
          </cell>
          <cell r="AF40" t="str">
            <v/>
          </cell>
          <cell r="AG40" t="str">
            <v/>
          </cell>
          <cell r="AH40" t="str">
            <v/>
          </cell>
          <cell r="AI40" t="str">
            <v/>
          </cell>
          <cell r="AJ40" t="str">
            <v/>
          </cell>
        </row>
        <row r="41">
          <cell r="A41">
            <v>15</v>
          </cell>
          <cell r="B41">
            <v>3</v>
          </cell>
          <cell r="C41">
            <v>3</v>
          </cell>
          <cell r="D41">
            <v>3</v>
          </cell>
          <cell r="E41">
            <v>3</v>
          </cell>
          <cell r="F41">
            <v>2</v>
          </cell>
          <cell r="G41" t="str">
            <v/>
          </cell>
          <cell r="I41">
            <v>15</v>
          </cell>
          <cell r="J41">
            <v>6</v>
          </cell>
          <cell r="K41">
            <v>5</v>
          </cell>
          <cell r="L41">
            <v>5</v>
          </cell>
          <cell r="M41">
            <v>4</v>
          </cell>
          <cell r="N41">
            <v>4</v>
          </cell>
          <cell r="O41">
            <v>4</v>
          </cell>
          <cell r="P41">
            <v>3</v>
          </cell>
          <cell r="Q41">
            <v>2</v>
          </cell>
          <cell r="R41">
            <v>1</v>
          </cell>
          <cell r="S41" t="str">
            <v/>
          </cell>
          <cell r="T41">
            <v>15</v>
          </cell>
          <cell r="U41">
            <v>7</v>
          </cell>
          <cell r="V41">
            <v>2</v>
          </cell>
          <cell r="W41">
            <v>1</v>
          </cell>
          <cell r="X41">
            <v>1</v>
          </cell>
          <cell r="Y41">
            <v>1</v>
          </cell>
          <cell r="AE41">
            <v>15</v>
          </cell>
          <cell r="AF41" t="str">
            <v/>
          </cell>
          <cell r="AG41" t="str">
            <v/>
          </cell>
          <cell r="AH41" t="str">
            <v/>
          </cell>
          <cell r="AI41" t="str">
            <v/>
          </cell>
          <cell r="AJ41" t="str">
            <v/>
          </cell>
        </row>
        <row r="42">
          <cell r="A42">
            <v>16</v>
          </cell>
          <cell r="B42">
            <v>3</v>
          </cell>
          <cell r="C42">
            <v>3</v>
          </cell>
          <cell r="D42">
            <v>3</v>
          </cell>
          <cell r="E42">
            <v>3</v>
          </cell>
          <cell r="F42">
            <v>2</v>
          </cell>
          <cell r="G42">
            <v>0</v>
          </cell>
          <cell r="I42">
            <v>16</v>
          </cell>
          <cell r="J42">
            <v>6</v>
          </cell>
          <cell r="K42">
            <v>5</v>
          </cell>
          <cell r="L42">
            <v>5</v>
          </cell>
          <cell r="M42">
            <v>5</v>
          </cell>
          <cell r="N42">
            <v>4</v>
          </cell>
          <cell r="O42">
            <v>4</v>
          </cell>
          <cell r="P42">
            <v>3</v>
          </cell>
          <cell r="Q42">
            <v>3</v>
          </cell>
          <cell r="R42">
            <v>2</v>
          </cell>
          <cell r="S42" t="str">
            <v/>
          </cell>
          <cell r="T42">
            <v>16</v>
          </cell>
          <cell r="U42">
            <v>8</v>
          </cell>
          <cell r="V42">
            <v>2</v>
          </cell>
          <cell r="W42">
            <v>2</v>
          </cell>
          <cell r="X42">
            <v>1</v>
          </cell>
          <cell r="Y42">
            <v>1</v>
          </cell>
          <cell r="AE42">
            <v>16</v>
          </cell>
          <cell r="AF42" t="str">
            <v/>
          </cell>
          <cell r="AG42" t="str">
            <v/>
          </cell>
          <cell r="AH42" t="str">
            <v/>
          </cell>
          <cell r="AI42" t="str">
            <v/>
          </cell>
          <cell r="AJ42" t="str">
            <v/>
          </cell>
        </row>
        <row r="43">
          <cell r="A43">
            <v>17</v>
          </cell>
          <cell r="B43">
            <v>3</v>
          </cell>
          <cell r="C43">
            <v>3</v>
          </cell>
          <cell r="D43">
            <v>3</v>
          </cell>
          <cell r="E43">
            <v>3</v>
          </cell>
          <cell r="F43">
            <v>2</v>
          </cell>
          <cell r="G43">
            <v>1</v>
          </cell>
          <cell r="I43">
            <v>17</v>
          </cell>
          <cell r="J43">
            <v>6</v>
          </cell>
          <cell r="K43">
            <v>5</v>
          </cell>
          <cell r="L43">
            <v>5</v>
          </cell>
          <cell r="M43">
            <v>5</v>
          </cell>
          <cell r="N43">
            <v>5</v>
          </cell>
          <cell r="O43">
            <v>4</v>
          </cell>
          <cell r="P43">
            <v>4</v>
          </cell>
          <cell r="Q43">
            <v>3</v>
          </cell>
          <cell r="R43">
            <v>2</v>
          </cell>
          <cell r="S43">
            <v>1</v>
          </cell>
          <cell r="T43">
            <v>17</v>
          </cell>
          <cell r="U43">
            <v>8</v>
          </cell>
          <cell r="V43">
            <v>2</v>
          </cell>
          <cell r="W43">
            <v>2</v>
          </cell>
          <cell r="X43">
            <v>2</v>
          </cell>
          <cell r="Y43">
            <v>1</v>
          </cell>
          <cell r="AE43">
            <v>17</v>
          </cell>
          <cell r="AF43" t="str">
            <v/>
          </cell>
          <cell r="AG43" t="str">
            <v/>
          </cell>
          <cell r="AH43" t="str">
            <v/>
          </cell>
          <cell r="AI43" t="str">
            <v/>
          </cell>
          <cell r="AJ43" t="str">
            <v/>
          </cell>
        </row>
        <row r="44">
          <cell r="A44">
            <v>18</v>
          </cell>
          <cell r="B44">
            <v>3</v>
          </cell>
          <cell r="C44">
            <v>3</v>
          </cell>
          <cell r="D44">
            <v>3</v>
          </cell>
          <cell r="E44">
            <v>3</v>
          </cell>
          <cell r="F44">
            <v>2</v>
          </cell>
          <cell r="G44">
            <v>1</v>
          </cell>
          <cell r="I44">
            <v>18</v>
          </cell>
          <cell r="J44">
            <v>6</v>
          </cell>
          <cell r="K44">
            <v>5</v>
          </cell>
          <cell r="L44">
            <v>5</v>
          </cell>
          <cell r="M44">
            <v>5</v>
          </cell>
          <cell r="N44">
            <v>5</v>
          </cell>
          <cell r="O44">
            <v>4</v>
          </cell>
          <cell r="P44">
            <v>4</v>
          </cell>
          <cell r="Q44">
            <v>3</v>
          </cell>
          <cell r="R44">
            <v>3</v>
          </cell>
          <cell r="S44">
            <v>2</v>
          </cell>
          <cell r="T44">
            <v>18</v>
          </cell>
          <cell r="U44">
            <v>9</v>
          </cell>
          <cell r="V44">
            <v>3</v>
          </cell>
          <cell r="W44">
            <v>2</v>
          </cell>
          <cell r="X44">
            <v>2</v>
          </cell>
          <cell r="Y44">
            <v>1</v>
          </cell>
          <cell r="AE44">
            <v>18</v>
          </cell>
          <cell r="AF44" t="str">
            <v/>
          </cell>
          <cell r="AG44" t="str">
            <v/>
          </cell>
          <cell r="AH44" t="str">
            <v/>
          </cell>
          <cell r="AI44" t="str">
            <v/>
          </cell>
          <cell r="AJ44" t="str">
            <v/>
          </cell>
        </row>
        <row r="45">
          <cell r="A45">
            <v>19</v>
          </cell>
          <cell r="B45">
            <v>3</v>
          </cell>
          <cell r="C45">
            <v>3</v>
          </cell>
          <cell r="D45">
            <v>3</v>
          </cell>
          <cell r="E45">
            <v>3</v>
          </cell>
          <cell r="F45">
            <v>3</v>
          </cell>
          <cell r="G45">
            <v>2</v>
          </cell>
          <cell r="I45">
            <v>19</v>
          </cell>
          <cell r="J45">
            <v>6</v>
          </cell>
          <cell r="K45">
            <v>5</v>
          </cell>
          <cell r="L45">
            <v>5</v>
          </cell>
          <cell r="M45">
            <v>5</v>
          </cell>
          <cell r="N45">
            <v>5</v>
          </cell>
          <cell r="O45">
            <v>5</v>
          </cell>
          <cell r="P45">
            <v>4</v>
          </cell>
          <cell r="Q45">
            <v>4</v>
          </cell>
          <cell r="R45">
            <v>3</v>
          </cell>
          <cell r="S45">
            <v>3</v>
          </cell>
          <cell r="T45">
            <v>19</v>
          </cell>
          <cell r="U45">
            <v>9</v>
          </cell>
          <cell r="V45">
            <v>3</v>
          </cell>
          <cell r="W45">
            <v>3</v>
          </cell>
          <cell r="X45">
            <v>3</v>
          </cell>
          <cell r="Y45">
            <v>2</v>
          </cell>
          <cell r="AE45">
            <v>19</v>
          </cell>
          <cell r="AF45" t="str">
            <v/>
          </cell>
          <cell r="AG45" t="str">
            <v/>
          </cell>
          <cell r="AH45" t="str">
            <v/>
          </cell>
          <cell r="AI45" t="str">
            <v/>
          </cell>
          <cell r="AJ45" t="str">
            <v/>
          </cell>
        </row>
        <row r="46">
          <cell r="A46">
            <v>20</v>
          </cell>
          <cell r="B46">
            <v>3</v>
          </cell>
          <cell r="C46">
            <v>3</v>
          </cell>
          <cell r="D46">
            <v>3</v>
          </cell>
          <cell r="E46">
            <v>3</v>
          </cell>
          <cell r="F46">
            <v>3</v>
          </cell>
          <cell r="G46">
            <v>2</v>
          </cell>
          <cell r="I46">
            <v>20</v>
          </cell>
          <cell r="J46">
            <v>6</v>
          </cell>
          <cell r="K46">
            <v>5</v>
          </cell>
          <cell r="L46">
            <v>5</v>
          </cell>
          <cell r="M46">
            <v>5</v>
          </cell>
          <cell r="N46">
            <v>5</v>
          </cell>
          <cell r="O46">
            <v>5</v>
          </cell>
          <cell r="P46">
            <v>4</v>
          </cell>
          <cell r="Q46">
            <v>4</v>
          </cell>
          <cell r="R46">
            <v>4</v>
          </cell>
          <cell r="S46">
            <v>4</v>
          </cell>
          <cell r="T46">
            <v>20</v>
          </cell>
          <cell r="U46">
            <v>10</v>
          </cell>
          <cell r="V46">
            <v>3</v>
          </cell>
          <cell r="W46">
            <v>3</v>
          </cell>
          <cell r="X46">
            <v>3</v>
          </cell>
          <cell r="Y46">
            <v>3</v>
          </cell>
          <cell r="AE46">
            <v>20</v>
          </cell>
          <cell r="AF46" t="str">
            <v/>
          </cell>
          <cell r="AG46" t="str">
            <v/>
          </cell>
          <cell r="AH46" t="str">
            <v/>
          </cell>
          <cell r="AI46" t="str">
            <v/>
          </cell>
          <cell r="AJ46" t="str">
            <v/>
          </cell>
        </row>
        <row r="49">
          <cell r="A49">
            <v>0</v>
          </cell>
          <cell r="B49" t="str">
            <v/>
          </cell>
          <cell r="C49" t="str">
            <v/>
          </cell>
          <cell r="D49" t="str">
            <v/>
          </cell>
          <cell r="E49" t="str">
            <v/>
          </cell>
          <cell r="F49" t="str">
            <v/>
          </cell>
          <cell r="G49" t="str">
            <v/>
          </cell>
          <cell r="I49">
            <v>0</v>
          </cell>
          <cell r="J49" t="str">
            <v/>
          </cell>
          <cell r="K49" t="str">
            <v/>
          </cell>
          <cell r="L49" t="str">
            <v/>
          </cell>
          <cell r="M49" t="str">
            <v/>
          </cell>
          <cell r="N49" t="str">
            <v/>
          </cell>
          <cell r="O49" t="str">
            <v/>
          </cell>
          <cell r="P49" t="str">
            <v/>
          </cell>
          <cell r="Q49" t="str">
            <v/>
          </cell>
          <cell r="R49" t="str">
            <v/>
          </cell>
          <cell r="S49" t="str">
            <v/>
          </cell>
          <cell r="T49">
            <v>0</v>
          </cell>
          <cell r="V49" t="str">
            <v/>
          </cell>
          <cell r="W49" t="str">
            <v/>
          </cell>
          <cell r="X49" t="str">
            <v/>
          </cell>
          <cell r="Y49" t="str">
            <v/>
          </cell>
          <cell r="AE49">
            <v>0</v>
          </cell>
          <cell r="AF49" t="str">
            <v/>
          </cell>
          <cell r="AG49" t="str">
            <v/>
          </cell>
          <cell r="AH49" t="str">
            <v/>
          </cell>
          <cell r="AI49" t="str">
            <v/>
          </cell>
          <cell r="AJ49" t="str">
            <v/>
          </cell>
        </row>
        <row r="50">
          <cell r="A50">
            <v>1</v>
          </cell>
          <cell r="B50" t="str">
            <v/>
          </cell>
          <cell r="C50">
            <v>0</v>
          </cell>
          <cell r="D50" t="str">
            <v/>
          </cell>
          <cell r="E50" t="str">
            <v/>
          </cell>
          <cell r="F50" t="str">
            <v/>
          </cell>
          <cell r="G50" t="str">
            <v/>
          </cell>
          <cell r="I50">
            <v>1</v>
          </cell>
          <cell r="J50">
            <v>5</v>
          </cell>
          <cell r="K50">
            <v>3</v>
          </cell>
          <cell r="L50" t="str">
            <v/>
          </cell>
          <cell r="M50" t="str">
            <v/>
          </cell>
          <cell r="N50" t="str">
            <v/>
          </cell>
          <cell r="O50" t="str">
            <v/>
          </cell>
          <cell r="P50" t="str">
            <v/>
          </cell>
          <cell r="Q50" t="str">
            <v/>
          </cell>
          <cell r="R50" t="str">
            <v/>
          </cell>
          <cell r="S50" t="str">
            <v/>
          </cell>
          <cell r="T50">
            <v>1</v>
          </cell>
          <cell r="V50" t="str">
            <v/>
          </cell>
          <cell r="W50" t="str">
            <v/>
          </cell>
          <cell r="X50" t="str">
            <v/>
          </cell>
          <cell r="Y50" t="str">
            <v/>
          </cell>
          <cell r="AE50">
            <v>1</v>
          </cell>
          <cell r="AF50" t="str">
            <v/>
          </cell>
          <cell r="AG50">
            <v>1</v>
          </cell>
          <cell r="AH50" t="str">
            <v/>
          </cell>
          <cell r="AI50" t="str">
            <v/>
          </cell>
          <cell r="AJ50" t="str">
            <v/>
          </cell>
        </row>
        <row r="51">
          <cell r="A51">
            <v>2</v>
          </cell>
          <cell r="B51" t="str">
            <v/>
          </cell>
          <cell r="C51">
            <v>1</v>
          </cell>
          <cell r="D51" t="str">
            <v/>
          </cell>
          <cell r="E51" t="str">
            <v/>
          </cell>
          <cell r="F51" t="str">
            <v/>
          </cell>
          <cell r="G51" t="str">
            <v/>
          </cell>
          <cell r="I51">
            <v>2</v>
          </cell>
          <cell r="J51">
            <v>6</v>
          </cell>
          <cell r="K51">
            <v>4</v>
          </cell>
          <cell r="L51" t="str">
            <v/>
          </cell>
          <cell r="M51" t="str">
            <v/>
          </cell>
          <cell r="N51" t="str">
            <v/>
          </cell>
          <cell r="O51" t="str">
            <v/>
          </cell>
          <cell r="P51" t="str">
            <v/>
          </cell>
          <cell r="Q51" t="str">
            <v/>
          </cell>
          <cell r="R51" t="str">
            <v/>
          </cell>
          <cell r="S51" t="str">
            <v/>
          </cell>
          <cell r="T51">
            <v>2</v>
          </cell>
          <cell r="V51" t="str">
            <v/>
          </cell>
          <cell r="W51" t="str">
            <v/>
          </cell>
          <cell r="X51" t="str">
            <v/>
          </cell>
          <cell r="Y51" t="str">
            <v/>
          </cell>
          <cell r="AE51">
            <v>2</v>
          </cell>
          <cell r="AF51" t="str">
            <v/>
          </cell>
          <cell r="AG51">
            <v>1</v>
          </cell>
          <cell r="AH51">
            <v>1</v>
          </cell>
          <cell r="AI51" t="str">
            <v/>
          </cell>
          <cell r="AJ51" t="str">
            <v/>
          </cell>
        </row>
        <row r="52">
          <cell r="A52">
            <v>3</v>
          </cell>
          <cell r="B52" t="str">
            <v/>
          </cell>
          <cell r="C52">
            <v>1</v>
          </cell>
          <cell r="D52">
            <v>0</v>
          </cell>
          <cell r="E52" t="str">
            <v/>
          </cell>
          <cell r="F52" t="str">
            <v/>
          </cell>
          <cell r="G52" t="str">
            <v/>
          </cell>
          <cell r="I52">
            <v>3</v>
          </cell>
          <cell r="J52">
            <v>6</v>
          </cell>
          <cell r="K52">
            <v>5</v>
          </cell>
          <cell r="L52" t="str">
            <v/>
          </cell>
          <cell r="M52" t="str">
            <v/>
          </cell>
          <cell r="N52" t="str">
            <v/>
          </cell>
          <cell r="O52" t="str">
            <v/>
          </cell>
          <cell r="P52" t="str">
            <v/>
          </cell>
          <cell r="Q52" t="str">
            <v/>
          </cell>
          <cell r="R52" t="str">
            <v/>
          </cell>
          <cell r="S52" t="str">
            <v/>
          </cell>
          <cell r="T52">
            <v>3</v>
          </cell>
          <cell r="V52" t="str">
            <v/>
          </cell>
          <cell r="W52" t="str">
            <v/>
          </cell>
          <cell r="X52" t="str">
            <v/>
          </cell>
          <cell r="Y52" t="str">
            <v/>
          </cell>
          <cell r="AE52">
            <v>3</v>
          </cell>
          <cell r="AF52" t="str">
            <v/>
          </cell>
          <cell r="AG52">
            <v>2</v>
          </cell>
          <cell r="AH52">
            <v>1</v>
          </cell>
          <cell r="AI52">
            <v>1</v>
          </cell>
          <cell r="AJ52" t="str">
            <v/>
          </cell>
        </row>
        <row r="53">
          <cell r="A53">
            <v>4</v>
          </cell>
          <cell r="B53" t="str">
            <v/>
          </cell>
          <cell r="C53">
            <v>1</v>
          </cell>
          <cell r="D53">
            <v>1</v>
          </cell>
          <cell r="E53" t="str">
            <v/>
          </cell>
          <cell r="F53" t="str">
            <v/>
          </cell>
          <cell r="G53" t="str">
            <v/>
          </cell>
          <cell r="I53">
            <v>4</v>
          </cell>
          <cell r="J53">
            <v>6</v>
          </cell>
          <cell r="K53">
            <v>6</v>
          </cell>
          <cell r="L53">
            <v>3</v>
          </cell>
          <cell r="M53" t="str">
            <v/>
          </cell>
          <cell r="N53" t="str">
            <v/>
          </cell>
          <cell r="O53" t="str">
            <v/>
          </cell>
          <cell r="P53" t="str">
            <v/>
          </cell>
          <cell r="Q53" t="str">
            <v/>
          </cell>
          <cell r="R53" t="str">
            <v/>
          </cell>
          <cell r="S53" t="str">
            <v/>
          </cell>
          <cell r="T53">
            <v>4</v>
          </cell>
          <cell r="U53">
            <v>2</v>
          </cell>
          <cell r="V53">
            <v>0</v>
          </cell>
          <cell r="W53" t="str">
            <v/>
          </cell>
          <cell r="X53" t="str">
            <v/>
          </cell>
          <cell r="Y53" t="str">
            <v/>
          </cell>
          <cell r="AE53">
            <v>4</v>
          </cell>
          <cell r="AF53" t="str">
            <v/>
          </cell>
          <cell r="AG53">
            <v>2</v>
          </cell>
          <cell r="AH53">
            <v>2</v>
          </cell>
          <cell r="AI53">
            <v>1</v>
          </cell>
          <cell r="AJ53">
            <v>1</v>
          </cell>
        </row>
        <row r="54">
          <cell r="A54">
            <v>5</v>
          </cell>
          <cell r="B54" t="str">
            <v/>
          </cell>
          <cell r="C54">
            <v>1</v>
          </cell>
          <cell r="D54">
            <v>1</v>
          </cell>
          <cell r="E54">
            <v>0</v>
          </cell>
          <cell r="F54" t="str">
            <v/>
          </cell>
          <cell r="G54" t="str">
            <v/>
          </cell>
          <cell r="I54">
            <v>5</v>
          </cell>
          <cell r="J54">
            <v>6</v>
          </cell>
          <cell r="K54">
            <v>6</v>
          </cell>
          <cell r="L54">
            <v>4</v>
          </cell>
          <cell r="M54" t="str">
            <v/>
          </cell>
          <cell r="N54" t="str">
            <v/>
          </cell>
          <cell r="O54" t="str">
            <v/>
          </cell>
          <cell r="P54" t="str">
            <v/>
          </cell>
          <cell r="Q54" t="str">
            <v/>
          </cell>
          <cell r="R54" t="str">
            <v/>
          </cell>
          <cell r="S54" t="str">
            <v/>
          </cell>
          <cell r="T54">
            <v>5</v>
          </cell>
          <cell r="U54">
            <v>2</v>
          </cell>
          <cell r="V54">
            <v>0</v>
          </cell>
          <cell r="W54" t="str">
            <v/>
          </cell>
          <cell r="X54" t="str">
            <v/>
          </cell>
          <cell r="Y54" t="str">
            <v/>
          </cell>
          <cell r="AE54">
            <v>5</v>
          </cell>
          <cell r="AF54" t="str">
            <v/>
          </cell>
          <cell r="AG54">
            <v>3</v>
          </cell>
          <cell r="AH54">
            <v>2</v>
          </cell>
          <cell r="AI54">
            <v>2</v>
          </cell>
          <cell r="AJ54">
            <v>1</v>
          </cell>
        </row>
        <row r="55">
          <cell r="A55">
            <v>6</v>
          </cell>
          <cell r="B55" t="str">
            <v/>
          </cell>
          <cell r="C55">
            <v>1</v>
          </cell>
          <cell r="D55">
            <v>1</v>
          </cell>
          <cell r="E55">
            <v>1</v>
          </cell>
          <cell r="F55" t="str">
            <v/>
          </cell>
          <cell r="G55" t="str">
            <v/>
          </cell>
          <cell r="I55">
            <v>6</v>
          </cell>
          <cell r="J55">
            <v>6</v>
          </cell>
          <cell r="K55">
            <v>6</v>
          </cell>
          <cell r="L55">
            <v>5</v>
          </cell>
          <cell r="M55">
            <v>3</v>
          </cell>
          <cell r="N55" t="str">
            <v/>
          </cell>
          <cell r="O55" t="str">
            <v/>
          </cell>
          <cell r="P55" t="str">
            <v/>
          </cell>
          <cell r="Q55" t="str">
            <v/>
          </cell>
          <cell r="R55" t="str">
            <v/>
          </cell>
          <cell r="S55" t="str">
            <v/>
          </cell>
          <cell r="T55">
            <v>6</v>
          </cell>
          <cell r="U55">
            <v>3</v>
          </cell>
          <cell r="V55">
            <v>1</v>
          </cell>
          <cell r="W55" t="str">
            <v/>
          </cell>
          <cell r="X55" t="str">
            <v/>
          </cell>
          <cell r="Y55" t="str">
            <v/>
          </cell>
          <cell r="AE55">
            <v>6</v>
          </cell>
          <cell r="AF55" t="str">
            <v/>
          </cell>
          <cell r="AG55">
            <v>3</v>
          </cell>
          <cell r="AH55">
            <v>3</v>
          </cell>
          <cell r="AI55">
            <v>2</v>
          </cell>
          <cell r="AJ55">
            <v>2</v>
          </cell>
        </row>
        <row r="56">
          <cell r="A56">
            <v>7</v>
          </cell>
          <cell r="B56" t="str">
            <v/>
          </cell>
          <cell r="C56">
            <v>2</v>
          </cell>
          <cell r="D56">
            <v>1</v>
          </cell>
          <cell r="E56">
            <v>1</v>
          </cell>
          <cell r="F56">
            <v>0</v>
          </cell>
          <cell r="G56" t="str">
            <v/>
          </cell>
          <cell r="I56">
            <v>7</v>
          </cell>
          <cell r="J56">
            <v>6</v>
          </cell>
          <cell r="K56">
            <v>6</v>
          </cell>
          <cell r="L56">
            <v>6</v>
          </cell>
          <cell r="M56">
            <v>4</v>
          </cell>
          <cell r="N56" t="str">
            <v/>
          </cell>
          <cell r="O56" t="str">
            <v/>
          </cell>
          <cell r="P56" t="str">
            <v/>
          </cell>
          <cell r="Q56" t="str">
            <v/>
          </cell>
          <cell r="R56" t="str">
            <v/>
          </cell>
          <cell r="S56" t="str">
            <v/>
          </cell>
          <cell r="T56">
            <v>7</v>
          </cell>
          <cell r="U56">
            <v>3</v>
          </cell>
          <cell r="V56">
            <v>1</v>
          </cell>
          <cell r="W56" t="str">
            <v/>
          </cell>
          <cell r="X56" t="str">
            <v/>
          </cell>
          <cell r="Y56" t="str">
            <v/>
          </cell>
          <cell r="AE56">
            <v>7</v>
          </cell>
          <cell r="AF56" t="str">
            <v/>
          </cell>
          <cell r="AG56">
            <v>3</v>
          </cell>
          <cell r="AH56">
            <v>3</v>
          </cell>
          <cell r="AI56">
            <v>3</v>
          </cell>
          <cell r="AJ56">
            <v>2</v>
          </cell>
        </row>
        <row r="57">
          <cell r="A57">
            <v>8</v>
          </cell>
          <cell r="B57" t="str">
            <v/>
          </cell>
          <cell r="C57">
            <v>2</v>
          </cell>
          <cell r="D57">
            <v>1</v>
          </cell>
          <cell r="E57">
            <v>1</v>
          </cell>
          <cell r="F57">
            <v>1</v>
          </cell>
          <cell r="G57">
            <v>0</v>
          </cell>
          <cell r="I57">
            <v>8</v>
          </cell>
          <cell r="J57">
            <v>6</v>
          </cell>
          <cell r="K57">
            <v>6</v>
          </cell>
          <cell r="L57">
            <v>6</v>
          </cell>
          <cell r="M57">
            <v>5</v>
          </cell>
          <cell r="N57">
            <v>3</v>
          </cell>
          <cell r="O57" t="str">
            <v/>
          </cell>
          <cell r="P57" t="str">
            <v/>
          </cell>
          <cell r="Q57" t="str">
            <v/>
          </cell>
          <cell r="R57" t="str">
            <v/>
          </cell>
          <cell r="S57" t="str">
            <v/>
          </cell>
          <cell r="T57">
            <v>8</v>
          </cell>
          <cell r="U57">
            <v>4</v>
          </cell>
          <cell r="V57">
            <v>1</v>
          </cell>
          <cell r="W57">
            <v>0</v>
          </cell>
          <cell r="X57" t="str">
            <v/>
          </cell>
          <cell r="Y57" t="str">
            <v/>
          </cell>
          <cell r="AE57">
            <v>8</v>
          </cell>
          <cell r="AF57" t="str">
            <v/>
          </cell>
          <cell r="AG57">
            <v>4</v>
          </cell>
          <cell r="AH57">
            <v>3</v>
          </cell>
          <cell r="AI57">
            <v>3</v>
          </cell>
          <cell r="AJ57">
            <v>3</v>
          </cell>
        </row>
        <row r="58">
          <cell r="A58">
            <v>9</v>
          </cell>
          <cell r="B58" t="str">
            <v/>
          </cell>
          <cell r="C58">
            <v>2</v>
          </cell>
          <cell r="D58">
            <v>2</v>
          </cell>
          <cell r="E58">
            <v>1</v>
          </cell>
          <cell r="F58">
            <v>1</v>
          </cell>
          <cell r="G58">
            <v>1</v>
          </cell>
          <cell r="I58">
            <v>9</v>
          </cell>
          <cell r="J58">
            <v>6</v>
          </cell>
          <cell r="K58">
            <v>6</v>
          </cell>
          <cell r="L58">
            <v>6</v>
          </cell>
          <cell r="M58">
            <v>6</v>
          </cell>
          <cell r="N58">
            <v>4</v>
          </cell>
          <cell r="O58" t="str">
            <v/>
          </cell>
          <cell r="P58" t="str">
            <v/>
          </cell>
          <cell r="Q58" t="str">
            <v/>
          </cell>
          <cell r="R58" t="str">
            <v/>
          </cell>
          <cell r="S58" t="str">
            <v/>
          </cell>
          <cell r="T58">
            <v>9</v>
          </cell>
          <cell r="U58">
            <v>4</v>
          </cell>
          <cell r="V58">
            <v>1</v>
          </cell>
          <cell r="W58">
            <v>0</v>
          </cell>
          <cell r="X58" t="str">
            <v/>
          </cell>
          <cell r="Y58" t="str">
            <v/>
          </cell>
          <cell r="AE58">
            <v>9</v>
          </cell>
          <cell r="AF58" t="str">
            <v/>
          </cell>
          <cell r="AG58">
            <v>4</v>
          </cell>
          <cell r="AH58">
            <v>4</v>
          </cell>
          <cell r="AI58">
            <v>3</v>
          </cell>
          <cell r="AJ58">
            <v>3</v>
          </cell>
        </row>
        <row r="59">
          <cell r="A59">
            <v>10</v>
          </cell>
          <cell r="B59" t="str">
            <v/>
          </cell>
          <cell r="C59">
            <v>2</v>
          </cell>
          <cell r="D59">
            <v>2</v>
          </cell>
          <cell r="E59">
            <v>2</v>
          </cell>
          <cell r="F59">
            <v>1</v>
          </cell>
          <cell r="G59">
            <v>1</v>
          </cell>
          <cell r="I59">
            <v>10</v>
          </cell>
          <cell r="J59">
            <v>6</v>
          </cell>
          <cell r="K59">
            <v>6</v>
          </cell>
          <cell r="L59">
            <v>6</v>
          </cell>
          <cell r="M59">
            <v>6</v>
          </cell>
          <cell r="N59">
            <v>5</v>
          </cell>
          <cell r="O59">
            <v>3</v>
          </cell>
          <cell r="P59" t="str">
            <v/>
          </cell>
          <cell r="Q59" t="str">
            <v/>
          </cell>
          <cell r="R59" t="str">
            <v/>
          </cell>
          <cell r="S59" t="str">
            <v/>
          </cell>
          <cell r="T59">
            <v>10</v>
          </cell>
          <cell r="U59">
            <v>5</v>
          </cell>
          <cell r="V59">
            <v>1</v>
          </cell>
          <cell r="W59">
            <v>1</v>
          </cell>
          <cell r="X59" t="str">
            <v/>
          </cell>
          <cell r="Y59" t="str">
            <v/>
          </cell>
          <cell r="AE59">
            <v>10</v>
          </cell>
          <cell r="AF59" t="str">
            <v/>
          </cell>
          <cell r="AG59">
            <v>4</v>
          </cell>
          <cell r="AH59">
            <v>4</v>
          </cell>
          <cell r="AI59">
            <v>4</v>
          </cell>
          <cell r="AJ59">
            <v>3</v>
          </cell>
        </row>
        <row r="60">
          <cell r="A60">
            <v>11</v>
          </cell>
          <cell r="B60" t="str">
            <v/>
          </cell>
          <cell r="C60" t="str">
            <v/>
          </cell>
          <cell r="D60" t="str">
            <v/>
          </cell>
          <cell r="E60" t="str">
            <v/>
          </cell>
          <cell r="F60" t="str">
            <v/>
          </cell>
          <cell r="G60" t="str">
            <v/>
          </cell>
          <cell r="I60">
            <v>11</v>
          </cell>
          <cell r="J60">
            <v>6</v>
          </cell>
          <cell r="K60">
            <v>6</v>
          </cell>
          <cell r="L60">
            <v>6</v>
          </cell>
          <cell r="M60">
            <v>6</v>
          </cell>
          <cell r="N60">
            <v>6</v>
          </cell>
          <cell r="O60">
            <v>4</v>
          </cell>
          <cell r="P60" t="str">
            <v/>
          </cell>
          <cell r="Q60" t="str">
            <v/>
          </cell>
          <cell r="R60" t="str">
            <v/>
          </cell>
          <cell r="S60" t="str">
            <v/>
          </cell>
          <cell r="T60">
            <v>11</v>
          </cell>
          <cell r="U60">
            <v>5</v>
          </cell>
          <cell r="V60">
            <v>1</v>
          </cell>
          <cell r="W60">
            <v>1</v>
          </cell>
          <cell r="X60">
            <v>0</v>
          </cell>
          <cell r="Y60" t="str">
            <v/>
          </cell>
          <cell r="AE60">
            <v>11</v>
          </cell>
          <cell r="AF60" t="str">
            <v/>
          </cell>
          <cell r="AG60" t="str">
            <v/>
          </cell>
          <cell r="AH60" t="str">
            <v/>
          </cell>
          <cell r="AI60" t="str">
            <v/>
          </cell>
          <cell r="AJ60" t="str">
            <v/>
          </cell>
        </row>
        <row r="61">
          <cell r="A61">
            <v>12</v>
          </cell>
          <cell r="B61" t="str">
            <v/>
          </cell>
          <cell r="C61" t="str">
            <v/>
          </cell>
          <cell r="D61" t="str">
            <v/>
          </cell>
          <cell r="E61" t="str">
            <v/>
          </cell>
          <cell r="F61" t="str">
            <v/>
          </cell>
          <cell r="G61" t="str">
            <v/>
          </cell>
          <cell r="I61">
            <v>12</v>
          </cell>
          <cell r="J61">
            <v>6</v>
          </cell>
          <cell r="K61">
            <v>6</v>
          </cell>
          <cell r="L61">
            <v>6</v>
          </cell>
          <cell r="M61">
            <v>6</v>
          </cell>
          <cell r="N61">
            <v>6</v>
          </cell>
          <cell r="O61">
            <v>5</v>
          </cell>
          <cell r="P61">
            <v>3</v>
          </cell>
          <cell r="Q61" t="str">
            <v/>
          </cell>
          <cell r="R61" t="str">
            <v/>
          </cell>
          <cell r="S61" t="str">
            <v/>
          </cell>
          <cell r="T61">
            <v>12</v>
          </cell>
          <cell r="U61">
            <v>6</v>
          </cell>
          <cell r="V61">
            <v>1</v>
          </cell>
          <cell r="W61">
            <v>1</v>
          </cell>
          <cell r="X61">
            <v>1</v>
          </cell>
          <cell r="Y61" t="str">
            <v/>
          </cell>
          <cell r="AE61">
            <v>12</v>
          </cell>
          <cell r="AF61" t="str">
            <v/>
          </cell>
          <cell r="AG61" t="str">
            <v/>
          </cell>
          <cell r="AH61" t="str">
            <v/>
          </cell>
          <cell r="AI61" t="str">
            <v/>
          </cell>
          <cell r="AJ61" t="str">
            <v/>
          </cell>
        </row>
        <row r="62">
          <cell r="A62">
            <v>13</v>
          </cell>
          <cell r="B62" t="str">
            <v/>
          </cell>
          <cell r="C62" t="str">
            <v/>
          </cell>
          <cell r="D62" t="str">
            <v/>
          </cell>
          <cell r="E62" t="str">
            <v/>
          </cell>
          <cell r="F62" t="str">
            <v/>
          </cell>
          <cell r="G62" t="str">
            <v/>
          </cell>
          <cell r="I62">
            <v>13</v>
          </cell>
          <cell r="J62">
            <v>6</v>
          </cell>
          <cell r="K62">
            <v>6</v>
          </cell>
          <cell r="L62">
            <v>6</v>
          </cell>
          <cell r="M62">
            <v>6</v>
          </cell>
          <cell r="N62">
            <v>6</v>
          </cell>
          <cell r="O62">
            <v>6</v>
          </cell>
          <cell r="P62">
            <v>4</v>
          </cell>
          <cell r="Q62" t="str">
            <v/>
          </cell>
          <cell r="R62" t="str">
            <v/>
          </cell>
          <cell r="S62" t="str">
            <v/>
          </cell>
          <cell r="T62">
            <v>13</v>
          </cell>
          <cell r="U62">
            <v>6</v>
          </cell>
          <cell r="V62">
            <v>1</v>
          </cell>
          <cell r="W62">
            <v>1</v>
          </cell>
          <cell r="X62">
            <v>1</v>
          </cell>
          <cell r="Y62" t="str">
            <v/>
          </cell>
          <cell r="AE62">
            <v>13</v>
          </cell>
          <cell r="AF62" t="str">
            <v/>
          </cell>
          <cell r="AG62" t="str">
            <v/>
          </cell>
          <cell r="AH62" t="str">
            <v/>
          </cell>
          <cell r="AI62" t="str">
            <v/>
          </cell>
          <cell r="AJ62" t="str">
            <v/>
          </cell>
        </row>
        <row r="63">
          <cell r="A63">
            <v>14</v>
          </cell>
          <cell r="B63" t="str">
            <v/>
          </cell>
          <cell r="C63" t="str">
            <v/>
          </cell>
          <cell r="D63" t="str">
            <v/>
          </cell>
          <cell r="E63" t="str">
            <v/>
          </cell>
          <cell r="F63" t="str">
            <v/>
          </cell>
          <cell r="G63" t="str">
            <v/>
          </cell>
          <cell r="I63">
            <v>14</v>
          </cell>
          <cell r="J63">
            <v>6</v>
          </cell>
          <cell r="K63">
            <v>6</v>
          </cell>
          <cell r="L63">
            <v>6</v>
          </cell>
          <cell r="M63">
            <v>6</v>
          </cell>
          <cell r="N63">
            <v>6</v>
          </cell>
          <cell r="O63">
            <v>6</v>
          </cell>
          <cell r="P63">
            <v>5</v>
          </cell>
          <cell r="Q63">
            <v>3</v>
          </cell>
          <cell r="R63" t="str">
            <v/>
          </cell>
          <cell r="S63" t="str">
            <v/>
          </cell>
          <cell r="T63">
            <v>14</v>
          </cell>
          <cell r="U63">
            <v>7</v>
          </cell>
          <cell r="V63">
            <v>2</v>
          </cell>
          <cell r="W63">
            <v>1</v>
          </cell>
          <cell r="X63">
            <v>1</v>
          </cell>
          <cell r="Y63">
            <v>0</v>
          </cell>
          <cell r="AE63">
            <v>14</v>
          </cell>
          <cell r="AF63" t="str">
            <v/>
          </cell>
          <cell r="AG63" t="str">
            <v/>
          </cell>
          <cell r="AH63" t="str">
            <v/>
          </cell>
          <cell r="AI63" t="str">
            <v/>
          </cell>
          <cell r="AJ63" t="str">
            <v/>
          </cell>
        </row>
        <row r="64">
          <cell r="A64">
            <v>15</v>
          </cell>
          <cell r="B64" t="str">
            <v/>
          </cell>
          <cell r="C64" t="str">
            <v/>
          </cell>
          <cell r="D64" t="str">
            <v/>
          </cell>
          <cell r="E64" t="str">
            <v/>
          </cell>
          <cell r="F64" t="str">
            <v/>
          </cell>
          <cell r="G64" t="str">
            <v/>
          </cell>
          <cell r="I64">
            <v>15</v>
          </cell>
          <cell r="J64">
            <v>6</v>
          </cell>
          <cell r="K64">
            <v>6</v>
          </cell>
          <cell r="L64">
            <v>6</v>
          </cell>
          <cell r="M64">
            <v>6</v>
          </cell>
          <cell r="N64">
            <v>6</v>
          </cell>
          <cell r="O64">
            <v>6</v>
          </cell>
          <cell r="P64">
            <v>6</v>
          </cell>
          <cell r="Q64">
            <v>4</v>
          </cell>
          <cell r="R64" t="str">
            <v/>
          </cell>
          <cell r="S64" t="str">
            <v/>
          </cell>
          <cell r="T64">
            <v>15</v>
          </cell>
          <cell r="U64">
            <v>7</v>
          </cell>
          <cell r="V64">
            <v>2</v>
          </cell>
          <cell r="W64">
            <v>1</v>
          </cell>
          <cell r="X64">
            <v>1</v>
          </cell>
          <cell r="Y64">
            <v>1</v>
          </cell>
          <cell r="AE64">
            <v>15</v>
          </cell>
          <cell r="AF64" t="str">
            <v/>
          </cell>
          <cell r="AG64" t="str">
            <v/>
          </cell>
          <cell r="AH64" t="str">
            <v/>
          </cell>
          <cell r="AI64" t="str">
            <v/>
          </cell>
          <cell r="AJ64" t="str">
            <v/>
          </cell>
        </row>
        <row r="65">
          <cell r="A65">
            <v>16</v>
          </cell>
          <cell r="B65" t="str">
            <v/>
          </cell>
          <cell r="C65" t="str">
            <v/>
          </cell>
          <cell r="D65" t="str">
            <v/>
          </cell>
          <cell r="E65" t="str">
            <v/>
          </cell>
          <cell r="F65" t="str">
            <v/>
          </cell>
          <cell r="G65" t="str">
            <v/>
          </cell>
          <cell r="I65">
            <v>16</v>
          </cell>
          <cell r="J65">
            <v>6</v>
          </cell>
          <cell r="K65">
            <v>6</v>
          </cell>
          <cell r="L65">
            <v>6</v>
          </cell>
          <cell r="M65">
            <v>6</v>
          </cell>
          <cell r="N65">
            <v>6</v>
          </cell>
          <cell r="O65">
            <v>6</v>
          </cell>
          <cell r="P65">
            <v>6</v>
          </cell>
          <cell r="Q65">
            <v>5</v>
          </cell>
          <cell r="R65">
            <v>3</v>
          </cell>
          <cell r="S65" t="str">
            <v/>
          </cell>
          <cell r="T65">
            <v>16</v>
          </cell>
          <cell r="U65">
            <v>8</v>
          </cell>
          <cell r="V65">
            <v>2</v>
          </cell>
          <cell r="W65">
            <v>2</v>
          </cell>
          <cell r="X65">
            <v>1</v>
          </cell>
          <cell r="Y65">
            <v>1</v>
          </cell>
          <cell r="AE65">
            <v>16</v>
          </cell>
          <cell r="AF65" t="str">
            <v/>
          </cell>
          <cell r="AG65" t="str">
            <v/>
          </cell>
          <cell r="AH65" t="str">
            <v/>
          </cell>
          <cell r="AI65" t="str">
            <v/>
          </cell>
          <cell r="AJ65" t="str">
            <v/>
          </cell>
        </row>
        <row r="66">
          <cell r="A66">
            <v>17</v>
          </cell>
          <cell r="B66" t="str">
            <v/>
          </cell>
          <cell r="C66" t="str">
            <v/>
          </cell>
          <cell r="D66" t="str">
            <v/>
          </cell>
          <cell r="E66" t="str">
            <v/>
          </cell>
          <cell r="F66" t="str">
            <v/>
          </cell>
          <cell r="G66" t="str">
            <v/>
          </cell>
          <cell r="I66">
            <v>17</v>
          </cell>
          <cell r="J66">
            <v>6</v>
          </cell>
          <cell r="K66">
            <v>6</v>
          </cell>
          <cell r="L66">
            <v>6</v>
          </cell>
          <cell r="M66">
            <v>6</v>
          </cell>
          <cell r="N66">
            <v>6</v>
          </cell>
          <cell r="O66">
            <v>6</v>
          </cell>
          <cell r="P66">
            <v>6</v>
          </cell>
          <cell r="Q66">
            <v>6</v>
          </cell>
          <cell r="R66">
            <v>4</v>
          </cell>
          <cell r="S66" t="str">
            <v/>
          </cell>
          <cell r="T66">
            <v>17</v>
          </cell>
          <cell r="U66">
            <v>8</v>
          </cell>
          <cell r="V66">
            <v>2</v>
          </cell>
          <cell r="W66">
            <v>2</v>
          </cell>
          <cell r="X66">
            <v>2</v>
          </cell>
          <cell r="Y66">
            <v>1</v>
          </cell>
          <cell r="AE66">
            <v>17</v>
          </cell>
          <cell r="AF66" t="str">
            <v/>
          </cell>
          <cell r="AG66" t="str">
            <v/>
          </cell>
          <cell r="AH66" t="str">
            <v/>
          </cell>
          <cell r="AI66" t="str">
            <v/>
          </cell>
          <cell r="AJ66" t="str">
            <v/>
          </cell>
        </row>
        <row r="67">
          <cell r="A67">
            <v>18</v>
          </cell>
          <cell r="B67" t="str">
            <v/>
          </cell>
          <cell r="C67" t="str">
            <v/>
          </cell>
          <cell r="D67" t="str">
            <v/>
          </cell>
          <cell r="E67" t="str">
            <v/>
          </cell>
          <cell r="F67" t="str">
            <v/>
          </cell>
          <cell r="G67" t="str">
            <v/>
          </cell>
          <cell r="I67">
            <v>18</v>
          </cell>
          <cell r="J67">
            <v>6</v>
          </cell>
          <cell r="K67">
            <v>6</v>
          </cell>
          <cell r="L67">
            <v>6</v>
          </cell>
          <cell r="M67">
            <v>6</v>
          </cell>
          <cell r="N67">
            <v>6</v>
          </cell>
          <cell r="O67">
            <v>6</v>
          </cell>
          <cell r="P67">
            <v>6</v>
          </cell>
          <cell r="Q67">
            <v>6</v>
          </cell>
          <cell r="R67">
            <v>5</v>
          </cell>
          <cell r="S67">
            <v>3</v>
          </cell>
          <cell r="T67">
            <v>18</v>
          </cell>
          <cell r="U67">
            <v>9</v>
          </cell>
          <cell r="V67">
            <v>3</v>
          </cell>
          <cell r="W67">
            <v>2</v>
          </cell>
          <cell r="X67">
            <v>2</v>
          </cell>
          <cell r="Y67">
            <v>1</v>
          </cell>
          <cell r="AE67">
            <v>18</v>
          </cell>
          <cell r="AF67" t="str">
            <v/>
          </cell>
          <cell r="AG67" t="str">
            <v/>
          </cell>
          <cell r="AH67" t="str">
            <v/>
          </cell>
          <cell r="AI67" t="str">
            <v/>
          </cell>
          <cell r="AJ67" t="str">
            <v/>
          </cell>
        </row>
        <row r="68">
          <cell r="A68">
            <v>19</v>
          </cell>
          <cell r="B68" t="str">
            <v/>
          </cell>
          <cell r="C68" t="str">
            <v/>
          </cell>
          <cell r="D68" t="str">
            <v/>
          </cell>
          <cell r="E68" t="str">
            <v/>
          </cell>
          <cell r="F68" t="str">
            <v/>
          </cell>
          <cell r="G68" t="str">
            <v/>
          </cell>
          <cell r="I68">
            <v>19</v>
          </cell>
          <cell r="J68">
            <v>6</v>
          </cell>
          <cell r="K68">
            <v>6</v>
          </cell>
          <cell r="L68">
            <v>6</v>
          </cell>
          <cell r="M68">
            <v>6</v>
          </cell>
          <cell r="N68">
            <v>6</v>
          </cell>
          <cell r="O68">
            <v>6</v>
          </cell>
          <cell r="P68">
            <v>6</v>
          </cell>
          <cell r="Q68">
            <v>6</v>
          </cell>
          <cell r="R68">
            <v>6</v>
          </cell>
          <cell r="S68">
            <v>4</v>
          </cell>
          <cell r="T68">
            <v>19</v>
          </cell>
          <cell r="U68">
            <v>9</v>
          </cell>
          <cell r="V68">
            <v>3</v>
          </cell>
          <cell r="W68">
            <v>3</v>
          </cell>
          <cell r="X68">
            <v>3</v>
          </cell>
          <cell r="Y68">
            <v>2</v>
          </cell>
          <cell r="AE68">
            <v>19</v>
          </cell>
          <cell r="AF68" t="str">
            <v/>
          </cell>
          <cell r="AG68" t="str">
            <v/>
          </cell>
          <cell r="AH68" t="str">
            <v/>
          </cell>
          <cell r="AI68" t="str">
            <v/>
          </cell>
          <cell r="AJ68" t="str">
            <v/>
          </cell>
        </row>
        <row r="69">
          <cell r="A69">
            <v>20</v>
          </cell>
          <cell r="B69" t="str">
            <v/>
          </cell>
          <cell r="C69" t="str">
            <v/>
          </cell>
          <cell r="D69" t="str">
            <v/>
          </cell>
          <cell r="E69" t="str">
            <v/>
          </cell>
          <cell r="F69" t="str">
            <v/>
          </cell>
          <cell r="G69" t="str">
            <v/>
          </cell>
          <cell r="I69">
            <v>20</v>
          </cell>
          <cell r="J69">
            <v>6</v>
          </cell>
          <cell r="K69">
            <v>6</v>
          </cell>
          <cell r="L69">
            <v>6</v>
          </cell>
          <cell r="M69">
            <v>6</v>
          </cell>
          <cell r="N69">
            <v>6</v>
          </cell>
          <cell r="O69">
            <v>6</v>
          </cell>
          <cell r="P69">
            <v>6</v>
          </cell>
          <cell r="Q69">
            <v>6</v>
          </cell>
          <cell r="R69">
            <v>6</v>
          </cell>
          <cell r="S69">
            <v>6</v>
          </cell>
          <cell r="T69">
            <v>20</v>
          </cell>
          <cell r="U69">
            <v>10</v>
          </cell>
          <cell r="V69">
            <v>3</v>
          </cell>
          <cell r="W69">
            <v>3</v>
          </cell>
          <cell r="X69">
            <v>3</v>
          </cell>
          <cell r="Y69">
            <v>3</v>
          </cell>
          <cell r="AE69">
            <v>20</v>
          </cell>
          <cell r="AF69" t="str">
            <v/>
          </cell>
          <cell r="AG69" t="str">
            <v/>
          </cell>
          <cell r="AH69" t="str">
            <v/>
          </cell>
          <cell r="AI69" t="str">
            <v/>
          </cell>
          <cell r="AJ69" t="str">
            <v/>
          </cell>
        </row>
        <row r="72">
          <cell r="A72">
            <v>0</v>
          </cell>
          <cell r="B72" t="str">
            <v/>
          </cell>
          <cell r="C72" t="str">
            <v/>
          </cell>
          <cell r="D72" t="str">
            <v/>
          </cell>
          <cell r="E72" t="str">
            <v/>
          </cell>
          <cell r="F72" t="str">
            <v/>
          </cell>
          <cell r="G72" t="str">
            <v/>
          </cell>
          <cell r="H72" t="str">
            <v/>
          </cell>
          <cell r="I72">
            <v>0</v>
          </cell>
          <cell r="J72" t="str">
            <v/>
          </cell>
          <cell r="K72" t="str">
            <v/>
          </cell>
          <cell r="L72" t="str">
            <v/>
          </cell>
          <cell r="M72" t="str">
            <v/>
          </cell>
          <cell r="N72" t="str">
            <v/>
          </cell>
          <cell r="O72" t="str">
            <v/>
          </cell>
          <cell r="P72" t="str">
            <v/>
          </cell>
          <cell r="Q72" t="str">
            <v/>
          </cell>
          <cell r="R72" t="str">
            <v/>
          </cell>
          <cell r="S72" t="str">
            <v/>
          </cell>
          <cell r="AE72">
            <v>0</v>
          </cell>
          <cell r="AF72" t="str">
            <v/>
          </cell>
          <cell r="AG72" t="str">
            <v/>
          </cell>
          <cell r="AH72" t="str">
            <v/>
          </cell>
          <cell r="AI72" t="str">
            <v/>
          </cell>
          <cell r="AJ72" t="str">
            <v/>
          </cell>
        </row>
        <row r="73">
          <cell r="A73">
            <v>1</v>
          </cell>
          <cell r="B73">
            <v>2</v>
          </cell>
          <cell r="C73">
            <v>1</v>
          </cell>
          <cell r="D73">
            <v>0</v>
          </cell>
          <cell r="E73" t="str">
            <v/>
          </cell>
          <cell r="F73" t="str">
            <v/>
          </cell>
          <cell r="G73" t="str">
            <v/>
          </cell>
          <cell r="H73" t="str">
            <v/>
          </cell>
          <cell r="I73">
            <v>1</v>
          </cell>
          <cell r="J73">
            <v>3</v>
          </cell>
          <cell r="K73">
            <v>1</v>
          </cell>
          <cell r="L73" t="str">
            <v/>
          </cell>
          <cell r="M73" t="str">
            <v/>
          </cell>
          <cell r="N73" t="str">
            <v/>
          </cell>
          <cell r="O73" t="str">
            <v/>
          </cell>
          <cell r="P73" t="str">
            <v/>
          </cell>
          <cell r="Q73" t="str">
            <v/>
          </cell>
          <cell r="R73" t="str">
            <v/>
          </cell>
          <cell r="S73" t="str">
            <v/>
          </cell>
          <cell r="AE73">
            <v>1</v>
          </cell>
          <cell r="AF73" t="str">
            <v/>
          </cell>
          <cell r="AG73" t="str">
            <v/>
          </cell>
          <cell r="AH73" t="str">
            <v/>
          </cell>
          <cell r="AI73" t="str">
            <v/>
          </cell>
          <cell r="AJ73" t="str">
            <v/>
          </cell>
        </row>
        <row r="74">
          <cell r="A74">
            <v>2</v>
          </cell>
          <cell r="B74">
            <v>2</v>
          </cell>
          <cell r="C74">
            <v>2</v>
          </cell>
          <cell r="D74">
            <v>1</v>
          </cell>
          <cell r="E74">
            <v>0</v>
          </cell>
          <cell r="F74" t="str">
            <v/>
          </cell>
          <cell r="G74" t="str">
            <v/>
          </cell>
          <cell r="H74" t="str">
            <v/>
          </cell>
          <cell r="I74">
            <v>2</v>
          </cell>
          <cell r="J74">
            <v>4</v>
          </cell>
          <cell r="K74">
            <v>2</v>
          </cell>
          <cell r="L74" t="str">
            <v/>
          </cell>
          <cell r="M74" t="str">
            <v/>
          </cell>
          <cell r="N74" t="str">
            <v/>
          </cell>
          <cell r="O74" t="str">
            <v/>
          </cell>
          <cell r="P74" t="str">
            <v/>
          </cell>
          <cell r="Q74" t="str">
            <v/>
          </cell>
          <cell r="R74" t="str">
            <v/>
          </cell>
          <cell r="S74" t="str">
            <v/>
          </cell>
          <cell r="AE74">
            <v>2</v>
          </cell>
          <cell r="AF74" t="str">
            <v/>
          </cell>
          <cell r="AG74">
            <v>0</v>
          </cell>
          <cell r="AH74" t="str">
            <v/>
          </cell>
          <cell r="AI74" t="str">
            <v/>
          </cell>
          <cell r="AJ74" t="str">
            <v/>
          </cell>
        </row>
        <row r="75">
          <cell r="A75">
            <v>3</v>
          </cell>
          <cell r="B75">
            <v>3</v>
          </cell>
          <cell r="C75">
            <v>2</v>
          </cell>
          <cell r="D75">
            <v>2</v>
          </cell>
          <cell r="E75">
            <v>0</v>
          </cell>
          <cell r="F75" t="str">
            <v/>
          </cell>
          <cell r="G75" t="str">
            <v/>
          </cell>
          <cell r="H75" t="str">
            <v/>
          </cell>
          <cell r="I75">
            <v>3</v>
          </cell>
          <cell r="J75">
            <v>4</v>
          </cell>
          <cell r="K75">
            <v>2</v>
          </cell>
          <cell r="L75">
            <v>1</v>
          </cell>
          <cell r="M75" t="str">
            <v/>
          </cell>
          <cell r="N75" t="str">
            <v/>
          </cell>
          <cell r="O75" t="str">
            <v/>
          </cell>
          <cell r="P75" t="str">
            <v/>
          </cell>
          <cell r="Q75" t="str">
            <v/>
          </cell>
          <cell r="R75" t="str">
            <v/>
          </cell>
          <cell r="S75" t="str">
            <v/>
          </cell>
          <cell r="AE75">
            <v>3</v>
          </cell>
          <cell r="AF75" t="str">
            <v/>
          </cell>
          <cell r="AG75">
            <v>1</v>
          </cell>
          <cell r="AH75">
            <v>0</v>
          </cell>
          <cell r="AI75" t="str">
            <v/>
          </cell>
          <cell r="AJ75" t="str">
            <v/>
          </cell>
        </row>
        <row r="76">
          <cell r="A76">
            <v>4</v>
          </cell>
          <cell r="B76">
            <v>3</v>
          </cell>
          <cell r="C76">
            <v>3</v>
          </cell>
          <cell r="D76">
            <v>2</v>
          </cell>
          <cell r="E76">
            <v>1</v>
          </cell>
          <cell r="F76">
            <v>0</v>
          </cell>
          <cell r="G76" t="str">
            <v/>
          </cell>
          <cell r="H76" t="str">
            <v/>
          </cell>
          <cell r="I76">
            <v>4</v>
          </cell>
          <cell r="J76">
            <v>4</v>
          </cell>
          <cell r="K76">
            <v>3</v>
          </cell>
          <cell r="L76">
            <v>2</v>
          </cell>
          <cell r="M76" t="str">
            <v/>
          </cell>
          <cell r="N76" t="str">
            <v/>
          </cell>
          <cell r="O76" t="str">
            <v/>
          </cell>
          <cell r="P76" t="str">
            <v/>
          </cell>
          <cell r="Q76" t="str">
            <v/>
          </cell>
          <cell r="R76" t="str">
            <v/>
          </cell>
          <cell r="S76" t="str">
            <v/>
          </cell>
          <cell r="AE76">
            <v>4</v>
          </cell>
          <cell r="AF76" t="str">
            <v/>
          </cell>
          <cell r="AG76">
            <v>1</v>
          </cell>
          <cell r="AH76">
            <v>1</v>
          </cell>
          <cell r="AI76" t="str">
            <v/>
          </cell>
          <cell r="AJ76" t="str">
            <v/>
          </cell>
        </row>
        <row r="77">
          <cell r="A77">
            <v>5</v>
          </cell>
          <cell r="B77">
            <v>4</v>
          </cell>
          <cell r="C77">
            <v>3</v>
          </cell>
          <cell r="D77">
            <v>3</v>
          </cell>
          <cell r="E77">
            <v>2</v>
          </cell>
          <cell r="F77">
            <v>0</v>
          </cell>
          <cell r="G77" t="str">
            <v/>
          </cell>
          <cell r="H77" t="str">
            <v/>
          </cell>
          <cell r="I77">
            <v>5</v>
          </cell>
          <cell r="J77">
            <v>4</v>
          </cell>
          <cell r="K77">
            <v>3</v>
          </cell>
          <cell r="L77">
            <v>2</v>
          </cell>
          <cell r="M77">
            <v>1</v>
          </cell>
          <cell r="N77" t="str">
            <v/>
          </cell>
          <cell r="O77" t="str">
            <v/>
          </cell>
          <cell r="P77" t="str">
            <v/>
          </cell>
          <cell r="Q77" t="str">
            <v/>
          </cell>
          <cell r="R77" t="str">
            <v/>
          </cell>
          <cell r="S77" t="str">
            <v/>
          </cell>
          <cell r="AE77">
            <v>5</v>
          </cell>
          <cell r="AF77" t="str">
            <v/>
          </cell>
          <cell r="AG77">
            <v>1</v>
          </cell>
          <cell r="AH77">
            <v>1</v>
          </cell>
          <cell r="AI77">
            <v>0</v>
          </cell>
          <cell r="AJ77" t="str">
            <v/>
          </cell>
        </row>
        <row r="78">
          <cell r="A78">
            <v>6</v>
          </cell>
          <cell r="B78">
            <v>4</v>
          </cell>
          <cell r="C78">
            <v>4</v>
          </cell>
          <cell r="D78">
            <v>3</v>
          </cell>
          <cell r="E78">
            <v>3</v>
          </cell>
          <cell r="F78">
            <v>1</v>
          </cell>
          <cell r="G78">
            <v>0</v>
          </cell>
          <cell r="H78" t="str">
            <v/>
          </cell>
          <cell r="I78">
            <v>6</v>
          </cell>
          <cell r="J78">
            <v>4</v>
          </cell>
          <cell r="K78">
            <v>3</v>
          </cell>
          <cell r="L78">
            <v>3</v>
          </cell>
          <cell r="M78">
            <v>2</v>
          </cell>
          <cell r="N78" t="str">
            <v/>
          </cell>
          <cell r="O78" t="str">
            <v/>
          </cell>
          <cell r="P78" t="str">
            <v/>
          </cell>
          <cell r="Q78" t="str">
            <v/>
          </cell>
          <cell r="R78" t="str">
            <v/>
          </cell>
          <cell r="S78" t="str">
            <v/>
          </cell>
          <cell r="AE78">
            <v>6</v>
          </cell>
          <cell r="AF78" t="str">
            <v/>
          </cell>
          <cell r="AG78">
            <v>1</v>
          </cell>
          <cell r="AH78">
            <v>1</v>
          </cell>
          <cell r="AI78">
            <v>1</v>
          </cell>
          <cell r="AJ78" t="str">
            <v/>
          </cell>
        </row>
        <row r="79">
          <cell r="A79">
            <v>7</v>
          </cell>
          <cell r="B79">
            <v>5</v>
          </cell>
          <cell r="C79">
            <v>4</v>
          </cell>
          <cell r="D79">
            <v>4</v>
          </cell>
          <cell r="E79">
            <v>3</v>
          </cell>
          <cell r="F79">
            <v>2</v>
          </cell>
          <cell r="G79">
            <v>0</v>
          </cell>
          <cell r="H79" t="str">
            <v/>
          </cell>
          <cell r="I79">
            <v>7</v>
          </cell>
          <cell r="J79">
            <v>4</v>
          </cell>
          <cell r="K79">
            <v>4</v>
          </cell>
          <cell r="L79">
            <v>3</v>
          </cell>
          <cell r="M79">
            <v>2</v>
          </cell>
          <cell r="N79">
            <v>1</v>
          </cell>
          <cell r="O79" t="str">
            <v/>
          </cell>
          <cell r="P79" t="str">
            <v/>
          </cell>
          <cell r="Q79" t="str">
            <v/>
          </cell>
          <cell r="R79" t="str">
            <v/>
          </cell>
          <cell r="S79" t="str">
            <v/>
          </cell>
          <cell r="AE79">
            <v>7</v>
          </cell>
          <cell r="AF79" t="str">
            <v/>
          </cell>
          <cell r="AG79">
            <v>2</v>
          </cell>
          <cell r="AH79">
            <v>1</v>
          </cell>
          <cell r="AI79">
            <v>1</v>
          </cell>
          <cell r="AJ79">
            <v>0</v>
          </cell>
        </row>
        <row r="80">
          <cell r="A80">
            <v>8</v>
          </cell>
          <cell r="B80">
            <v>5</v>
          </cell>
          <cell r="C80">
            <v>5</v>
          </cell>
          <cell r="D80">
            <v>4</v>
          </cell>
          <cell r="E80">
            <v>4</v>
          </cell>
          <cell r="F80">
            <v>2</v>
          </cell>
          <cell r="G80">
            <v>1</v>
          </cell>
          <cell r="H80">
            <v>0</v>
          </cell>
          <cell r="I80">
            <v>8</v>
          </cell>
          <cell r="J80">
            <v>4</v>
          </cell>
          <cell r="K80">
            <v>4</v>
          </cell>
          <cell r="L80">
            <v>3</v>
          </cell>
          <cell r="M80">
            <v>3</v>
          </cell>
          <cell r="N80">
            <v>2</v>
          </cell>
          <cell r="O80" t="str">
            <v/>
          </cell>
          <cell r="P80" t="str">
            <v/>
          </cell>
          <cell r="Q80" t="str">
            <v/>
          </cell>
          <cell r="R80" t="str">
            <v/>
          </cell>
          <cell r="S80" t="str">
            <v/>
          </cell>
          <cell r="AE80">
            <v>8</v>
          </cell>
          <cell r="AF80" t="str">
            <v/>
          </cell>
          <cell r="AG80">
            <v>2</v>
          </cell>
          <cell r="AH80">
            <v>1</v>
          </cell>
          <cell r="AI80">
            <v>1</v>
          </cell>
          <cell r="AJ80">
            <v>1</v>
          </cell>
        </row>
        <row r="81">
          <cell r="A81">
            <v>9</v>
          </cell>
          <cell r="B81">
            <v>6</v>
          </cell>
          <cell r="C81">
            <v>5</v>
          </cell>
          <cell r="D81">
            <v>5</v>
          </cell>
          <cell r="E81">
            <v>4</v>
          </cell>
          <cell r="F81">
            <v>3</v>
          </cell>
          <cell r="G81">
            <v>2</v>
          </cell>
          <cell r="H81">
            <v>1</v>
          </cell>
          <cell r="I81">
            <v>9</v>
          </cell>
          <cell r="J81">
            <v>4</v>
          </cell>
          <cell r="K81">
            <v>4</v>
          </cell>
          <cell r="L81">
            <v>4</v>
          </cell>
          <cell r="M81">
            <v>3</v>
          </cell>
          <cell r="N81">
            <v>2</v>
          </cell>
          <cell r="O81">
            <v>1</v>
          </cell>
          <cell r="P81" t="str">
            <v/>
          </cell>
          <cell r="Q81" t="str">
            <v/>
          </cell>
          <cell r="R81" t="str">
            <v/>
          </cell>
          <cell r="S81" t="str">
            <v/>
          </cell>
          <cell r="AE81">
            <v>9</v>
          </cell>
          <cell r="AF81" t="str">
            <v/>
          </cell>
          <cell r="AG81">
            <v>2</v>
          </cell>
          <cell r="AH81">
            <v>2</v>
          </cell>
          <cell r="AI81">
            <v>1</v>
          </cell>
          <cell r="AJ81">
            <v>1</v>
          </cell>
        </row>
        <row r="82">
          <cell r="A82">
            <v>10</v>
          </cell>
          <cell r="B82">
            <v>6</v>
          </cell>
          <cell r="C82">
            <v>6</v>
          </cell>
          <cell r="D82">
            <v>5</v>
          </cell>
          <cell r="E82">
            <v>5</v>
          </cell>
          <cell r="F82">
            <v>3</v>
          </cell>
          <cell r="G82">
            <v>2</v>
          </cell>
          <cell r="H82">
            <v>2</v>
          </cell>
          <cell r="I82">
            <v>10</v>
          </cell>
          <cell r="J82">
            <v>4</v>
          </cell>
          <cell r="K82">
            <v>4</v>
          </cell>
          <cell r="L82">
            <v>4</v>
          </cell>
          <cell r="M82">
            <v>3</v>
          </cell>
          <cell r="N82">
            <v>3</v>
          </cell>
          <cell r="O82">
            <v>2</v>
          </cell>
          <cell r="P82" t="str">
            <v/>
          </cell>
          <cell r="Q82" t="str">
            <v/>
          </cell>
          <cell r="R82" t="str">
            <v/>
          </cell>
          <cell r="S82" t="str">
            <v/>
          </cell>
          <cell r="AE82">
            <v>10</v>
          </cell>
          <cell r="AF82" t="str">
            <v/>
          </cell>
          <cell r="AG82">
            <v>2</v>
          </cell>
          <cell r="AH82">
            <v>2</v>
          </cell>
          <cell r="AI82">
            <v>2</v>
          </cell>
          <cell r="AJ82">
            <v>1</v>
          </cell>
        </row>
        <row r="83">
          <cell r="A83">
            <v>11</v>
          </cell>
          <cell r="B83" t="str">
            <v/>
          </cell>
          <cell r="C83" t="str">
            <v/>
          </cell>
          <cell r="D83" t="str">
            <v/>
          </cell>
          <cell r="E83" t="str">
            <v/>
          </cell>
          <cell r="F83" t="str">
            <v/>
          </cell>
          <cell r="G83" t="str">
            <v/>
          </cell>
          <cell r="H83" t="str">
            <v/>
          </cell>
          <cell r="I83">
            <v>11</v>
          </cell>
          <cell r="J83">
            <v>4</v>
          </cell>
          <cell r="K83">
            <v>4</v>
          </cell>
          <cell r="L83">
            <v>4</v>
          </cell>
          <cell r="M83">
            <v>4</v>
          </cell>
          <cell r="N83">
            <v>3</v>
          </cell>
          <cell r="O83">
            <v>2</v>
          </cell>
          <cell r="P83">
            <v>1</v>
          </cell>
          <cell r="Q83" t="str">
            <v/>
          </cell>
          <cell r="R83" t="str">
            <v/>
          </cell>
          <cell r="S83" t="str">
            <v/>
          </cell>
        </row>
        <row r="84">
          <cell r="A84">
            <v>12</v>
          </cell>
          <cell r="B84" t="str">
            <v/>
          </cell>
          <cell r="C84" t="str">
            <v/>
          </cell>
          <cell r="D84" t="str">
            <v/>
          </cell>
          <cell r="E84" t="str">
            <v/>
          </cell>
          <cell r="F84" t="str">
            <v/>
          </cell>
          <cell r="G84" t="str">
            <v/>
          </cell>
          <cell r="H84" t="str">
            <v/>
          </cell>
          <cell r="I84">
            <v>12</v>
          </cell>
          <cell r="J84">
            <v>4</v>
          </cell>
          <cell r="K84">
            <v>4</v>
          </cell>
          <cell r="L84">
            <v>4</v>
          </cell>
          <cell r="M84">
            <v>4</v>
          </cell>
          <cell r="N84">
            <v>3</v>
          </cell>
          <cell r="O84">
            <v>3</v>
          </cell>
          <cell r="P84">
            <v>2</v>
          </cell>
          <cell r="Q84" t="str">
            <v/>
          </cell>
          <cell r="R84" t="str">
            <v/>
          </cell>
          <cell r="S84" t="str">
            <v/>
          </cell>
        </row>
        <row r="85">
          <cell r="A85">
            <v>13</v>
          </cell>
          <cell r="B85" t="str">
            <v/>
          </cell>
          <cell r="C85" t="str">
            <v/>
          </cell>
          <cell r="D85" t="str">
            <v/>
          </cell>
          <cell r="E85" t="str">
            <v/>
          </cell>
          <cell r="F85" t="str">
            <v/>
          </cell>
          <cell r="G85" t="str">
            <v/>
          </cell>
          <cell r="H85" t="str">
            <v/>
          </cell>
          <cell r="I85">
            <v>13</v>
          </cell>
          <cell r="J85">
            <v>4</v>
          </cell>
          <cell r="K85">
            <v>4</v>
          </cell>
          <cell r="L85">
            <v>4</v>
          </cell>
          <cell r="M85">
            <v>4</v>
          </cell>
          <cell r="N85">
            <v>4</v>
          </cell>
          <cell r="O85">
            <v>3</v>
          </cell>
          <cell r="P85">
            <v>2</v>
          </cell>
          <cell r="Q85">
            <v>1</v>
          </cell>
          <cell r="R85" t="str">
            <v/>
          </cell>
          <cell r="S85" t="str">
            <v/>
          </cell>
          <cell r="AE85">
            <v>0</v>
          </cell>
          <cell r="AF85" t="str">
            <v/>
          </cell>
          <cell r="AG85" t="str">
            <v/>
          </cell>
          <cell r="AH85" t="str">
            <v/>
          </cell>
          <cell r="AI85" t="str">
            <v/>
          </cell>
          <cell r="AJ85" t="str">
            <v/>
          </cell>
          <cell r="AK85" t="str">
            <v/>
          </cell>
        </row>
        <row r="86">
          <cell r="A86">
            <v>14</v>
          </cell>
          <cell r="B86" t="str">
            <v/>
          </cell>
          <cell r="C86" t="str">
            <v/>
          </cell>
          <cell r="D86" t="str">
            <v/>
          </cell>
          <cell r="E86" t="str">
            <v/>
          </cell>
          <cell r="F86" t="str">
            <v/>
          </cell>
          <cell r="G86" t="str">
            <v/>
          </cell>
          <cell r="H86" t="str">
            <v/>
          </cell>
          <cell r="I86">
            <v>14</v>
          </cell>
          <cell r="J86">
            <v>4</v>
          </cell>
          <cell r="K86">
            <v>4</v>
          </cell>
          <cell r="L86">
            <v>4</v>
          </cell>
          <cell r="M86">
            <v>4</v>
          </cell>
          <cell r="N86">
            <v>4</v>
          </cell>
          <cell r="O86">
            <v>3</v>
          </cell>
          <cell r="P86">
            <v>3</v>
          </cell>
          <cell r="Q86">
            <v>2</v>
          </cell>
          <cell r="R86" t="str">
            <v/>
          </cell>
          <cell r="S86" t="str">
            <v/>
          </cell>
          <cell r="AE86">
            <v>1</v>
          </cell>
          <cell r="AF86" t="str">
            <v/>
          </cell>
          <cell r="AG86">
            <v>1</v>
          </cell>
          <cell r="AH86" t="str">
            <v/>
          </cell>
          <cell r="AI86" t="str">
            <v/>
          </cell>
          <cell r="AJ86" t="str">
            <v/>
          </cell>
          <cell r="AK86" t="str">
            <v/>
          </cell>
        </row>
        <row r="87">
          <cell r="A87">
            <v>15</v>
          </cell>
          <cell r="B87" t="str">
            <v/>
          </cell>
          <cell r="C87" t="str">
            <v/>
          </cell>
          <cell r="D87" t="str">
            <v/>
          </cell>
          <cell r="E87" t="str">
            <v/>
          </cell>
          <cell r="F87" t="str">
            <v/>
          </cell>
          <cell r="G87" t="str">
            <v/>
          </cell>
          <cell r="H87" t="str">
            <v/>
          </cell>
          <cell r="I87">
            <v>15</v>
          </cell>
          <cell r="J87">
            <v>4</v>
          </cell>
          <cell r="K87">
            <v>4</v>
          </cell>
          <cell r="L87">
            <v>4</v>
          </cell>
          <cell r="M87">
            <v>4</v>
          </cell>
          <cell r="N87">
            <v>4</v>
          </cell>
          <cell r="O87">
            <v>4</v>
          </cell>
          <cell r="P87">
            <v>3</v>
          </cell>
          <cell r="Q87">
            <v>2</v>
          </cell>
          <cell r="R87">
            <v>1</v>
          </cell>
          <cell r="S87" t="str">
            <v/>
          </cell>
          <cell r="AE87">
            <v>2</v>
          </cell>
          <cell r="AF87" t="str">
            <v/>
          </cell>
          <cell r="AG87">
            <v>1</v>
          </cell>
          <cell r="AH87">
            <v>0</v>
          </cell>
          <cell r="AI87" t="str">
            <v/>
          </cell>
          <cell r="AJ87" t="str">
            <v/>
          </cell>
          <cell r="AK87" t="str">
            <v/>
          </cell>
        </row>
        <row r="88">
          <cell r="A88">
            <v>16</v>
          </cell>
          <cell r="B88" t="str">
            <v/>
          </cell>
          <cell r="C88" t="str">
            <v/>
          </cell>
          <cell r="D88" t="str">
            <v/>
          </cell>
          <cell r="E88" t="str">
            <v/>
          </cell>
          <cell r="F88" t="str">
            <v/>
          </cell>
          <cell r="G88" t="str">
            <v/>
          </cell>
          <cell r="H88" t="str">
            <v/>
          </cell>
          <cell r="I88">
            <v>16</v>
          </cell>
          <cell r="J88">
            <v>4</v>
          </cell>
          <cell r="K88">
            <v>4</v>
          </cell>
          <cell r="L88">
            <v>4</v>
          </cell>
          <cell r="M88">
            <v>4</v>
          </cell>
          <cell r="N88">
            <v>4</v>
          </cell>
          <cell r="O88">
            <v>4</v>
          </cell>
          <cell r="P88">
            <v>3</v>
          </cell>
          <cell r="Q88">
            <v>3</v>
          </cell>
          <cell r="R88">
            <v>2</v>
          </cell>
          <cell r="S88" t="str">
            <v/>
          </cell>
          <cell r="AE88">
            <v>3</v>
          </cell>
          <cell r="AF88" t="str">
            <v/>
          </cell>
          <cell r="AG88">
            <v>2</v>
          </cell>
          <cell r="AH88">
            <v>1</v>
          </cell>
          <cell r="AI88" t="str">
            <v/>
          </cell>
          <cell r="AJ88" t="str">
            <v/>
          </cell>
          <cell r="AK88" t="str">
            <v/>
          </cell>
        </row>
        <row r="89">
          <cell r="A89">
            <v>17</v>
          </cell>
          <cell r="B89" t="str">
            <v/>
          </cell>
          <cell r="C89" t="str">
            <v/>
          </cell>
          <cell r="D89" t="str">
            <v/>
          </cell>
          <cell r="E89" t="str">
            <v/>
          </cell>
          <cell r="F89" t="str">
            <v/>
          </cell>
          <cell r="G89" t="str">
            <v/>
          </cell>
          <cell r="H89" t="str">
            <v/>
          </cell>
          <cell r="I89">
            <v>17</v>
          </cell>
          <cell r="J89">
            <v>4</v>
          </cell>
          <cell r="K89">
            <v>4</v>
          </cell>
          <cell r="L89">
            <v>4</v>
          </cell>
          <cell r="M89">
            <v>4</v>
          </cell>
          <cell r="N89">
            <v>4</v>
          </cell>
          <cell r="O89">
            <v>4</v>
          </cell>
          <cell r="P89">
            <v>4</v>
          </cell>
          <cell r="Q89">
            <v>3</v>
          </cell>
          <cell r="R89">
            <v>2</v>
          </cell>
          <cell r="S89">
            <v>1</v>
          </cell>
          <cell r="AE89">
            <v>4</v>
          </cell>
          <cell r="AF89" t="str">
            <v/>
          </cell>
          <cell r="AG89">
            <v>2</v>
          </cell>
          <cell r="AH89">
            <v>2</v>
          </cell>
          <cell r="AI89">
            <v>0</v>
          </cell>
          <cell r="AJ89" t="str">
            <v/>
          </cell>
          <cell r="AK89" t="str">
            <v/>
          </cell>
        </row>
        <row r="90">
          <cell r="A90">
            <v>18</v>
          </cell>
          <cell r="B90" t="str">
            <v/>
          </cell>
          <cell r="C90" t="str">
            <v/>
          </cell>
          <cell r="D90" t="str">
            <v/>
          </cell>
          <cell r="E90" t="str">
            <v/>
          </cell>
          <cell r="F90" t="str">
            <v/>
          </cell>
          <cell r="G90" t="str">
            <v/>
          </cell>
          <cell r="H90" t="str">
            <v/>
          </cell>
          <cell r="I90">
            <v>18</v>
          </cell>
          <cell r="J90">
            <v>4</v>
          </cell>
          <cell r="K90">
            <v>4</v>
          </cell>
          <cell r="L90">
            <v>4</v>
          </cell>
          <cell r="M90">
            <v>4</v>
          </cell>
          <cell r="N90">
            <v>4</v>
          </cell>
          <cell r="O90">
            <v>4</v>
          </cell>
          <cell r="P90">
            <v>4</v>
          </cell>
          <cell r="Q90">
            <v>3</v>
          </cell>
          <cell r="R90">
            <v>3</v>
          </cell>
          <cell r="S90">
            <v>2</v>
          </cell>
          <cell r="AE90">
            <v>5</v>
          </cell>
          <cell r="AF90" t="str">
            <v/>
          </cell>
          <cell r="AG90">
            <v>3</v>
          </cell>
          <cell r="AH90">
            <v>2</v>
          </cell>
          <cell r="AI90">
            <v>1</v>
          </cell>
          <cell r="AJ90" t="str">
            <v/>
          </cell>
          <cell r="AK90" t="str">
            <v/>
          </cell>
        </row>
        <row r="91">
          <cell r="A91">
            <v>19</v>
          </cell>
          <cell r="B91" t="str">
            <v/>
          </cell>
          <cell r="C91" t="str">
            <v/>
          </cell>
          <cell r="D91" t="str">
            <v/>
          </cell>
          <cell r="E91" t="str">
            <v/>
          </cell>
          <cell r="F91" t="str">
            <v/>
          </cell>
          <cell r="G91" t="str">
            <v/>
          </cell>
          <cell r="H91" t="str">
            <v/>
          </cell>
          <cell r="I91">
            <v>19</v>
          </cell>
          <cell r="J91">
            <v>4</v>
          </cell>
          <cell r="K91">
            <v>4</v>
          </cell>
          <cell r="L91">
            <v>4</v>
          </cell>
          <cell r="M91">
            <v>4</v>
          </cell>
          <cell r="N91">
            <v>4</v>
          </cell>
          <cell r="O91">
            <v>4</v>
          </cell>
          <cell r="P91">
            <v>4</v>
          </cell>
          <cell r="Q91">
            <v>4</v>
          </cell>
          <cell r="R91">
            <v>3</v>
          </cell>
          <cell r="S91">
            <v>3</v>
          </cell>
          <cell r="AE91">
            <v>6</v>
          </cell>
          <cell r="AF91" t="str">
            <v/>
          </cell>
          <cell r="AG91">
            <v>3</v>
          </cell>
          <cell r="AH91">
            <v>3</v>
          </cell>
          <cell r="AI91">
            <v>2</v>
          </cell>
          <cell r="AJ91">
            <v>0</v>
          </cell>
          <cell r="AK91" t="str">
            <v/>
          </cell>
        </row>
        <row r="92">
          <cell r="A92">
            <v>20</v>
          </cell>
          <cell r="B92" t="str">
            <v/>
          </cell>
          <cell r="C92" t="str">
            <v/>
          </cell>
          <cell r="D92" t="str">
            <v/>
          </cell>
          <cell r="E92" t="str">
            <v/>
          </cell>
          <cell r="F92" t="str">
            <v/>
          </cell>
          <cell r="G92" t="str">
            <v/>
          </cell>
          <cell r="H92" t="str">
            <v/>
          </cell>
          <cell r="I92">
            <v>20</v>
          </cell>
          <cell r="J92">
            <v>4</v>
          </cell>
          <cell r="K92">
            <v>4</v>
          </cell>
          <cell r="L92">
            <v>4</v>
          </cell>
          <cell r="M92">
            <v>4</v>
          </cell>
          <cell r="N92">
            <v>4</v>
          </cell>
          <cell r="O92">
            <v>4</v>
          </cell>
          <cell r="P92">
            <v>4</v>
          </cell>
          <cell r="Q92">
            <v>4</v>
          </cell>
          <cell r="R92">
            <v>4</v>
          </cell>
          <cell r="S92">
            <v>4</v>
          </cell>
          <cell r="AE92">
            <v>7</v>
          </cell>
          <cell r="AF92" t="str">
            <v/>
          </cell>
          <cell r="AG92">
            <v>3</v>
          </cell>
          <cell r="AH92">
            <v>3</v>
          </cell>
          <cell r="AI92">
            <v>2</v>
          </cell>
          <cell r="AJ92">
            <v>1</v>
          </cell>
          <cell r="AK92" t="str">
            <v/>
          </cell>
        </row>
        <row r="93">
          <cell r="AE93">
            <v>8</v>
          </cell>
          <cell r="AF93" t="str">
            <v/>
          </cell>
          <cell r="AG93">
            <v>4</v>
          </cell>
          <cell r="AH93">
            <v>3</v>
          </cell>
          <cell r="AI93">
            <v>3</v>
          </cell>
          <cell r="AJ93">
            <v>2</v>
          </cell>
          <cell r="AK93">
            <v>0</v>
          </cell>
        </row>
        <row r="94">
          <cell r="AE94">
            <v>9</v>
          </cell>
          <cell r="AF94" t="str">
            <v/>
          </cell>
          <cell r="AG94">
            <v>4</v>
          </cell>
          <cell r="AH94">
            <v>4</v>
          </cell>
          <cell r="AI94">
            <v>3</v>
          </cell>
          <cell r="AJ94">
            <v>2</v>
          </cell>
          <cell r="AK94">
            <v>1</v>
          </cell>
        </row>
        <row r="95">
          <cell r="A95">
            <v>0</v>
          </cell>
          <cell r="B95" t="str">
            <v/>
          </cell>
          <cell r="C95" t="str">
            <v/>
          </cell>
          <cell r="D95" t="str">
            <v/>
          </cell>
          <cell r="E95" t="str">
            <v/>
          </cell>
          <cell r="F95" t="str">
            <v/>
          </cell>
          <cell r="G95" t="str">
            <v/>
          </cell>
          <cell r="H95" t="str">
            <v/>
          </cell>
          <cell r="I95">
            <v>0</v>
          </cell>
          <cell r="J95" t="str">
            <v/>
          </cell>
          <cell r="K95" t="str">
            <v/>
          </cell>
          <cell r="L95" t="str">
            <v/>
          </cell>
          <cell r="M95" t="str">
            <v/>
          </cell>
          <cell r="N95" t="str">
            <v/>
          </cell>
          <cell r="O95" t="str">
            <v/>
          </cell>
          <cell r="P95" t="str">
            <v/>
          </cell>
          <cell r="Q95" t="str">
            <v/>
          </cell>
          <cell r="R95" t="str">
            <v/>
          </cell>
          <cell r="S95" t="str">
            <v/>
          </cell>
          <cell r="AE95">
            <v>10</v>
          </cell>
          <cell r="AF95" t="str">
            <v/>
          </cell>
          <cell r="AG95">
            <v>4</v>
          </cell>
          <cell r="AH95">
            <v>4</v>
          </cell>
          <cell r="AI95">
            <v>3</v>
          </cell>
          <cell r="AJ95">
            <v>3</v>
          </cell>
          <cell r="AK95">
            <v>2</v>
          </cell>
        </row>
        <row r="96">
          <cell r="A96">
            <v>1</v>
          </cell>
          <cell r="B96">
            <v>3</v>
          </cell>
          <cell r="C96">
            <v>1</v>
          </cell>
          <cell r="D96" t="str">
            <v/>
          </cell>
          <cell r="E96" t="str">
            <v/>
          </cell>
          <cell r="F96" t="str">
            <v/>
          </cell>
          <cell r="G96" t="str">
            <v/>
          </cell>
          <cell r="H96" t="str">
            <v/>
          </cell>
          <cell r="I96">
            <v>1</v>
          </cell>
          <cell r="J96">
            <v>4</v>
          </cell>
          <cell r="K96">
            <v>2</v>
          </cell>
          <cell r="L96" t="str">
            <v/>
          </cell>
          <cell r="M96" t="str">
            <v/>
          </cell>
          <cell r="N96" t="str">
            <v/>
          </cell>
          <cell r="O96" t="str">
            <v/>
          </cell>
          <cell r="P96" t="str">
            <v/>
          </cell>
          <cell r="Q96" t="str">
            <v/>
          </cell>
          <cell r="R96" t="str">
            <v/>
          </cell>
          <cell r="S96" t="str">
            <v/>
          </cell>
        </row>
        <row r="97">
          <cell r="A97">
            <v>2</v>
          </cell>
          <cell r="B97">
            <v>4</v>
          </cell>
          <cell r="C97">
            <v>2</v>
          </cell>
          <cell r="D97" t="str">
            <v/>
          </cell>
          <cell r="E97" t="str">
            <v/>
          </cell>
          <cell r="F97" t="str">
            <v/>
          </cell>
          <cell r="G97" t="str">
            <v/>
          </cell>
          <cell r="H97" t="str">
            <v/>
          </cell>
          <cell r="I97">
            <v>2</v>
          </cell>
          <cell r="J97">
            <v>5</v>
          </cell>
          <cell r="K97">
            <v>3</v>
          </cell>
          <cell r="L97">
            <v>0</v>
          </cell>
          <cell r="M97" t="str">
            <v/>
          </cell>
          <cell r="N97" t="str">
            <v/>
          </cell>
          <cell r="O97" t="str">
            <v/>
          </cell>
          <cell r="P97" t="str">
            <v/>
          </cell>
          <cell r="Q97" t="str">
            <v/>
          </cell>
          <cell r="R97" t="str">
            <v/>
          </cell>
          <cell r="S97" t="str">
            <v/>
          </cell>
        </row>
        <row r="98">
          <cell r="A98">
            <v>3</v>
          </cell>
          <cell r="B98">
            <v>4</v>
          </cell>
          <cell r="C98">
            <v>2</v>
          </cell>
          <cell r="D98">
            <v>1</v>
          </cell>
          <cell r="E98" t="str">
            <v/>
          </cell>
          <cell r="F98" t="str">
            <v/>
          </cell>
          <cell r="G98" t="str">
            <v/>
          </cell>
          <cell r="H98" t="str">
            <v/>
          </cell>
          <cell r="I98">
            <v>3</v>
          </cell>
          <cell r="J98">
            <v>5</v>
          </cell>
          <cell r="K98">
            <v>3</v>
          </cell>
          <cell r="L98">
            <v>1</v>
          </cell>
          <cell r="M98">
            <v>0</v>
          </cell>
          <cell r="N98" t="str">
            <v/>
          </cell>
          <cell r="O98" t="str">
            <v/>
          </cell>
          <cell r="P98" t="str">
            <v/>
          </cell>
          <cell r="Q98" t="str">
            <v/>
          </cell>
          <cell r="R98" t="str">
            <v/>
          </cell>
          <cell r="S98" t="str">
            <v/>
          </cell>
          <cell r="AE98">
            <v>0</v>
          </cell>
          <cell r="AF98" t="str">
            <v/>
          </cell>
          <cell r="AG98" t="str">
            <v/>
          </cell>
          <cell r="AH98" t="str">
            <v/>
          </cell>
          <cell r="AI98" t="str">
            <v/>
          </cell>
          <cell r="AJ98" t="str">
            <v/>
          </cell>
          <cell r="AK98" t="str">
            <v/>
          </cell>
        </row>
        <row r="99">
          <cell r="A99">
            <v>4</v>
          </cell>
          <cell r="B99">
            <v>5</v>
          </cell>
          <cell r="C99">
            <v>3</v>
          </cell>
          <cell r="D99">
            <v>2</v>
          </cell>
          <cell r="E99" t="str">
            <v/>
          </cell>
          <cell r="F99" t="str">
            <v/>
          </cell>
          <cell r="G99" t="str">
            <v/>
          </cell>
          <cell r="H99" t="str">
            <v/>
          </cell>
          <cell r="I99">
            <v>4</v>
          </cell>
          <cell r="J99">
            <v>6</v>
          </cell>
          <cell r="K99">
            <v>3</v>
          </cell>
          <cell r="L99">
            <v>2</v>
          </cell>
          <cell r="M99">
            <v>1</v>
          </cell>
          <cell r="N99">
            <v>0</v>
          </cell>
          <cell r="O99" t="str">
            <v/>
          </cell>
          <cell r="P99" t="str">
            <v/>
          </cell>
          <cell r="Q99" t="str">
            <v/>
          </cell>
          <cell r="R99" t="str">
            <v/>
          </cell>
          <cell r="S99" t="str">
            <v/>
          </cell>
          <cell r="AE99">
            <v>1</v>
          </cell>
          <cell r="AF99" t="str">
            <v/>
          </cell>
          <cell r="AG99">
            <v>1</v>
          </cell>
          <cell r="AH99" t="str">
            <v/>
          </cell>
          <cell r="AI99" t="str">
            <v/>
          </cell>
          <cell r="AJ99" t="str">
            <v/>
          </cell>
          <cell r="AK99" t="str">
            <v/>
          </cell>
        </row>
        <row r="100">
          <cell r="A100">
            <v>5</v>
          </cell>
          <cell r="B100">
            <v>5</v>
          </cell>
          <cell r="C100">
            <v>3</v>
          </cell>
          <cell r="D100">
            <v>2</v>
          </cell>
          <cell r="E100">
            <v>1</v>
          </cell>
          <cell r="F100" t="str">
            <v/>
          </cell>
          <cell r="G100" t="str">
            <v/>
          </cell>
          <cell r="H100" t="str">
            <v/>
          </cell>
          <cell r="I100">
            <v>5</v>
          </cell>
          <cell r="J100">
            <v>6</v>
          </cell>
          <cell r="K100">
            <v>3</v>
          </cell>
          <cell r="L100">
            <v>3</v>
          </cell>
          <cell r="M100">
            <v>2</v>
          </cell>
          <cell r="N100">
            <v>1</v>
          </cell>
          <cell r="O100">
            <v>0</v>
          </cell>
          <cell r="P100" t="str">
            <v/>
          </cell>
          <cell r="Q100" t="str">
            <v/>
          </cell>
          <cell r="R100" t="str">
            <v/>
          </cell>
          <cell r="S100" t="str">
            <v/>
          </cell>
          <cell r="AE100">
            <v>2</v>
          </cell>
          <cell r="AF100" t="str">
            <v/>
          </cell>
          <cell r="AG100">
            <v>2</v>
          </cell>
          <cell r="AH100" t="str">
            <v/>
          </cell>
          <cell r="AI100" t="str">
            <v/>
          </cell>
          <cell r="AJ100" t="str">
            <v/>
          </cell>
          <cell r="AK100" t="str">
            <v/>
          </cell>
        </row>
        <row r="101">
          <cell r="A101">
            <v>6</v>
          </cell>
          <cell r="B101">
            <v>5</v>
          </cell>
          <cell r="C101">
            <v>3</v>
          </cell>
          <cell r="D101">
            <v>3</v>
          </cell>
          <cell r="E101">
            <v>2</v>
          </cell>
          <cell r="F101" t="str">
            <v/>
          </cell>
          <cell r="G101" t="str">
            <v/>
          </cell>
          <cell r="H101" t="str">
            <v/>
          </cell>
          <cell r="I101">
            <v>6</v>
          </cell>
          <cell r="J101">
            <v>6</v>
          </cell>
          <cell r="K101">
            <v>3</v>
          </cell>
          <cell r="L101">
            <v>3</v>
          </cell>
          <cell r="M101">
            <v>3</v>
          </cell>
          <cell r="N101">
            <v>2</v>
          </cell>
          <cell r="O101">
            <v>1</v>
          </cell>
          <cell r="P101">
            <v>0</v>
          </cell>
          <cell r="Q101" t="str">
            <v/>
          </cell>
          <cell r="R101" t="str">
            <v/>
          </cell>
          <cell r="S101" t="str">
            <v/>
          </cell>
          <cell r="AE101">
            <v>3</v>
          </cell>
          <cell r="AF101" t="str">
            <v/>
          </cell>
          <cell r="AG101">
            <v>2</v>
          </cell>
          <cell r="AH101">
            <v>1</v>
          </cell>
          <cell r="AI101" t="str">
            <v/>
          </cell>
          <cell r="AJ101" t="str">
            <v/>
          </cell>
          <cell r="AK101" t="str">
            <v/>
          </cell>
        </row>
        <row r="102">
          <cell r="A102">
            <v>7</v>
          </cell>
          <cell r="B102">
            <v>6</v>
          </cell>
          <cell r="C102">
            <v>4</v>
          </cell>
          <cell r="D102">
            <v>3</v>
          </cell>
          <cell r="E102">
            <v>2</v>
          </cell>
          <cell r="F102">
            <v>1</v>
          </cell>
          <cell r="G102" t="str">
            <v/>
          </cell>
          <cell r="H102" t="str">
            <v/>
          </cell>
          <cell r="I102">
            <v>7</v>
          </cell>
          <cell r="J102">
            <v>6</v>
          </cell>
          <cell r="K102">
            <v>4</v>
          </cell>
          <cell r="L102">
            <v>3</v>
          </cell>
          <cell r="M102">
            <v>3</v>
          </cell>
          <cell r="N102">
            <v>3</v>
          </cell>
          <cell r="O102">
            <v>2</v>
          </cell>
          <cell r="P102">
            <v>1</v>
          </cell>
          <cell r="Q102">
            <v>0</v>
          </cell>
          <cell r="R102" t="str">
            <v/>
          </cell>
          <cell r="S102" t="str">
            <v/>
          </cell>
          <cell r="AE102">
            <v>4</v>
          </cell>
          <cell r="AF102" t="str">
            <v/>
          </cell>
          <cell r="AG102">
            <v>3</v>
          </cell>
          <cell r="AH102">
            <v>2</v>
          </cell>
          <cell r="AI102" t="str">
            <v/>
          </cell>
          <cell r="AJ102" t="str">
            <v/>
          </cell>
          <cell r="AK102" t="str">
            <v/>
          </cell>
        </row>
        <row r="103">
          <cell r="A103">
            <v>8</v>
          </cell>
          <cell r="B103">
            <v>6</v>
          </cell>
          <cell r="C103">
            <v>4</v>
          </cell>
          <cell r="D103">
            <v>3</v>
          </cell>
          <cell r="E103">
            <v>3</v>
          </cell>
          <cell r="F103">
            <v>2</v>
          </cell>
          <cell r="G103" t="str">
            <v/>
          </cell>
          <cell r="H103" t="str">
            <v/>
          </cell>
          <cell r="I103">
            <v>8</v>
          </cell>
          <cell r="J103">
            <v>6</v>
          </cell>
          <cell r="K103">
            <v>4</v>
          </cell>
          <cell r="L103">
            <v>4</v>
          </cell>
          <cell r="M103">
            <v>3</v>
          </cell>
          <cell r="N103">
            <v>3</v>
          </cell>
          <cell r="O103">
            <v>3</v>
          </cell>
          <cell r="P103">
            <v>2</v>
          </cell>
          <cell r="Q103">
            <v>1</v>
          </cell>
          <cell r="R103">
            <v>0</v>
          </cell>
          <cell r="S103" t="str">
            <v/>
          </cell>
          <cell r="AE103">
            <v>5</v>
          </cell>
          <cell r="AF103" t="str">
            <v/>
          </cell>
          <cell r="AG103">
            <v>3</v>
          </cell>
          <cell r="AH103">
            <v>2</v>
          </cell>
          <cell r="AI103">
            <v>1</v>
          </cell>
          <cell r="AJ103" t="str">
            <v/>
          </cell>
          <cell r="AK103" t="str">
            <v/>
          </cell>
        </row>
        <row r="104">
          <cell r="A104">
            <v>9</v>
          </cell>
          <cell r="B104">
            <v>6</v>
          </cell>
          <cell r="C104">
            <v>4</v>
          </cell>
          <cell r="D104">
            <v>4</v>
          </cell>
          <cell r="E104">
            <v>3</v>
          </cell>
          <cell r="F104">
            <v>2</v>
          </cell>
          <cell r="G104">
            <v>1</v>
          </cell>
          <cell r="H104" t="str">
            <v/>
          </cell>
          <cell r="I104">
            <v>9</v>
          </cell>
          <cell r="J104">
            <v>6</v>
          </cell>
          <cell r="K104">
            <v>5</v>
          </cell>
          <cell r="L104">
            <v>4</v>
          </cell>
          <cell r="M104">
            <v>4</v>
          </cell>
          <cell r="N104">
            <v>4</v>
          </cell>
          <cell r="O104">
            <v>4</v>
          </cell>
          <cell r="P104">
            <v>3</v>
          </cell>
          <cell r="Q104">
            <v>2</v>
          </cell>
          <cell r="R104">
            <v>1</v>
          </cell>
          <cell r="S104">
            <v>0</v>
          </cell>
          <cell r="AE104">
            <v>6</v>
          </cell>
          <cell r="AF104" t="str">
            <v/>
          </cell>
          <cell r="AG104">
            <v>3</v>
          </cell>
          <cell r="AH104">
            <v>3</v>
          </cell>
          <cell r="AI104">
            <v>2</v>
          </cell>
          <cell r="AJ104" t="str">
            <v/>
          </cell>
          <cell r="AK104" t="str">
            <v/>
          </cell>
        </row>
        <row r="105">
          <cell r="A105">
            <v>10</v>
          </cell>
          <cell r="B105">
            <v>6</v>
          </cell>
          <cell r="C105">
            <v>4</v>
          </cell>
          <cell r="D105">
            <v>4</v>
          </cell>
          <cell r="E105">
            <v>3</v>
          </cell>
          <cell r="F105">
            <v>3</v>
          </cell>
          <cell r="G105">
            <v>2</v>
          </cell>
          <cell r="H105" t="str">
            <v/>
          </cell>
          <cell r="I105">
            <v>10</v>
          </cell>
          <cell r="J105">
            <v>6</v>
          </cell>
          <cell r="K105">
            <v>5</v>
          </cell>
          <cell r="L105">
            <v>5</v>
          </cell>
          <cell r="M105">
            <v>4</v>
          </cell>
          <cell r="N105">
            <v>4</v>
          </cell>
          <cell r="O105">
            <v>4</v>
          </cell>
          <cell r="P105">
            <v>4</v>
          </cell>
          <cell r="Q105">
            <v>3</v>
          </cell>
          <cell r="R105">
            <v>2</v>
          </cell>
          <cell r="S105">
            <v>1</v>
          </cell>
          <cell r="AE105">
            <v>7</v>
          </cell>
          <cell r="AF105" t="str">
            <v/>
          </cell>
          <cell r="AG105">
            <v>4</v>
          </cell>
          <cell r="AH105">
            <v>3</v>
          </cell>
          <cell r="AI105">
            <v>2</v>
          </cell>
          <cell r="AJ105">
            <v>1</v>
          </cell>
          <cell r="AK105" t="str">
            <v/>
          </cell>
        </row>
        <row r="106">
          <cell r="A106">
            <v>11</v>
          </cell>
          <cell r="B106" t="str">
            <v/>
          </cell>
          <cell r="C106" t="str">
            <v/>
          </cell>
          <cell r="D106" t="str">
            <v/>
          </cell>
          <cell r="E106" t="str">
            <v/>
          </cell>
          <cell r="F106" t="str">
            <v/>
          </cell>
          <cell r="G106" t="str">
            <v/>
          </cell>
          <cell r="H106" t="str">
            <v/>
          </cell>
          <cell r="AE106">
            <v>8</v>
          </cell>
          <cell r="AF106" t="str">
            <v/>
          </cell>
          <cell r="AG106">
            <v>4</v>
          </cell>
          <cell r="AH106">
            <v>3</v>
          </cell>
          <cell r="AI106">
            <v>3</v>
          </cell>
          <cell r="AJ106">
            <v>2</v>
          </cell>
          <cell r="AK106" t="str">
            <v/>
          </cell>
        </row>
        <row r="107">
          <cell r="A107">
            <v>12</v>
          </cell>
          <cell r="B107" t="str">
            <v/>
          </cell>
          <cell r="C107" t="str">
            <v/>
          </cell>
          <cell r="D107" t="str">
            <v/>
          </cell>
          <cell r="E107" t="str">
            <v/>
          </cell>
          <cell r="F107" t="str">
            <v/>
          </cell>
          <cell r="G107" t="str">
            <v/>
          </cell>
          <cell r="H107" t="str">
            <v/>
          </cell>
          <cell r="AE107">
            <v>9</v>
          </cell>
          <cell r="AF107" t="str">
            <v/>
          </cell>
          <cell r="AG107">
            <v>4</v>
          </cell>
          <cell r="AH107">
            <v>4</v>
          </cell>
          <cell r="AI107">
            <v>3</v>
          </cell>
          <cell r="AJ107">
            <v>2</v>
          </cell>
          <cell r="AK107">
            <v>1</v>
          </cell>
        </row>
        <row r="108">
          <cell r="A108">
            <v>13</v>
          </cell>
          <cell r="B108" t="str">
            <v/>
          </cell>
          <cell r="C108" t="str">
            <v/>
          </cell>
          <cell r="D108" t="str">
            <v/>
          </cell>
          <cell r="E108" t="str">
            <v/>
          </cell>
          <cell r="F108" t="str">
            <v/>
          </cell>
          <cell r="G108" t="str">
            <v/>
          </cell>
          <cell r="H108" t="str">
            <v/>
          </cell>
          <cell r="I108">
            <v>0</v>
          </cell>
          <cell r="J108" t="str">
            <v/>
          </cell>
          <cell r="K108" t="str">
            <v/>
          </cell>
          <cell r="L108" t="str">
            <v/>
          </cell>
          <cell r="M108" t="str">
            <v/>
          </cell>
          <cell r="N108" t="str">
            <v/>
          </cell>
          <cell r="O108" t="str">
            <v/>
          </cell>
          <cell r="P108" t="str">
            <v/>
          </cell>
          <cell r="Q108" t="str">
            <v/>
          </cell>
          <cell r="R108" t="str">
            <v/>
          </cell>
          <cell r="S108" t="str">
            <v/>
          </cell>
          <cell r="AE108">
            <v>10</v>
          </cell>
          <cell r="AF108" t="str">
            <v/>
          </cell>
          <cell r="AG108">
            <v>4</v>
          </cell>
          <cell r="AH108">
            <v>4</v>
          </cell>
          <cell r="AI108">
            <v>3</v>
          </cell>
          <cell r="AJ108">
            <v>3</v>
          </cell>
          <cell r="AK108">
            <v>2</v>
          </cell>
        </row>
        <row r="109">
          <cell r="A109">
            <v>14</v>
          </cell>
          <cell r="B109" t="str">
            <v/>
          </cell>
          <cell r="C109" t="str">
            <v/>
          </cell>
          <cell r="D109" t="str">
            <v/>
          </cell>
          <cell r="E109" t="str">
            <v/>
          </cell>
          <cell r="F109" t="str">
            <v/>
          </cell>
          <cell r="G109" t="str">
            <v/>
          </cell>
          <cell r="H109" t="str">
            <v/>
          </cell>
          <cell r="I109">
            <v>1</v>
          </cell>
          <cell r="J109">
            <v>5</v>
          </cell>
          <cell r="K109">
            <v>3</v>
          </cell>
          <cell r="L109" t="str">
            <v/>
          </cell>
          <cell r="M109" t="str">
            <v/>
          </cell>
          <cell r="N109" t="str">
            <v/>
          </cell>
          <cell r="O109" t="str">
            <v/>
          </cell>
          <cell r="P109" t="str">
            <v/>
          </cell>
          <cell r="Q109" t="str">
            <v/>
          </cell>
          <cell r="R109" t="str">
            <v/>
          </cell>
          <cell r="S109" t="str">
            <v/>
          </cell>
        </row>
        <row r="110">
          <cell r="A110">
            <v>15</v>
          </cell>
          <cell r="B110" t="str">
            <v/>
          </cell>
          <cell r="C110" t="str">
            <v/>
          </cell>
          <cell r="D110" t="str">
            <v/>
          </cell>
          <cell r="E110" t="str">
            <v/>
          </cell>
          <cell r="F110" t="str">
            <v/>
          </cell>
          <cell r="G110" t="str">
            <v/>
          </cell>
          <cell r="H110" t="str">
            <v/>
          </cell>
          <cell r="I110">
            <v>2</v>
          </cell>
          <cell r="J110">
            <v>6</v>
          </cell>
          <cell r="K110">
            <v>4</v>
          </cell>
          <cell r="L110" t="str">
            <v/>
          </cell>
          <cell r="M110" t="str">
            <v/>
          </cell>
          <cell r="N110" t="str">
            <v/>
          </cell>
          <cell r="O110" t="str">
            <v/>
          </cell>
          <cell r="P110" t="str">
            <v/>
          </cell>
          <cell r="Q110" t="str">
            <v/>
          </cell>
          <cell r="R110" t="str">
            <v/>
          </cell>
          <cell r="S110" t="str">
            <v/>
          </cell>
        </row>
        <row r="111">
          <cell r="A111">
            <v>16</v>
          </cell>
          <cell r="B111" t="str">
            <v/>
          </cell>
          <cell r="C111" t="str">
            <v/>
          </cell>
          <cell r="D111" t="str">
            <v/>
          </cell>
          <cell r="E111" t="str">
            <v/>
          </cell>
          <cell r="F111" t="str">
            <v/>
          </cell>
          <cell r="G111" t="str">
            <v/>
          </cell>
          <cell r="H111" t="str">
            <v/>
          </cell>
          <cell r="I111">
            <v>3</v>
          </cell>
          <cell r="J111">
            <v>6</v>
          </cell>
          <cell r="K111">
            <v>5</v>
          </cell>
          <cell r="L111" t="str">
            <v/>
          </cell>
          <cell r="M111" t="str">
            <v/>
          </cell>
          <cell r="N111" t="str">
            <v/>
          </cell>
          <cell r="O111" t="str">
            <v/>
          </cell>
          <cell r="P111" t="str">
            <v/>
          </cell>
          <cell r="Q111" t="str">
            <v/>
          </cell>
          <cell r="R111" t="str">
            <v/>
          </cell>
          <cell r="S111" t="str">
            <v/>
          </cell>
          <cell r="AE111">
            <v>0</v>
          </cell>
          <cell r="AF111" t="str">
            <v/>
          </cell>
          <cell r="AG111" t="str">
            <v/>
          </cell>
          <cell r="AH111" t="str">
            <v/>
          </cell>
          <cell r="AI111" t="str">
            <v/>
          </cell>
          <cell r="AJ111" t="str">
            <v/>
          </cell>
          <cell r="AK111" t="str">
            <v/>
          </cell>
          <cell r="AL111" t="str">
            <v/>
          </cell>
        </row>
        <row r="112">
          <cell r="A112">
            <v>17</v>
          </cell>
          <cell r="B112" t="str">
            <v/>
          </cell>
          <cell r="C112" t="str">
            <v/>
          </cell>
          <cell r="D112" t="str">
            <v/>
          </cell>
          <cell r="E112" t="str">
            <v/>
          </cell>
          <cell r="F112" t="str">
            <v/>
          </cell>
          <cell r="G112" t="str">
            <v/>
          </cell>
          <cell r="H112" t="str">
            <v/>
          </cell>
          <cell r="I112">
            <v>4</v>
          </cell>
          <cell r="J112">
            <v>6</v>
          </cell>
          <cell r="K112">
            <v>6</v>
          </cell>
          <cell r="L112">
            <v>3</v>
          </cell>
          <cell r="M112" t="str">
            <v/>
          </cell>
          <cell r="N112" t="str">
            <v/>
          </cell>
          <cell r="O112" t="str">
            <v/>
          </cell>
          <cell r="P112" t="str">
            <v/>
          </cell>
          <cell r="Q112" t="str">
            <v/>
          </cell>
          <cell r="R112" t="str">
            <v/>
          </cell>
          <cell r="S112" t="str">
            <v/>
          </cell>
          <cell r="AE112">
            <v>1</v>
          </cell>
          <cell r="AF112" t="str">
            <v/>
          </cell>
          <cell r="AG112">
            <v>2</v>
          </cell>
          <cell r="AH112" t="str">
            <v/>
          </cell>
          <cell r="AI112" t="str">
            <v/>
          </cell>
          <cell r="AJ112" t="str">
            <v/>
          </cell>
          <cell r="AK112" t="str">
            <v/>
          </cell>
          <cell r="AL112" t="str">
            <v/>
          </cell>
        </row>
        <row r="113">
          <cell r="A113">
            <v>18</v>
          </cell>
          <cell r="B113" t="str">
            <v/>
          </cell>
          <cell r="C113" t="str">
            <v/>
          </cell>
          <cell r="D113" t="str">
            <v/>
          </cell>
          <cell r="E113" t="str">
            <v/>
          </cell>
          <cell r="F113" t="str">
            <v/>
          </cell>
          <cell r="G113" t="str">
            <v/>
          </cell>
          <cell r="H113" t="str">
            <v/>
          </cell>
          <cell r="I113">
            <v>5</v>
          </cell>
          <cell r="J113">
            <v>6</v>
          </cell>
          <cell r="K113">
            <v>6</v>
          </cell>
          <cell r="L113">
            <v>4</v>
          </cell>
          <cell r="M113" t="str">
            <v/>
          </cell>
          <cell r="N113" t="str">
            <v/>
          </cell>
          <cell r="O113" t="str">
            <v/>
          </cell>
          <cell r="P113" t="str">
            <v/>
          </cell>
          <cell r="Q113" t="str">
            <v/>
          </cell>
          <cell r="R113" t="str">
            <v/>
          </cell>
          <cell r="S113" t="str">
            <v/>
          </cell>
          <cell r="AE113">
            <v>2</v>
          </cell>
          <cell r="AF113" t="str">
            <v/>
          </cell>
          <cell r="AG113">
            <v>2</v>
          </cell>
          <cell r="AH113" t="str">
            <v/>
          </cell>
          <cell r="AI113" t="str">
            <v/>
          </cell>
          <cell r="AJ113" t="str">
            <v/>
          </cell>
          <cell r="AK113" t="str">
            <v/>
          </cell>
          <cell r="AL113" t="str">
            <v/>
          </cell>
        </row>
        <row r="114">
          <cell r="A114">
            <v>19</v>
          </cell>
          <cell r="B114" t="str">
            <v/>
          </cell>
          <cell r="C114" t="str">
            <v/>
          </cell>
          <cell r="D114" t="str">
            <v/>
          </cell>
          <cell r="E114" t="str">
            <v/>
          </cell>
          <cell r="F114" t="str">
            <v/>
          </cell>
          <cell r="G114" t="str">
            <v/>
          </cell>
          <cell r="H114" t="str">
            <v/>
          </cell>
          <cell r="I114">
            <v>6</v>
          </cell>
          <cell r="J114">
            <v>6</v>
          </cell>
          <cell r="K114">
            <v>6</v>
          </cell>
          <cell r="L114">
            <v>5</v>
          </cell>
          <cell r="M114">
            <v>3</v>
          </cell>
          <cell r="N114" t="str">
            <v/>
          </cell>
          <cell r="O114" t="str">
            <v/>
          </cell>
          <cell r="P114" t="str">
            <v/>
          </cell>
          <cell r="Q114" t="str">
            <v/>
          </cell>
          <cell r="R114" t="str">
            <v/>
          </cell>
          <cell r="S114" t="str">
            <v/>
          </cell>
          <cell r="AE114">
            <v>3</v>
          </cell>
          <cell r="AF114" t="str">
            <v/>
          </cell>
          <cell r="AG114">
            <v>3</v>
          </cell>
          <cell r="AH114">
            <v>2</v>
          </cell>
          <cell r="AI114" t="str">
            <v/>
          </cell>
          <cell r="AJ114" t="str">
            <v/>
          </cell>
          <cell r="AK114" t="str">
            <v/>
          </cell>
          <cell r="AL114" t="str">
            <v/>
          </cell>
        </row>
        <row r="115">
          <cell r="A115">
            <v>20</v>
          </cell>
          <cell r="B115" t="str">
            <v/>
          </cell>
          <cell r="C115" t="str">
            <v/>
          </cell>
          <cell r="D115" t="str">
            <v/>
          </cell>
          <cell r="E115" t="str">
            <v/>
          </cell>
          <cell r="F115" t="str">
            <v/>
          </cell>
          <cell r="G115" t="str">
            <v/>
          </cell>
          <cell r="H115" t="str">
            <v/>
          </cell>
          <cell r="I115">
            <v>7</v>
          </cell>
          <cell r="J115">
            <v>6</v>
          </cell>
          <cell r="K115">
            <v>6</v>
          </cell>
          <cell r="L115">
            <v>6</v>
          </cell>
          <cell r="M115">
            <v>4</v>
          </cell>
          <cell r="N115" t="str">
            <v/>
          </cell>
          <cell r="O115" t="str">
            <v/>
          </cell>
          <cell r="P115" t="str">
            <v/>
          </cell>
          <cell r="Q115" t="str">
            <v/>
          </cell>
          <cell r="R115" t="str">
            <v/>
          </cell>
          <cell r="S115" t="str">
            <v/>
          </cell>
          <cell r="AE115">
            <v>4</v>
          </cell>
          <cell r="AF115" t="str">
            <v/>
          </cell>
          <cell r="AG115">
            <v>3</v>
          </cell>
          <cell r="AH115">
            <v>2</v>
          </cell>
          <cell r="AI115" t="str">
            <v/>
          </cell>
          <cell r="AJ115" t="str">
            <v/>
          </cell>
          <cell r="AK115" t="str">
            <v/>
          </cell>
          <cell r="AL115" t="str">
            <v/>
          </cell>
        </row>
        <row r="116">
          <cell r="I116">
            <v>8</v>
          </cell>
          <cell r="J116">
            <v>6</v>
          </cell>
          <cell r="K116">
            <v>6</v>
          </cell>
          <cell r="L116">
            <v>6</v>
          </cell>
          <cell r="M116">
            <v>5</v>
          </cell>
          <cell r="N116">
            <v>3</v>
          </cell>
          <cell r="O116" t="str">
            <v/>
          </cell>
          <cell r="P116" t="str">
            <v/>
          </cell>
          <cell r="Q116" t="str">
            <v/>
          </cell>
          <cell r="R116" t="str">
            <v/>
          </cell>
          <cell r="S116" t="str">
            <v/>
          </cell>
          <cell r="AE116">
            <v>5</v>
          </cell>
          <cell r="AF116" t="str">
            <v/>
          </cell>
          <cell r="AG116">
            <v>4</v>
          </cell>
          <cell r="AH116">
            <v>3</v>
          </cell>
          <cell r="AI116">
            <v>2</v>
          </cell>
          <cell r="AJ116" t="str">
            <v/>
          </cell>
          <cell r="AK116" t="str">
            <v/>
          </cell>
          <cell r="AL116" t="str">
            <v/>
          </cell>
        </row>
        <row r="117">
          <cell r="I117">
            <v>9</v>
          </cell>
          <cell r="J117">
            <v>6</v>
          </cell>
          <cell r="K117">
            <v>6</v>
          </cell>
          <cell r="L117">
            <v>6</v>
          </cell>
          <cell r="M117">
            <v>6</v>
          </cell>
          <cell r="N117">
            <v>4</v>
          </cell>
          <cell r="O117" t="str">
            <v/>
          </cell>
          <cell r="P117" t="str">
            <v/>
          </cell>
          <cell r="Q117" t="str">
            <v/>
          </cell>
          <cell r="R117" t="str">
            <v/>
          </cell>
          <cell r="S117" t="str">
            <v/>
          </cell>
          <cell r="AE117">
            <v>6</v>
          </cell>
          <cell r="AF117" t="str">
            <v/>
          </cell>
          <cell r="AG117">
            <v>4</v>
          </cell>
          <cell r="AH117">
            <v>3</v>
          </cell>
          <cell r="AI117">
            <v>2</v>
          </cell>
          <cell r="AJ117">
            <v>2</v>
          </cell>
          <cell r="AK117" t="str">
            <v/>
          </cell>
          <cell r="AL117" t="str">
            <v/>
          </cell>
        </row>
        <row r="118">
          <cell r="A118">
            <v>0</v>
          </cell>
          <cell r="B118" t="str">
            <v/>
          </cell>
          <cell r="C118" t="str">
            <v/>
          </cell>
          <cell r="D118" t="str">
            <v/>
          </cell>
          <cell r="E118" t="str">
            <v/>
          </cell>
          <cell r="F118" t="str">
            <v/>
          </cell>
          <cell r="G118" t="str">
            <v/>
          </cell>
          <cell r="H118" t="str">
            <v/>
          </cell>
          <cell r="I118">
            <v>10</v>
          </cell>
          <cell r="J118">
            <v>6</v>
          </cell>
          <cell r="K118">
            <v>6</v>
          </cell>
          <cell r="L118">
            <v>6</v>
          </cell>
          <cell r="M118">
            <v>6</v>
          </cell>
          <cell r="N118">
            <v>5</v>
          </cell>
          <cell r="O118">
            <v>3</v>
          </cell>
          <cell r="P118" t="str">
            <v/>
          </cell>
          <cell r="Q118" t="str">
            <v/>
          </cell>
          <cell r="R118" t="str">
            <v/>
          </cell>
          <cell r="S118" t="str">
            <v/>
          </cell>
          <cell r="AE118">
            <v>7</v>
          </cell>
          <cell r="AF118" t="str">
            <v/>
          </cell>
          <cell r="AG118">
            <v>4</v>
          </cell>
          <cell r="AH118">
            <v>4</v>
          </cell>
          <cell r="AI118">
            <v>3</v>
          </cell>
          <cell r="AJ118">
            <v>2</v>
          </cell>
          <cell r="AK118">
            <v>2</v>
          </cell>
          <cell r="AL118" t="str">
            <v/>
          </cell>
        </row>
        <row r="119">
          <cell r="A119">
            <v>1</v>
          </cell>
          <cell r="B119" t="str">
            <v/>
          </cell>
          <cell r="C119" t="str">
            <v/>
          </cell>
          <cell r="D119" t="str">
            <v/>
          </cell>
          <cell r="E119" t="str">
            <v/>
          </cell>
          <cell r="F119" t="str">
            <v/>
          </cell>
          <cell r="G119" t="str">
            <v/>
          </cell>
          <cell r="H119" t="str">
            <v/>
          </cell>
          <cell r="I119">
            <v>11</v>
          </cell>
          <cell r="J119">
            <v>6</v>
          </cell>
          <cell r="K119">
            <v>6</v>
          </cell>
          <cell r="L119">
            <v>6</v>
          </cell>
          <cell r="M119">
            <v>6</v>
          </cell>
          <cell r="N119">
            <v>6</v>
          </cell>
          <cell r="O119">
            <v>4</v>
          </cell>
          <cell r="P119" t="str">
            <v/>
          </cell>
          <cell r="Q119" t="str">
            <v/>
          </cell>
          <cell r="R119" t="str">
            <v/>
          </cell>
          <cell r="S119" t="str">
            <v/>
          </cell>
          <cell r="AE119">
            <v>8</v>
          </cell>
          <cell r="AF119" t="str">
            <v/>
          </cell>
          <cell r="AG119">
            <v>4</v>
          </cell>
          <cell r="AH119">
            <v>4</v>
          </cell>
          <cell r="AI119">
            <v>3</v>
          </cell>
          <cell r="AJ119">
            <v>3</v>
          </cell>
          <cell r="AK119">
            <v>2</v>
          </cell>
          <cell r="AL119">
            <v>2</v>
          </cell>
        </row>
        <row r="120">
          <cell r="A120">
            <v>2</v>
          </cell>
          <cell r="B120" t="str">
            <v/>
          </cell>
          <cell r="C120" t="str">
            <v/>
          </cell>
          <cell r="D120" t="str">
            <v/>
          </cell>
          <cell r="E120" t="str">
            <v/>
          </cell>
          <cell r="F120" t="str">
            <v/>
          </cell>
          <cell r="G120" t="str">
            <v/>
          </cell>
          <cell r="H120" t="str">
            <v/>
          </cell>
          <cell r="I120">
            <v>12</v>
          </cell>
          <cell r="J120">
            <v>6</v>
          </cell>
          <cell r="K120">
            <v>6</v>
          </cell>
          <cell r="L120">
            <v>6</v>
          </cell>
          <cell r="M120">
            <v>6</v>
          </cell>
          <cell r="N120">
            <v>6</v>
          </cell>
          <cell r="O120">
            <v>5</v>
          </cell>
          <cell r="P120">
            <v>3</v>
          </cell>
          <cell r="Q120" t="str">
            <v/>
          </cell>
          <cell r="R120" t="str">
            <v/>
          </cell>
          <cell r="S120" t="str">
            <v/>
          </cell>
          <cell r="AE120">
            <v>9</v>
          </cell>
          <cell r="AF120" t="str">
            <v/>
          </cell>
          <cell r="AG120">
            <v>4</v>
          </cell>
          <cell r="AH120">
            <v>4</v>
          </cell>
          <cell r="AI120">
            <v>4</v>
          </cell>
          <cell r="AJ120">
            <v>3</v>
          </cell>
          <cell r="AK120">
            <v>3</v>
          </cell>
          <cell r="AL120">
            <v>2</v>
          </cell>
        </row>
        <row r="121">
          <cell r="A121">
            <v>3</v>
          </cell>
          <cell r="B121" t="str">
            <v/>
          </cell>
          <cell r="C121" t="str">
            <v/>
          </cell>
          <cell r="D121" t="str">
            <v/>
          </cell>
          <cell r="E121" t="str">
            <v/>
          </cell>
          <cell r="F121" t="str">
            <v/>
          </cell>
          <cell r="G121" t="str">
            <v/>
          </cell>
          <cell r="H121" t="str">
            <v/>
          </cell>
          <cell r="I121">
            <v>13</v>
          </cell>
          <cell r="J121">
            <v>6</v>
          </cell>
          <cell r="K121">
            <v>6</v>
          </cell>
          <cell r="L121">
            <v>6</v>
          </cell>
          <cell r="M121">
            <v>6</v>
          </cell>
          <cell r="N121">
            <v>6</v>
          </cell>
          <cell r="O121">
            <v>6</v>
          </cell>
          <cell r="P121">
            <v>4</v>
          </cell>
          <cell r="Q121" t="str">
            <v/>
          </cell>
          <cell r="R121" t="str">
            <v/>
          </cell>
          <cell r="S121" t="str">
            <v/>
          </cell>
          <cell r="AE121">
            <v>10</v>
          </cell>
          <cell r="AF121" t="str">
            <v/>
          </cell>
          <cell r="AG121">
            <v>4</v>
          </cell>
          <cell r="AH121">
            <v>4</v>
          </cell>
          <cell r="AI121">
            <v>4</v>
          </cell>
          <cell r="AJ121">
            <v>3</v>
          </cell>
          <cell r="AK121">
            <v>3</v>
          </cell>
          <cell r="AL121">
            <v>3</v>
          </cell>
        </row>
        <row r="122">
          <cell r="A122">
            <v>4</v>
          </cell>
          <cell r="B122" t="str">
            <v/>
          </cell>
          <cell r="C122">
            <v>0</v>
          </cell>
          <cell r="D122" t="str">
            <v/>
          </cell>
          <cell r="E122" t="str">
            <v/>
          </cell>
          <cell r="F122" t="str">
            <v/>
          </cell>
          <cell r="G122" t="str">
            <v/>
          </cell>
          <cell r="H122" t="str">
            <v/>
          </cell>
          <cell r="I122">
            <v>14</v>
          </cell>
          <cell r="J122">
            <v>6</v>
          </cell>
          <cell r="K122">
            <v>6</v>
          </cell>
          <cell r="L122">
            <v>6</v>
          </cell>
          <cell r="M122">
            <v>6</v>
          </cell>
          <cell r="N122">
            <v>6</v>
          </cell>
          <cell r="O122">
            <v>6</v>
          </cell>
          <cell r="P122">
            <v>5</v>
          </cell>
          <cell r="Q122">
            <v>3</v>
          </cell>
          <cell r="R122" t="str">
            <v/>
          </cell>
          <cell r="S122" t="str">
            <v/>
          </cell>
        </row>
        <row r="123">
          <cell r="A123">
            <v>5</v>
          </cell>
          <cell r="B123" t="str">
            <v/>
          </cell>
          <cell r="C123">
            <v>0</v>
          </cell>
          <cell r="D123" t="str">
            <v/>
          </cell>
          <cell r="E123" t="str">
            <v/>
          </cell>
          <cell r="F123" t="str">
            <v/>
          </cell>
          <cell r="G123" t="str">
            <v/>
          </cell>
          <cell r="H123" t="str">
            <v/>
          </cell>
          <cell r="I123">
            <v>15</v>
          </cell>
          <cell r="J123">
            <v>6</v>
          </cell>
          <cell r="K123">
            <v>6</v>
          </cell>
          <cell r="L123">
            <v>6</v>
          </cell>
          <cell r="M123">
            <v>6</v>
          </cell>
          <cell r="N123">
            <v>6</v>
          </cell>
          <cell r="O123">
            <v>6</v>
          </cell>
          <cell r="P123">
            <v>6</v>
          </cell>
          <cell r="Q123">
            <v>4</v>
          </cell>
          <cell r="R123" t="str">
            <v/>
          </cell>
          <cell r="S123" t="str">
            <v/>
          </cell>
        </row>
        <row r="124">
          <cell r="A124">
            <v>6</v>
          </cell>
          <cell r="B124" t="str">
            <v/>
          </cell>
          <cell r="C124">
            <v>1</v>
          </cell>
          <cell r="D124" t="str">
            <v/>
          </cell>
          <cell r="E124" t="str">
            <v/>
          </cell>
          <cell r="F124" t="str">
            <v/>
          </cell>
          <cell r="G124" t="str">
            <v/>
          </cell>
          <cell r="H124" t="str">
            <v/>
          </cell>
          <cell r="I124">
            <v>16</v>
          </cell>
          <cell r="J124">
            <v>6</v>
          </cell>
          <cell r="K124">
            <v>6</v>
          </cell>
          <cell r="L124">
            <v>6</v>
          </cell>
          <cell r="M124">
            <v>6</v>
          </cell>
          <cell r="N124">
            <v>6</v>
          </cell>
          <cell r="O124">
            <v>6</v>
          </cell>
          <cell r="P124">
            <v>6</v>
          </cell>
          <cell r="Q124">
            <v>5</v>
          </cell>
          <cell r="R124">
            <v>3</v>
          </cell>
          <cell r="S124" t="str">
            <v/>
          </cell>
          <cell r="AE124">
            <v>0</v>
          </cell>
          <cell r="AF124" t="str">
            <v/>
          </cell>
          <cell r="AG124" t="str">
            <v/>
          </cell>
          <cell r="AH124" t="str">
            <v/>
          </cell>
          <cell r="AI124" t="str">
            <v/>
          </cell>
          <cell r="AJ124" t="str">
            <v/>
          </cell>
        </row>
        <row r="125">
          <cell r="A125">
            <v>7</v>
          </cell>
          <cell r="B125" t="str">
            <v/>
          </cell>
          <cell r="C125">
            <v>1</v>
          </cell>
          <cell r="D125" t="str">
            <v/>
          </cell>
          <cell r="E125" t="str">
            <v/>
          </cell>
          <cell r="F125" t="str">
            <v/>
          </cell>
          <cell r="G125" t="str">
            <v/>
          </cell>
          <cell r="H125" t="str">
            <v/>
          </cell>
          <cell r="I125">
            <v>17</v>
          </cell>
          <cell r="J125">
            <v>6</v>
          </cell>
          <cell r="K125">
            <v>6</v>
          </cell>
          <cell r="L125">
            <v>6</v>
          </cell>
          <cell r="M125">
            <v>6</v>
          </cell>
          <cell r="N125">
            <v>6</v>
          </cell>
          <cell r="O125">
            <v>6</v>
          </cell>
          <cell r="P125">
            <v>6</v>
          </cell>
          <cell r="Q125">
            <v>6</v>
          </cell>
          <cell r="R125">
            <v>4</v>
          </cell>
          <cell r="S125" t="str">
            <v/>
          </cell>
          <cell r="AE125">
            <v>1</v>
          </cell>
          <cell r="AF125" t="str">
            <v/>
          </cell>
          <cell r="AG125">
            <v>0</v>
          </cell>
          <cell r="AH125" t="str">
            <v/>
          </cell>
          <cell r="AI125" t="str">
            <v/>
          </cell>
          <cell r="AJ125" t="str">
            <v/>
          </cell>
        </row>
        <row r="126">
          <cell r="A126">
            <v>8</v>
          </cell>
          <cell r="B126" t="str">
            <v/>
          </cell>
          <cell r="C126">
            <v>1</v>
          </cell>
          <cell r="D126">
            <v>0</v>
          </cell>
          <cell r="E126" t="str">
            <v/>
          </cell>
          <cell r="F126" t="str">
            <v/>
          </cell>
          <cell r="G126" t="str">
            <v/>
          </cell>
          <cell r="H126" t="str">
            <v/>
          </cell>
          <cell r="I126">
            <v>18</v>
          </cell>
          <cell r="J126">
            <v>6</v>
          </cell>
          <cell r="K126">
            <v>6</v>
          </cell>
          <cell r="L126">
            <v>6</v>
          </cell>
          <cell r="M126">
            <v>6</v>
          </cell>
          <cell r="N126">
            <v>6</v>
          </cell>
          <cell r="O126">
            <v>6</v>
          </cell>
          <cell r="P126">
            <v>6</v>
          </cell>
          <cell r="Q126">
            <v>6</v>
          </cell>
          <cell r="R126">
            <v>5</v>
          </cell>
          <cell r="S126">
            <v>3</v>
          </cell>
          <cell r="AE126">
            <v>2</v>
          </cell>
          <cell r="AF126" t="str">
            <v/>
          </cell>
          <cell r="AG126">
            <v>1</v>
          </cell>
          <cell r="AH126" t="str">
            <v/>
          </cell>
          <cell r="AI126" t="str">
            <v/>
          </cell>
          <cell r="AJ126" t="str">
            <v/>
          </cell>
        </row>
        <row r="127">
          <cell r="A127">
            <v>9</v>
          </cell>
          <cell r="B127" t="str">
            <v/>
          </cell>
          <cell r="C127">
            <v>1</v>
          </cell>
          <cell r="D127">
            <v>0</v>
          </cell>
          <cell r="E127" t="str">
            <v/>
          </cell>
          <cell r="F127" t="str">
            <v/>
          </cell>
          <cell r="G127" t="str">
            <v/>
          </cell>
          <cell r="H127" t="str">
            <v/>
          </cell>
          <cell r="I127">
            <v>19</v>
          </cell>
          <cell r="J127">
            <v>6</v>
          </cell>
          <cell r="K127">
            <v>6</v>
          </cell>
          <cell r="L127">
            <v>6</v>
          </cell>
          <cell r="M127">
            <v>6</v>
          </cell>
          <cell r="N127">
            <v>6</v>
          </cell>
          <cell r="O127">
            <v>6</v>
          </cell>
          <cell r="P127">
            <v>6</v>
          </cell>
          <cell r="Q127">
            <v>6</v>
          </cell>
          <cell r="R127">
            <v>6</v>
          </cell>
          <cell r="S127">
            <v>4</v>
          </cell>
          <cell r="AE127">
            <v>3</v>
          </cell>
          <cell r="AF127" t="str">
            <v/>
          </cell>
          <cell r="AG127">
            <v>1</v>
          </cell>
          <cell r="AH127">
            <v>0</v>
          </cell>
          <cell r="AI127" t="str">
            <v/>
          </cell>
          <cell r="AJ127" t="str">
            <v/>
          </cell>
        </row>
        <row r="128">
          <cell r="A128">
            <v>10</v>
          </cell>
          <cell r="B128" t="str">
            <v/>
          </cell>
          <cell r="C128">
            <v>1</v>
          </cell>
          <cell r="D128">
            <v>1</v>
          </cell>
          <cell r="E128" t="str">
            <v/>
          </cell>
          <cell r="F128" t="str">
            <v/>
          </cell>
          <cell r="G128" t="str">
            <v/>
          </cell>
          <cell r="H128" t="str">
            <v/>
          </cell>
          <cell r="I128">
            <v>20</v>
          </cell>
          <cell r="J128">
            <v>6</v>
          </cell>
          <cell r="K128">
            <v>6</v>
          </cell>
          <cell r="L128">
            <v>6</v>
          </cell>
          <cell r="M128">
            <v>6</v>
          </cell>
          <cell r="N128">
            <v>6</v>
          </cell>
          <cell r="O128">
            <v>6</v>
          </cell>
          <cell r="P128">
            <v>6</v>
          </cell>
          <cell r="Q128">
            <v>6</v>
          </cell>
          <cell r="R128">
            <v>6</v>
          </cell>
          <cell r="S128">
            <v>6</v>
          </cell>
          <cell r="AE128">
            <v>4</v>
          </cell>
          <cell r="AF128" t="str">
            <v/>
          </cell>
          <cell r="AG128">
            <v>1</v>
          </cell>
          <cell r="AH128">
            <v>1</v>
          </cell>
          <cell r="AI128" t="str">
            <v/>
          </cell>
          <cell r="AJ128" t="str">
            <v/>
          </cell>
        </row>
        <row r="129">
          <cell r="A129">
            <v>11</v>
          </cell>
          <cell r="B129" t="str">
            <v/>
          </cell>
          <cell r="C129">
            <v>1</v>
          </cell>
          <cell r="D129">
            <v>1</v>
          </cell>
          <cell r="E129">
            <v>0</v>
          </cell>
          <cell r="F129" t="str">
            <v/>
          </cell>
          <cell r="G129" t="str">
            <v/>
          </cell>
          <cell r="H129" t="str">
            <v/>
          </cell>
          <cell r="AE129">
            <v>5</v>
          </cell>
          <cell r="AF129" t="str">
            <v/>
          </cell>
          <cell r="AG129">
            <v>2</v>
          </cell>
          <cell r="AH129">
            <v>1</v>
          </cell>
          <cell r="AI129" t="str">
            <v/>
          </cell>
          <cell r="AJ129" t="str">
            <v/>
          </cell>
        </row>
        <row r="130">
          <cell r="A130">
            <v>12</v>
          </cell>
          <cell r="B130" t="str">
            <v/>
          </cell>
          <cell r="C130">
            <v>1</v>
          </cell>
          <cell r="D130">
            <v>1</v>
          </cell>
          <cell r="E130">
            <v>1</v>
          </cell>
          <cell r="F130" t="str">
            <v/>
          </cell>
          <cell r="G130" t="str">
            <v/>
          </cell>
          <cell r="H130" t="str">
            <v/>
          </cell>
          <cell r="AE130">
            <v>6</v>
          </cell>
          <cell r="AF130" t="str">
            <v/>
          </cell>
          <cell r="AG130">
            <v>2</v>
          </cell>
          <cell r="AH130">
            <v>1</v>
          </cell>
          <cell r="AI130">
            <v>0</v>
          </cell>
          <cell r="AJ130" t="str">
            <v/>
          </cell>
        </row>
        <row r="131">
          <cell r="A131">
            <v>13</v>
          </cell>
          <cell r="B131" t="str">
            <v/>
          </cell>
          <cell r="C131">
            <v>1</v>
          </cell>
          <cell r="D131">
            <v>1</v>
          </cell>
          <cell r="E131">
            <v>1</v>
          </cell>
          <cell r="F131" t="str">
            <v/>
          </cell>
          <cell r="G131" t="str">
            <v/>
          </cell>
          <cell r="H131" t="str">
            <v/>
          </cell>
          <cell r="I131">
            <v>0</v>
          </cell>
          <cell r="J131" t="str">
            <v/>
          </cell>
          <cell r="K131" t="str">
            <v/>
          </cell>
          <cell r="L131" t="str">
            <v/>
          </cell>
          <cell r="M131" t="str">
            <v/>
          </cell>
          <cell r="N131" t="str">
            <v/>
          </cell>
          <cell r="O131" t="str">
            <v/>
          </cell>
          <cell r="P131" t="str">
            <v/>
          </cell>
          <cell r="Q131" t="str">
            <v/>
          </cell>
          <cell r="R131" t="str">
            <v/>
          </cell>
          <cell r="S131" t="str">
            <v/>
          </cell>
          <cell r="AE131">
            <v>7</v>
          </cell>
          <cell r="AF131" t="str">
            <v/>
          </cell>
          <cell r="AG131">
            <v>2</v>
          </cell>
          <cell r="AH131">
            <v>1</v>
          </cell>
          <cell r="AI131">
            <v>1</v>
          </cell>
          <cell r="AJ131" t="str">
            <v/>
          </cell>
        </row>
        <row r="132">
          <cell r="A132">
            <v>14</v>
          </cell>
          <cell r="B132" t="str">
            <v/>
          </cell>
          <cell r="C132">
            <v>2</v>
          </cell>
          <cell r="D132">
            <v>1</v>
          </cell>
          <cell r="E132">
            <v>1</v>
          </cell>
          <cell r="F132">
            <v>0</v>
          </cell>
          <cell r="G132" t="str">
            <v/>
          </cell>
          <cell r="H132" t="str">
            <v/>
          </cell>
          <cell r="I132">
            <v>1</v>
          </cell>
          <cell r="J132">
            <v>4</v>
          </cell>
          <cell r="K132">
            <v>3</v>
          </cell>
          <cell r="L132" t="str">
            <v/>
          </cell>
          <cell r="M132" t="str">
            <v/>
          </cell>
          <cell r="N132" t="str">
            <v/>
          </cell>
          <cell r="O132" t="str">
            <v/>
          </cell>
          <cell r="P132" t="str">
            <v/>
          </cell>
          <cell r="Q132" t="str">
            <v/>
          </cell>
          <cell r="R132" t="str">
            <v/>
          </cell>
          <cell r="S132" t="str">
            <v/>
          </cell>
          <cell r="AE132">
            <v>8</v>
          </cell>
          <cell r="AF132" t="str">
            <v/>
          </cell>
          <cell r="AG132">
            <v>2</v>
          </cell>
          <cell r="AH132">
            <v>2</v>
          </cell>
          <cell r="AI132">
            <v>1</v>
          </cell>
          <cell r="AJ132">
            <v>0</v>
          </cell>
        </row>
        <row r="133">
          <cell r="A133">
            <v>15</v>
          </cell>
          <cell r="B133" t="str">
            <v/>
          </cell>
          <cell r="C133">
            <v>2</v>
          </cell>
          <cell r="D133">
            <v>1</v>
          </cell>
          <cell r="E133">
            <v>1</v>
          </cell>
          <cell r="F133">
            <v>1</v>
          </cell>
          <cell r="G133" t="str">
            <v/>
          </cell>
          <cell r="H133" t="str">
            <v/>
          </cell>
          <cell r="I133">
            <v>2</v>
          </cell>
          <cell r="J133">
            <v>4</v>
          </cell>
          <cell r="K133">
            <v>4</v>
          </cell>
          <cell r="L133" t="str">
            <v/>
          </cell>
          <cell r="M133" t="str">
            <v/>
          </cell>
          <cell r="N133" t="str">
            <v/>
          </cell>
          <cell r="O133" t="str">
            <v/>
          </cell>
          <cell r="P133" t="str">
            <v/>
          </cell>
          <cell r="Q133" t="str">
            <v/>
          </cell>
          <cell r="R133" t="str">
            <v/>
          </cell>
          <cell r="S133" t="str">
            <v/>
          </cell>
          <cell r="AE133">
            <v>9</v>
          </cell>
          <cell r="AF133" t="str">
            <v/>
          </cell>
          <cell r="AG133">
            <v>2</v>
          </cell>
          <cell r="AH133">
            <v>2</v>
          </cell>
          <cell r="AI133">
            <v>1</v>
          </cell>
          <cell r="AJ133">
            <v>1</v>
          </cell>
        </row>
        <row r="134">
          <cell r="A134">
            <v>16</v>
          </cell>
          <cell r="B134" t="str">
            <v/>
          </cell>
          <cell r="C134">
            <v>2</v>
          </cell>
          <cell r="D134">
            <v>2</v>
          </cell>
          <cell r="E134">
            <v>1</v>
          </cell>
          <cell r="F134">
            <v>1</v>
          </cell>
          <cell r="G134" t="str">
            <v/>
          </cell>
          <cell r="H134" t="str">
            <v/>
          </cell>
          <cell r="I134">
            <v>3</v>
          </cell>
          <cell r="J134">
            <v>5</v>
          </cell>
          <cell r="K134">
            <v>4</v>
          </cell>
          <cell r="L134">
            <v>3</v>
          </cell>
          <cell r="M134" t="str">
            <v/>
          </cell>
          <cell r="N134" t="str">
            <v/>
          </cell>
          <cell r="O134" t="str">
            <v/>
          </cell>
          <cell r="P134" t="str">
            <v/>
          </cell>
          <cell r="Q134" t="str">
            <v/>
          </cell>
          <cell r="R134" t="str">
            <v/>
          </cell>
          <cell r="S134" t="str">
            <v/>
          </cell>
          <cell r="AE134">
            <v>10</v>
          </cell>
          <cell r="AF134" t="str">
            <v/>
          </cell>
          <cell r="AG134">
            <v>2</v>
          </cell>
          <cell r="AH134">
            <v>2</v>
          </cell>
          <cell r="AI134">
            <v>2</v>
          </cell>
          <cell r="AJ134">
            <v>1</v>
          </cell>
        </row>
        <row r="135">
          <cell r="A135">
            <v>17</v>
          </cell>
          <cell r="B135" t="str">
            <v/>
          </cell>
          <cell r="C135">
            <v>2</v>
          </cell>
          <cell r="D135">
            <v>2</v>
          </cell>
          <cell r="E135">
            <v>2</v>
          </cell>
          <cell r="F135">
            <v>1</v>
          </cell>
          <cell r="G135" t="str">
            <v/>
          </cell>
          <cell r="H135" t="str">
            <v/>
          </cell>
          <cell r="I135">
            <v>4</v>
          </cell>
          <cell r="J135">
            <v>5</v>
          </cell>
          <cell r="K135">
            <v>4</v>
          </cell>
          <cell r="L135">
            <v>4</v>
          </cell>
          <cell r="M135" t="str">
            <v/>
          </cell>
          <cell r="N135" t="str">
            <v/>
          </cell>
          <cell r="O135" t="str">
            <v/>
          </cell>
          <cell r="P135" t="str">
            <v/>
          </cell>
          <cell r="Q135" t="str">
            <v/>
          </cell>
          <cell r="R135" t="str">
            <v/>
          </cell>
          <cell r="S135" t="str">
            <v/>
          </cell>
        </row>
        <row r="136">
          <cell r="A136">
            <v>18</v>
          </cell>
          <cell r="B136" t="str">
            <v/>
          </cell>
          <cell r="C136">
            <v>3</v>
          </cell>
          <cell r="D136">
            <v>2</v>
          </cell>
          <cell r="E136">
            <v>2</v>
          </cell>
          <cell r="F136">
            <v>1</v>
          </cell>
          <cell r="G136" t="str">
            <v/>
          </cell>
          <cell r="H136" t="str">
            <v/>
          </cell>
          <cell r="I136">
            <v>5</v>
          </cell>
          <cell r="J136">
            <v>5</v>
          </cell>
          <cell r="K136">
            <v>5</v>
          </cell>
          <cell r="L136">
            <v>4</v>
          </cell>
          <cell r="M136">
            <v>3</v>
          </cell>
          <cell r="N136" t="str">
            <v/>
          </cell>
          <cell r="O136" t="str">
            <v/>
          </cell>
          <cell r="P136" t="str">
            <v/>
          </cell>
          <cell r="Q136" t="str">
            <v/>
          </cell>
          <cell r="R136" t="str">
            <v/>
          </cell>
          <cell r="S136" t="str">
            <v/>
          </cell>
        </row>
        <row r="137">
          <cell r="A137">
            <v>19</v>
          </cell>
          <cell r="B137" t="str">
            <v/>
          </cell>
          <cell r="C137">
            <v>3</v>
          </cell>
          <cell r="D137">
            <v>3</v>
          </cell>
          <cell r="E137">
            <v>3</v>
          </cell>
          <cell r="F137">
            <v>2</v>
          </cell>
          <cell r="G137" t="str">
            <v/>
          </cell>
          <cell r="H137" t="str">
            <v/>
          </cell>
          <cell r="I137">
            <v>6</v>
          </cell>
          <cell r="J137">
            <v>5</v>
          </cell>
          <cell r="K137">
            <v>5</v>
          </cell>
          <cell r="L137">
            <v>4</v>
          </cell>
          <cell r="M137">
            <v>4</v>
          </cell>
          <cell r="N137" t="str">
            <v/>
          </cell>
          <cell r="O137" t="str">
            <v/>
          </cell>
          <cell r="P137" t="str">
            <v/>
          </cell>
          <cell r="Q137" t="str">
            <v/>
          </cell>
          <cell r="R137" t="str">
            <v/>
          </cell>
          <cell r="S137" t="str">
            <v/>
          </cell>
          <cell r="AE137">
            <v>0</v>
          </cell>
          <cell r="AF137" t="str">
            <v/>
          </cell>
          <cell r="AG137" t="str">
            <v/>
          </cell>
          <cell r="AH137" t="str">
            <v/>
          </cell>
          <cell r="AI137" t="str">
            <v/>
          </cell>
          <cell r="AJ137" t="str">
            <v/>
          </cell>
        </row>
        <row r="138">
          <cell r="A138">
            <v>20</v>
          </cell>
          <cell r="B138" t="str">
            <v/>
          </cell>
          <cell r="C138">
            <v>3</v>
          </cell>
          <cell r="D138">
            <v>3</v>
          </cell>
          <cell r="E138">
            <v>3</v>
          </cell>
          <cell r="F138">
            <v>3</v>
          </cell>
          <cell r="G138" t="str">
            <v/>
          </cell>
          <cell r="H138" t="str">
            <v/>
          </cell>
          <cell r="I138">
            <v>7</v>
          </cell>
          <cell r="J138">
            <v>6</v>
          </cell>
          <cell r="K138">
            <v>5</v>
          </cell>
          <cell r="L138">
            <v>5</v>
          </cell>
          <cell r="M138">
            <v>4</v>
          </cell>
          <cell r="N138">
            <v>3</v>
          </cell>
          <cell r="O138" t="str">
            <v/>
          </cell>
          <cell r="P138" t="str">
            <v/>
          </cell>
          <cell r="Q138" t="str">
            <v/>
          </cell>
          <cell r="R138" t="str">
            <v/>
          </cell>
          <cell r="S138" t="str">
            <v/>
          </cell>
          <cell r="AE138">
            <v>1</v>
          </cell>
          <cell r="AF138" t="str">
            <v/>
          </cell>
          <cell r="AG138">
            <v>0</v>
          </cell>
          <cell r="AH138" t="str">
            <v/>
          </cell>
          <cell r="AI138" t="str">
            <v/>
          </cell>
          <cell r="AJ138" t="str">
            <v/>
          </cell>
        </row>
        <row r="139">
          <cell r="I139">
            <v>8</v>
          </cell>
          <cell r="J139">
            <v>6</v>
          </cell>
          <cell r="K139">
            <v>5</v>
          </cell>
          <cell r="L139">
            <v>5</v>
          </cell>
          <cell r="M139">
            <v>4</v>
          </cell>
          <cell r="N139">
            <v>4</v>
          </cell>
          <cell r="O139" t="str">
            <v/>
          </cell>
          <cell r="P139" t="str">
            <v/>
          </cell>
          <cell r="Q139" t="str">
            <v/>
          </cell>
          <cell r="R139" t="str">
            <v/>
          </cell>
          <cell r="S139" t="str">
            <v/>
          </cell>
          <cell r="AE139">
            <v>2</v>
          </cell>
          <cell r="AF139" t="str">
            <v/>
          </cell>
          <cell r="AG139">
            <v>1</v>
          </cell>
          <cell r="AH139" t="str">
            <v/>
          </cell>
          <cell r="AI139" t="str">
            <v/>
          </cell>
          <cell r="AJ139" t="str">
            <v/>
          </cell>
        </row>
        <row r="140">
          <cell r="I140">
            <v>9</v>
          </cell>
          <cell r="J140">
            <v>6</v>
          </cell>
          <cell r="K140">
            <v>6</v>
          </cell>
          <cell r="L140">
            <v>5</v>
          </cell>
          <cell r="M140">
            <v>5</v>
          </cell>
          <cell r="N140">
            <v>4</v>
          </cell>
          <cell r="O140">
            <v>3</v>
          </cell>
          <cell r="P140" t="str">
            <v/>
          </cell>
          <cell r="Q140" t="str">
            <v/>
          </cell>
          <cell r="R140" t="str">
            <v/>
          </cell>
          <cell r="S140" t="str">
            <v/>
          </cell>
          <cell r="AE140">
            <v>3</v>
          </cell>
          <cell r="AF140" t="str">
            <v/>
          </cell>
          <cell r="AG140">
            <v>1</v>
          </cell>
          <cell r="AI140" t="str">
            <v/>
          </cell>
          <cell r="AJ140" t="str">
            <v/>
          </cell>
        </row>
        <row r="141">
          <cell r="A141">
            <v>0</v>
          </cell>
          <cell r="B141" t="str">
            <v/>
          </cell>
          <cell r="C141" t="str">
            <v/>
          </cell>
          <cell r="D141" t="str">
            <v/>
          </cell>
          <cell r="E141" t="str">
            <v/>
          </cell>
          <cell r="F141" t="str">
            <v/>
          </cell>
          <cell r="G141" t="str">
            <v/>
          </cell>
          <cell r="H141" t="str">
            <v/>
          </cell>
          <cell r="I141">
            <v>10</v>
          </cell>
          <cell r="J141">
            <v>6</v>
          </cell>
          <cell r="K141">
            <v>6</v>
          </cell>
          <cell r="L141">
            <v>5</v>
          </cell>
          <cell r="M141">
            <v>5</v>
          </cell>
          <cell r="N141">
            <v>4</v>
          </cell>
          <cell r="O141">
            <v>4</v>
          </cell>
          <cell r="P141" t="str">
            <v/>
          </cell>
          <cell r="Q141" t="str">
            <v/>
          </cell>
          <cell r="R141" t="str">
            <v/>
          </cell>
          <cell r="S141" t="str">
            <v/>
          </cell>
          <cell r="AE141">
            <v>4</v>
          </cell>
          <cell r="AF141" t="str">
            <v/>
          </cell>
          <cell r="AG141">
            <v>2</v>
          </cell>
          <cell r="AH141">
            <v>0</v>
          </cell>
          <cell r="AI141" t="str">
            <v/>
          </cell>
          <cell r="AJ141" t="str">
            <v/>
          </cell>
        </row>
        <row r="142">
          <cell r="A142">
            <v>1</v>
          </cell>
          <cell r="B142" t="str">
            <v/>
          </cell>
          <cell r="C142">
            <v>2</v>
          </cell>
          <cell r="D142" t="str">
            <v/>
          </cell>
          <cell r="E142" t="str">
            <v/>
          </cell>
          <cell r="F142" t="str">
            <v/>
          </cell>
          <cell r="G142" t="str">
            <v/>
          </cell>
          <cell r="H142" t="str">
            <v/>
          </cell>
          <cell r="I142">
            <v>11</v>
          </cell>
          <cell r="J142">
            <v>6</v>
          </cell>
          <cell r="K142">
            <v>6</v>
          </cell>
          <cell r="L142">
            <v>6</v>
          </cell>
          <cell r="M142">
            <v>5</v>
          </cell>
          <cell r="N142">
            <v>5</v>
          </cell>
          <cell r="O142">
            <v>4</v>
          </cell>
          <cell r="P142">
            <v>3</v>
          </cell>
          <cell r="Q142" t="str">
            <v/>
          </cell>
          <cell r="R142" t="str">
            <v/>
          </cell>
          <cell r="S142" t="str">
            <v/>
          </cell>
          <cell r="AE142">
            <v>5</v>
          </cell>
          <cell r="AF142" t="str">
            <v/>
          </cell>
          <cell r="AG142">
            <v>2</v>
          </cell>
          <cell r="AH142">
            <v>1</v>
          </cell>
          <cell r="AI142" t="str">
            <v/>
          </cell>
          <cell r="AJ142" t="str">
            <v/>
          </cell>
        </row>
        <row r="143">
          <cell r="A143">
            <v>2</v>
          </cell>
          <cell r="B143" t="str">
            <v/>
          </cell>
          <cell r="C143">
            <v>3</v>
          </cell>
          <cell r="D143" t="str">
            <v/>
          </cell>
          <cell r="E143" t="str">
            <v/>
          </cell>
          <cell r="F143" t="str">
            <v/>
          </cell>
          <cell r="G143" t="str">
            <v/>
          </cell>
          <cell r="H143" t="str">
            <v/>
          </cell>
          <cell r="I143">
            <v>12</v>
          </cell>
          <cell r="J143">
            <v>6</v>
          </cell>
          <cell r="K143">
            <v>6</v>
          </cell>
          <cell r="L143">
            <v>6</v>
          </cell>
          <cell r="M143">
            <v>5</v>
          </cell>
          <cell r="N143">
            <v>5</v>
          </cell>
          <cell r="O143">
            <v>4</v>
          </cell>
          <cell r="P143">
            <v>4</v>
          </cell>
          <cell r="Q143" t="str">
            <v/>
          </cell>
          <cell r="R143" t="str">
            <v/>
          </cell>
          <cell r="S143" t="str">
            <v/>
          </cell>
          <cell r="AE143">
            <v>6</v>
          </cell>
          <cell r="AF143" t="str">
            <v/>
          </cell>
          <cell r="AG143">
            <v>2</v>
          </cell>
          <cell r="AH143">
            <v>1</v>
          </cell>
          <cell r="AI143">
            <v>0</v>
          </cell>
          <cell r="AJ143" t="str">
            <v/>
          </cell>
        </row>
        <row r="144">
          <cell r="A144">
            <v>3</v>
          </cell>
          <cell r="B144" t="str">
            <v/>
          </cell>
          <cell r="C144">
            <v>3</v>
          </cell>
          <cell r="D144">
            <v>1</v>
          </cell>
          <cell r="E144" t="str">
            <v/>
          </cell>
          <cell r="F144" t="str">
            <v/>
          </cell>
          <cell r="G144" t="str">
            <v/>
          </cell>
          <cell r="H144" t="str">
            <v/>
          </cell>
          <cell r="I144">
            <v>13</v>
          </cell>
          <cell r="J144">
            <v>6</v>
          </cell>
          <cell r="K144">
            <v>6</v>
          </cell>
          <cell r="L144">
            <v>6</v>
          </cell>
          <cell r="M144">
            <v>6</v>
          </cell>
          <cell r="N144">
            <v>5</v>
          </cell>
          <cell r="O144">
            <v>5</v>
          </cell>
          <cell r="P144">
            <v>4</v>
          </cell>
          <cell r="Q144">
            <v>3</v>
          </cell>
          <cell r="R144" t="str">
            <v/>
          </cell>
          <cell r="S144" t="str">
            <v/>
          </cell>
          <cell r="AE144">
            <v>7</v>
          </cell>
          <cell r="AF144" t="str">
            <v/>
          </cell>
          <cell r="AG144">
            <v>3</v>
          </cell>
          <cell r="AH144">
            <v>2</v>
          </cell>
          <cell r="AI144">
            <v>1</v>
          </cell>
          <cell r="AJ144" t="str">
            <v/>
          </cell>
        </row>
        <row r="145">
          <cell r="A145">
            <v>4</v>
          </cell>
          <cell r="B145" t="str">
            <v/>
          </cell>
          <cell r="C145">
            <v>3</v>
          </cell>
          <cell r="D145">
            <v>2</v>
          </cell>
          <cell r="E145" t="str">
            <v/>
          </cell>
          <cell r="F145" t="str">
            <v/>
          </cell>
          <cell r="G145" t="str">
            <v/>
          </cell>
          <cell r="H145" t="str">
            <v/>
          </cell>
          <cell r="I145">
            <v>14</v>
          </cell>
          <cell r="J145">
            <v>6</v>
          </cell>
          <cell r="K145">
            <v>6</v>
          </cell>
          <cell r="L145">
            <v>6</v>
          </cell>
          <cell r="M145">
            <v>6</v>
          </cell>
          <cell r="N145">
            <v>5</v>
          </cell>
          <cell r="O145">
            <v>5</v>
          </cell>
          <cell r="P145">
            <v>4</v>
          </cell>
          <cell r="Q145">
            <v>4</v>
          </cell>
          <cell r="R145" t="str">
            <v/>
          </cell>
          <cell r="S145" t="str">
            <v/>
          </cell>
          <cell r="AE145">
            <v>8</v>
          </cell>
          <cell r="AF145" t="str">
            <v/>
          </cell>
          <cell r="AG145">
            <v>3</v>
          </cell>
          <cell r="AH145">
            <v>2</v>
          </cell>
          <cell r="AI145">
            <v>1</v>
          </cell>
          <cell r="AJ145">
            <v>0</v>
          </cell>
        </row>
        <row r="146">
          <cell r="A146">
            <v>5</v>
          </cell>
          <cell r="B146" t="str">
            <v/>
          </cell>
          <cell r="C146">
            <v>3</v>
          </cell>
          <cell r="D146">
            <v>3</v>
          </cell>
          <cell r="E146">
            <v>1</v>
          </cell>
          <cell r="F146" t="str">
            <v/>
          </cell>
          <cell r="G146" t="str">
            <v/>
          </cell>
          <cell r="H146" t="str">
            <v/>
          </cell>
          <cell r="I146">
            <v>15</v>
          </cell>
          <cell r="J146">
            <v>6</v>
          </cell>
          <cell r="K146">
            <v>6</v>
          </cell>
          <cell r="L146">
            <v>6</v>
          </cell>
          <cell r="M146">
            <v>6</v>
          </cell>
          <cell r="N146">
            <v>6</v>
          </cell>
          <cell r="O146">
            <v>5</v>
          </cell>
          <cell r="P146">
            <v>5</v>
          </cell>
          <cell r="Q146">
            <v>4</v>
          </cell>
          <cell r="R146">
            <v>3</v>
          </cell>
          <cell r="S146" t="str">
            <v/>
          </cell>
          <cell r="AE146">
            <v>9</v>
          </cell>
          <cell r="AF146" t="str">
            <v/>
          </cell>
          <cell r="AG146">
            <v>3</v>
          </cell>
          <cell r="AH146">
            <v>2</v>
          </cell>
          <cell r="AI146">
            <v>2</v>
          </cell>
          <cell r="AJ146">
            <v>1</v>
          </cell>
        </row>
        <row r="147">
          <cell r="A147">
            <v>6</v>
          </cell>
          <cell r="B147" t="str">
            <v/>
          </cell>
          <cell r="C147">
            <v>3</v>
          </cell>
          <cell r="D147">
            <v>3</v>
          </cell>
          <cell r="E147">
            <v>2</v>
          </cell>
          <cell r="F147" t="str">
            <v/>
          </cell>
          <cell r="G147" t="str">
            <v/>
          </cell>
          <cell r="H147" t="str">
            <v/>
          </cell>
          <cell r="I147">
            <v>16</v>
          </cell>
          <cell r="J147">
            <v>6</v>
          </cell>
          <cell r="K147">
            <v>6</v>
          </cell>
          <cell r="L147">
            <v>6</v>
          </cell>
          <cell r="M147">
            <v>6</v>
          </cell>
          <cell r="N147">
            <v>6</v>
          </cell>
          <cell r="O147">
            <v>5</v>
          </cell>
          <cell r="P147">
            <v>5</v>
          </cell>
          <cell r="Q147">
            <v>4</v>
          </cell>
          <cell r="R147">
            <v>4</v>
          </cell>
          <cell r="S147" t="str">
            <v/>
          </cell>
          <cell r="AE147">
            <v>10</v>
          </cell>
          <cell r="AF147" t="str">
            <v/>
          </cell>
          <cell r="AG147">
            <v>3</v>
          </cell>
          <cell r="AH147">
            <v>3</v>
          </cell>
          <cell r="AI147">
            <v>2</v>
          </cell>
          <cell r="AJ147">
            <v>1</v>
          </cell>
        </row>
        <row r="148">
          <cell r="A148">
            <v>7</v>
          </cell>
          <cell r="B148" t="str">
            <v/>
          </cell>
          <cell r="C148">
            <v>3</v>
          </cell>
          <cell r="D148">
            <v>3</v>
          </cell>
          <cell r="E148">
            <v>2</v>
          </cell>
          <cell r="F148" t="str">
            <v/>
          </cell>
          <cell r="G148" t="str">
            <v/>
          </cell>
          <cell r="H148" t="str">
            <v/>
          </cell>
          <cell r="I148">
            <v>17</v>
          </cell>
          <cell r="J148">
            <v>6</v>
          </cell>
          <cell r="K148">
            <v>6</v>
          </cell>
          <cell r="L148">
            <v>6</v>
          </cell>
          <cell r="M148">
            <v>6</v>
          </cell>
          <cell r="N148">
            <v>6</v>
          </cell>
          <cell r="O148">
            <v>6</v>
          </cell>
          <cell r="P148">
            <v>5</v>
          </cell>
          <cell r="Q148">
            <v>5</v>
          </cell>
          <cell r="R148">
            <v>4</v>
          </cell>
          <cell r="S148">
            <v>3</v>
          </cell>
        </row>
        <row r="149">
          <cell r="A149">
            <v>8</v>
          </cell>
          <cell r="B149" t="str">
            <v/>
          </cell>
          <cell r="C149">
            <v>3</v>
          </cell>
          <cell r="D149">
            <v>3</v>
          </cell>
          <cell r="E149">
            <v>3</v>
          </cell>
          <cell r="F149">
            <v>1</v>
          </cell>
          <cell r="G149" t="str">
            <v/>
          </cell>
          <cell r="H149" t="str">
            <v/>
          </cell>
          <cell r="I149">
            <v>18</v>
          </cell>
          <cell r="J149">
            <v>6</v>
          </cell>
          <cell r="K149">
            <v>6</v>
          </cell>
          <cell r="L149">
            <v>6</v>
          </cell>
          <cell r="M149">
            <v>6</v>
          </cell>
          <cell r="N149">
            <v>6</v>
          </cell>
          <cell r="O149">
            <v>6</v>
          </cell>
          <cell r="P149">
            <v>5</v>
          </cell>
          <cell r="Q149">
            <v>5</v>
          </cell>
          <cell r="R149">
            <v>4</v>
          </cell>
          <cell r="S149">
            <v>4</v>
          </cell>
        </row>
        <row r="150">
          <cell r="A150">
            <v>9</v>
          </cell>
          <cell r="B150" t="str">
            <v/>
          </cell>
          <cell r="C150">
            <v>3</v>
          </cell>
          <cell r="D150">
            <v>3</v>
          </cell>
          <cell r="E150">
            <v>3</v>
          </cell>
          <cell r="F150">
            <v>2</v>
          </cell>
          <cell r="G150" t="str">
            <v/>
          </cell>
          <cell r="H150" t="str">
            <v/>
          </cell>
          <cell r="I150">
            <v>19</v>
          </cell>
          <cell r="J150">
            <v>6</v>
          </cell>
          <cell r="K150">
            <v>6</v>
          </cell>
          <cell r="L150">
            <v>6</v>
          </cell>
          <cell r="M150">
            <v>6</v>
          </cell>
          <cell r="N150">
            <v>6</v>
          </cell>
          <cell r="O150">
            <v>6</v>
          </cell>
          <cell r="P150">
            <v>6</v>
          </cell>
          <cell r="Q150">
            <v>5</v>
          </cell>
          <cell r="R150">
            <v>5</v>
          </cell>
          <cell r="S150">
            <v>4</v>
          </cell>
        </row>
        <row r="151">
          <cell r="A151">
            <v>10</v>
          </cell>
          <cell r="B151" t="str">
            <v/>
          </cell>
          <cell r="C151">
            <v>3</v>
          </cell>
          <cell r="D151">
            <v>3</v>
          </cell>
          <cell r="E151">
            <v>3</v>
          </cell>
          <cell r="F151">
            <v>2</v>
          </cell>
          <cell r="G151" t="str">
            <v/>
          </cell>
          <cell r="H151" t="str">
            <v/>
          </cell>
          <cell r="I151">
            <v>20</v>
          </cell>
          <cell r="J151">
            <v>6</v>
          </cell>
          <cell r="K151">
            <v>6</v>
          </cell>
          <cell r="L151">
            <v>6</v>
          </cell>
          <cell r="M151">
            <v>6</v>
          </cell>
          <cell r="N151">
            <v>6</v>
          </cell>
          <cell r="O151">
            <v>6</v>
          </cell>
          <cell r="P151">
            <v>6</v>
          </cell>
          <cell r="Q151">
            <v>5</v>
          </cell>
          <cell r="R151">
            <v>5</v>
          </cell>
          <cell r="S151">
            <v>4</v>
          </cell>
        </row>
        <row r="152">
          <cell r="A152">
            <v>11</v>
          </cell>
          <cell r="B152" t="str">
            <v/>
          </cell>
          <cell r="C152">
            <v>3</v>
          </cell>
          <cell r="D152">
            <v>3</v>
          </cell>
          <cell r="E152">
            <v>3</v>
          </cell>
          <cell r="F152">
            <v>2</v>
          </cell>
          <cell r="G152">
            <v>1</v>
          </cell>
          <cell r="H152" t="str">
            <v/>
          </cell>
        </row>
        <row r="153">
          <cell r="A153">
            <v>12</v>
          </cell>
          <cell r="B153" t="str">
            <v/>
          </cell>
          <cell r="C153">
            <v>3</v>
          </cell>
          <cell r="D153">
            <v>3</v>
          </cell>
          <cell r="E153">
            <v>3</v>
          </cell>
          <cell r="F153">
            <v>2</v>
          </cell>
          <cell r="G153">
            <v>2</v>
          </cell>
          <cell r="H153" t="str">
            <v/>
          </cell>
        </row>
        <row r="154">
          <cell r="A154">
            <v>13</v>
          </cell>
          <cell r="B154" t="str">
            <v/>
          </cell>
          <cell r="C154">
            <v>3</v>
          </cell>
          <cell r="D154">
            <v>3</v>
          </cell>
          <cell r="E154">
            <v>3</v>
          </cell>
          <cell r="F154">
            <v>3</v>
          </cell>
          <cell r="G154">
            <v>2</v>
          </cell>
          <cell r="H154" t="str">
            <v/>
          </cell>
          <cell r="I154">
            <v>0</v>
          </cell>
          <cell r="J154" t="str">
            <v/>
          </cell>
          <cell r="K154" t="str">
            <v/>
          </cell>
          <cell r="L154" t="str">
            <v/>
          </cell>
          <cell r="M154" t="str">
            <v/>
          </cell>
          <cell r="N154" t="str">
            <v/>
          </cell>
          <cell r="O154" t="str">
            <v/>
          </cell>
          <cell r="P154" t="str">
            <v/>
          </cell>
          <cell r="Q154" t="str">
            <v/>
          </cell>
          <cell r="R154" t="str">
            <v/>
          </cell>
          <cell r="S154" t="str">
            <v/>
          </cell>
        </row>
        <row r="155">
          <cell r="A155">
            <v>14</v>
          </cell>
          <cell r="B155" t="str">
            <v/>
          </cell>
          <cell r="C155">
            <v>4</v>
          </cell>
          <cell r="D155">
            <v>3</v>
          </cell>
          <cell r="E155">
            <v>3</v>
          </cell>
          <cell r="F155">
            <v>3</v>
          </cell>
          <cell r="G155">
            <v>3</v>
          </cell>
          <cell r="H155">
            <v>1</v>
          </cell>
          <cell r="I155">
            <v>1</v>
          </cell>
          <cell r="J155">
            <v>5</v>
          </cell>
          <cell r="K155">
            <v>3</v>
          </cell>
          <cell r="L155" t="str">
            <v/>
          </cell>
          <cell r="M155" t="str">
            <v/>
          </cell>
          <cell r="N155" t="str">
            <v/>
          </cell>
          <cell r="O155" t="str">
            <v/>
          </cell>
          <cell r="P155" t="str">
            <v/>
          </cell>
          <cell r="Q155" t="str">
            <v/>
          </cell>
          <cell r="R155" t="str">
            <v/>
          </cell>
          <cell r="S155" t="str">
            <v/>
          </cell>
        </row>
        <row r="156">
          <cell r="A156">
            <v>15</v>
          </cell>
          <cell r="B156" t="str">
            <v/>
          </cell>
          <cell r="C156">
            <v>4</v>
          </cell>
          <cell r="D156">
            <v>4</v>
          </cell>
          <cell r="E156">
            <v>3</v>
          </cell>
          <cell r="F156">
            <v>3</v>
          </cell>
          <cell r="G156">
            <v>3</v>
          </cell>
          <cell r="H156">
            <v>2</v>
          </cell>
          <cell r="I156">
            <v>2</v>
          </cell>
          <cell r="J156">
            <v>6</v>
          </cell>
          <cell r="K156">
            <v>4</v>
          </cell>
          <cell r="L156" t="str">
            <v/>
          </cell>
          <cell r="M156" t="str">
            <v/>
          </cell>
          <cell r="N156" t="str">
            <v/>
          </cell>
          <cell r="O156" t="str">
            <v/>
          </cell>
          <cell r="P156" t="str">
            <v/>
          </cell>
          <cell r="Q156" t="str">
            <v/>
          </cell>
          <cell r="R156" t="str">
            <v/>
          </cell>
          <cell r="S156" t="str">
            <v/>
          </cell>
        </row>
        <row r="157">
          <cell r="A157">
            <v>16</v>
          </cell>
          <cell r="B157" t="str">
            <v/>
          </cell>
          <cell r="C157">
            <v>4</v>
          </cell>
          <cell r="D157">
            <v>4</v>
          </cell>
          <cell r="E157">
            <v>4</v>
          </cell>
          <cell r="F157">
            <v>3</v>
          </cell>
          <cell r="G157">
            <v>3</v>
          </cell>
          <cell r="H157">
            <v>2</v>
          </cell>
          <cell r="I157">
            <v>3</v>
          </cell>
          <cell r="J157">
            <v>6</v>
          </cell>
          <cell r="K157">
            <v>5</v>
          </cell>
          <cell r="L157" t="str">
            <v/>
          </cell>
          <cell r="M157" t="str">
            <v/>
          </cell>
          <cell r="N157" t="str">
            <v/>
          </cell>
          <cell r="O157" t="str">
            <v/>
          </cell>
          <cell r="P157" t="str">
            <v/>
          </cell>
          <cell r="Q157" t="str">
            <v/>
          </cell>
          <cell r="R157" t="str">
            <v/>
          </cell>
          <cell r="S157" t="str">
            <v/>
          </cell>
        </row>
        <row r="158">
          <cell r="A158">
            <v>17</v>
          </cell>
          <cell r="B158" t="str">
            <v/>
          </cell>
          <cell r="C158">
            <v>4</v>
          </cell>
          <cell r="D158">
            <v>4</v>
          </cell>
          <cell r="E158">
            <v>4</v>
          </cell>
          <cell r="F158">
            <v>4</v>
          </cell>
          <cell r="G158">
            <v>3</v>
          </cell>
          <cell r="H158">
            <v>3</v>
          </cell>
          <cell r="I158">
            <v>4</v>
          </cell>
          <cell r="J158">
            <v>6</v>
          </cell>
          <cell r="K158">
            <v>6</v>
          </cell>
          <cell r="L158">
            <v>3</v>
          </cell>
          <cell r="M158" t="str">
            <v/>
          </cell>
          <cell r="N158" t="str">
            <v/>
          </cell>
          <cell r="O158" t="str">
            <v/>
          </cell>
          <cell r="P158" t="str">
            <v/>
          </cell>
          <cell r="Q158" t="str">
            <v/>
          </cell>
          <cell r="R158" t="str">
            <v/>
          </cell>
          <cell r="S158" t="str">
            <v/>
          </cell>
        </row>
        <row r="159">
          <cell r="A159">
            <v>18</v>
          </cell>
          <cell r="B159" t="str">
            <v/>
          </cell>
          <cell r="C159">
            <v>4</v>
          </cell>
          <cell r="D159">
            <v>4</v>
          </cell>
          <cell r="E159">
            <v>4</v>
          </cell>
          <cell r="F159">
            <v>4</v>
          </cell>
          <cell r="G159">
            <v>4</v>
          </cell>
          <cell r="H159">
            <v>3</v>
          </cell>
          <cell r="I159">
            <v>5</v>
          </cell>
          <cell r="J159">
            <v>6</v>
          </cell>
          <cell r="K159">
            <v>6</v>
          </cell>
          <cell r="L159">
            <v>4</v>
          </cell>
          <cell r="M159" t="str">
            <v/>
          </cell>
          <cell r="N159" t="str">
            <v/>
          </cell>
          <cell r="O159" t="str">
            <v/>
          </cell>
          <cell r="P159" t="str">
            <v/>
          </cell>
          <cell r="Q159" t="str">
            <v/>
          </cell>
          <cell r="R159" t="str">
            <v/>
          </cell>
          <cell r="S159" t="str">
            <v/>
          </cell>
        </row>
        <row r="160">
          <cell r="A160">
            <v>19</v>
          </cell>
          <cell r="B160" t="str">
            <v/>
          </cell>
          <cell r="C160">
            <v>4</v>
          </cell>
          <cell r="D160">
            <v>4</v>
          </cell>
          <cell r="E160">
            <v>4</v>
          </cell>
          <cell r="F160">
            <v>4</v>
          </cell>
          <cell r="G160">
            <v>4</v>
          </cell>
          <cell r="H160">
            <v>4</v>
          </cell>
          <cell r="I160">
            <v>6</v>
          </cell>
          <cell r="J160">
            <v>6</v>
          </cell>
          <cell r="K160">
            <v>6</v>
          </cell>
          <cell r="L160">
            <v>5</v>
          </cell>
          <cell r="M160">
            <v>3</v>
          </cell>
          <cell r="N160" t="str">
            <v/>
          </cell>
          <cell r="O160" t="str">
            <v/>
          </cell>
          <cell r="P160" t="str">
            <v/>
          </cell>
          <cell r="Q160" t="str">
            <v/>
          </cell>
          <cell r="R160" t="str">
            <v/>
          </cell>
          <cell r="S160" t="str">
            <v/>
          </cell>
        </row>
        <row r="161">
          <cell r="A161">
            <v>20</v>
          </cell>
          <cell r="B161" t="str">
            <v/>
          </cell>
          <cell r="C161">
            <v>4</v>
          </cell>
          <cell r="D161">
            <v>4</v>
          </cell>
          <cell r="E161">
            <v>4</v>
          </cell>
          <cell r="F161">
            <v>4</v>
          </cell>
          <cell r="G161">
            <v>4</v>
          </cell>
          <cell r="H161">
            <v>4</v>
          </cell>
          <cell r="I161">
            <v>7</v>
          </cell>
          <cell r="J161">
            <v>6</v>
          </cell>
          <cell r="K161">
            <v>6</v>
          </cell>
          <cell r="L161">
            <v>6</v>
          </cell>
          <cell r="M161">
            <v>4</v>
          </cell>
          <cell r="N161" t="str">
            <v/>
          </cell>
          <cell r="O161" t="str">
            <v/>
          </cell>
          <cell r="P161" t="str">
            <v/>
          </cell>
          <cell r="Q161" t="str">
            <v/>
          </cell>
          <cell r="R161" t="str">
            <v/>
          </cell>
          <cell r="S161" t="str">
            <v/>
          </cell>
        </row>
        <row r="162">
          <cell r="I162">
            <v>8</v>
          </cell>
          <cell r="J162">
            <v>6</v>
          </cell>
          <cell r="K162">
            <v>6</v>
          </cell>
          <cell r="L162">
            <v>6</v>
          </cell>
          <cell r="M162">
            <v>5</v>
          </cell>
          <cell r="N162">
            <v>3</v>
          </cell>
          <cell r="O162" t="str">
            <v/>
          </cell>
          <cell r="P162" t="str">
            <v/>
          </cell>
          <cell r="Q162" t="str">
            <v/>
          </cell>
          <cell r="R162" t="str">
            <v/>
          </cell>
          <cell r="S162" t="str">
            <v/>
          </cell>
        </row>
        <row r="163">
          <cell r="I163">
            <v>9</v>
          </cell>
          <cell r="J163">
            <v>6</v>
          </cell>
          <cell r="K163">
            <v>6</v>
          </cell>
          <cell r="L163">
            <v>6</v>
          </cell>
          <cell r="M163">
            <v>6</v>
          </cell>
          <cell r="N163">
            <v>4</v>
          </cell>
          <cell r="O163" t="str">
            <v/>
          </cell>
          <cell r="P163" t="str">
            <v/>
          </cell>
          <cell r="Q163" t="str">
            <v/>
          </cell>
          <cell r="R163" t="str">
            <v/>
          </cell>
          <cell r="S163" t="str">
            <v/>
          </cell>
        </row>
        <row r="164">
          <cell r="A164">
            <v>0</v>
          </cell>
          <cell r="B164" t="str">
            <v/>
          </cell>
          <cell r="C164" t="str">
            <v/>
          </cell>
          <cell r="D164" t="str">
            <v/>
          </cell>
          <cell r="E164" t="str">
            <v/>
          </cell>
          <cell r="F164" t="str">
            <v/>
          </cell>
          <cell r="G164" t="str">
            <v/>
          </cell>
          <cell r="I164">
            <v>10</v>
          </cell>
          <cell r="J164">
            <v>6</v>
          </cell>
          <cell r="K164">
            <v>6</v>
          </cell>
          <cell r="L164">
            <v>6</v>
          </cell>
          <cell r="M164">
            <v>6</v>
          </cell>
          <cell r="N164">
            <v>5</v>
          </cell>
          <cell r="O164">
            <v>3</v>
          </cell>
          <cell r="P164" t="str">
            <v/>
          </cell>
          <cell r="Q164" t="str">
            <v/>
          </cell>
          <cell r="R164" t="str">
            <v/>
          </cell>
          <cell r="S164" t="str">
            <v/>
          </cell>
        </row>
        <row r="165">
          <cell r="A165">
            <v>1</v>
          </cell>
          <cell r="B165">
            <v>3</v>
          </cell>
          <cell r="C165">
            <v>2</v>
          </cell>
          <cell r="D165" t="str">
            <v/>
          </cell>
          <cell r="E165" t="str">
            <v/>
          </cell>
          <cell r="F165" t="str">
            <v/>
          </cell>
          <cell r="G165" t="str">
            <v/>
          </cell>
          <cell r="I165">
            <v>11</v>
          </cell>
          <cell r="J165">
            <v>6</v>
          </cell>
          <cell r="K165">
            <v>6</v>
          </cell>
          <cell r="L165">
            <v>6</v>
          </cell>
          <cell r="M165">
            <v>6</v>
          </cell>
          <cell r="N165">
            <v>6</v>
          </cell>
          <cell r="O165">
            <v>4</v>
          </cell>
          <cell r="P165" t="str">
            <v/>
          </cell>
          <cell r="Q165" t="str">
            <v/>
          </cell>
          <cell r="R165" t="str">
            <v/>
          </cell>
          <cell r="S165" t="str">
            <v/>
          </cell>
        </row>
        <row r="166">
          <cell r="A166">
            <v>2</v>
          </cell>
          <cell r="B166">
            <v>4</v>
          </cell>
          <cell r="C166">
            <v>3</v>
          </cell>
          <cell r="D166" t="str">
            <v/>
          </cell>
          <cell r="E166" t="str">
            <v/>
          </cell>
          <cell r="F166" t="str">
            <v/>
          </cell>
          <cell r="G166" t="str">
            <v/>
          </cell>
          <cell r="I166">
            <v>12</v>
          </cell>
          <cell r="J166">
            <v>6</v>
          </cell>
          <cell r="K166">
            <v>6</v>
          </cell>
          <cell r="L166">
            <v>6</v>
          </cell>
          <cell r="M166">
            <v>6</v>
          </cell>
          <cell r="N166">
            <v>6</v>
          </cell>
          <cell r="O166">
            <v>5</v>
          </cell>
          <cell r="P166">
            <v>3</v>
          </cell>
          <cell r="Q166" t="str">
            <v/>
          </cell>
          <cell r="R166" t="str">
            <v/>
          </cell>
          <cell r="S166" t="str">
            <v/>
          </cell>
        </row>
        <row r="167">
          <cell r="A167">
            <v>3</v>
          </cell>
          <cell r="B167">
            <v>5</v>
          </cell>
          <cell r="C167">
            <v>4</v>
          </cell>
          <cell r="D167" t="str">
            <v/>
          </cell>
          <cell r="E167" t="str">
            <v/>
          </cell>
          <cell r="F167" t="str">
            <v/>
          </cell>
          <cell r="G167" t="str">
            <v/>
          </cell>
          <cell r="I167">
            <v>13</v>
          </cell>
          <cell r="J167">
            <v>6</v>
          </cell>
          <cell r="K167">
            <v>6</v>
          </cell>
          <cell r="L167">
            <v>6</v>
          </cell>
          <cell r="M167">
            <v>6</v>
          </cell>
          <cell r="N167">
            <v>6</v>
          </cell>
          <cell r="O167">
            <v>6</v>
          </cell>
          <cell r="P167">
            <v>4</v>
          </cell>
          <cell r="Q167" t="str">
            <v/>
          </cell>
          <cell r="R167" t="str">
            <v/>
          </cell>
          <cell r="S167" t="str">
            <v/>
          </cell>
        </row>
        <row r="168">
          <cell r="A168">
            <v>4</v>
          </cell>
          <cell r="B168">
            <v>6</v>
          </cell>
          <cell r="C168">
            <v>5</v>
          </cell>
          <cell r="D168" t="str">
            <v/>
          </cell>
          <cell r="E168" t="str">
            <v/>
          </cell>
          <cell r="F168" t="str">
            <v/>
          </cell>
          <cell r="G168" t="str">
            <v/>
          </cell>
          <cell r="I168">
            <v>14</v>
          </cell>
          <cell r="J168">
            <v>6</v>
          </cell>
          <cell r="K168">
            <v>6</v>
          </cell>
          <cell r="L168">
            <v>6</v>
          </cell>
          <cell r="M168">
            <v>6</v>
          </cell>
          <cell r="N168">
            <v>6</v>
          </cell>
          <cell r="O168">
            <v>6</v>
          </cell>
          <cell r="P168">
            <v>5</v>
          </cell>
          <cell r="Q168">
            <v>3</v>
          </cell>
          <cell r="R168" t="str">
            <v/>
          </cell>
          <cell r="S168" t="str">
            <v/>
          </cell>
        </row>
        <row r="169">
          <cell r="A169">
            <v>5</v>
          </cell>
          <cell r="B169">
            <v>6</v>
          </cell>
          <cell r="C169">
            <v>5</v>
          </cell>
          <cell r="D169">
            <v>2</v>
          </cell>
          <cell r="E169" t="str">
            <v/>
          </cell>
          <cell r="F169" t="str">
            <v/>
          </cell>
          <cell r="G169" t="str">
            <v/>
          </cell>
          <cell r="I169">
            <v>15</v>
          </cell>
          <cell r="J169">
            <v>6</v>
          </cell>
          <cell r="K169">
            <v>6</v>
          </cell>
          <cell r="L169">
            <v>6</v>
          </cell>
          <cell r="M169">
            <v>6</v>
          </cell>
          <cell r="N169">
            <v>6</v>
          </cell>
          <cell r="O169">
            <v>6</v>
          </cell>
          <cell r="P169">
            <v>6</v>
          </cell>
          <cell r="Q169">
            <v>4</v>
          </cell>
          <cell r="R169" t="str">
            <v/>
          </cell>
          <cell r="S169" t="str">
            <v/>
          </cell>
        </row>
        <row r="170">
          <cell r="A170">
            <v>6</v>
          </cell>
          <cell r="B170">
            <v>6</v>
          </cell>
          <cell r="C170">
            <v>6</v>
          </cell>
          <cell r="D170">
            <v>3</v>
          </cell>
          <cell r="E170" t="str">
            <v/>
          </cell>
          <cell r="F170" t="str">
            <v/>
          </cell>
          <cell r="G170" t="str">
            <v/>
          </cell>
          <cell r="I170">
            <v>16</v>
          </cell>
          <cell r="J170">
            <v>6</v>
          </cell>
          <cell r="K170">
            <v>6</v>
          </cell>
          <cell r="L170">
            <v>6</v>
          </cell>
          <cell r="M170">
            <v>6</v>
          </cell>
          <cell r="N170">
            <v>6</v>
          </cell>
          <cell r="O170">
            <v>6</v>
          </cell>
          <cell r="P170">
            <v>6</v>
          </cell>
          <cell r="Q170">
            <v>5</v>
          </cell>
          <cell r="R170">
            <v>3</v>
          </cell>
          <cell r="S170" t="str">
            <v/>
          </cell>
        </row>
        <row r="171">
          <cell r="A171">
            <v>7</v>
          </cell>
          <cell r="B171">
            <v>6</v>
          </cell>
          <cell r="C171">
            <v>6</v>
          </cell>
          <cell r="D171">
            <v>5</v>
          </cell>
          <cell r="E171" t="str">
            <v/>
          </cell>
          <cell r="F171" t="str">
            <v/>
          </cell>
          <cell r="G171" t="str">
            <v/>
          </cell>
          <cell r="I171">
            <v>17</v>
          </cell>
          <cell r="J171">
            <v>6</v>
          </cell>
          <cell r="K171">
            <v>6</v>
          </cell>
          <cell r="L171">
            <v>6</v>
          </cell>
          <cell r="M171">
            <v>6</v>
          </cell>
          <cell r="N171">
            <v>6</v>
          </cell>
          <cell r="O171">
            <v>6</v>
          </cell>
          <cell r="P171">
            <v>6</v>
          </cell>
          <cell r="Q171">
            <v>6</v>
          </cell>
          <cell r="R171">
            <v>4</v>
          </cell>
          <cell r="S171" t="str">
            <v/>
          </cell>
        </row>
        <row r="172">
          <cell r="A172">
            <v>8</v>
          </cell>
          <cell r="B172">
            <v>6</v>
          </cell>
          <cell r="C172">
            <v>7</v>
          </cell>
          <cell r="D172">
            <v>6</v>
          </cell>
          <cell r="E172" t="str">
            <v/>
          </cell>
          <cell r="F172" t="str">
            <v/>
          </cell>
          <cell r="G172" t="str">
            <v/>
          </cell>
          <cell r="I172">
            <v>18</v>
          </cell>
          <cell r="J172">
            <v>6</v>
          </cell>
          <cell r="K172">
            <v>6</v>
          </cell>
          <cell r="L172">
            <v>6</v>
          </cell>
          <cell r="M172">
            <v>6</v>
          </cell>
          <cell r="N172">
            <v>6</v>
          </cell>
          <cell r="O172">
            <v>6</v>
          </cell>
          <cell r="P172">
            <v>6</v>
          </cell>
          <cell r="Q172">
            <v>6</v>
          </cell>
          <cell r="R172">
            <v>5</v>
          </cell>
          <cell r="S172">
            <v>3</v>
          </cell>
        </row>
        <row r="173">
          <cell r="A173">
            <v>9</v>
          </cell>
          <cell r="B173">
            <v>6</v>
          </cell>
          <cell r="C173">
            <v>7</v>
          </cell>
          <cell r="D173">
            <v>6</v>
          </cell>
          <cell r="E173">
            <v>2</v>
          </cell>
          <cell r="F173" t="str">
            <v/>
          </cell>
          <cell r="G173" t="str">
            <v/>
          </cell>
          <cell r="I173">
            <v>19</v>
          </cell>
          <cell r="J173">
            <v>6</v>
          </cell>
          <cell r="K173">
            <v>6</v>
          </cell>
          <cell r="L173">
            <v>6</v>
          </cell>
          <cell r="M173">
            <v>6</v>
          </cell>
          <cell r="N173">
            <v>6</v>
          </cell>
          <cell r="O173">
            <v>6</v>
          </cell>
          <cell r="P173">
            <v>6</v>
          </cell>
          <cell r="Q173">
            <v>6</v>
          </cell>
          <cell r="R173">
            <v>6</v>
          </cell>
          <cell r="S173">
            <v>4</v>
          </cell>
        </row>
        <row r="174">
          <cell r="A174">
            <v>10</v>
          </cell>
          <cell r="B174">
            <v>6</v>
          </cell>
          <cell r="C174">
            <v>8</v>
          </cell>
          <cell r="D174">
            <v>7</v>
          </cell>
          <cell r="E174">
            <v>3</v>
          </cell>
          <cell r="F174" t="str">
            <v/>
          </cell>
          <cell r="G174" t="str">
            <v/>
          </cell>
          <cell r="I174">
            <v>20</v>
          </cell>
          <cell r="J174">
            <v>6</v>
          </cell>
          <cell r="K174">
            <v>6</v>
          </cell>
          <cell r="L174">
            <v>6</v>
          </cell>
          <cell r="M174">
            <v>6</v>
          </cell>
          <cell r="N174">
            <v>6</v>
          </cell>
          <cell r="O174">
            <v>6</v>
          </cell>
          <cell r="P174">
            <v>6</v>
          </cell>
          <cell r="Q174">
            <v>6</v>
          </cell>
          <cell r="R174">
            <v>6</v>
          </cell>
          <cell r="S174">
            <v>5</v>
          </cell>
        </row>
        <row r="175">
          <cell r="A175">
            <v>11</v>
          </cell>
          <cell r="B175">
            <v>6</v>
          </cell>
          <cell r="C175">
            <v>8</v>
          </cell>
          <cell r="D175">
            <v>7</v>
          </cell>
          <cell r="E175">
            <v>5</v>
          </cell>
          <cell r="F175" t="str">
            <v/>
          </cell>
          <cell r="G175" t="str">
            <v/>
          </cell>
        </row>
        <row r="176">
          <cell r="A176">
            <v>12</v>
          </cell>
          <cell r="B176">
            <v>6</v>
          </cell>
          <cell r="C176">
            <v>8</v>
          </cell>
          <cell r="D176">
            <v>8</v>
          </cell>
          <cell r="E176">
            <v>6</v>
          </cell>
          <cell r="F176" t="str">
            <v/>
          </cell>
          <cell r="G176" t="str">
            <v/>
          </cell>
        </row>
        <row r="177">
          <cell r="A177">
            <v>13</v>
          </cell>
          <cell r="B177">
            <v>6</v>
          </cell>
          <cell r="C177">
            <v>9</v>
          </cell>
          <cell r="D177">
            <v>8</v>
          </cell>
          <cell r="E177">
            <v>6</v>
          </cell>
          <cell r="F177">
            <v>2</v>
          </cell>
          <cell r="G177" t="str">
            <v/>
          </cell>
          <cell r="I177">
            <v>0</v>
          </cell>
          <cell r="J177" t="str">
            <v/>
          </cell>
          <cell r="K177" t="str">
            <v/>
          </cell>
          <cell r="L177" t="str">
            <v/>
          </cell>
          <cell r="M177" t="str">
            <v/>
          </cell>
          <cell r="N177" t="str">
            <v/>
          </cell>
          <cell r="O177" t="str">
            <v/>
          </cell>
          <cell r="P177" t="str">
            <v/>
          </cell>
          <cell r="Q177" t="str">
            <v/>
          </cell>
          <cell r="R177" t="str">
            <v/>
          </cell>
          <cell r="S177" t="str">
            <v/>
          </cell>
        </row>
        <row r="178">
          <cell r="A178">
            <v>14</v>
          </cell>
          <cell r="B178">
            <v>6</v>
          </cell>
          <cell r="C178">
            <v>9</v>
          </cell>
          <cell r="D178">
            <v>8</v>
          </cell>
          <cell r="E178">
            <v>7</v>
          </cell>
          <cell r="F178">
            <v>3</v>
          </cell>
          <cell r="G178" t="str">
            <v/>
          </cell>
          <cell r="I178">
            <v>1</v>
          </cell>
          <cell r="J178">
            <v>4</v>
          </cell>
          <cell r="K178">
            <v>2</v>
          </cell>
          <cell r="L178" t="str">
            <v/>
          </cell>
          <cell r="M178" t="str">
            <v/>
          </cell>
          <cell r="N178" t="str">
            <v/>
          </cell>
          <cell r="O178" t="str">
            <v/>
          </cell>
          <cell r="P178" t="str">
            <v/>
          </cell>
          <cell r="Q178" t="str">
            <v/>
          </cell>
          <cell r="R178" t="str">
            <v/>
          </cell>
          <cell r="S178" t="str">
            <v/>
          </cell>
        </row>
        <row r="179">
          <cell r="A179">
            <v>15</v>
          </cell>
          <cell r="B179">
            <v>6</v>
          </cell>
          <cell r="C179">
            <v>9</v>
          </cell>
          <cell r="D179">
            <v>8</v>
          </cell>
          <cell r="E179">
            <v>7</v>
          </cell>
          <cell r="F179">
            <v>5</v>
          </cell>
          <cell r="G179" t="str">
            <v/>
          </cell>
          <cell r="I179">
            <v>2</v>
          </cell>
          <cell r="J179">
            <v>5</v>
          </cell>
          <cell r="K179">
            <v>3</v>
          </cell>
          <cell r="L179">
            <v>0</v>
          </cell>
          <cell r="M179" t="str">
            <v/>
          </cell>
          <cell r="N179" t="str">
            <v/>
          </cell>
          <cell r="O179" t="str">
            <v/>
          </cell>
          <cell r="P179" t="str">
            <v/>
          </cell>
          <cell r="Q179" t="str">
            <v/>
          </cell>
          <cell r="R179" t="str">
            <v/>
          </cell>
          <cell r="S179" t="str">
            <v/>
          </cell>
        </row>
        <row r="180">
          <cell r="A180">
            <v>16</v>
          </cell>
          <cell r="B180">
            <v>6</v>
          </cell>
          <cell r="C180">
            <v>9</v>
          </cell>
          <cell r="D180">
            <v>9</v>
          </cell>
          <cell r="E180">
            <v>8</v>
          </cell>
          <cell r="F180">
            <v>6</v>
          </cell>
          <cell r="G180" t="str">
            <v/>
          </cell>
          <cell r="I180">
            <v>3</v>
          </cell>
          <cell r="J180">
            <v>5</v>
          </cell>
          <cell r="K180">
            <v>3</v>
          </cell>
          <cell r="L180">
            <v>1</v>
          </cell>
          <cell r="M180">
            <v>0</v>
          </cell>
          <cell r="N180" t="str">
            <v/>
          </cell>
          <cell r="O180" t="str">
            <v/>
          </cell>
          <cell r="P180" t="str">
            <v/>
          </cell>
          <cell r="Q180" t="str">
            <v/>
          </cell>
          <cell r="R180" t="str">
            <v/>
          </cell>
          <cell r="S180" t="str">
            <v/>
          </cell>
        </row>
        <row r="181">
          <cell r="A181">
            <v>17</v>
          </cell>
          <cell r="B181">
            <v>6</v>
          </cell>
          <cell r="C181">
            <v>10</v>
          </cell>
          <cell r="D181">
            <v>9</v>
          </cell>
          <cell r="E181">
            <v>8</v>
          </cell>
          <cell r="F181">
            <v>6</v>
          </cell>
          <cell r="G181">
            <v>2</v>
          </cell>
          <cell r="I181">
            <v>4</v>
          </cell>
          <cell r="J181">
            <v>6</v>
          </cell>
          <cell r="K181">
            <v>3</v>
          </cell>
          <cell r="L181">
            <v>2</v>
          </cell>
          <cell r="M181">
            <v>1</v>
          </cell>
          <cell r="N181">
            <v>0</v>
          </cell>
          <cell r="O181" t="str">
            <v/>
          </cell>
          <cell r="P181" t="str">
            <v/>
          </cell>
          <cell r="Q181" t="str">
            <v/>
          </cell>
          <cell r="R181" t="str">
            <v/>
          </cell>
          <cell r="S181" t="str">
            <v/>
          </cell>
        </row>
        <row r="182">
          <cell r="A182">
            <v>18</v>
          </cell>
          <cell r="B182">
            <v>6</v>
          </cell>
          <cell r="C182">
            <v>10</v>
          </cell>
          <cell r="D182">
            <v>9</v>
          </cell>
          <cell r="E182">
            <v>8</v>
          </cell>
          <cell r="F182">
            <v>7</v>
          </cell>
          <cell r="G182">
            <v>3</v>
          </cell>
          <cell r="I182">
            <v>5</v>
          </cell>
          <cell r="J182">
            <v>6</v>
          </cell>
          <cell r="K182">
            <v>3</v>
          </cell>
          <cell r="L182">
            <v>3</v>
          </cell>
          <cell r="M182">
            <v>2</v>
          </cell>
          <cell r="N182">
            <v>1</v>
          </cell>
          <cell r="O182">
            <v>0</v>
          </cell>
          <cell r="P182" t="str">
            <v/>
          </cell>
          <cell r="Q182" t="str">
            <v/>
          </cell>
          <cell r="R182" t="str">
            <v/>
          </cell>
          <cell r="S182" t="str">
            <v/>
          </cell>
        </row>
        <row r="183">
          <cell r="A183">
            <v>19</v>
          </cell>
          <cell r="B183">
            <v>6</v>
          </cell>
          <cell r="C183">
            <v>10</v>
          </cell>
          <cell r="D183">
            <v>10</v>
          </cell>
          <cell r="E183">
            <v>9</v>
          </cell>
          <cell r="F183">
            <v>7</v>
          </cell>
          <cell r="G183">
            <v>5</v>
          </cell>
          <cell r="I183">
            <v>6</v>
          </cell>
          <cell r="J183">
            <v>6</v>
          </cell>
          <cell r="K183">
            <v>3</v>
          </cell>
          <cell r="L183">
            <v>3</v>
          </cell>
          <cell r="M183">
            <v>3</v>
          </cell>
          <cell r="N183">
            <v>2</v>
          </cell>
          <cell r="O183">
            <v>1</v>
          </cell>
          <cell r="P183">
            <v>0</v>
          </cell>
          <cell r="Q183" t="str">
            <v/>
          </cell>
          <cell r="R183" t="str">
            <v/>
          </cell>
          <cell r="S183" t="str">
            <v/>
          </cell>
        </row>
        <row r="184">
          <cell r="A184">
            <v>20</v>
          </cell>
          <cell r="B184">
            <v>6</v>
          </cell>
          <cell r="C184">
            <v>10</v>
          </cell>
          <cell r="D184">
            <v>10</v>
          </cell>
          <cell r="E184">
            <v>10</v>
          </cell>
          <cell r="F184">
            <v>8</v>
          </cell>
          <cell r="G184">
            <v>6</v>
          </cell>
          <cell r="I184">
            <v>7</v>
          </cell>
          <cell r="J184">
            <v>6</v>
          </cell>
          <cell r="K184">
            <v>4</v>
          </cell>
          <cell r="L184">
            <v>3</v>
          </cell>
          <cell r="M184">
            <v>3</v>
          </cell>
          <cell r="N184">
            <v>3</v>
          </cell>
          <cell r="O184">
            <v>2</v>
          </cell>
          <cell r="P184">
            <v>1</v>
          </cell>
          <cell r="Q184">
            <v>0</v>
          </cell>
          <cell r="R184" t="str">
            <v/>
          </cell>
          <cell r="S184" t="str">
            <v/>
          </cell>
        </row>
        <row r="185">
          <cell r="I185">
            <v>8</v>
          </cell>
          <cell r="J185">
            <v>6</v>
          </cell>
          <cell r="K185">
            <v>4</v>
          </cell>
          <cell r="L185">
            <v>4</v>
          </cell>
          <cell r="M185">
            <v>3</v>
          </cell>
          <cell r="N185">
            <v>3</v>
          </cell>
          <cell r="O185">
            <v>3</v>
          </cell>
          <cell r="P185">
            <v>2</v>
          </cell>
          <cell r="Q185">
            <v>1</v>
          </cell>
          <cell r="R185">
            <v>0</v>
          </cell>
          <cell r="S185" t="str">
            <v/>
          </cell>
        </row>
        <row r="186">
          <cell r="I186">
            <v>9</v>
          </cell>
          <cell r="J186">
            <v>6</v>
          </cell>
          <cell r="K186">
            <v>5</v>
          </cell>
          <cell r="L186">
            <v>4</v>
          </cell>
          <cell r="M186">
            <v>4</v>
          </cell>
          <cell r="N186">
            <v>4</v>
          </cell>
          <cell r="O186">
            <v>4</v>
          </cell>
          <cell r="P186">
            <v>3</v>
          </cell>
          <cell r="Q186">
            <v>2</v>
          </cell>
          <cell r="R186">
            <v>1</v>
          </cell>
          <cell r="S186">
            <v>0</v>
          </cell>
        </row>
        <row r="187">
          <cell r="A187">
            <v>0</v>
          </cell>
          <cell r="B187" t="str">
            <v/>
          </cell>
          <cell r="C187" t="str">
            <v/>
          </cell>
          <cell r="D187" t="str">
            <v/>
          </cell>
          <cell r="E187" t="str">
            <v/>
          </cell>
          <cell r="F187" t="str">
            <v/>
          </cell>
          <cell r="G187" t="str">
            <v/>
          </cell>
          <cell r="I187">
            <v>10</v>
          </cell>
          <cell r="J187">
            <v>6</v>
          </cell>
          <cell r="K187">
            <v>5</v>
          </cell>
          <cell r="L187">
            <v>5</v>
          </cell>
          <cell r="M187">
            <v>4</v>
          </cell>
          <cell r="N187">
            <v>4</v>
          </cell>
          <cell r="O187">
            <v>4</v>
          </cell>
          <cell r="P187">
            <v>4</v>
          </cell>
          <cell r="Q187">
            <v>3</v>
          </cell>
          <cell r="R187">
            <v>2</v>
          </cell>
          <cell r="S187">
            <v>1</v>
          </cell>
        </row>
        <row r="188">
          <cell r="A188">
            <v>1</v>
          </cell>
          <cell r="B188" t="str">
            <v/>
          </cell>
          <cell r="C188">
            <v>1</v>
          </cell>
          <cell r="D188" t="str">
            <v/>
          </cell>
          <cell r="E188" t="str">
            <v/>
          </cell>
          <cell r="F188" t="str">
            <v/>
          </cell>
          <cell r="G188" t="str">
            <v/>
          </cell>
        </row>
        <row r="189">
          <cell r="A189">
            <v>2</v>
          </cell>
          <cell r="B189" t="str">
            <v/>
          </cell>
          <cell r="C189">
            <v>1</v>
          </cell>
          <cell r="D189">
            <v>0</v>
          </cell>
          <cell r="E189" t="str">
            <v/>
          </cell>
          <cell r="F189" t="str">
            <v/>
          </cell>
          <cell r="G189" t="str">
            <v/>
          </cell>
        </row>
        <row r="190">
          <cell r="A190">
            <v>3</v>
          </cell>
          <cell r="B190" t="str">
            <v/>
          </cell>
          <cell r="C190">
            <v>1</v>
          </cell>
          <cell r="D190">
            <v>1</v>
          </cell>
          <cell r="E190" t="str">
            <v/>
          </cell>
          <cell r="F190" t="str">
            <v/>
          </cell>
          <cell r="G190" t="str">
            <v/>
          </cell>
          <cell r="I190">
            <v>0</v>
          </cell>
          <cell r="J190" t="str">
            <v/>
          </cell>
          <cell r="K190" t="str">
            <v/>
          </cell>
          <cell r="L190" t="str">
            <v/>
          </cell>
          <cell r="M190" t="str">
            <v/>
          </cell>
          <cell r="N190" t="str">
            <v/>
          </cell>
          <cell r="O190" t="str">
            <v/>
          </cell>
          <cell r="P190" t="str">
            <v/>
          </cell>
          <cell r="Q190" t="str">
            <v/>
          </cell>
          <cell r="R190" t="str">
            <v/>
          </cell>
          <cell r="S190" t="str">
            <v/>
          </cell>
        </row>
        <row r="191">
          <cell r="A191">
            <v>4</v>
          </cell>
          <cell r="B191" t="str">
            <v/>
          </cell>
          <cell r="C191">
            <v>2</v>
          </cell>
          <cell r="D191">
            <v>1</v>
          </cell>
          <cell r="E191">
            <v>0</v>
          </cell>
          <cell r="F191" t="str">
            <v/>
          </cell>
          <cell r="G191" t="str">
            <v/>
          </cell>
          <cell r="I191">
            <v>1</v>
          </cell>
          <cell r="J191">
            <v>5</v>
          </cell>
          <cell r="K191">
            <v>3</v>
          </cell>
          <cell r="L191" t="str">
            <v/>
          </cell>
          <cell r="M191" t="str">
            <v/>
          </cell>
          <cell r="N191" t="str">
            <v/>
          </cell>
          <cell r="O191" t="str">
            <v/>
          </cell>
          <cell r="P191" t="str">
            <v/>
          </cell>
          <cell r="Q191" t="str">
            <v/>
          </cell>
          <cell r="R191" t="str">
            <v/>
          </cell>
          <cell r="S191" t="str">
            <v/>
          </cell>
        </row>
        <row r="192">
          <cell r="A192">
            <v>5</v>
          </cell>
          <cell r="B192" t="str">
            <v/>
          </cell>
          <cell r="C192">
            <v>2</v>
          </cell>
          <cell r="D192">
            <v>1</v>
          </cell>
          <cell r="E192">
            <v>1</v>
          </cell>
          <cell r="F192" t="str">
            <v/>
          </cell>
          <cell r="G192" t="str">
            <v/>
          </cell>
          <cell r="I192">
            <v>2</v>
          </cell>
          <cell r="J192">
            <v>6</v>
          </cell>
          <cell r="K192">
            <v>4</v>
          </cell>
          <cell r="L192" t="str">
            <v/>
          </cell>
          <cell r="M192" t="str">
            <v/>
          </cell>
          <cell r="N192" t="str">
            <v/>
          </cell>
          <cell r="O192" t="str">
            <v/>
          </cell>
          <cell r="P192" t="str">
            <v/>
          </cell>
          <cell r="Q192" t="str">
            <v/>
          </cell>
          <cell r="R192" t="str">
            <v/>
          </cell>
          <cell r="S192" t="str">
            <v/>
          </cell>
        </row>
        <row r="193">
          <cell r="I193">
            <v>3</v>
          </cell>
          <cell r="J193">
            <v>6</v>
          </cell>
          <cell r="K193">
            <v>5</v>
          </cell>
          <cell r="L193" t="str">
            <v/>
          </cell>
          <cell r="M193" t="str">
            <v/>
          </cell>
          <cell r="N193" t="str">
            <v/>
          </cell>
          <cell r="O193" t="str">
            <v/>
          </cell>
          <cell r="P193" t="str">
            <v/>
          </cell>
          <cell r="Q193" t="str">
            <v/>
          </cell>
          <cell r="R193" t="str">
            <v/>
          </cell>
          <cell r="S193" t="str">
            <v/>
          </cell>
        </row>
        <row r="194">
          <cell r="I194">
            <v>4</v>
          </cell>
          <cell r="J194">
            <v>6</v>
          </cell>
          <cell r="K194">
            <v>6</v>
          </cell>
          <cell r="L194">
            <v>3</v>
          </cell>
          <cell r="M194" t="str">
            <v/>
          </cell>
          <cell r="N194" t="str">
            <v/>
          </cell>
          <cell r="O194" t="str">
            <v/>
          </cell>
          <cell r="P194" t="str">
            <v/>
          </cell>
          <cell r="Q194" t="str">
            <v/>
          </cell>
          <cell r="R194" t="str">
            <v/>
          </cell>
          <cell r="S194" t="str">
            <v/>
          </cell>
        </row>
        <row r="195">
          <cell r="A195">
            <v>0</v>
          </cell>
          <cell r="B195" t="str">
            <v/>
          </cell>
          <cell r="C195" t="str">
            <v/>
          </cell>
          <cell r="D195" t="str">
            <v/>
          </cell>
          <cell r="E195" t="str">
            <v/>
          </cell>
          <cell r="F195" t="str">
            <v/>
          </cell>
          <cell r="G195" t="str">
            <v/>
          </cell>
          <cell r="I195">
            <v>5</v>
          </cell>
          <cell r="J195">
            <v>6</v>
          </cell>
          <cell r="K195">
            <v>6</v>
          </cell>
          <cell r="L195">
            <v>4</v>
          </cell>
          <cell r="M195" t="str">
            <v/>
          </cell>
          <cell r="N195" t="str">
            <v/>
          </cell>
          <cell r="O195" t="str">
            <v/>
          </cell>
          <cell r="P195" t="str">
            <v/>
          </cell>
          <cell r="Q195" t="str">
            <v/>
          </cell>
          <cell r="R195" t="str">
            <v/>
          </cell>
          <cell r="S195" t="str">
            <v/>
          </cell>
        </row>
        <row r="196">
          <cell r="A196">
            <v>1</v>
          </cell>
          <cell r="B196" t="str">
            <v/>
          </cell>
          <cell r="C196">
            <v>0</v>
          </cell>
          <cell r="D196" t="str">
            <v/>
          </cell>
          <cell r="E196" t="str">
            <v/>
          </cell>
          <cell r="F196" t="str">
            <v/>
          </cell>
          <cell r="G196" t="str">
            <v/>
          </cell>
          <cell r="I196">
            <v>6</v>
          </cell>
          <cell r="J196">
            <v>6</v>
          </cell>
          <cell r="K196">
            <v>6</v>
          </cell>
          <cell r="L196">
            <v>5</v>
          </cell>
          <cell r="M196">
            <v>3</v>
          </cell>
          <cell r="N196" t="str">
            <v/>
          </cell>
          <cell r="O196" t="str">
            <v/>
          </cell>
          <cell r="P196" t="str">
            <v/>
          </cell>
          <cell r="Q196" t="str">
            <v/>
          </cell>
          <cell r="R196" t="str">
            <v/>
          </cell>
          <cell r="S196" t="str">
            <v/>
          </cell>
        </row>
        <row r="197">
          <cell r="A197">
            <v>2</v>
          </cell>
          <cell r="B197" t="str">
            <v/>
          </cell>
          <cell r="C197">
            <v>1</v>
          </cell>
          <cell r="D197" t="str">
            <v/>
          </cell>
          <cell r="E197" t="str">
            <v/>
          </cell>
          <cell r="F197" t="str">
            <v/>
          </cell>
          <cell r="G197" t="str">
            <v/>
          </cell>
          <cell r="I197">
            <v>7</v>
          </cell>
          <cell r="J197">
            <v>6</v>
          </cell>
          <cell r="K197">
            <v>6</v>
          </cell>
          <cell r="L197">
            <v>6</v>
          </cell>
          <cell r="M197">
            <v>4</v>
          </cell>
          <cell r="N197" t="str">
            <v/>
          </cell>
          <cell r="O197" t="str">
            <v/>
          </cell>
          <cell r="P197" t="str">
            <v/>
          </cell>
          <cell r="Q197" t="str">
            <v/>
          </cell>
          <cell r="R197" t="str">
            <v/>
          </cell>
          <cell r="S197" t="str">
            <v/>
          </cell>
        </row>
        <row r="198">
          <cell r="A198">
            <v>3</v>
          </cell>
          <cell r="B198" t="str">
            <v/>
          </cell>
          <cell r="C198">
            <v>1</v>
          </cell>
          <cell r="D198">
            <v>0</v>
          </cell>
          <cell r="E198" t="str">
            <v/>
          </cell>
          <cell r="F198" t="str">
            <v/>
          </cell>
          <cell r="G198" t="str">
            <v/>
          </cell>
          <cell r="I198">
            <v>8</v>
          </cell>
          <cell r="J198">
            <v>6</v>
          </cell>
          <cell r="K198">
            <v>6</v>
          </cell>
          <cell r="L198">
            <v>6</v>
          </cell>
          <cell r="M198">
            <v>5</v>
          </cell>
          <cell r="N198">
            <v>3</v>
          </cell>
          <cell r="O198" t="str">
            <v/>
          </cell>
          <cell r="P198" t="str">
            <v/>
          </cell>
          <cell r="Q198" t="str">
            <v/>
          </cell>
          <cell r="R198" t="str">
            <v/>
          </cell>
          <cell r="S198" t="str">
            <v/>
          </cell>
        </row>
        <row r="199">
          <cell r="A199">
            <v>4</v>
          </cell>
          <cell r="B199" t="str">
            <v/>
          </cell>
          <cell r="C199">
            <v>1</v>
          </cell>
          <cell r="D199">
            <v>1</v>
          </cell>
          <cell r="E199" t="str">
            <v/>
          </cell>
          <cell r="F199" t="str">
            <v/>
          </cell>
          <cell r="G199" t="str">
            <v/>
          </cell>
          <cell r="I199">
            <v>9</v>
          </cell>
          <cell r="J199">
            <v>6</v>
          </cell>
          <cell r="K199">
            <v>6</v>
          </cell>
          <cell r="L199">
            <v>6</v>
          </cell>
          <cell r="M199">
            <v>6</v>
          </cell>
          <cell r="N199">
            <v>4</v>
          </cell>
          <cell r="O199" t="str">
            <v/>
          </cell>
          <cell r="P199" t="str">
            <v/>
          </cell>
          <cell r="Q199" t="str">
            <v/>
          </cell>
          <cell r="R199" t="str">
            <v/>
          </cell>
          <cell r="S199" t="str">
            <v/>
          </cell>
        </row>
        <row r="200">
          <cell r="A200">
            <v>5</v>
          </cell>
          <cell r="B200" t="str">
            <v/>
          </cell>
          <cell r="C200">
            <v>2</v>
          </cell>
          <cell r="D200">
            <v>1</v>
          </cell>
          <cell r="E200">
            <v>0</v>
          </cell>
          <cell r="F200" t="str">
            <v/>
          </cell>
          <cell r="G200" t="str">
            <v/>
          </cell>
          <cell r="I200">
            <v>10</v>
          </cell>
          <cell r="J200">
            <v>6</v>
          </cell>
          <cell r="K200">
            <v>6</v>
          </cell>
          <cell r="L200">
            <v>6</v>
          </cell>
          <cell r="M200">
            <v>6</v>
          </cell>
          <cell r="N200">
            <v>5</v>
          </cell>
          <cell r="O200">
            <v>3</v>
          </cell>
          <cell r="P200" t="str">
            <v/>
          </cell>
          <cell r="Q200" t="str">
            <v/>
          </cell>
          <cell r="R200" t="str">
            <v/>
          </cell>
          <cell r="S200" t="str">
            <v/>
          </cell>
        </row>
        <row r="201">
          <cell r="I201">
            <v>11</v>
          </cell>
          <cell r="J201">
            <v>6</v>
          </cell>
          <cell r="K201">
            <v>6</v>
          </cell>
          <cell r="L201">
            <v>6</v>
          </cell>
          <cell r="M201">
            <v>6</v>
          </cell>
          <cell r="N201">
            <v>6</v>
          </cell>
          <cell r="O201">
            <v>4</v>
          </cell>
          <cell r="P201" t="str">
            <v/>
          </cell>
          <cell r="Q201" t="str">
            <v/>
          </cell>
          <cell r="R201" t="str">
            <v/>
          </cell>
          <cell r="S201" t="str">
            <v/>
          </cell>
        </row>
        <row r="202">
          <cell r="I202">
            <v>12</v>
          </cell>
          <cell r="J202">
            <v>6</v>
          </cell>
          <cell r="K202">
            <v>6</v>
          </cell>
          <cell r="L202">
            <v>6</v>
          </cell>
          <cell r="M202">
            <v>6</v>
          </cell>
          <cell r="N202">
            <v>6</v>
          </cell>
          <cell r="O202">
            <v>5</v>
          </cell>
          <cell r="P202">
            <v>3</v>
          </cell>
          <cell r="Q202" t="str">
            <v/>
          </cell>
          <cell r="R202" t="str">
            <v/>
          </cell>
          <cell r="S202" t="str">
            <v/>
          </cell>
        </row>
        <row r="203">
          <cell r="I203">
            <v>13</v>
          </cell>
          <cell r="J203">
            <v>6</v>
          </cell>
          <cell r="K203">
            <v>6</v>
          </cell>
          <cell r="L203">
            <v>6</v>
          </cell>
          <cell r="M203">
            <v>6</v>
          </cell>
          <cell r="N203">
            <v>6</v>
          </cell>
          <cell r="O203">
            <v>6</v>
          </cell>
          <cell r="P203">
            <v>4</v>
          </cell>
          <cell r="Q203" t="str">
            <v/>
          </cell>
          <cell r="R203" t="str">
            <v/>
          </cell>
          <cell r="S203" t="str">
            <v/>
          </cell>
        </row>
        <row r="204">
          <cell r="I204">
            <v>14</v>
          </cell>
          <cell r="J204">
            <v>6</v>
          </cell>
          <cell r="K204">
            <v>6</v>
          </cell>
          <cell r="L204">
            <v>6</v>
          </cell>
          <cell r="M204">
            <v>6</v>
          </cell>
          <cell r="N204">
            <v>6</v>
          </cell>
          <cell r="O204">
            <v>6</v>
          </cell>
          <cell r="P204">
            <v>5</v>
          </cell>
          <cell r="Q204">
            <v>3</v>
          </cell>
          <cell r="R204" t="str">
            <v/>
          </cell>
          <cell r="S204" t="str">
            <v/>
          </cell>
        </row>
        <row r="205">
          <cell r="I205">
            <v>15</v>
          </cell>
          <cell r="J205">
            <v>6</v>
          </cell>
          <cell r="K205">
            <v>6</v>
          </cell>
          <cell r="L205">
            <v>6</v>
          </cell>
          <cell r="M205">
            <v>6</v>
          </cell>
          <cell r="N205">
            <v>6</v>
          </cell>
          <cell r="O205">
            <v>6</v>
          </cell>
          <cell r="P205">
            <v>6</v>
          </cell>
          <cell r="Q205">
            <v>4</v>
          </cell>
          <cell r="R205" t="str">
            <v/>
          </cell>
          <cell r="S205" t="str">
            <v/>
          </cell>
        </row>
        <row r="206">
          <cell r="I206">
            <v>16</v>
          </cell>
          <cell r="J206">
            <v>6</v>
          </cell>
          <cell r="K206">
            <v>6</v>
          </cell>
          <cell r="L206">
            <v>6</v>
          </cell>
          <cell r="M206">
            <v>6</v>
          </cell>
          <cell r="N206">
            <v>6</v>
          </cell>
          <cell r="O206">
            <v>6</v>
          </cell>
          <cell r="P206">
            <v>6</v>
          </cell>
          <cell r="Q206">
            <v>5</v>
          </cell>
          <cell r="R206">
            <v>3</v>
          </cell>
          <cell r="S206" t="str">
            <v/>
          </cell>
        </row>
        <row r="207">
          <cell r="I207">
            <v>17</v>
          </cell>
          <cell r="J207">
            <v>6</v>
          </cell>
          <cell r="K207">
            <v>6</v>
          </cell>
          <cell r="L207">
            <v>6</v>
          </cell>
          <cell r="M207">
            <v>6</v>
          </cell>
          <cell r="N207">
            <v>6</v>
          </cell>
          <cell r="O207">
            <v>6</v>
          </cell>
          <cell r="P207">
            <v>6</v>
          </cell>
          <cell r="Q207">
            <v>6</v>
          </cell>
          <cell r="R207">
            <v>4</v>
          </cell>
          <cell r="S207" t="str">
            <v/>
          </cell>
        </row>
        <row r="208">
          <cell r="I208">
            <v>18</v>
          </cell>
          <cell r="J208">
            <v>6</v>
          </cell>
          <cell r="K208">
            <v>6</v>
          </cell>
          <cell r="L208">
            <v>6</v>
          </cell>
          <cell r="M208">
            <v>6</v>
          </cell>
          <cell r="N208">
            <v>6</v>
          </cell>
          <cell r="O208">
            <v>6</v>
          </cell>
          <cell r="P208">
            <v>6</v>
          </cell>
          <cell r="Q208">
            <v>6</v>
          </cell>
          <cell r="R208">
            <v>5</v>
          </cell>
          <cell r="S208">
            <v>3</v>
          </cell>
        </row>
        <row r="209">
          <cell r="I209">
            <v>19</v>
          </cell>
          <cell r="J209">
            <v>6</v>
          </cell>
          <cell r="K209">
            <v>6</v>
          </cell>
          <cell r="L209">
            <v>6</v>
          </cell>
          <cell r="M209">
            <v>6</v>
          </cell>
          <cell r="N209">
            <v>6</v>
          </cell>
          <cell r="O209">
            <v>6</v>
          </cell>
          <cell r="P209">
            <v>6</v>
          </cell>
          <cell r="Q209">
            <v>6</v>
          </cell>
          <cell r="R209">
            <v>6</v>
          </cell>
          <cell r="S209">
            <v>4</v>
          </cell>
        </row>
        <row r="210">
          <cell r="I210">
            <v>20</v>
          </cell>
          <cell r="J210">
            <v>6</v>
          </cell>
          <cell r="K210">
            <v>6</v>
          </cell>
          <cell r="L210">
            <v>6</v>
          </cell>
          <cell r="M210">
            <v>6</v>
          </cell>
          <cell r="N210">
            <v>6</v>
          </cell>
          <cell r="O210">
            <v>6</v>
          </cell>
          <cell r="P210">
            <v>6</v>
          </cell>
          <cell r="Q210">
            <v>6</v>
          </cell>
          <cell r="R210">
            <v>6</v>
          </cell>
          <cell r="S210">
            <v>6</v>
          </cell>
        </row>
        <row r="211">
          <cell r="A211">
            <v>0</v>
          </cell>
          <cell r="B211" t="str">
            <v/>
          </cell>
          <cell r="C211" t="str">
            <v/>
          </cell>
          <cell r="D211" t="str">
            <v/>
          </cell>
          <cell r="E211" t="str">
            <v/>
          </cell>
          <cell r="F211" t="str">
            <v/>
          </cell>
          <cell r="G211" t="str">
            <v/>
          </cell>
        </row>
        <row r="212">
          <cell r="A212">
            <v>1</v>
          </cell>
          <cell r="B212" t="str">
            <v/>
          </cell>
          <cell r="C212">
            <v>0</v>
          </cell>
          <cell r="D212" t="str">
            <v/>
          </cell>
          <cell r="E212" t="str">
            <v/>
          </cell>
          <cell r="F212" t="str">
            <v/>
          </cell>
          <cell r="G212" t="str">
            <v/>
          </cell>
        </row>
        <row r="213">
          <cell r="A213">
            <v>2</v>
          </cell>
          <cell r="B213" t="str">
            <v/>
          </cell>
          <cell r="C213">
            <v>1</v>
          </cell>
          <cell r="D213">
            <v>0</v>
          </cell>
          <cell r="E213" t="str">
            <v/>
          </cell>
          <cell r="F213" t="str">
            <v/>
          </cell>
          <cell r="G213" t="str">
            <v/>
          </cell>
          <cell r="I213">
            <v>0</v>
          </cell>
          <cell r="J213" t="str">
            <v/>
          </cell>
          <cell r="K213" t="str">
            <v/>
          </cell>
          <cell r="L213" t="str">
            <v/>
          </cell>
          <cell r="M213" t="str">
            <v/>
          </cell>
          <cell r="N213" t="str">
            <v/>
          </cell>
          <cell r="O213" t="str">
            <v/>
          </cell>
          <cell r="P213" t="str">
            <v/>
          </cell>
          <cell r="Q213" t="str">
            <v/>
          </cell>
          <cell r="R213" t="str">
            <v/>
          </cell>
          <cell r="S213" t="str">
            <v/>
          </cell>
        </row>
        <row r="214">
          <cell r="A214">
            <v>3</v>
          </cell>
          <cell r="B214" t="str">
            <v/>
          </cell>
          <cell r="C214">
            <v>1</v>
          </cell>
          <cell r="D214">
            <v>1</v>
          </cell>
          <cell r="E214">
            <v>0</v>
          </cell>
          <cell r="F214" t="str">
            <v/>
          </cell>
          <cell r="G214" t="str">
            <v/>
          </cell>
          <cell r="I214">
            <v>1</v>
          </cell>
          <cell r="J214">
            <v>3</v>
          </cell>
          <cell r="K214">
            <v>2</v>
          </cell>
          <cell r="L214" t="str">
            <v/>
          </cell>
          <cell r="M214" t="str">
            <v/>
          </cell>
          <cell r="N214" t="str">
            <v/>
          </cell>
          <cell r="O214" t="str">
            <v/>
          </cell>
          <cell r="P214" t="str">
            <v/>
          </cell>
          <cell r="Q214" t="str">
            <v/>
          </cell>
          <cell r="R214" t="str">
            <v/>
          </cell>
          <cell r="S214" t="str">
            <v/>
          </cell>
        </row>
        <row r="215">
          <cell r="A215">
            <v>4</v>
          </cell>
          <cell r="B215" t="str">
            <v/>
          </cell>
          <cell r="C215">
            <v>1</v>
          </cell>
          <cell r="D215">
            <v>1</v>
          </cell>
          <cell r="E215">
            <v>1</v>
          </cell>
          <cell r="F215">
            <v>0</v>
          </cell>
          <cell r="G215" t="str">
            <v/>
          </cell>
          <cell r="I215">
            <v>2</v>
          </cell>
          <cell r="J215">
            <v>4</v>
          </cell>
          <cell r="K215">
            <v>3</v>
          </cell>
          <cell r="L215" t="str">
            <v/>
          </cell>
          <cell r="M215" t="str">
            <v/>
          </cell>
          <cell r="N215" t="str">
            <v/>
          </cell>
          <cell r="O215" t="str">
            <v/>
          </cell>
          <cell r="P215" t="str">
            <v/>
          </cell>
          <cell r="Q215" t="str">
            <v/>
          </cell>
          <cell r="R215" t="str">
            <v/>
          </cell>
          <cell r="S215" t="str">
            <v/>
          </cell>
        </row>
        <row r="216">
          <cell r="A216">
            <v>5</v>
          </cell>
          <cell r="B216" t="str">
            <v/>
          </cell>
          <cell r="C216">
            <v>2</v>
          </cell>
          <cell r="D216">
            <v>1</v>
          </cell>
          <cell r="E216">
            <v>1</v>
          </cell>
          <cell r="F216">
            <v>1</v>
          </cell>
          <cell r="G216">
            <v>0</v>
          </cell>
          <cell r="I216">
            <v>3</v>
          </cell>
          <cell r="J216">
            <v>5</v>
          </cell>
          <cell r="K216">
            <v>4</v>
          </cell>
          <cell r="L216">
            <v>2</v>
          </cell>
          <cell r="M216" t="str">
            <v/>
          </cell>
          <cell r="N216" t="str">
            <v/>
          </cell>
          <cell r="O216" t="str">
            <v/>
          </cell>
          <cell r="P216" t="str">
            <v/>
          </cell>
          <cell r="Q216" t="str">
            <v/>
          </cell>
          <cell r="R216" t="str">
            <v/>
          </cell>
          <cell r="S216" t="str">
            <v/>
          </cell>
        </row>
        <row r="217">
          <cell r="A217">
            <v>6</v>
          </cell>
          <cell r="B217" t="str">
            <v/>
          </cell>
          <cell r="C217">
            <v>2</v>
          </cell>
          <cell r="D217">
            <v>2</v>
          </cell>
          <cell r="E217">
            <v>1</v>
          </cell>
          <cell r="F217">
            <v>1</v>
          </cell>
          <cell r="G217">
            <v>1</v>
          </cell>
          <cell r="I217">
            <v>4</v>
          </cell>
          <cell r="J217">
            <v>6</v>
          </cell>
          <cell r="K217">
            <v>5</v>
          </cell>
          <cell r="L217">
            <v>3</v>
          </cell>
          <cell r="M217" t="str">
            <v/>
          </cell>
          <cell r="N217" t="str">
            <v/>
          </cell>
          <cell r="O217" t="str">
            <v/>
          </cell>
          <cell r="P217" t="str">
            <v/>
          </cell>
          <cell r="Q217" t="str">
            <v/>
          </cell>
          <cell r="R217" t="str">
            <v/>
          </cell>
          <cell r="S217" t="str">
            <v/>
          </cell>
        </row>
        <row r="218">
          <cell r="I218">
            <v>5</v>
          </cell>
          <cell r="J218">
            <v>6</v>
          </cell>
          <cell r="K218">
            <v>6</v>
          </cell>
          <cell r="L218">
            <v>4</v>
          </cell>
          <cell r="M218">
            <v>2</v>
          </cell>
          <cell r="N218" t="str">
            <v/>
          </cell>
          <cell r="O218" t="str">
            <v/>
          </cell>
          <cell r="P218" t="str">
            <v/>
          </cell>
          <cell r="Q218" t="str">
            <v/>
          </cell>
          <cell r="R218" t="str">
            <v/>
          </cell>
          <cell r="S218" t="str">
            <v/>
          </cell>
        </row>
        <row r="219">
          <cell r="I219">
            <v>6</v>
          </cell>
          <cell r="J219">
            <v>6</v>
          </cell>
          <cell r="K219">
            <v>6</v>
          </cell>
          <cell r="L219">
            <v>5</v>
          </cell>
          <cell r="M219">
            <v>3</v>
          </cell>
          <cell r="N219" t="str">
            <v/>
          </cell>
          <cell r="O219" t="str">
            <v/>
          </cell>
          <cell r="P219" t="str">
            <v/>
          </cell>
          <cell r="Q219" t="str">
            <v/>
          </cell>
          <cell r="R219" t="str">
            <v/>
          </cell>
          <cell r="S219" t="str">
            <v/>
          </cell>
        </row>
        <row r="220">
          <cell r="I220">
            <v>7</v>
          </cell>
          <cell r="J220">
            <v>6</v>
          </cell>
          <cell r="K220">
            <v>6</v>
          </cell>
          <cell r="L220">
            <v>6</v>
          </cell>
          <cell r="M220">
            <v>4</v>
          </cell>
          <cell r="N220">
            <v>2</v>
          </cell>
          <cell r="O220" t="str">
            <v/>
          </cell>
          <cell r="P220" t="str">
            <v/>
          </cell>
          <cell r="Q220" t="str">
            <v/>
          </cell>
          <cell r="R220" t="str">
            <v/>
          </cell>
          <cell r="S220" t="str">
            <v/>
          </cell>
        </row>
        <row r="221">
          <cell r="I221">
            <v>8</v>
          </cell>
          <cell r="J221">
            <v>6</v>
          </cell>
          <cell r="K221">
            <v>6</v>
          </cell>
          <cell r="L221">
            <v>6</v>
          </cell>
          <cell r="M221">
            <v>5</v>
          </cell>
          <cell r="N221">
            <v>3</v>
          </cell>
          <cell r="O221" t="str">
            <v/>
          </cell>
          <cell r="P221" t="str">
            <v/>
          </cell>
          <cell r="Q221" t="str">
            <v/>
          </cell>
          <cell r="R221" t="str">
            <v/>
          </cell>
          <cell r="S221" t="str">
            <v/>
          </cell>
        </row>
        <row r="222">
          <cell r="I222">
            <v>9</v>
          </cell>
          <cell r="J222">
            <v>6</v>
          </cell>
          <cell r="K222">
            <v>6</v>
          </cell>
          <cell r="L222">
            <v>6</v>
          </cell>
          <cell r="M222">
            <v>6</v>
          </cell>
          <cell r="N222">
            <v>4</v>
          </cell>
          <cell r="O222">
            <v>2</v>
          </cell>
          <cell r="P222" t="str">
            <v/>
          </cell>
          <cell r="Q222" t="str">
            <v/>
          </cell>
          <cell r="R222" t="str">
            <v/>
          </cell>
          <cell r="S222" t="str">
            <v/>
          </cell>
        </row>
        <row r="223">
          <cell r="I223">
            <v>10</v>
          </cell>
          <cell r="J223">
            <v>6</v>
          </cell>
          <cell r="K223">
            <v>6</v>
          </cell>
          <cell r="L223">
            <v>6</v>
          </cell>
          <cell r="M223">
            <v>6</v>
          </cell>
          <cell r="N223">
            <v>5</v>
          </cell>
          <cell r="O223">
            <v>3</v>
          </cell>
          <cell r="P223" t="str">
            <v/>
          </cell>
          <cell r="Q223" t="str">
            <v/>
          </cell>
          <cell r="R223" t="str">
            <v/>
          </cell>
          <cell r="S223" t="str">
            <v/>
          </cell>
        </row>
        <row r="224">
          <cell r="I224">
            <v>11</v>
          </cell>
          <cell r="J224">
            <v>6</v>
          </cell>
          <cell r="K224">
            <v>6</v>
          </cell>
          <cell r="L224">
            <v>6</v>
          </cell>
          <cell r="M224">
            <v>6</v>
          </cell>
          <cell r="N224">
            <v>6</v>
          </cell>
          <cell r="O224">
            <v>4</v>
          </cell>
          <cell r="P224">
            <v>2</v>
          </cell>
          <cell r="Q224" t="str">
            <v/>
          </cell>
          <cell r="R224" t="str">
            <v/>
          </cell>
          <cell r="S224" t="str">
            <v/>
          </cell>
        </row>
        <row r="225">
          <cell r="I225">
            <v>12</v>
          </cell>
          <cell r="J225">
            <v>6</v>
          </cell>
          <cell r="K225">
            <v>6</v>
          </cell>
          <cell r="L225">
            <v>6</v>
          </cell>
          <cell r="M225">
            <v>6</v>
          </cell>
          <cell r="N225">
            <v>6</v>
          </cell>
          <cell r="O225">
            <v>5</v>
          </cell>
          <cell r="P225">
            <v>3</v>
          </cell>
          <cell r="Q225" t="str">
            <v/>
          </cell>
          <cell r="R225" t="str">
            <v/>
          </cell>
          <cell r="S225" t="str">
            <v/>
          </cell>
        </row>
        <row r="226">
          <cell r="I226">
            <v>13</v>
          </cell>
          <cell r="J226">
            <v>6</v>
          </cell>
          <cell r="K226">
            <v>6</v>
          </cell>
          <cell r="L226">
            <v>6</v>
          </cell>
          <cell r="M226">
            <v>6</v>
          </cell>
          <cell r="N226">
            <v>6</v>
          </cell>
          <cell r="O226">
            <v>6</v>
          </cell>
          <cell r="P226">
            <v>4</v>
          </cell>
          <cell r="Q226">
            <v>2</v>
          </cell>
          <cell r="R226" t="str">
            <v/>
          </cell>
          <cell r="S226" t="str">
            <v/>
          </cell>
        </row>
        <row r="227">
          <cell r="I227">
            <v>14</v>
          </cell>
          <cell r="J227">
            <v>6</v>
          </cell>
          <cell r="K227">
            <v>6</v>
          </cell>
          <cell r="L227">
            <v>6</v>
          </cell>
          <cell r="M227">
            <v>6</v>
          </cell>
          <cell r="N227">
            <v>6</v>
          </cell>
          <cell r="O227">
            <v>6</v>
          </cell>
          <cell r="P227">
            <v>5</v>
          </cell>
          <cell r="Q227">
            <v>3</v>
          </cell>
          <cell r="R227" t="str">
            <v/>
          </cell>
          <cell r="S227" t="str">
            <v/>
          </cell>
        </row>
        <row r="228">
          <cell r="I228">
            <v>15</v>
          </cell>
          <cell r="J228">
            <v>6</v>
          </cell>
          <cell r="K228">
            <v>6</v>
          </cell>
          <cell r="L228">
            <v>6</v>
          </cell>
          <cell r="M228">
            <v>6</v>
          </cell>
          <cell r="N228">
            <v>6</v>
          </cell>
          <cell r="O228">
            <v>6</v>
          </cell>
          <cell r="P228">
            <v>6</v>
          </cell>
          <cell r="Q228">
            <v>4</v>
          </cell>
          <cell r="R228">
            <v>2</v>
          </cell>
          <cell r="S228" t="str">
            <v/>
          </cell>
        </row>
        <row r="229">
          <cell r="I229">
            <v>16</v>
          </cell>
          <cell r="J229">
            <v>6</v>
          </cell>
          <cell r="K229">
            <v>6</v>
          </cell>
          <cell r="L229">
            <v>6</v>
          </cell>
          <cell r="M229">
            <v>6</v>
          </cell>
          <cell r="N229">
            <v>6</v>
          </cell>
          <cell r="O229">
            <v>6</v>
          </cell>
          <cell r="P229">
            <v>6</v>
          </cell>
          <cell r="Q229">
            <v>5</v>
          </cell>
          <cell r="R229">
            <v>3</v>
          </cell>
          <cell r="S229" t="str">
            <v/>
          </cell>
        </row>
        <row r="230">
          <cell r="I230">
            <v>17</v>
          </cell>
          <cell r="J230">
            <v>6</v>
          </cell>
          <cell r="K230">
            <v>6</v>
          </cell>
          <cell r="L230">
            <v>6</v>
          </cell>
          <cell r="M230">
            <v>6</v>
          </cell>
          <cell r="N230">
            <v>6</v>
          </cell>
          <cell r="O230">
            <v>6</v>
          </cell>
          <cell r="P230">
            <v>6</v>
          </cell>
          <cell r="Q230">
            <v>6</v>
          </cell>
          <cell r="R230">
            <v>4</v>
          </cell>
          <cell r="S230">
            <v>2</v>
          </cell>
        </row>
        <row r="231">
          <cell r="I231">
            <v>18</v>
          </cell>
          <cell r="J231">
            <v>6</v>
          </cell>
          <cell r="K231">
            <v>6</v>
          </cell>
          <cell r="L231">
            <v>6</v>
          </cell>
          <cell r="M231">
            <v>6</v>
          </cell>
          <cell r="N231">
            <v>6</v>
          </cell>
          <cell r="O231">
            <v>6</v>
          </cell>
          <cell r="P231">
            <v>6</v>
          </cell>
          <cell r="Q231">
            <v>6</v>
          </cell>
          <cell r="R231">
            <v>5</v>
          </cell>
          <cell r="S231">
            <v>3</v>
          </cell>
        </row>
        <row r="232">
          <cell r="I232">
            <v>19</v>
          </cell>
          <cell r="J232">
            <v>6</v>
          </cell>
          <cell r="K232">
            <v>6</v>
          </cell>
          <cell r="L232">
            <v>6</v>
          </cell>
          <cell r="M232">
            <v>6</v>
          </cell>
          <cell r="N232">
            <v>6</v>
          </cell>
          <cell r="O232">
            <v>6</v>
          </cell>
          <cell r="P232">
            <v>6</v>
          </cell>
          <cell r="Q232">
            <v>6</v>
          </cell>
          <cell r="R232">
            <v>6</v>
          </cell>
          <cell r="S232">
            <v>4</v>
          </cell>
        </row>
        <row r="233">
          <cell r="I233">
            <v>20</v>
          </cell>
          <cell r="J233">
            <v>6</v>
          </cell>
          <cell r="K233">
            <v>6</v>
          </cell>
          <cell r="L233">
            <v>6</v>
          </cell>
          <cell r="M233">
            <v>6</v>
          </cell>
          <cell r="N233">
            <v>6</v>
          </cell>
          <cell r="O233">
            <v>6</v>
          </cell>
          <cell r="P233">
            <v>6</v>
          </cell>
          <cell r="Q233">
            <v>6</v>
          </cell>
          <cell r="R233">
            <v>6</v>
          </cell>
          <cell r="S233">
            <v>5</v>
          </cell>
        </row>
        <row r="236">
          <cell r="I236">
            <v>0</v>
          </cell>
          <cell r="J236" t="str">
            <v/>
          </cell>
          <cell r="K236" t="str">
            <v/>
          </cell>
          <cell r="L236" t="str">
            <v/>
          </cell>
          <cell r="M236" t="str">
            <v/>
          </cell>
          <cell r="N236" t="str">
            <v/>
          </cell>
          <cell r="O236" t="str">
            <v/>
          </cell>
          <cell r="P236" t="str">
            <v/>
          </cell>
          <cell r="Q236" t="str">
            <v/>
          </cell>
          <cell r="R236" t="str">
            <v/>
          </cell>
          <cell r="S236" t="str">
            <v/>
          </cell>
        </row>
        <row r="237">
          <cell r="I237">
            <v>1</v>
          </cell>
          <cell r="J237" t="str">
            <v/>
          </cell>
          <cell r="K237">
            <v>0</v>
          </cell>
          <cell r="L237" t="str">
            <v/>
          </cell>
          <cell r="M237" t="str">
            <v/>
          </cell>
          <cell r="N237" t="str">
            <v/>
          </cell>
          <cell r="O237" t="str">
            <v/>
          </cell>
          <cell r="P237" t="str">
            <v/>
          </cell>
          <cell r="Q237" t="str">
            <v/>
          </cell>
          <cell r="R237" t="str">
            <v/>
          </cell>
          <cell r="S237" t="str">
            <v/>
          </cell>
        </row>
        <row r="238">
          <cell r="I238">
            <v>2</v>
          </cell>
          <cell r="J238" t="str">
            <v/>
          </cell>
          <cell r="K238">
            <v>1</v>
          </cell>
          <cell r="L238">
            <v>0</v>
          </cell>
          <cell r="M238" t="str">
            <v/>
          </cell>
          <cell r="N238" t="str">
            <v/>
          </cell>
          <cell r="O238" t="str">
            <v/>
          </cell>
          <cell r="P238" t="str">
            <v/>
          </cell>
          <cell r="Q238" t="str">
            <v/>
          </cell>
          <cell r="R238" t="str">
            <v/>
          </cell>
          <cell r="S238" t="str">
            <v/>
          </cell>
        </row>
        <row r="239">
          <cell r="I239">
            <v>3</v>
          </cell>
          <cell r="J239" t="str">
            <v/>
          </cell>
          <cell r="K239">
            <v>2</v>
          </cell>
          <cell r="L239">
            <v>1</v>
          </cell>
          <cell r="M239">
            <v>0</v>
          </cell>
          <cell r="N239" t="str">
            <v/>
          </cell>
          <cell r="O239" t="str">
            <v/>
          </cell>
          <cell r="P239" t="str">
            <v/>
          </cell>
          <cell r="Q239" t="str">
            <v/>
          </cell>
          <cell r="R239" t="str">
            <v/>
          </cell>
          <cell r="S239" t="str">
            <v/>
          </cell>
        </row>
        <row r="240">
          <cell r="I240">
            <v>4</v>
          </cell>
          <cell r="J240" t="str">
            <v/>
          </cell>
          <cell r="K240">
            <v>2</v>
          </cell>
          <cell r="L240">
            <v>2</v>
          </cell>
          <cell r="M240">
            <v>1</v>
          </cell>
          <cell r="N240">
            <v>0</v>
          </cell>
          <cell r="O240" t="str">
            <v/>
          </cell>
          <cell r="P240" t="str">
            <v/>
          </cell>
          <cell r="Q240" t="str">
            <v/>
          </cell>
          <cell r="R240" t="str">
            <v/>
          </cell>
          <cell r="S240" t="str">
            <v/>
          </cell>
        </row>
        <row r="241">
          <cell r="I241">
            <v>5</v>
          </cell>
          <cell r="J241" t="str">
            <v/>
          </cell>
          <cell r="K241">
            <v>3</v>
          </cell>
          <cell r="L241">
            <v>2</v>
          </cell>
          <cell r="M241">
            <v>2</v>
          </cell>
          <cell r="N241">
            <v>1</v>
          </cell>
          <cell r="O241">
            <v>0</v>
          </cell>
          <cell r="P241" t="str">
            <v/>
          </cell>
          <cell r="Q241" t="str">
            <v/>
          </cell>
          <cell r="R241" t="str">
            <v/>
          </cell>
          <cell r="S241" t="str">
            <v/>
          </cell>
        </row>
        <row r="242">
          <cell r="I242">
            <v>6</v>
          </cell>
          <cell r="J242" t="str">
            <v/>
          </cell>
          <cell r="K242">
            <v>3</v>
          </cell>
          <cell r="L242">
            <v>3</v>
          </cell>
          <cell r="M242">
            <v>2</v>
          </cell>
          <cell r="N242">
            <v>2</v>
          </cell>
          <cell r="O242">
            <v>1</v>
          </cell>
          <cell r="P242">
            <v>0</v>
          </cell>
          <cell r="Q242" t="str">
            <v/>
          </cell>
          <cell r="R242" t="str">
            <v/>
          </cell>
          <cell r="S242" t="str">
            <v/>
          </cell>
        </row>
        <row r="243">
          <cell r="I243">
            <v>7</v>
          </cell>
          <cell r="J243" t="str">
            <v/>
          </cell>
          <cell r="K243">
            <v>3</v>
          </cell>
          <cell r="L243">
            <v>3</v>
          </cell>
          <cell r="M243">
            <v>3</v>
          </cell>
          <cell r="N243">
            <v>2</v>
          </cell>
          <cell r="O243">
            <v>2</v>
          </cell>
          <cell r="P243">
            <v>1</v>
          </cell>
          <cell r="Q243">
            <v>0</v>
          </cell>
          <cell r="R243" t="str">
            <v/>
          </cell>
          <cell r="S243" t="str">
            <v/>
          </cell>
        </row>
        <row r="244">
          <cell r="I244">
            <v>8</v>
          </cell>
          <cell r="J244" t="str">
            <v/>
          </cell>
          <cell r="K244">
            <v>3</v>
          </cell>
          <cell r="L244">
            <v>3</v>
          </cell>
          <cell r="M244">
            <v>3</v>
          </cell>
          <cell r="N244">
            <v>3</v>
          </cell>
          <cell r="O244">
            <v>2</v>
          </cell>
          <cell r="P244">
            <v>2</v>
          </cell>
          <cell r="Q244">
            <v>1</v>
          </cell>
          <cell r="R244">
            <v>0</v>
          </cell>
          <cell r="S244" t="str">
            <v/>
          </cell>
        </row>
        <row r="245">
          <cell r="I245">
            <v>9</v>
          </cell>
          <cell r="J245" t="str">
            <v/>
          </cell>
          <cell r="K245">
            <v>3</v>
          </cell>
          <cell r="L245">
            <v>3</v>
          </cell>
          <cell r="M245">
            <v>3</v>
          </cell>
          <cell r="N245">
            <v>3</v>
          </cell>
          <cell r="O245">
            <v>3</v>
          </cell>
          <cell r="P245">
            <v>2</v>
          </cell>
          <cell r="Q245">
            <v>2</v>
          </cell>
          <cell r="R245">
            <v>1</v>
          </cell>
          <cell r="S245">
            <v>0</v>
          </cell>
        </row>
        <row r="246">
          <cell r="I246">
            <v>10</v>
          </cell>
          <cell r="J246" t="str">
            <v/>
          </cell>
          <cell r="K246">
            <v>3</v>
          </cell>
          <cell r="L246">
            <v>3</v>
          </cell>
          <cell r="M246">
            <v>3</v>
          </cell>
          <cell r="N246">
            <v>3</v>
          </cell>
          <cell r="O246">
            <v>3</v>
          </cell>
          <cell r="P246">
            <v>3</v>
          </cell>
          <cell r="Q246">
            <v>2</v>
          </cell>
          <cell r="R246">
            <v>2</v>
          </cell>
          <cell r="S246">
            <v>1</v>
          </cell>
        </row>
        <row r="249">
          <cell r="I249">
            <v>0</v>
          </cell>
          <cell r="J249" t="str">
            <v/>
          </cell>
          <cell r="K249" t="str">
            <v/>
          </cell>
          <cell r="L249" t="str">
            <v/>
          </cell>
          <cell r="M249" t="str">
            <v/>
          </cell>
          <cell r="N249" t="str">
            <v/>
          </cell>
          <cell r="O249" t="str">
            <v/>
          </cell>
          <cell r="P249" t="str">
            <v/>
          </cell>
          <cell r="Q249" t="str">
            <v/>
          </cell>
          <cell r="R249" t="str">
            <v/>
          </cell>
          <cell r="S249" t="str">
            <v/>
          </cell>
        </row>
        <row r="250">
          <cell r="I250">
            <v>1</v>
          </cell>
          <cell r="J250">
            <v>3</v>
          </cell>
          <cell r="K250">
            <v>1</v>
          </cell>
          <cell r="L250" t="str">
            <v/>
          </cell>
          <cell r="M250" t="str">
            <v/>
          </cell>
          <cell r="N250" t="str">
            <v/>
          </cell>
          <cell r="O250" t="str">
            <v/>
          </cell>
          <cell r="P250" t="str">
            <v/>
          </cell>
          <cell r="Q250" t="str">
            <v/>
          </cell>
          <cell r="R250" t="str">
            <v/>
          </cell>
          <cell r="S250" t="str">
            <v/>
          </cell>
        </row>
        <row r="251">
          <cell r="I251">
            <v>2</v>
          </cell>
          <cell r="J251">
            <v>4</v>
          </cell>
          <cell r="K251">
            <v>2</v>
          </cell>
          <cell r="L251" t="str">
            <v/>
          </cell>
          <cell r="M251" t="str">
            <v/>
          </cell>
          <cell r="N251" t="str">
            <v/>
          </cell>
          <cell r="O251" t="str">
            <v/>
          </cell>
          <cell r="P251" t="str">
            <v/>
          </cell>
          <cell r="Q251" t="str">
            <v/>
          </cell>
          <cell r="R251" t="str">
            <v/>
          </cell>
          <cell r="S251" t="str">
            <v/>
          </cell>
        </row>
        <row r="252">
          <cell r="I252">
            <v>3</v>
          </cell>
          <cell r="J252">
            <v>4</v>
          </cell>
          <cell r="K252">
            <v>2</v>
          </cell>
          <cell r="L252">
            <v>1</v>
          </cell>
          <cell r="M252" t="str">
            <v/>
          </cell>
          <cell r="N252" t="str">
            <v/>
          </cell>
          <cell r="O252" t="str">
            <v/>
          </cell>
          <cell r="P252" t="str">
            <v/>
          </cell>
          <cell r="Q252" t="str">
            <v/>
          </cell>
          <cell r="R252" t="str">
            <v/>
          </cell>
          <cell r="S252" t="str">
            <v/>
          </cell>
        </row>
        <row r="253">
          <cell r="I253">
            <v>4</v>
          </cell>
          <cell r="J253">
            <v>4</v>
          </cell>
          <cell r="K253">
            <v>3</v>
          </cell>
          <cell r="L253">
            <v>2</v>
          </cell>
          <cell r="M253" t="str">
            <v/>
          </cell>
          <cell r="N253" t="str">
            <v/>
          </cell>
          <cell r="O253" t="str">
            <v/>
          </cell>
          <cell r="P253" t="str">
            <v/>
          </cell>
          <cell r="Q253" t="str">
            <v/>
          </cell>
          <cell r="R253" t="str">
            <v/>
          </cell>
          <cell r="S253" t="str">
            <v/>
          </cell>
        </row>
        <row r="254">
          <cell r="I254">
            <v>5</v>
          </cell>
          <cell r="J254">
            <v>4</v>
          </cell>
          <cell r="K254">
            <v>3</v>
          </cell>
          <cell r="L254">
            <v>2</v>
          </cell>
          <cell r="M254">
            <v>1</v>
          </cell>
          <cell r="N254" t="str">
            <v/>
          </cell>
          <cell r="O254" t="str">
            <v/>
          </cell>
          <cell r="P254" t="str">
            <v/>
          </cell>
          <cell r="Q254" t="str">
            <v/>
          </cell>
          <cell r="R254" t="str">
            <v/>
          </cell>
          <cell r="S254" t="str">
            <v/>
          </cell>
        </row>
        <row r="255">
          <cell r="I255">
            <v>6</v>
          </cell>
          <cell r="J255">
            <v>4</v>
          </cell>
          <cell r="K255">
            <v>3</v>
          </cell>
          <cell r="L255">
            <v>3</v>
          </cell>
          <cell r="M255">
            <v>2</v>
          </cell>
          <cell r="N255" t="str">
            <v/>
          </cell>
          <cell r="O255" t="str">
            <v/>
          </cell>
          <cell r="P255" t="str">
            <v/>
          </cell>
          <cell r="Q255" t="str">
            <v/>
          </cell>
          <cell r="R255" t="str">
            <v/>
          </cell>
          <cell r="S255" t="str">
            <v/>
          </cell>
        </row>
        <row r="256">
          <cell r="I256">
            <v>7</v>
          </cell>
          <cell r="J256">
            <v>4</v>
          </cell>
          <cell r="K256">
            <v>4</v>
          </cell>
          <cell r="L256">
            <v>3</v>
          </cell>
          <cell r="M256">
            <v>2</v>
          </cell>
          <cell r="N256">
            <v>1</v>
          </cell>
          <cell r="O256" t="str">
            <v/>
          </cell>
          <cell r="P256" t="str">
            <v/>
          </cell>
          <cell r="Q256" t="str">
            <v/>
          </cell>
          <cell r="R256" t="str">
            <v/>
          </cell>
          <cell r="S256" t="str">
            <v/>
          </cell>
        </row>
        <row r="257">
          <cell r="I257">
            <v>8</v>
          </cell>
          <cell r="J257">
            <v>4</v>
          </cell>
          <cell r="K257">
            <v>4</v>
          </cell>
          <cell r="L257">
            <v>3</v>
          </cell>
          <cell r="M257">
            <v>3</v>
          </cell>
          <cell r="N257">
            <v>2</v>
          </cell>
          <cell r="O257" t="str">
            <v/>
          </cell>
          <cell r="P257" t="str">
            <v/>
          </cell>
          <cell r="Q257" t="str">
            <v/>
          </cell>
          <cell r="R257" t="str">
            <v/>
          </cell>
          <cell r="S257" t="str">
            <v/>
          </cell>
        </row>
        <row r="258">
          <cell r="I258">
            <v>9</v>
          </cell>
          <cell r="J258">
            <v>4</v>
          </cell>
          <cell r="K258">
            <v>4</v>
          </cell>
          <cell r="L258">
            <v>4</v>
          </cell>
          <cell r="M258">
            <v>3</v>
          </cell>
          <cell r="N258">
            <v>2</v>
          </cell>
          <cell r="O258">
            <v>1</v>
          </cell>
          <cell r="P258" t="str">
            <v/>
          </cell>
          <cell r="Q258" t="str">
            <v/>
          </cell>
          <cell r="R258" t="str">
            <v/>
          </cell>
          <cell r="S258" t="str">
            <v/>
          </cell>
        </row>
        <row r="259">
          <cell r="I259">
            <v>10</v>
          </cell>
          <cell r="J259">
            <v>4</v>
          </cell>
          <cell r="K259">
            <v>4</v>
          </cell>
          <cell r="L259">
            <v>4</v>
          </cell>
          <cell r="M259">
            <v>3</v>
          </cell>
          <cell r="N259">
            <v>3</v>
          </cell>
          <cell r="O259">
            <v>2</v>
          </cell>
          <cell r="P259" t="str">
            <v/>
          </cell>
          <cell r="Q259" t="str">
            <v/>
          </cell>
          <cell r="R259" t="str">
            <v/>
          </cell>
          <cell r="S259" t="str">
            <v/>
          </cell>
        </row>
        <row r="260">
          <cell r="I260">
            <v>11</v>
          </cell>
          <cell r="J260">
            <v>4</v>
          </cell>
          <cell r="K260">
            <v>4</v>
          </cell>
          <cell r="L260">
            <v>4</v>
          </cell>
          <cell r="M260">
            <v>4</v>
          </cell>
          <cell r="N260">
            <v>3</v>
          </cell>
          <cell r="O260">
            <v>2</v>
          </cell>
          <cell r="P260">
            <v>1</v>
          </cell>
          <cell r="Q260" t="str">
            <v/>
          </cell>
          <cell r="R260" t="str">
            <v/>
          </cell>
          <cell r="S260" t="str">
            <v/>
          </cell>
        </row>
        <row r="261">
          <cell r="I261">
            <v>12</v>
          </cell>
          <cell r="J261">
            <v>4</v>
          </cell>
          <cell r="K261">
            <v>4</v>
          </cell>
          <cell r="L261">
            <v>4</v>
          </cell>
          <cell r="M261">
            <v>4</v>
          </cell>
          <cell r="N261">
            <v>3</v>
          </cell>
          <cell r="O261">
            <v>3</v>
          </cell>
          <cell r="P261">
            <v>2</v>
          </cell>
          <cell r="Q261" t="str">
            <v/>
          </cell>
          <cell r="R261" t="str">
            <v/>
          </cell>
          <cell r="S261" t="str">
            <v/>
          </cell>
        </row>
        <row r="262">
          <cell r="I262">
            <v>13</v>
          </cell>
          <cell r="J262">
            <v>4</v>
          </cell>
          <cell r="K262">
            <v>4</v>
          </cell>
          <cell r="L262">
            <v>4</v>
          </cell>
          <cell r="M262">
            <v>4</v>
          </cell>
          <cell r="N262">
            <v>4</v>
          </cell>
          <cell r="O262">
            <v>3</v>
          </cell>
          <cell r="P262">
            <v>2</v>
          </cell>
          <cell r="Q262">
            <v>1</v>
          </cell>
          <cell r="R262" t="str">
            <v/>
          </cell>
          <cell r="S262" t="str">
            <v/>
          </cell>
        </row>
        <row r="263">
          <cell r="I263">
            <v>14</v>
          </cell>
          <cell r="J263">
            <v>4</v>
          </cell>
          <cell r="K263">
            <v>4</v>
          </cell>
          <cell r="L263">
            <v>4</v>
          </cell>
          <cell r="M263">
            <v>4</v>
          </cell>
          <cell r="N263">
            <v>4</v>
          </cell>
          <cell r="O263">
            <v>3</v>
          </cell>
          <cell r="P263">
            <v>3</v>
          </cell>
          <cell r="Q263">
            <v>2</v>
          </cell>
          <cell r="R263" t="str">
            <v/>
          </cell>
          <cell r="S263" t="str">
            <v/>
          </cell>
        </row>
        <row r="264">
          <cell r="I264">
            <v>15</v>
          </cell>
          <cell r="J264">
            <v>4</v>
          </cell>
          <cell r="K264">
            <v>4</v>
          </cell>
          <cell r="L264">
            <v>4</v>
          </cell>
          <cell r="M264">
            <v>4</v>
          </cell>
          <cell r="N264">
            <v>4</v>
          </cell>
          <cell r="O264">
            <v>4</v>
          </cell>
          <cell r="P264">
            <v>3</v>
          </cell>
          <cell r="Q264">
            <v>2</v>
          </cell>
          <cell r="R264">
            <v>1</v>
          </cell>
          <cell r="S264" t="str">
            <v/>
          </cell>
        </row>
        <row r="265">
          <cell r="I265">
            <v>16</v>
          </cell>
          <cell r="J265">
            <v>4</v>
          </cell>
          <cell r="K265">
            <v>4</v>
          </cell>
          <cell r="L265">
            <v>4</v>
          </cell>
          <cell r="M265">
            <v>4</v>
          </cell>
          <cell r="N265">
            <v>4</v>
          </cell>
          <cell r="O265">
            <v>4</v>
          </cell>
          <cell r="P265">
            <v>3</v>
          </cell>
          <cell r="Q265">
            <v>3</v>
          </cell>
          <cell r="R265">
            <v>2</v>
          </cell>
          <cell r="S265" t="str">
            <v/>
          </cell>
        </row>
        <row r="266">
          <cell r="I266">
            <v>17</v>
          </cell>
          <cell r="J266">
            <v>4</v>
          </cell>
          <cell r="K266">
            <v>4</v>
          </cell>
          <cell r="L266">
            <v>4</v>
          </cell>
          <cell r="M266">
            <v>4</v>
          </cell>
          <cell r="N266">
            <v>4</v>
          </cell>
          <cell r="O266">
            <v>4</v>
          </cell>
          <cell r="P266">
            <v>4</v>
          </cell>
          <cell r="Q266">
            <v>3</v>
          </cell>
          <cell r="R266">
            <v>2</v>
          </cell>
          <cell r="S266">
            <v>1</v>
          </cell>
        </row>
        <row r="267">
          <cell r="I267">
            <v>18</v>
          </cell>
          <cell r="J267">
            <v>4</v>
          </cell>
          <cell r="K267">
            <v>4</v>
          </cell>
          <cell r="L267">
            <v>4</v>
          </cell>
          <cell r="M267">
            <v>4</v>
          </cell>
          <cell r="N267">
            <v>4</v>
          </cell>
          <cell r="O267">
            <v>4</v>
          </cell>
          <cell r="P267">
            <v>4</v>
          </cell>
          <cell r="Q267">
            <v>3</v>
          </cell>
          <cell r="R267">
            <v>3</v>
          </cell>
          <cell r="S267">
            <v>2</v>
          </cell>
        </row>
        <row r="268">
          <cell r="I268">
            <v>19</v>
          </cell>
          <cell r="J268">
            <v>4</v>
          </cell>
          <cell r="K268">
            <v>4</v>
          </cell>
          <cell r="L268">
            <v>4</v>
          </cell>
          <cell r="M268">
            <v>4</v>
          </cell>
          <cell r="N268">
            <v>4</v>
          </cell>
          <cell r="O268">
            <v>4</v>
          </cell>
          <cell r="P268">
            <v>4</v>
          </cell>
          <cell r="Q268">
            <v>4</v>
          </cell>
          <cell r="R268">
            <v>3</v>
          </cell>
          <cell r="S268">
            <v>3</v>
          </cell>
        </row>
        <row r="269">
          <cell r="I269">
            <v>20</v>
          </cell>
          <cell r="J269">
            <v>4</v>
          </cell>
          <cell r="K269">
            <v>4</v>
          </cell>
          <cell r="L269">
            <v>4</v>
          </cell>
          <cell r="M269">
            <v>4</v>
          </cell>
          <cell r="N269">
            <v>4</v>
          </cell>
          <cell r="O269">
            <v>4</v>
          </cell>
          <cell r="P269">
            <v>4</v>
          </cell>
          <cell r="Q269">
            <v>4</v>
          </cell>
          <cell r="R269">
            <v>4</v>
          </cell>
          <cell r="S269">
            <v>4</v>
          </cell>
        </row>
        <row r="272">
          <cell r="I272">
            <v>0</v>
          </cell>
          <cell r="J272" t="str">
            <v/>
          </cell>
          <cell r="K272" t="str">
            <v/>
          </cell>
          <cell r="L272" t="str">
            <v/>
          </cell>
          <cell r="M272" t="str">
            <v/>
          </cell>
          <cell r="N272" t="str">
            <v/>
          </cell>
          <cell r="O272" t="str">
            <v/>
          </cell>
          <cell r="P272" t="str">
            <v/>
          </cell>
          <cell r="Q272" t="str">
            <v/>
          </cell>
          <cell r="R272" t="str">
            <v/>
          </cell>
          <cell r="S272" t="str">
            <v/>
          </cell>
        </row>
        <row r="273">
          <cell r="I273">
            <v>1</v>
          </cell>
          <cell r="J273" t="str">
            <v/>
          </cell>
          <cell r="K273" t="str">
            <v/>
          </cell>
          <cell r="L273" t="str">
            <v/>
          </cell>
          <cell r="M273" t="str">
            <v/>
          </cell>
          <cell r="N273">
            <v>2</v>
          </cell>
          <cell r="O273">
            <v>1</v>
          </cell>
          <cell r="P273" t="str">
            <v/>
          </cell>
          <cell r="Q273" t="str">
            <v/>
          </cell>
          <cell r="R273" t="str">
            <v/>
          </cell>
          <cell r="S273" t="str">
            <v/>
          </cell>
        </row>
        <row r="274">
          <cell r="I274">
            <v>2</v>
          </cell>
          <cell r="J274" t="str">
            <v/>
          </cell>
          <cell r="K274" t="str">
            <v/>
          </cell>
          <cell r="L274" t="str">
            <v/>
          </cell>
          <cell r="M274" t="str">
            <v/>
          </cell>
          <cell r="N274">
            <v>2</v>
          </cell>
          <cell r="O274">
            <v>2</v>
          </cell>
          <cell r="P274" t="str">
            <v/>
          </cell>
          <cell r="Q274" t="str">
            <v/>
          </cell>
          <cell r="R274" t="str">
            <v/>
          </cell>
          <cell r="S274" t="str">
            <v/>
          </cell>
        </row>
        <row r="275">
          <cell r="I275">
            <v>3</v>
          </cell>
          <cell r="J275" t="str">
            <v/>
          </cell>
          <cell r="K275" t="str">
            <v/>
          </cell>
          <cell r="L275" t="str">
            <v/>
          </cell>
          <cell r="M275" t="str">
            <v/>
          </cell>
          <cell r="N275">
            <v>3</v>
          </cell>
          <cell r="O275">
            <v>2</v>
          </cell>
          <cell r="P275">
            <v>1</v>
          </cell>
          <cell r="Q275" t="str">
            <v/>
          </cell>
          <cell r="R275" t="str">
            <v/>
          </cell>
          <cell r="S275" t="str">
            <v/>
          </cell>
        </row>
        <row r="276">
          <cell r="I276">
            <v>4</v>
          </cell>
          <cell r="J276" t="str">
            <v/>
          </cell>
          <cell r="K276" t="str">
            <v/>
          </cell>
          <cell r="L276" t="str">
            <v/>
          </cell>
          <cell r="M276" t="str">
            <v/>
          </cell>
          <cell r="N276">
            <v>3</v>
          </cell>
          <cell r="O276">
            <v>3</v>
          </cell>
          <cell r="P276">
            <v>2</v>
          </cell>
          <cell r="Q276" t="str">
            <v/>
          </cell>
          <cell r="R276" t="str">
            <v/>
          </cell>
          <cell r="S276" t="str">
            <v/>
          </cell>
        </row>
        <row r="277">
          <cell r="I277">
            <v>5</v>
          </cell>
          <cell r="J277" t="str">
            <v/>
          </cell>
          <cell r="K277" t="str">
            <v/>
          </cell>
          <cell r="L277" t="str">
            <v/>
          </cell>
          <cell r="M277" t="str">
            <v/>
          </cell>
          <cell r="N277">
            <v>3</v>
          </cell>
          <cell r="O277">
            <v>3</v>
          </cell>
          <cell r="P277">
            <v>2</v>
          </cell>
          <cell r="Q277">
            <v>1</v>
          </cell>
          <cell r="R277" t="str">
            <v/>
          </cell>
          <cell r="S277" t="str">
            <v/>
          </cell>
        </row>
        <row r="278">
          <cell r="I278">
            <v>6</v>
          </cell>
          <cell r="J278" t="str">
            <v/>
          </cell>
          <cell r="K278" t="str">
            <v/>
          </cell>
          <cell r="L278" t="str">
            <v/>
          </cell>
          <cell r="M278" t="str">
            <v/>
          </cell>
          <cell r="N278">
            <v>4</v>
          </cell>
          <cell r="O278">
            <v>3</v>
          </cell>
          <cell r="P278">
            <v>3</v>
          </cell>
          <cell r="Q278">
            <v>2</v>
          </cell>
          <cell r="R278" t="str">
            <v/>
          </cell>
          <cell r="S278" t="str">
            <v/>
          </cell>
        </row>
        <row r="279">
          <cell r="I279">
            <v>7</v>
          </cell>
          <cell r="J279" t="str">
            <v/>
          </cell>
          <cell r="K279" t="str">
            <v/>
          </cell>
          <cell r="L279" t="str">
            <v/>
          </cell>
          <cell r="M279" t="str">
            <v/>
          </cell>
          <cell r="N279">
            <v>4</v>
          </cell>
          <cell r="O279">
            <v>4</v>
          </cell>
          <cell r="P279">
            <v>3</v>
          </cell>
          <cell r="Q279">
            <v>2</v>
          </cell>
          <cell r="R279">
            <v>1</v>
          </cell>
          <cell r="S279" t="str">
            <v/>
          </cell>
        </row>
        <row r="280">
          <cell r="I280">
            <v>8</v>
          </cell>
          <cell r="J280" t="str">
            <v/>
          </cell>
          <cell r="K280" t="str">
            <v/>
          </cell>
          <cell r="L280" t="str">
            <v/>
          </cell>
          <cell r="M280" t="str">
            <v/>
          </cell>
          <cell r="N280">
            <v>4</v>
          </cell>
          <cell r="O280">
            <v>4</v>
          </cell>
          <cell r="P280">
            <v>3</v>
          </cell>
          <cell r="Q280">
            <v>3</v>
          </cell>
          <cell r="R280">
            <v>2</v>
          </cell>
          <cell r="S280" t="str">
            <v/>
          </cell>
        </row>
        <row r="281">
          <cell r="I281">
            <v>9</v>
          </cell>
          <cell r="J281" t="str">
            <v/>
          </cell>
          <cell r="K281" t="str">
            <v/>
          </cell>
          <cell r="L281" t="str">
            <v/>
          </cell>
          <cell r="M281" t="str">
            <v/>
          </cell>
          <cell r="N281">
            <v>4</v>
          </cell>
          <cell r="O281">
            <v>4</v>
          </cell>
          <cell r="P281">
            <v>4</v>
          </cell>
          <cell r="Q281">
            <v>3</v>
          </cell>
          <cell r="R281">
            <v>2</v>
          </cell>
          <cell r="S281">
            <v>1</v>
          </cell>
        </row>
        <row r="282">
          <cell r="I282">
            <v>10</v>
          </cell>
          <cell r="J282" t="str">
            <v/>
          </cell>
          <cell r="K282" t="str">
            <v/>
          </cell>
          <cell r="L282" t="str">
            <v/>
          </cell>
          <cell r="M282" t="str">
            <v/>
          </cell>
          <cell r="N282">
            <v>5</v>
          </cell>
          <cell r="O282">
            <v>4</v>
          </cell>
          <cell r="P282">
            <v>4</v>
          </cell>
          <cell r="Q282">
            <v>3</v>
          </cell>
          <cell r="R282">
            <v>3</v>
          </cell>
          <cell r="S282">
            <v>2</v>
          </cell>
        </row>
        <row r="285">
          <cell r="I285">
            <v>0</v>
          </cell>
          <cell r="J285" t="str">
            <v/>
          </cell>
          <cell r="K285" t="str">
            <v/>
          </cell>
          <cell r="L285" t="str">
            <v/>
          </cell>
          <cell r="M285" t="str">
            <v/>
          </cell>
          <cell r="N285" t="str">
            <v/>
          </cell>
          <cell r="O285" t="str">
            <v/>
          </cell>
          <cell r="P285" t="str">
            <v/>
          </cell>
          <cell r="Q285" t="str">
            <v/>
          </cell>
          <cell r="R285" t="str">
            <v/>
          </cell>
          <cell r="S285" t="str">
            <v/>
          </cell>
        </row>
        <row r="286">
          <cell r="I286">
            <v>1</v>
          </cell>
          <cell r="J286">
            <v>3</v>
          </cell>
          <cell r="K286">
            <v>2</v>
          </cell>
          <cell r="L286" t="str">
            <v/>
          </cell>
          <cell r="M286" t="str">
            <v/>
          </cell>
          <cell r="N286" t="str">
            <v/>
          </cell>
          <cell r="O286" t="str">
            <v/>
          </cell>
          <cell r="P286" t="str">
            <v/>
          </cell>
          <cell r="Q286" t="str">
            <v/>
          </cell>
          <cell r="R286" t="str">
            <v/>
          </cell>
          <cell r="S286" t="str">
            <v/>
          </cell>
        </row>
        <row r="287">
          <cell r="I287">
            <v>2</v>
          </cell>
          <cell r="J287">
            <v>4</v>
          </cell>
          <cell r="K287">
            <v>3</v>
          </cell>
          <cell r="L287" t="str">
            <v/>
          </cell>
          <cell r="M287" t="str">
            <v/>
          </cell>
          <cell r="N287" t="str">
            <v/>
          </cell>
          <cell r="O287" t="str">
            <v/>
          </cell>
          <cell r="P287" t="str">
            <v/>
          </cell>
          <cell r="Q287" t="str">
            <v/>
          </cell>
          <cell r="R287" t="str">
            <v/>
          </cell>
          <cell r="S287" t="str">
            <v/>
          </cell>
        </row>
        <row r="288">
          <cell r="I288">
            <v>3</v>
          </cell>
          <cell r="J288">
            <v>4</v>
          </cell>
          <cell r="K288">
            <v>3</v>
          </cell>
          <cell r="L288">
            <v>2</v>
          </cell>
          <cell r="M288" t="str">
            <v/>
          </cell>
          <cell r="N288" t="str">
            <v/>
          </cell>
          <cell r="O288" t="str">
            <v/>
          </cell>
          <cell r="P288" t="str">
            <v/>
          </cell>
          <cell r="Q288" t="str">
            <v/>
          </cell>
          <cell r="R288" t="str">
            <v/>
          </cell>
          <cell r="S288" t="str">
            <v/>
          </cell>
        </row>
        <row r="289">
          <cell r="I289">
            <v>4</v>
          </cell>
          <cell r="J289">
            <v>4</v>
          </cell>
          <cell r="K289">
            <v>4</v>
          </cell>
          <cell r="L289">
            <v>3</v>
          </cell>
          <cell r="M289" t="str">
            <v/>
          </cell>
          <cell r="N289" t="str">
            <v/>
          </cell>
          <cell r="O289" t="str">
            <v/>
          </cell>
          <cell r="P289" t="str">
            <v/>
          </cell>
          <cell r="Q289" t="str">
            <v/>
          </cell>
          <cell r="R289" t="str">
            <v/>
          </cell>
          <cell r="S289" t="str">
            <v/>
          </cell>
        </row>
        <row r="290">
          <cell r="I290">
            <v>5</v>
          </cell>
          <cell r="J290">
            <v>4</v>
          </cell>
          <cell r="K290">
            <v>4</v>
          </cell>
          <cell r="L290">
            <v>3</v>
          </cell>
          <cell r="M290">
            <v>2</v>
          </cell>
          <cell r="N290" t="str">
            <v/>
          </cell>
          <cell r="O290" t="str">
            <v/>
          </cell>
          <cell r="P290" t="str">
            <v/>
          </cell>
          <cell r="Q290" t="str">
            <v/>
          </cell>
          <cell r="R290" t="str">
            <v/>
          </cell>
          <cell r="S290" t="str">
            <v/>
          </cell>
        </row>
        <row r="291">
          <cell r="I291">
            <v>6</v>
          </cell>
          <cell r="J291">
            <v>4</v>
          </cell>
          <cell r="K291">
            <v>4</v>
          </cell>
          <cell r="L291">
            <v>4</v>
          </cell>
          <cell r="M291">
            <v>3</v>
          </cell>
          <cell r="N291" t="str">
            <v/>
          </cell>
          <cell r="O291" t="str">
            <v/>
          </cell>
          <cell r="P291" t="str">
            <v/>
          </cell>
          <cell r="Q291" t="str">
            <v/>
          </cell>
          <cell r="R291" t="str">
            <v/>
          </cell>
          <cell r="S291" t="str">
            <v/>
          </cell>
        </row>
        <row r="292">
          <cell r="I292">
            <v>7</v>
          </cell>
          <cell r="J292">
            <v>4</v>
          </cell>
          <cell r="K292">
            <v>5</v>
          </cell>
          <cell r="L292">
            <v>4</v>
          </cell>
          <cell r="M292">
            <v>3</v>
          </cell>
          <cell r="N292">
            <v>2</v>
          </cell>
          <cell r="O292" t="str">
            <v/>
          </cell>
          <cell r="P292" t="str">
            <v/>
          </cell>
          <cell r="Q292" t="str">
            <v/>
          </cell>
          <cell r="R292" t="str">
            <v/>
          </cell>
          <cell r="S292" t="str">
            <v/>
          </cell>
        </row>
        <row r="293">
          <cell r="I293">
            <v>8</v>
          </cell>
          <cell r="J293">
            <v>4</v>
          </cell>
          <cell r="K293">
            <v>5</v>
          </cell>
          <cell r="L293">
            <v>4</v>
          </cell>
          <cell r="M293">
            <v>4</v>
          </cell>
          <cell r="N293">
            <v>3</v>
          </cell>
          <cell r="O293" t="str">
            <v/>
          </cell>
          <cell r="P293" t="str">
            <v/>
          </cell>
          <cell r="Q293" t="str">
            <v/>
          </cell>
          <cell r="R293" t="str">
            <v/>
          </cell>
          <cell r="S293" t="str">
            <v/>
          </cell>
        </row>
        <row r="294">
          <cell r="I294">
            <v>9</v>
          </cell>
          <cell r="J294">
            <v>4</v>
          </cell>
          <cell r="K294">
            <v>5</v>
          </cell>
          <cell r="L294">
            <v>5</v>
          </cell>
          <cell r="M294">
            <v>4</v>
          </cell>
          <cell r="N294">
            <v>3</v>
          </cell>
          <cell r="O294">
            <v>2</v>
          </cell>
          <cell r="P294" t="str">
            <v/>
          </cell>
          <cell r="Q294" t="str">
            <v/>
          </cell>
          <cell r="R294" t="str">
            <v/>
          </cell>
          <cell r="S294" t="str">
            <v/>
          </cell>
        </row>
        <row r="295">
          <cell r="I295">
            <v>10</v>
          </cell>
          <cell r="J295">
            <v>4</v>
          </cell>
          <cell r="K295">
            <v>5</v>
          </cell>
          <cell r="L295">
            <v>5</v>
          </cell>
          <cell r="M295">
            <v>4</v>
          </cell>
          <cell r="N295">
            <v>4</v>
          </cell>
          <cell r="O295">
            <v>3</v>
          </cell>
          <cell r="P295" t="str">
            <v/>
          </cell>
          <cell r="Q295" t="str">
            <v/>
          </cell>
          <cell r="R295" t="str">
            <v/>
          </cell>
          <cell r="S295" t="str">
            <v/>
          </cell>
        </row>
        <row r="296">
          <cell r="I296">
            <v>11</v>
          </cell>
          <cell r="J296">
            <v>4</v>
          </cell>
          <cell r="K296">
            <v>5</v>
          </cell>
          <cell r="L296">
            <v>5</v>
          </cell>
          <cell r="M296">
            <v>5</v>
          </cell>
          <cell r="N296">
            <v>4</v>
          </cell>
          <cell r="O296">
            <v>3</v>
          </cell>
          <cell r="P296">
            <v>2</v>
          </cell>
          <cell r="Q296" t="str">
            <v/>
          </cell>
          <cell r="R296" t="str">
            <v/>
          </cell>
          <cell r="S296" t="str">
            <v/>
          </cell>
        </row>
        <row r="297">
          <cell r="I297">
            <v>12</v>
          </cell>
          <cell r="J297">
            <v>4</v>
          </cell>
          <cell r="K297">
            <v>5</v>
          </cell>
          <cell r="L297">
            <v>5</v>
          </cell>
          <cell r="M297">
            <v>5</v>
          </cell>
          <cell r="N297">
            <v>4</v>
          </cell>
          <cell r="O297">
            <v>4</v>
          </cell>
          <cell r="P297">
            <v>3</v>
          </cell>
          <cell r="Q297" t="str">
            <v/>
          </cell>
          <cell r="R297" t="str">
            <v/>
          </cell>
          <cell r="S297" t="str">
            <v/>
          </cell>
        </row>
        <row r="298">
          <cell r="I298">
            <v>13</v>
          </cell>
          <cell r="J298">
            <v>4</v>
          </cell>
          <cell r="K298">
            <v>5</v>
          </cell>
          <cell r="L298">
            <v>5</v>
          </cell>
          <cell r="M298">
            <v>5</v>
          </cell>
          <cell r="N298">
            <v>5</v>
          </cell>
          <cell r="O298">
            <v>4</v>
          </cell>
          <cell r="P298">
            <v>3</v>
          </cell>
          <cell r="Q298">
            <v>2</v>
          </cell>
          <cell r="R298" t="str">
            <v/>
          </cell>
          <cell r="S298" t="str">
            <v/>
          </cell>
        </row>
        <row r="299">
          <cell r="I299">
            <v>14</v>
          </cell>
          <cell r="J299">
            <v>4</v>
          </cell>
          <cell r="K299">
            <v>5</v>
          </cell>
          <cell r="L299">
            <v>5</v>
          </cell>
          <cell r="M299">
            <v>5</v>
          </cell>
          <cell r="N299">
            <v>5</v>
          </cell>
          <cell r="O299">
            <v>4</v>
          </cell>
          <cell r="P299">
            <v>4</v>
          </cell>
          <cell r="Q299">
            <v>3</v>
          </cell>
          <cell r="R299" t="str">
            <v/>
          </cell>
          <cell r="S299" t="str">
            <v/>
          </cell>
        </row>
        <row r="300">
          <cell r="I300">
            <v>15</v>
          </cell>
          <cell r="J300">
            <v>4</v>
          </cell>
          <cell r="K300">
            <v>5</v>
          </cell>
          <cell r="L300">
            <v>5</v>
          </cell>
          <cell r="M300">
            <v>5</v>
          </cell>
          <cell r="N300">
            <v>5</v>
          </cell>
          <cell r="O300">
            <v>5</v>
          </cell>
          <cell r="P300">
            <v>4</v>
          </cell>
          <cell r="Q300">
            <v>3</v>
          </cell>
          <cell r="R300">
            <v>2</v>
          </cell>
          <cell r="S300" t="str">
            <v/>
          </cell>
        </row>
        <row r="301">
          <cell r="I301">
            <v>16</v>
          </cell>
          <cell r="J301">
            <v>4</v>
          </cell>
          <cell r="K301">
            <v>5</v>
          </cell>
          <cell r="L301">
            <v>5</v>
          </cell>
          <cell r="M301">
            <v>5</v>
          </cell>
          <cell r="N301">
            <v>5</v>
          </cell>
          <cell r="O301">
            <v>5</v>
          </cell>
          <cell r="P301">
            <v>4</v>
          </cell>
          <cell r="Q301">
            <v>4</v>
          </cell>
          <cell r="R301">
            <v>3</v>
          </cell>
          <cell r="S301" t="str">
            <v/>
          </cell>
        </row>
        <row r="302">
          <cell r="I302">
            <v>17</v>
          </cell>
          <cell r="J302">
            <v>4</v>
          </cell>
          <cell r="K302">
            <v>5</v>
          </cell>
          <cell r="L302">
            <v>5</v>
          </cell>
          <cell r="M302">
            <v>5</v>
          </cell>
          <cell r="N302">
            <v>5</v>
          </cell>
          <cell r="O302">
            <v>5</v>
          </cell>
          <cell r="P302">
            <v>5</v>
          </cell>
          <cell r="Q302">
            <v>4</v>
          </cell>
          <cell r="R302">
            <v>3</v>
          </cell>
          <cell r="S302">
            <v>2</v>
          </cell>
        </row>
        <row r="303">
          <cell r="I303">
            <v>18</v>
          </cell>
          <cell r="J303">
            <v>4</v>
          </cell>
          <cell r="K303">
            <v>5</v>
          </cell>
          <cell r="L303">
            <v>5</v>
          </cell>
          <cell r="M303">
            <v>5</v>
          </cell>
          <cell r="N303">
            <v>5</v>
          </cell>
          <cell r="O303">
            <v>5</v>
          </cell>
          <cell r="P303">
            <v>5</v>
          </cell>
          <cell r="Q303">
            <v>4</v>
          </cell>
          <cell r="R303">
            <v>4</v>
          </cell>
          <cell r="S303">
            <v>3</v>
          </cell>
        </row>
        <row r="304">
          <cell r="I304">
            <v>19</v>
          </cell>
          <cell r="J304">
            <v>4</v>
          </cell>
          <cell r="K304">
            <v>5</v>
          </cell>
          <cell r="L304">
            <v>5</v>
          </cell>
          <cell r="M304">
            <v>5</v>
          </cell>
          <cell r="N304">
            <v>5</v>
          </cell>
          <cell r="O304">
            <v>5</v>
          </cell>
          <cell r="P304">
            <v>5</v>
          </cell>
          <cell r="Q304">
            <v>5</v>
          </cell>
          <cell r="R304">
            <v>4</v>
          </cell>
          <cell r="S304">
            <v>4</v>
          </cell>
        </row>
        <row r="305">
          <cell r="I305">
            <v>20</v>
          </cell>
          <cell r="J305">
            <v>4</v>
          </cell>
          <cell r="K305">
            <v>5</v>
          </cell>
          <cell r="L305">
            <v>5</v>
          </cell>
          <cell r="M305">
            <v>5</v>
          </cell>
          <cell r="N305">
            <v>5</v>
          </cell>
          <cell r="O305">
            <v>5</v>
          </cell>
          <cell r="P305">
            <v>5</v>
          </cell>
          <cell r="Q305">
            <v>5</v>
          </cell>
          <cell r="R305">
            <v>5</v>
          </cell>
          <cell r="S305">
            <v>5</v>
          </cell>
        </row>
        <row r="308">
          <cell r="I308">
            <v>0</v>
          </cell>
          <cell r="J308" t="str">
            <v/>
          </cell>
          <cell r="K308" t="str">
            <v/>
          </cell>
          <cell r="L308" t="str">
            <v/>
          </cell>
          <cell r="M308" t="str">
            <v/>
          </cell>
          <cell r="N308" t="str">
            <v/>
          </cell>
          <cell r="O308" t="str">
            <v/>
          </cell>
          <cell r="P308" t="str">
            <v/>
          </cell>
          <cell r="Q308" t="str">
            <v/>
          </cell>
          <cell r="R308" t="str">
            <v/>
          </cell>
          <cell r="S308" t="str">
            <v/>
          </cell>
        </row>
        <row r="309">
          <cell r="I309">
            <v>1</v>
          </cell>
          <cell r="J309" t="str">
            <v/>
          </cell>
          <cell r="K309">
            <v>3</v>
          </cell>
          <cell r="L309" t="str">
            <v/>
          </cell>
          <cell r="M309" t="str">
            <v/>
          </cell>
          <cell r="N309" t="str">
            <v/>
          </cell>
          <cell r="O309" t="str">
            <v/>
          </cell>
          <cell r="P309" t="str">
            <v/>
          </cell>
          <cell r="Q309" t="str">
            <v/>
          </cell>
          <cell r="R309" t="str">
            <v/>
          </cell>
          <cell r="S309" t="str">
            <v/>
          </cell>
        </row>
        <row r="310">
          <cell r="I310">
            <v>2</v>
          </cell>
          <cell r="J310" t="str">
            <v/>
          </cell>
          <cell r="K310">
            <v>4</v>
          </cell>
          <cell r="L310" t="str">
            <v/>
          </cell>
          <cell r="M310" t="str">
            <v/>
          </cell>
          <cell r="N310" t="str">
            <v/>
          </cell>
          <cell r="O310" t="str">
            <v/>
          </cell>
          <cell r="P310" t="str">
            <v/>
          </cell>
          <cell r="Q310" t="str">
            <v/>
          </cell>
          <cell r="R310" t="str">
            <v/>
          </cell>
          <cell r="S310" t="str">
            <v/>
          </cell>
        </row>
        <row r="311">
          <cell r="I311">
            <v>3</v>
          </cell>
          <cell r="J311" t="str">
            <v/>
          </cell>
          <cell r="K311">
            <v>5</v>
          </cell>
          <cell r="L311" t="str">
            <v/>
          </cell>
          <cell r="M311" t="str">
            <v/>
          </cell>
          <cell r="N311" t="str">
            <v/>
          </cell>
          <cell r="O311" t="str">
            <v/>
          </cell>
          <cell r="P311" t="str">
            <v/>
          </cell>
          <cell r="Q311" t="str">
            <v/>
          </cell>
          <cell r="R311" t="str">
            <v/>
          </cell>
          <cell r="S311" t="str">
            <v/>
          </cell>
        </row>
        <row r="312">
          <cell r="I312">
            <v>4</v>
          </cell>
          <cell r="J312" t="str">
            <v/>
          </cell>
          <cell r="K312">
            <v>6</v>
          </cell>
          <cell r="L312">
            <v>3</v>
          </cell>
          <cell r="M312" t="str">
            <v/>
          </cell>
          <cell r="N312" t="str">
            <v/>
          </cell>
          <cell r="O312" t="str">
            <v/>
          </cell>
          <cell r="P312" t="str">
            <v/>
          </cell>
          <cell r="Q312" t="str">
            <v/>
          </cell>
          <cell r="R312" t="str">
            <v/>
          </cell>
          <cell r="S312" t="str">
            <v/>
          </cell>
        </row>
        <row r="313">
          <cell r="I313">
            <v>5</v>
          </cell>
          <cell r="J313" t="str">
            <v/>
          </cell>
          <cell r="K313">
            <v>6</v>
          </cell>
          <cell r="L313">
            <v>4</v>
          </cell>
          <cell r="M313" t="str">
            <v/>
          </cell>
          <cell r="N313" t="str">
            <v/>
          </cell>
          <cell r="O313" t="str">
            <v/>
          </cell>
          <cell r="P313" t="str">
            <v/>
          </cell>
          <cell r="Q313" t="str">
            <v/>
          </cell>
          <cell r="R313" t="str">
            <v/>
          </cell>
          <cell r="S313" t="str">
            <v/>
          </cell>
        </row>
        <row r="314">
          <cell r="I314">
            <v>6</v>
          </cell>
          <cell r="J314" t="str">
            <v/>
          </cell>
          <cell r="K314">
            <v>6</v>
          </cell>
          <cell r="L314">
            <v>5</v>
          </cell>
          <cell r="M314">
            <v>3</v>
          </cell>
          <cell r="N314" t="str">
            <v/>
          </cell>
          <cell r="O314" t="str">
            <v/>
          </cell>
          <cell r="P314" t="str">
            <v/>
          </cell>
          <cell r="Q314" t="str">
            <v/>
          </cell>
          <cell r="R314" t="str">
            <v/>
          </cell>
          <cell r="S314" t="str">
            <v/>
          </cell>
        </row>
        <row r="315">
          <cell r="I315">
            <v>7</v>
          </cell>
          <cell r="J315" t="str">
            <v/>
          </cell>
          <cell r="K315">
            <v>6</v>
          </cell>
          <cell r="L315">
            <v>6</v>
          </cell>
          <cell r="M315">
            <v>4</v>
          </cell>
          <cell r="N315" t="str">
            <v/>
          </cell>
          <cell r="O315" t="str">
            <v/>
          </cell>
          <cell r="P315" t="str">
            <v/>
          </cell>
          <cell r="Q315" t="str">
            <v/>
          </cell>
          <cell r="R315" t="str">
            <v/>
          </cell>
          <cell r="S315" t="str">
            <v/>
          </cell>
        </row>
        <row r="316">
          <cell r="I316">
            <v>8</v>
          </cell>
          <cell r="J316" t="str">
            <v/>
          </cell>
          <cell r="K316">
            <v>6</v>
          </cell>
          <cell r="L316">
            <v>6</v>
          </cell>
          <cell r="M316">
            <v>5</v>
          </cell>
          <cell r="N316">
            <v>3</v>
          </cell>
          <cell r="O316" t="str">
            <v/>
          </cell>
          <cell r="P316" t="str">
            <v/>
          </cell>
          <cell r="Q316" t="str">
            <v/>
          </cell>
          <cell r="R316" t="str">
            <v/>
          </cell>
          <cell r="S316" t="str">
            <v/>
          </cell>
        </row>
        <row r="317">
          <cell r="I317">
            <v>9</v>
          </cell>
          <cell r="J317" t="str">
            <v/>
          </cell>
          <cell r="K317">
            <v>6</v>
          </cell>
          <cell r="L317">
            <v>6</v>
          </cell>
          <cell r="M317">
            <v>6</v>
          </cell>
          <cell r="N317">
            <v>4</v>
          </cell>
          <cell r="O317" t="str">
            <v/>
          </cell>
          <cell r="P317" t="str">
            <v/>
          </cell>
          <cell r="Q317" t="str">
            <v/>
          </cell>
          <cell r="R317" t="str">
            <v/>
          </cell>
          <cell r="S317" t="str">
            <v/>
          </cell>
        </row>
        <row r="318">
          <cell r="I318">
            <v>10</v>
          </cell>
          <cell r="J318" t="str">
            <v/>
          </cell>
          <cell r="K318">
            <v>6</v>
          </cell>
          <cell r="L318">
            <v>6</v>
          </cell>
          <cell r="M318">
            <v>6</v>
          </cell>
          <cell r="N318">
            <v>5</v>
          </cell>
          <cell r="O318">
            <v>3</v>
          </cell>
          <cell r="P318" t="str">
            <v/>
          </cell>
          <cell r="Q318" t="str">
            <v/>
          </cell>
          <cell r="R318" t="str">
            <v/>
          </cell>
          <cell r="S318" t="str">
            <v/>
          </cell>
        </row>
        <row r="319">
          <cell r="I319">
            <v>11</v>
          </cell>
          <cell r="J319" t="str">
            <v/>
          </cell>
          <cell r="K319">
            <v>6</v>
          </cell>
          <cell r="L319">
            <v>6</v>
          </cell>
          <cell r="M319">
            <v>6</v>
          </cell>
          <cell r="N319">
            <v>6</v>
          </cell>
          <cell r="O319">
            <v>4</v>
          </cell>
          <cell r="P319" t="str">
            <v/>
          </cell>
          <cell r="Q319" t="str">
            <v/>
          </cell>
          <cell r="R319" t="str">
            <v/>
          </cell>
          <cell r="S319" t="str">
            <v/>
          </cell>
        </row>
        <row r="320">
          <cell r="I320">
            <v>12</v>
          </cell>
          <cell r="J320" t="str">
            <v/>
          </cell>
          <cell r="K320">
            <v>6</v>
          </cell>
          <cell r="L320">
            <v>6</v>
          </cell>
          <cell r="M320">
            <v>6</v>
          </cell>
          <cell r="N320">
            <v>6</v>
          </cell>
          <cell r="O320">
            <v>5</v>
          </cell>
          <cell r="P320">
            <v>3</v>
          </cell>
          <cell r="Q320" t="str">
            <v/>
          </cell>
          <cell r="R320" t="str">
            <v/>
          </cell>
          <cell r="S320" t="str">
            <v/>
          </cell>
        </row>
        <row r="321">
          <cell r="I321">
            <v>13</v>
          </cell>
          <cell r="J321" t="str">
            <v/>
          </cell>
          <cell r="K321">
            <v>6</v>
          </cell>
          <cell r="L321">
            <v>6</v>
          </cell>
          <cell r="M321">
            <v>6</v>
          </cell>
          <cell r="N321">
            <v>6</v>
          </cell>
          <cell r="O321">
            <v>6</v>
          </cell>
          <cell r="P321">
            <v>4</v>
          </cell>
          <cell r="Q321" t="str">
            <v/>
          </cell>
          <cell r="R321" t="str">
            <v/>
          </cell>
          <cell r="S321" t="str">
            <v/>
          </cell>
        </row>
        <row r="322">
          <cell r="I322">
            <v>14</v>
          </cell>
          <cell r="J322" t="str">
            <v/>
          </cell>
          <cell r="K322">
            <v>6</v>
          </cell>
          <cell r="L322">
            <v>6</v>
          </cell>
          <cell r="M322">
            <v>6</v>
          </cell>
          <cell r="N322">
            <v>6</v>
          </cell>
          <cell r="O322">
            <v>6</v>
          </cell>
          <cell r="P322">
            <v>5</v>
          </cell>
          <cell r="Q322">
            <v>3</v>
          </cell>
          <cell r="R322" t="str">
            <v/>
          </cell>
          <cell r="S322" t="str">
            <v/>
          </cell>
        </row>
        <row r="323">
          <cell r="I323">
            <v>15</v>
          </cell>
          <cell r="J323" t="str">
            <v/>
          </cell>
          <cell r="K323">
            <v>6</v>
          </cell>
          <cell r="L323">
            <v>6</v>
          </cell>
          <cell r="M323">
            <v>6</v>
          </cell>
          <cell r="N323">
            <v>6</v>
          </cell>
          <cell r="O323">
            <v>6</v>
          </cell>
          <cell r="P323">
            <v>6</v>
          </cell>
          <cell r="Q323">
            <v>4</v>
          </cell>
          <cell r="R323" t="str">
            <v/>
          </cell>
          <cell r="S323" t="str">
            <v/>
          </cell>
        </row>
        <row r="324">
          <cell r="I324">
            <v>16</v>
          </cell>
          <cell r="J324" t="str">
            <v/>
          </cell>
          <cell r="K324">
            <v>6</v>
          </cell>
          <cell r="L324">
            <v>6</v>
          </cell>
          <cell r="M324">
            <v>6</v>
          </cell>
          <cell r="N324">
            <v>6</v>
          </cell>
          <cell r="O324">
            <v>6</v>
          </cell>
          <cell r="P324">
            <v>6</v>
          </cell>
          <cell r="Q324">
            <v>5</v>
          </cell>
          <cell r="R324">
            <v>3</v>
          </cell>
          <cell r="S324" t="str">
            <v/>
          </cell>
        </row>
        <row r="325">
          <cell r="I325">
            <v>17</v>
          </cell>
          <cell r="J325" t="str">
            <v/>
          </cell>
          <cell r="K325">
            <v>6</v>
          </cell>
          <cell r="L325">
            <v>6</v>
          </cell>
          <cell r="M325">
            <v>6</v>
          </cell>
          <cell r="N325">
            <v>6</v>
          </cell>
          <cell r="O325">
            <v>6</v>
          </cell>
          <cell r="P325">
            <v>6</v>
          </cell>
          <cell r="Q325">
            <v>6</v>
          </cell>
          <cell r="R325">
            <v>4</v>
          </cell>
          <cell r="S325" t="str">
            <v/>
          </cell>
        </row>
        <row r="326">
          <cell r="I326">
            <v>18</v>
          </cell>
          <cell r="J326" t="str">
            <v/>
          </cell>
          <cell r="K326">
            <v>6</v>
          </cell>
          <cell r="L326">
            <v>6</v>
          </cell>
          <cell r="M326">
            <v>6</v>
          </cell>
          <cell r="N326">
            <v>6</v>
          </cell>
          <cell r="O326">
            <v>6</v>
          </cell>
          <cell r="P326">
            <v>6</v>
          </cell>
          <cell r="Q326">
            <v>6</v>
          </cell>
          <cell r="R326">
            <v>5</v>
          </cell>
          <cell r="S326">
            <v>3</v>
          </cell>
        </row>
        <row r="327">
          <cell r="I327">
            <v>19</v>
          </cell>
          <cell r="J327" t="str">
            <v/>
          </cell>
          <cell r="K327">
            <v>6</v>
          </cell>
          <cell r="L327">
            <v>6</v>
          </cell>
          <cell r="M327">
            <v>6</v>
          </cell>
          <cell r="N327">
            <v>6</v>
          </cell>
          <cell r="O327">
            <v>6</v>
          </cell>
          <cell r="P327">
            <v>6</v>
          </cell>
          <cell r="Q327">
            <v>6</v>
          </cell>
          <cell r="R327">
            <v>6</v>
          </cell>
          <cell r="S327">
            <v>4</v>
          </cell>
        </row>
        <row r="328">
          <cell r="I328">
            <v>20</v>
          </cell>
          <cell r="J328" t="str">
            <v/>
          </cell>
          <cell r="K328">
            <v>6</v>
          </cell>
          <cell r="L328">
            <v>6</v>
          </cell>
          <cell r="M328">
            <v>6</v>
          </cell>
          <cell r="N328">
            <v>6</v>
          </cell>
          <cell r="O328">
            <v>6</v>
          </cell>
          <cell r="P328">
            <v>6</v>
          </cell>
          <cell r="Q328">
            <v>6</v>
          </cell>
          <cell r="R328">
            <v>6</v>
          </cell>
          <cell r="S328">
            <v>5</v>
          </cell>
        </row>
        <row r="331">
          <cell r="I331">
            <v>0</v>
          </cell>
          <cell r="J331" t="str">
            <v/>
          </cell>
          <cell r="K331" t="str">
            <v/>
          </cell>
          <cell r="L331" t="str">
            <v/>
          </cell>
          <cell r="M331" t="str">
            <v/>
          </cell>
          <cell r="N331" t="str">
            <v/>
          </cell>
          <cell r="O331" t="str">
            <v/>
          </cell>
          <cell r="P331" t="str">
            <v/>
          </cell>
          <cell r="Q331" t="str">
            <v/>
          </cell>
          <cell r="R331" t="str">
            <v/>
          </cell>
          <cell r="S331" t="str">
            <v/>
          </cell>
        </row>
        <row r="332">
          <cell r="I332">
            <v>1</v>
          </cell>
          <cell r="J332">
            <v>5</v>
          </cell>
          <cell r="K332">
            <v>3</v>
          </cell>
          <cell r="L332" t="str">
            <v/>
          </cell>
          <cell r="M332" t="str">
            <v/>
          </cell>
          <cell r="N332" t="str">
            <v/>
          </cell>
          <cell r="O332" t="str">
            <v/>
          </cell>
          <cell r="P332" t="str">
            <v/>
          </cell>
          <cell r="Q332" t="str">
            <v/>
          </cell>
          <cell r="R332" t="str">
            <v/>
          </cell>
          <cell r="S332" t="str">
            <v/>
          </cell>
        </row>
        <row r="333">
          <cell r="I333">
            <v>2</v>
          </cell>
          <cell r="J333">
            <v>6</v>
          </cell>
          <cell r="K333">
            <v>4</v>
          </cell>
          <cell r="L333" t="str">
            <v/>
          </cell>
          <cell r="M333" t="str">
            <v/>
          </cell>
          <cell r="N333" t="str">
            <v/>
          </cell>
          <cell r="O333" t="str">
            <v/>
          </cell>
          <cell r="P333" t="str">
            <v/>
          </cell>
          <cell r="Q333" t="str">
            <v/>
          </cell>
          <cell r="R333" t="str">
            <v/>
          </cell>
          <cell r="S333" t="str">
            <v/>
          </cell>
        </row>
        <row r="334">
          <cell r="I334">
            <v>3</v>
          </cell>
          <cell r="J334">
            <v>6</v>
          </cell>
          <cell r="K334">
            <v>5</v>
          </cell>
          <cell r="L334" t="str">
            <v/>
          </cell>
          <cell r="M334" t="str">
            <v/>
          </cell>
          <cell r="N334" t="str">
            <v/>
          </cell>
          <cell r="O334" t="str">
            <v/>
          </cell>
          <cell r="P334" t="str">
            <v/>
          </cell>
          <cell r="Q334" t="str">
            <v/>
          </cell>
          <cell r="R334" t="str">
            <v/>
          </cell>
          <cell r="S334" t="str">
            <v/>
          </cell>
        </row>
        <row r="335">
          <cell r="I335">
            <v>4</v>
          </cell>
          <cell r="J335">
            <v>6</v>
          </cell>
          <cell r="K335">
            <v>6</v>
          </cell>
          <cell r="L335">
            <v>3</v>
          </cell>
          <cell r="M335" t="str">
            <v/>
          </cell>
          <cell r="N335" t="str">
            <v/>
          </cell>
          <cell r="O335" t="str">
            <v/>
          </cell>
          <cell r="P335" t="str">
            <v/>
          </cell>
          <cell r="Q335" t="str">
            <v/>
          </cell>
          <cell r="R335" t="str">
            <v/>
          </cell>
          <cell r="S335" t="str">
            <v/>
          </cell>
        </row>
        <row r="336">
          <cell r="I336">
            <v>5</v>
          </cell>
          <cell r="J336">
            <v>6</v>
          </cell>
          <cell r="K336">
            <v>6</v>
          </cell>
          <cell r="L336">
            <v>4</v>
          </cell>
          <cell r="M336" t="str">
            <v/>
          </cell>
          <cell r="N336" t="str">
            <v/>
          </cell>
          <cell r="O336" t="str">
            <v/>
          </cell>
          <cell r="P336" t="str">
            <v/>
          </cell>
          <cell r="Q336" t="str">
            <v/>
          </cell>
          <cell r="R336" t="str">
            <v/>
          </cell>
          <cell r="S336" t="str">
            <v/>
          </cell>
        </row>
        <row r="337">
          <cell r="I337">
            <v>6</v>
          </cell>
          <cell r="J337">
            <v>6</v>
          </cell>
          <cell r="K337">
            <v>6</v>
          </cell>
          <cell r="L337">
            <v>5</v>
          </cell>
          <cell r="M337">
            <v>3</v>
          </cell>
          <cell r="N337" t="str">
            <v/>
          </cell>
          <cell r="O337" t="str">
            <v/>
          </cell>
          <cell r="P337" t="str">
            <v/>
          </cell>
          <cell r="Q337" t="str">
            <v/>
          </cell>
          <cell r="R337" t="str">
            <v/>
          </cell>
          <cell r="S337" t="str">
            <v/>
          </cell>
        </row>
        <row r="338">
          <cell r="I338">
            <v>7</v>
          </cell>
          <cell r="J338">
            <v>6</v>
          </cell>
          <cell r="K338">
            <v>6</v>
          </cell>
          <cell r="L338">
            <v>6</v>
          </cell>
          <cell r="M338">
            <v>4</v>
          </cell>
          <cell r="N338" t="str">
            <v/>
          </cell>
          <cell r="O338" t="str">
            <v/>
          </cell>
          <cell r="P338" t="str">
            <v/>
          </cell>
          <cell r="Q338" t="str">
            <v/>
          </cell>
          <cell r="R338" t="str">
            <v/>
          </cell>
          <cell r="S338" t="str">
            <v/>
          </cell>
        </row>
        <row r="339">
          <cell r="I339">
            <v>8</v>
          </cell>
          <cell r="J339">
            <v>6</v>
          </cell>
          <cell r="K339">
            <v>6</v>
          </cell>
          <cell r="L339">
            <v>6</v>
          </cell>
          <cell r="M339">
            <v>5</v>
          </cell>
          <cell r="N339">
            <v>3</v>
          </cell>
          <cell r="O339" t="str">
            <v/>
          </cell>
          <cell r="P339" t="str">
            <v/>
          </cell>
          <cell r="Q339" t="str">
            <v/>
          </cell>
          <cell r="R339" t="str">
            <v/>
          </cell>
          <cell r="S339" t="str">
            <v/>
          </cell>
        </row>
        <row r="340">
          <cell r="I340">
            <v>9</v>
          </cell>
          <cell r="J340">
            <v>6</v>
          </cell>
          <cell r="K340">
            <v>6</v>
          </cell>
          <cell r="L340">
            <v>6</v>
          </cell>
          <cell r="M340">
            <v>6</v>
          </cell>
          <cell r="N340">
            <v>4</v>
          </cell>
          <cell r="O340" t="str">
            <v/>
          </cell>
          <cell r="P340" t="str">
            <v/>
          </cell>
          <cell r="Q340" t="str">
            <v/>
          </cell>
          <cell r="R340" t="str">
            <v/>
          </cell>
          <cell r="S340" t="str">
            <v/>
          </cell>
        </row>
        <row r="341">
          <cell r="I341">
            <v>10</v>
          </cell>
          <cell r="J341">
            <v>6</v>
          </cell>
          <cell r="K341">
            <v>6</v>
          </cell>
          <cell r="L341">
            <v>6</v>
          </cell>
          <cell r="M341">
            <v>6</v>
          </cell>
          <cell r="N341">
            <v>5</v>
          </cell>
          <cell r="O341">
            <v>3</v>
          </cell>
          <cell r="P341" t="str">
            <v/>
          </cell>
          <cell r="Q341" t="str">
            <v/>
          </cell>
          <cell r="R341" t="str">
            <v/>
          </cell>
          <cell r="S341" t="str">
            <v/>
          </cell>
        </row>
        <row r="342">
          <cell r="I342">
            <v>11</v>
          </cell>
          <cell r="J342">
            <v>6</v>
          </cell>
          <cell r="K342">
            <v>6</v>
          </cell>
          <cell r="L342">
            <v>6</v>
          </cell>
          <cell r="M342">
            <v>6</v>
          </cell>
          <cell r="N342">
            <v>6</v>
          </cell>
          <cell r="O342">
            <v>4</v>
          </cell>
          <cell r="P342" t="str">
            <v/>
          </cell>
          <cell r="Q342" t="str">
            <v/>
          </cell>
          <cell r="R342" t="str">
            <v/>
          </cell>
          <cell r="S342" t="str">
            <v/>
          </cell>
        </row>
        <row r="343">
          <cell r="I343">
            <v>12</v>
          </cell>
          <cell r="J343">
            <v>6</v>
          </cell>
          <cell r="K343">
            <v>6</v>
          </cell>
          <cell r="L343">
            <v>6</v>
          </cell>
          <cell r="M343">
            <v>6</v>
          </cell>
          <cell r="N343">
            <v>6</v>
          </cell>
          <cell r="O343">
            <v>5</v>
          </cell>
          <cell r="P343">
            <v>3</v>
          </cell>
          <cell r="Q343" t="str">
            <v/>
          </cell>
          <cell r="R343" t="str">
            <v/>
          </cell>
          <cell r="S343" t="str">
            <v/>
          </cell>
        </row>
        <row r="344">
          <cell r="I344">
            <v>13</v>
          </cell>
          <cell r="J344">
            <v>6</v>
          </cell>
          <cell r="K344">
            <v>6</v>
          </cell>
          <cell r="L344">
            <v>6</v>
          </cell>
          <cell r="M344">
            <v>6</v>
          </cell>
          <cell r="N344">
            <v>6</v>
          </cell>
          <cell r="O344">
            <v>6</v>
          </cell>
          <cell r="P344">
            <v>4</v>
          </cell>
          <cell r="Q344" t="str">
            <v/>
          </cell>
          <cell r="R344" t="str">
            <v/>
          </cell>
          <cell r="S344" t="str">
            <v/>
          </cell>
        </row>
        <row r="345">
          <cell r="I345">
            <v>14</v>
          </cell>
          <cell r="J345">
            <v>6</v>
          </cell>
          <cell r="K345">
            <v>6</v>
          </cell>
          <cell r="L345">
            <v>6</v>
          </cell>
          <cell r="M345">
            <v>6</v>
          </cell>
          <cell r="N345">
            <v>6</v>
          </cell>
          <cell r="O345">
            <v>6</v>
          </cell>
          <cell r="P345">
            <v>5</v>
          </cell>
          <cell r="Q345">
            <v>3</v>
          </cell>
          <cell r="R345" t="str">
            <v/>
          </cell>
          <cell r="S345" t="str">
            <v/>
          </cell>
        </row>
        <row r="346">
          <cell r="I346">
            <v>15</v>
          </cell>
          <cell r="J346">
            <v>6</v>
          </cell>
          <cell r="K346">
            <v>6</v>
          </cell>
          <cell r="L346">
            <v>6</v>
          </cell>
          <cell r="M346">
            <v>6</v>
          </cell>
          <cell r="N346">
            <v>6</v>
          </cell>
          <cell r="O346">
            <v>6</v>
          </cell>
          <cell r="P346">
            <v>6</v>
          </cell>
          <cell r="Q346">
            <v>4</v>
          </cell>
          <cell r="R346" t="str">
            <v/>
          </cell>
          <cell r="S346" t="str">
            <v/>
          </cell>
        </row>
        <row r="347">
          <cell r="I347">
            <v>16</v>
          </cell>
          <cell r="J347">
            <v>6</v>
          </cell>
          <cell r="K347">
            <v>6</v>
          </cell>
          <cell r="L347">
            <v>6</v>
          </cell>
          <cell r="M347">
            <v>6</v>
          </cell>
          <cell r="N347">
            <v>6</v>
          </cell>
          <cell r="O347">
            <v>6</v>
          </cell>
          <cell r="P347">
            <v>6</v>
          </cell>
          <cell r="Q347">
            <v>5</v>
          </cell>
          <cell r="R347">
            <v>3</v>
          </cell>
          <cell r="S347" t="str">
            <v/>
          </cell>
        </row>
        <row r="348">
          <cell r="I348">
            <v>17</v>
          </cell>
          <cell r="J348">
            <v>6</v>
          </cell>
          <cell r="K348">
            <v>6</v>
          </cell>
          <cell r="L348">
            <v>6</v>
          </cell>
          <cell r="M348">
            <v>6</v>
          </cell>
          <cell r="N348">
            <v>6</v>
          </cell>
          <cell r="O348">
            <v>6</v>
          </cell>
          <cell r="P348">
            <v>6</v>
          </cell>
          <cell r="Q348">
            <v>6</v>
          </cell>
          <cell r="R348">
            <v>4</v>
          </cell>
          <cell r="S348" t="str">
            <v/>
          </cell>
        </row>
        <row r="349">
          <cell r="I349">
            <v>18</v>
          </cell>
          <cell r="J349">
            <v>6</v>
          </cell>
          <cell r="K349">
            <v>6</v>
          </cell>
          <cell r="L349">
            <v>6</v>
          </cell>
          <cell r="M349">
            <v>6</v>
          </cell>
          <cell r="N349">
            <v>6</v>
          </cell>
          <cell r="O349">
            <v>6</v>
          </cell>
          <cell r="P349">
            <v>6</v>
          </cell>
          <cell r="Q349">
            <v>6</v>
          </cell>
          <cell r="R349">
            <v>5</v>
          </cell>
          <cell r="S349">
            <v>3</v>
          </cell>
        </row>
        <row r="350">
          <cell r="I350">
            <v>19</v>
          </cell>
          <cell r="J350">
            <v>6</v>
          </cell>
          <cell r="K350">
            <v>6</v>
          </cell>
          <cell r="L350">
            <v>6</v>
          </cell>
          <cell r="M350">
            <v>6</v>
          </cell>
          <cell r="N350">
            <v>6</v>
          </cell>
          <cell r="O350">
            <v>6</v>
          </cell>
          <cell r="P350">
            <v>6</v>
          </cell>
          <cell r="Q350">
            <v>6</v>
          </cell>
          <cell r="R350">
            <v>6</v>
          </cell>
          <cell r="S350">
            <v>4</v>
          </cell>
        </row>
        <row r="351">
          <cell r="I351">
            <v>20</v>
          </cell>
          <cell r="J351">
            <v>6</v>
          </cell>
          <cell r="K351">
            <v>6</v>
          </cell>
          <cell r="L351">
            <v>6</v>
          </cell>
          <cell r="M351">
            <v>6</v>
          </cell>
          <cell r="N351">
            <v>6</v>
          </cell>
          <cell r="O351">
            <v>6</v>
          </cell>
          <cell r="P351">
            <v>6</v>
          </cell>
          <cell r="Q351">
            <v>6</v>
          </cell>
          <cell r="R351">
            <v>6</v>
          </cell>
          <cell r="S351">
            <v>5</v>
          </cell>
        </row>
        <row r="354">
          <cell r="I354">
            <v>0</v>
          </cell>
          <cell r="J354" t="str">
            <v/>
          </cell>
          <cell r="K354" t="str">
            <v/>
          </cell>
          <cell r="L354" t="str">
            <v/>
          </cell>
          <cell r="M354" t="str">
            <v/>
          </cell>
          <cell r="N354" t="str">
            <v/>
          </cell>
          <cell r="O354" t="str">
            <v/>
          </cell>
          <cell r="P354" t="str">
            <v/>
          </cell>
          <cell r="Q354" t="str">
            <v/>
          </cell>
          <cell r="R354" t="str">
            <v/>
          </cell>
          <cell r="S354" t="str">
            <v/>
          </cell>
        </row>
        <row r="355">
          <cell r="I355">
            <v>1</v>
          </cell>
          <cell r="J355">
            <v>5</v>
          </cell>
          <cell r="K355">
            <v>3</v>
          </cell>
          <cell r="L355" t="str">
            <v/>
          </cell>
          <cell r="M355" t="str">
            <v/>
          </cell>
          <cell r="N355" t="str">
            <v/>
          </cell>
          <cell r="O355" t="str">
            <v/>
          </cell>
          <cell r="P355" t="str">
            <v/>
          </cell>
          <cell r="Q355" t="str">
            <v/>
          </cell>
          <cell r="R355" t="str">
            <v/>
          </cell>
          <cell r="S355" t="str">
            <v/>
          </cell>
        </row>
        <row r="356">
          <cell r="I356">
            <v>2</v>
          </cell>
          <cell r="J356">
            <v>6</v>
          </cell>
          <cell r="K356">
            <v>4</v>
          </cell>
          <cell r="L356" t="str">
            <v/>
          </cell>
          <cell r="M356" t="str">
            <v/>
          </cell>
          <cell r="N356" t="str">
            <v/>
          </cell>
          <cell r="O356" t="str">
            <v/>
          </cell>
          <cell r="P356" t="str">
            <v/>
          </cell>
          <cell r="Q356" t="str">
            <v/>
          </cell>
          <cell r="R356" t="str">
            <v/>
          </cell>
          <cell r="S356" t="str">
            <v/>
          </cell>
        </row>
        <row r="357">
          <cell r="I357">
            <v>3</v>
          </cell>
          <cell r="J357">
            <v>6</v>
          </cell>
          <cell r="K357">
            <v>5</v>
          </cell>
          <cell r="L357" t="str">
            <v/>
          </cell>
          <cell r="M357" t="str">
            <v/>
          </cell>
          <cell r="N357" t="str">
            <v/>
          </cell>
          <cell r="O357" t="str">
            <v/>
          </cell>
          <cell r="P357" t="str">
            <v/>
          </cell>
          <cell r="Q357" t="str">
            <v/>
          </cell>
          <cell r="R357" t="str">
            <v/>
          </cell>
          <cell r="S357" t="str">
            <v/>
          </cell>
        </row>
        <row r="358">
          <cell r="I358">
            <v>4</v>
          </cell>
          <cell r="J358">
            <v>6</v>
          </cell>
          <cell r="K358">
            <v>6</v>
          </cell>
          <cell r="L358">
            <v>3</v>
          </cell>
          <cell r="M358" t="str">
            <v/>
          </cell>
          <cell r="N358" t="str">
            <v/>
          </cell>
          <cell r="O358" t="str">
            <v/>
          </cell>
          <cell r="P358" t="str">
            <v/>
          </cell>
          <cell r="Q358" t="str">
            <v/>
          </cell>
          <cell r="R358" t="str">
            <v/>
          </cell>
          <cell r="S358" t="str">
            <v/>
          </cell>
        </row>
        <row r="359">
          <cell r="I359">
            <v>5</v>
          </cell>
          <cell r="J359">
            <v>6</v>
          </cell>
          <cell r="K359">
            <v>6</v>
          </cell>
          <cell r="L359">
            <v>4</v>
          </cell>
          <cell r="M359" t="str">
            <v/>
          </cell>
          <cell r="N359" t="str">
            <v/>
          </cell>
          <cell r="O359" t="str">
            <v/>
          </cell>
          <cell r="P359" t="str">
            <v/>
          </cell>
          <cell r="Q359" t="str">
            <v/>
          </cell>
          <cell r="R359" t="str">
            <v/>
          </cell>
          <cell r="S359" t="str">
            <v/>
          </cell>
        </row>
        <row r="360">
          <cell r="I360">
            <v>6</v>
          </cell>
          <cell r="J360">
            <v>6</v>
          </cell>
          <cell r="K360">
            <v>6</v>
          </cell>
          <cell r="L360">
            <v>5</v>
          </cell>
          <cell r="M360">
            <v>3</v>
          </cell>
          <cell r="N360" t="str">
            <v/>
          </cell>
          <cell r="O360" t="str">
            <v/>
          </cell>
          <cell r="P360" t="str">
            <v/>
          </cell>
          <cell r="Q360" t="str">
            <v/>
          </cell>
          <cell r="R360" t="str">
            <v/>
          </cell>
          <cell r="S360" t="str">
            <v/>
          </cell>
        </row>
        <row r="361">
          <cell r="I361">
            <v>7</v>
          </cell>
          <cell r="J361">
            <v>6</v>
          </cell>
          <cell r="K361">
            <v>6</v>
          </cell>
          <cell r="L361">
            <v>6</v>
          </cell>
          <cell r="M361">
            <v>4</v>
          </cell>
          <cell r="N361" t="str">
            <v/>
          </cell>
          <cell r="O361" t="str">
            <v/>
          </cell>
          <cell r="P361" t="str">
            <v/>
          </cell>
          <cell r="Q361" t="str">
            <v/>
          </cell>
          <cell r="R361" t="str">
            <v/>
          </cell>
          <cell r="S361" t="str">
            <v/>
          </cell>
        </row>
        <row r="362">
          <cell r="I362">
            <v>8</v>
          </cell>
          <cell r="J362">
            <v>6</v>
          </cell>
          <cell r="K362">
            <v>6</v>
          </cell>
          <cell r="L362">
            <v>6</v>
          </cell>
          <cell r="M362">
            <v>5</v>
          </cell>
          <cell r="N362">
            <v>3</v>
          </cell>
          <cell r="O362" t="str">
            <v/>
          </cell>
          <cell r="P362" t="str">
            <v/>
          </cell>
          <cell r="Q362" t="str">
            <v/>
          </cell>
          <cell r="R362" t="str">
            <v/>
          </cell>
          <cell r="S362" t="str">
            <v/>
          </cell>
        </row>
        <row r="363">
          <cell r="I363">
            <v>9</v>
          </cell>
          <cell r="J363">
            <v>6</v>
          </cell>
          <cell r="K363">
            <v>6</v>
          </cell>
          <cell r="L363">
            <v>6</v>
          </cell>
          <cell r="M363">
            <v>6</v>
          </cell>
          <cell r="N363">
            <v>4</v>
          </cell>
          <cell r="O363" t="str">
            <v/>
          </cell>
          <cell r="P363" t="str">
            <v/>
          </cell>
          <cell r="Q363" t="str">
            <v/>
          </cell>
          <cell r="R363" t="str">
            <v/>
          </cell>
          <cell r="S363" t="str">
            <v/>
          </cell>
        </row>
        <row r="364">
          <cell r="I364">
            <v>10</v>
          </cell>
          <cell r="J364">
            <v>6</v>
          </cell>
          <cell r="K364">
            <v>6</v>
          </cell>
          <cell r="L364">
            <v>6</v>
          </cell>
          <cell r="M364">
            <v>6</v>
          </cell>
          <cell r="N364">
            <v>5</v>
          </cell>
          <cell r="O364">
            <v>3</v>
          </cell>
          <cell r="P364" t="str">
            <v/>
          </cell>
          <cell r="Q364" t="str">
            <v/>
          </cell>
          <cell r="R364" t="str">
            <v/>
          </cell>
          <cell r="S364" t="str">
            <v/>
          </cell>
        </row>
        <row r="365">
          <cell r="I365">
            <v>11</v>
          </cell>
          <cell r="J365">
            <v>6</v>
          </cell>
          <cell r="K365">
            <v>6</v>
          </cell>
          <cell r="L365">
            <v>6</v>
          </cell>
          <cell r="M365">
            <v>6</v>
          </cell>
          <cell r="N365">
            <v>6</v>
          </cell>
          <cell r="O365">
            <v>4</v>
          </cell>
          <cell r="P365" t="str">
            <v/>
          </cell>
          <cell r="Q365" t="str">
            <v/>
          </cell>
          <cell r="R365" t="str">
            <v/>
          </cell>
          <cell r="S365" t="str">
            <v/>
          </cell>
        </row>
        <row r="366">
          <cell r="I366">
            <v>12</v>
          </cell>
          <cell r="J366">
            <v>6</v>
          </cell>
          <cell r="K366">
            <v>6</v>
          </cell>
          <cell r="L366">
            <v>6</v>
          </cell>
          <cell r="M366">
            <v>6</v>
          </cell>
          <cell r="N366">
            <v>6</v>
          </cell>
          <cell r="O366">
            <v>5</v>
          </cell>
          <cell r="P366">
            <v>3</v>
          </cell>
          <cell r="Q366" t="str">
            <v/>
          </cell>
          <cell r="R366" t="str">
            <v/>
          </cell>
          <cell r="S366" t="str">
            <v/>
          </cell>
        </row>
        <row r="367">
          <cell r="I367">
            <v>13</v>
          </cell>
          <cell r="J367">
            <v>6</v>
          </cell>
          <cell r="K367">
            <v>6</v>
          </cell>
          <cell r="L367">
            <v>6</v>
          </cell>
          <cell r="M367">
            <v>6</v>
          </cell>
          <cell r="N367">
            <v>6</v>
          </cell>
          <cell r="O367">
            <v>6</v>
          </cell>
          <cell r="P367">
            <v>4</v>
          </cell>
          <cell r="Q367" t="str">
            <v/>
          </cell>
          <cell r="R367" t="str">
            <v/>
          </cell>
          <cell r="S367" t="str">
            <v/>
          </cell>
        </row>
        <row r="368">
          <cell r="I368">
            <v>14</v>
          </cell>
          <cell r="J368">
            <v>6</v>
          </cell>
          <cell r="K368">
            <v>6</v>
          </cell>
          <cell r="L368">
            <v>6</v>
          </cell>
          <cell r="M368">
            <v>6</v>
          </cell>
          <cell r="N368">
            <v>6</v>
          </cell>
          <cell r="O368">
            <v>6</v>
          </cell>
          <cell r="P368">
            <v>5</v>
          </cell>
          <cell r="Q368">
            <v>3</v>
          </cell>
          <cell r="R368" t="str">
            <v/>
          </cell>
          <cell r="S368" t="str">
            <v/>
          </cell>
        </row>
        <row r="369">
          <cell r="I369">
            <v>15</v>
          </cell>
          <cell r="J369">
            <v>6</v>
          </cell>
          <cell r="K369">
            <v>6</v>
          </cell>
          <cell r="L369">
            <v>6</v>
          </cell>
          <cell r="M369">
            <v>6</v>
          </cell>
          <cell r="N369">
            <v>6</v>
          </cell>
          <cell r="O369">
            <v>6</v>
          </cell>
          <cell r="P369">
            <v>6</v>
          </cell>
          <cell r="Q369">
            <v>4</v>
          </cell>
          <cell r="R369" t="str">
            <v/>
          </cell>
          <cell r="S369" t="str">
            <v/>
          </cell>
        </row>
        <row r="370">
          <cell r="I370">
            <v>16</v>
          </cell>
          <cell r="J370">
            <v>6</v>
          </cell>
          <cell r="K370">
            <v>6</v>
          </cell>
          <cell r="L370">
            <v>6</v>
          </cell>
          <cell r="M370">
            <v>6</v>
          </cell>
          <cell r="N370">
            <v>6</v>
          </cell>
          <cell r="O370">
            <v>6</v>
          </cell>
          <cell r="P370">
            <v>6</v>
          </cell>
          <cell r="Q370">
            <v>5</v>
          </cell>
          <cell r="R370">
            <v>3</v>
          </cell>
          <cell r="S370" t="str">
            <v/>
          </cell>
        </row>
        <row r="371">
          <cell r="I371">
            <v>17</v>
          </cell>
          <cell r="J371">
            <v>6</v>
          </cell>
          <cell r="K371">
            <v>6</v>
          </cell>
          <cell r="L371">
            <v>6</v>
          </cell>
          <cell r="M371">
            <v>6</v>
          </cell>
          <cell r="N371">
            <v>6</v>
          </cell>
          <cell r="O371">
            <v>6</v>
          </cell>
          <cell r="P371">
            <v>6</v>
          </cell>
          <cell r="Q371">
            <v>6</v>
          </cell>
          <cell r="R371">
            <v>4</v>
          </cell>
          <cell r="S371" t="str">
            <v/>
          </cell>
        </row>
        <row r="372">
          <cell r="I372">
            <v>18</v>
          </cell>
          <cell r="J372">
            <v>6</v>
          </cell>
          <cell r="K372">
            <v>6</v>
          </cell>
          <cell r="L372">
            <v>6</v>
          </cell>
          <cell r="M372">
            <v>6</v>
          </cell>
          <cell r="N372">
            <v>6</v>
          </cell>
          <cell r="O372">
            <v>6</v>
          </cell>
          <cell r="P372">
            <v>6</v>
          </cell>
          <cell r="Q372">
            <v>6</v>
          </cell>
          <cell r="R372">
            <v>5</v>
          </cell>
          <cell r="S372">
            <v>3</v>
          </cell>
        </row>
        <row r="373">
          <cell r="I373">
            <v>19</v>
          </cell>
          <cell r="J373">
            <v>6</v>
          </cell>
          <cell r="K373">
            <v>6</v>
          </cell>
          <cell r="L373">
            <v>6</v>
          </cell>
          <cell r="M373">
            <v>6</v>
          </cell>
          <cell r="N373">
            <v>6</v>
          </cell>
          <cell r="O373">
            <v>6</v>
          </cell>
          <cell r="P373">
            <v>6</v>
          </cell>
          <cell r="Q373">
            <v>6</v>
          </cell>
          <cell r="R373">
            <v>6</v>
          </cell>
          <cell r="S373">
            <v>4</v>
          </cell>
        </row>
        <row r="374">
          <cell r="I374">
            <v>20</v>
          </cell>
          <cell r="J374">
            <v>6</v>
          </cell>
          <cell r="K374">
            <v>6</v>
          </cell>
          <cell r="L374">
            <v>6</v>
          </cell>
          <cell r="M374">
            <v>6</v>
          </cell>
          <cell r="N374">
            <v>6</v>
          </cell>
          <cell r="O374">
            <v>6</v>
          </cell>
          <cell r="P374">
            <v>6</v>
          </cell>
          <cell r="Q374">
            <v>6</v>
          </cell>
          <cell r="R374">
            <v>6</v>
          </cell>
          <cell r="S374">
            <v>6</v>
          </cell>
        </row>
        <row r="377">
          <cell r="I377">
            <v>0</v>
          </cell>
          <cell r="J377" t="str">
            <v/>
          </cell>
          <cell r="K377" t="str">
            <v/>
          </cell>
          <cell r="L377" t="str">
            <v/>
          </cell>
          <cell r="M377" t="str">
            <v/>
          </cell>
          <cell r="N377" t="str">
            <v/>
          </cell>
          <cell r="O377" t="str">
            <v/>
          </cell>
          <cell r="P377" t="str">
            <v/>
          </cell>
          <cell r="Q377" t="str">
            <v/>
          </cell>
          <cell r="R377" t="str">
            <v/>
          </cell>
          <cell r="S377" t="str">
            <v/>
          </cell>
        </row>
        <row r="378">
          <cell r="I378">
            <v>1</v>
          </cell>
          <cell r="J378">
            <v>3</v>
          </cell>
          <cell r="K378">
            <v>1</v>
          </cell>
          <cell r="L378" t="str">
            <v/>
          </cell>
          <cell r="M378" t="str">
            <v/>
          </cell>
          <cell r="N378" t="str">
            <v/>
          </cell>
          <cell r="O378" t="str">
            <v/>
          </cell>
          <cell r="P378" t="str">
            <v/>
          </cell>
          <cell r="Q378" t="str">
            <v/>
          </cell>
          <cell r="R378" t="str">
            <v/>
          </cell>
          <cell r="S378" t="str">
            <v/>
          </cell>
        </row>
        <row r="379">
          <cell r="I379">
            <v>2</v>
          </cell>
          <cell r="J379">
            <v>4</v>
          </cell>
          <cell r="K379">
            <v>2</v>
          </cell>
          <cell r="L379" t="str">
            <v/>
          </cell>
          <cell r="M379" t="str">
            <v/>
          </cell>
          <cell r="N379" t="str">
            <v/>
          </cell>
          <cell r="O379" t="str">
            <v/>
          </cell>
          <cell r="P379" t="str">
            <v/>
          </cell>
          <cell r="Q379" t="str">
            <v/>
          </cell>
          <cell r="R379" t="str">
            <v/>
          </cell>
          <cell r="S379" t="str">
            <v/>
          </cell>
        </row>
        <row r="380">
          <cell r="I380">
            <v>3</v>
          </cell>
          <cell r="J380">
            <v>4</v>
          </cell>
          <cell r="K380">
            <v>2</v>
          </cell>
          <cell r="L380">
            <v>1</v>
          </cell>
          <cell r="M380" t="str">
            <v/>
          </cell>
          <cell r="N380" t="str">
            <v/>
          </cell>
          <cell r="O380" t="str">
            <v/>
          </cell>
          <cell r="P380" t="str">
            <v/>
          </cell>
          <cell r="Q380" t="str">
            <v/>
          </cell>
          <cell r="R380" t="str">
            <v/>
          </cell>
          <cell r="S380" t="str">
            <v/>
          </cell>
        </row>
        <row r="381">
          <cell r="I381">
            <v>4</v>
          </cell>
          <cell r="J381">
            <v>5</v>
          </cell>
          <cell r="K381">
            <v>3</v>
          </cell>
          <cell r="L381">
            <v>2</v>
          </cell>
          <cell r="M381" t="str">
            <v/>
          </cell>
          <cell r="N381" t="str">
            <v/>
          </cell>
          <cell r="O381" t="str">
            <v/>
          </cell>
          <cell r="P381" t="str">
            <v/>
          </cell>
          <cell r="Q381" t="str">
            <v/>
          </cell>
          <cell r="R381" t="str">
            <v/>
          </cell>
          <cell r="S381" t="str">
            <v/>
          </cell>
        </row>
        <row r="382">
          <cell r="I382">
            <v>5</v>
          </cell>
          <cell r="J382">
            <v>5</v>
          </cell>
          <cell r="K382">
            <v>3</v>
          </cell>
          <cell r="L382">
            <v>2</v>
          </cell>
          <cell r="M382">
            <v>1</v>
          </cell>
          <cell r="N382" t="str">
            <v/>
          </cell>
          <cell r="O382" t="str">
            <v/>
          </cell>
          <cell r="P382" t="str">
            <v/>
          </cell>
          <cell r="Q382" t="str">
            <v/>
          </cell>
          <cell r="R382" t="str">
            <v/>
          </cell>
          <cell r="S382" t="str">
            <v/>
          </cell>
        </row>
        <row r="383">
          <cell r="I383">
            <v>6</v>
          </cell>
          <cell r="J383">
            <v>5</v>
          </cell>
          <cell r="K383">
            <v>3</v>
          </cell>
          <cell r="L383">
            <v>3</v>
          </cell>
          <cell r="M383">
            <v>2</v>
          </cell>
          <cell r="N383" t="str">
            <v/>
          </cell>
          <cell r="O383" t="str">
            <v/>
          </cell>
          <cell r="P383" t="str">
            <v/>
          </cell>
          <cell r="Q383" t="str">
            <v/>
          </cell>
          <cell r="R383" t="str">
            <v/>
          </cell>
          <cell r="S383" t="str">
            <v/>
          </cell>
        </row>
        <row r="384">
          <cell r="I384">
            <v>7</v>
          </cell>
          <cell r="J384">
            <v>6</v>
          </cell>
          <cell r="K384">
            <v>4</v>
          </cell>
          <cell r="L384">
            <v>3</v>
          </cell>
          <cell r="M384">
            <v>2</v>
          </cell>
          <cell r="N384">
            <v>1</v>
          </cell>
          <cell r="O384" t="str">
            <v/>
          </cell>
          <cell r="P384" t="str">
            <v/>
          </cell>
          <cell r="Q384" t="str">
            <v/>
          </cell>
          <cell r="R384" t="str">
            <v/>
          </cell>
          <cell r="S384" t="str">
            <v/>
          </cell>
        </row>
        <row r="385">
          <cell r="I385">
            <v>8</v>
          </cell>
          <cell r="J385">
            <v>6</v>
          </cell>
          <cell r="K385">
            <v>4</v>
          </cell>
          <cell r="L385">
            <v>3</v>
          </cell>
          <cell r="M385">
            <v>3</v>
          </cell>
          <cell r="N385">
            <v>2</v>
          </cell>
          <cell r="O385" t="str">
            <v/>
          </cell>
          <cell r="P385" t="str">
            <v/>
          </cell>
          <cell r="Q385" t="str">
            <v/>
          </cell>
          <cell r="R385" t="str">
            <v/>
          </cell>
          <cell r="S385" t="str">
            <v/>
          </cell>
        </row>
        <row r="386">
          <cell r="I386">
            <v>9</v>
          </cell>
          <cell r="J386">
            <v>6</v>
          </cell>
          <cell r="K386">
            <v>4</v>
          </cell>
          <cell r="L386">
            <v>4</v>
          </cell>
          <cell r="M386">
            <v>3</v>
          </cell>
          <cell r="N386">
            <v>2</v>
          </cell>
          <cell r="O386">
            <v>1</v>
          </cell>
          <cell r="P386" t="str">
            <v/>
          </cell>
          <cell r="Q386" t="str">
            <v/>
          </cell>
          <cell r="R386" t="str">
            <v/>
          </cell>
          <cell r="S386" t="str">
            <v/>
          </cell>
        </row>
        <row r="387">
          <cell r="I387">
            <v>10</v>
          </cell>
          <cell r="J387">
            <v>6</v>
          </cell>
          <cell r="K387">
            <v>4</v>
          </cell>
          <cell r="L387">
            <v>4</v>
          </cell>
          <cell r="M387">
            <v>3</v>
          </cell>
          <cell r="N387">
            <v>3</v>
          </cell>
          <cell r="O387">
            <v>2</v>
          </cell>
          <cell r="P387" t="str">
            <v/>
          </cell>
          <cell r="Q387" t="str">
            <v/>
          </cell>
          <cell r="R387" t="str">
            <v/>
          </cell>
          <cell r="S387" t="str">
            <v/>
          </cell>
        </row>
        <row r="388">
          <cell r="I388">
            <v>11</v>
          </cell>
          <cell r="J388">
            <v>6</v>
          </cell>
          <cell r="K388">
            <v>4</v>
          </cell>
          <cell r="L388">
            <v>4</v>
          </cell>
          <cell r="M388">
            <v>4</v>
          </cell>
          <cell r="N388">
            <v>3</v>
          </cell>
          <cell r="O388">
            <v>2</v>
          </cell>
          <cell r="P388">
            <v>1</v>
          </cell>
          <cell r="Q388" t="str">
            <v/>
          </cell>
          <cell r="R388" t="str">
            <v/>
          </cell>
          <cell r="S388" t="str">
            <v/>
          </cell>
        </row>
        <row r="389">
          <cell r="I389">
            <v>12</v>
          </cell>
          <cell r="J389">
            <v>6</v>
          </cell>
          <cell r="K389">
            <v>4</v>
          </cell>
          <cell r="L389">
            <v>4</v>
          </cell>
          <cell r="M389">
            <v>4</v>
          </cell>
          <cell r="N389">
            <v>3</v>
          </cell>
          <cell r="O389">
            <v>3</v>
          </cell>
          <cell r="P389">
            <v>2</v>
          </cell>
          <cell r="Q389" t="str">
            <v/>
          </cell>
          <cell r="R389" t="str">
            <v/>
          </cell>
          <cell r="S389" t="str">
            <v/>
          </cell>
        </row>
        <row r="390">
          <cell r="I390">
            <v>13</v>
          </cell>
          <cell r="J390">
            <v>6</v>
          </cell>
          <cell r="K390">
            <v>4</v>
          </cell>
          <cell r="L390">
            <v>4</v>
          </cell>
          <cell r="M390">
            <v>4</v>
          </cell>
          <cell r="N390">
            <v>4</v>
          </cell>
          <cell r="O390">
            <v>3</v>
          </cell>
          <cell r="P390">
            <v>2</v>
          </cell>
          <cell r="Q390">
            <v>1</v>
          </cell>
          <cell r="R390" t="str">
            <v/>
          </cell>
          <cell r="S390" t="str">
            <v/>
          </cell>
        </row>
        <row r="391">
          <cell r="I391">
            <v>14</v>
          </cell>
          <cell r="J391">
            <v>6</v>
          </cell>
          <cell r="K391">
            <v>4</v>
          </cell>
          <cell r="L391">
            <v>4</v>
          </cell>
          <cell r="M391">
            <v>4</v>
          </cell>
          <cell r="N391">
            <v>4</v>
          </cell>
          <cell r="O391">
            <v>3</v>
          </cell>
          <cell r="P391">
            <v>3</v>
          </cell>
          <cell r="Q391">
            <v>2</v>
          </cell>
          <cell r="R391" t="str">
            <v/>
          </cell>
          <cell r="S391" t="str">
            <v/>
          </cell>
        </row>
        <row r="392">
          <cell r="I392">
            <v>15</v>
          </cell>
          <cell r="J392">
            <v>6</v>
          </cell>
          <cell r="K392">
            <v>4</v>
          </cell>
          <cell r="L392">
            <v>4</v>
          </cell>
          <cell r="M392">
            <v>4</v>
          </cell>
          <cell r="N392">
            <v>4</v>
          </cell>
          <cell r="O392">
            <v>4</v>
          </cell>
          <cell r="P392">
            <v>3</v>
          </cell>
          <cell r="Q392">
            <v>2</v>
          </cell>
          <cell r="R392">
            <v>1</v>
          </cell>
          <cell r="S392" t="str">
            <v/>
          </cell>
        </row>
        <row r="393">
          <cell r="I393">
            <v>16</v>
          </cell>
          <cell r="J393">
            <v>6</v>
          </cell>
          <cell r="K393">
            <v>4</v>
          </cell>
          <cell r="L393">
            <v>4</v>
          </cell>
          <cell r="M393">
            <v>4</v>
          </cell>
          <cell r="N393">
            <v>4</v>
          </cell>
          <cell r="O393">
            <v>4</v>
          </cell>
          <cell r="P393">
            <v>3</v>
          </cell>
          <cell r="Q393">
            <v>3</v>
          </cell>
          <cell r="R393">
            <v>2</v>
          </cell>
          <cell r="S393" t="str">
            <v/>
          </cell>
        </row>
        <row r="394">
          <cell r="I394">
            <v>17</v>
          </cell>
          <cell r="J394">
            <v>6</v>
          </cell>
          <cell r="K394">
            <v>4</v>
          </cell>
          <cell r="L394">
            <v>4</v>
          </cell>
          <cell r="M394">
            <v>4</v>
          </cell>
          <cell r="N394">
            <v>4</v>
          </cell>
          <cell r="O394">
            <v>4</v>
          </cell>
          <cell r="P394">
            <v>4</v>
          </cell>
          <cell r="Q394">
            <v>3</v>
          </cell>
          <cell r="R394">
            <v>2</v>
          </cell>
          <cell r="S394">
            <v>1</v>
          </cell>
        </row>
        <row r="395">
          <cell r="I395">
            <v>18</v>
          </cell>
          <cell r="J395">
            <v>6</v>
          </cell>
          <cell r="K395">
            <v>4</v>
          </cell>
          <cell r="L395">
            <v>4</v>
          </cell>
          <cell r="M395">
            <v>4</v>
          </cell>
          <cell r="N395">
            <v>4</v>
          </cell>
          <cell r="O395">
            <v>4</v>
          </cell>
          <cell r="P395">
            <v>4</v>
          </cell>
          <cell r="Q395">
            <v>3</v>
          </cell>
          <cell r="R395">
            <v>3</v>
          </cell>
          <cell r="S395">
            <v>2</v>
          </cell>
        </row>
        <row r="396">
          <cell r="I396">
            <v>19</v>
          </cell>
          <cell r="J396">
            <v>6</v>
          </cell>
          <cell r="K396">
            <v>4</v>
          </cell>
          <cell r="L396">
            <v>4</v>
          </cell>
          <cell r="M396">
            <v>4</v>
          </cell>
          <cell r="N396">
            <v>4</v>
          </cell>
          <cell r="O396">
            <v>4</v>
          </cell>
          <cell r="P396">
            <v>4</v>
          </cell>
          <cell r="Q396">
            <v>4</v>
          </cell>
          <cell r="R396">
            <v>3</v>
          </cell>
          <cell r="S396">
            <v>3</v>
          </cell>
        </row>
        <row r="397">
          <cell r="I397">
            <v>20</v>
          </cell>
          <cell r="J397">
            <v>6</v>
          </cell>
          <cell r="K397">
            <v>4</v>
          </cell>
          <cell r="L397">
            <v>4</v>
          </cell>
          <cell r="M397">
            <v>4</v>
          </cell>
          <cell r="N397">
            <v>4</v>
          </cell>
          <cell r="O397">
            <v>4</v>
          </cell>
          <cell r="P397">
            <v>4</v>
          </cell>
          <cell r="Q397">
            <v>4</v>
          </cell>
          <cell r="R397">
            <v>4</v>
          </cell>
          <cell r="S397">
            <v>4</v>
          </cell>
        </row>
      </sheetData>
      <sheetData sheetId="32">
        <row r="3">
          <cell r="A3">
            <v>0</v>
          </cell>
          <cell r="I3">
            <v>0</v>
          </cell>
          <cell r="T3">
            <v>0</v>
          </cell>
          <cell r="AB3">
            <v>0</v>
          </cell>
          <cell r="AM3">
            <v>0</v>
          </cell>
          <cell r="AS3">
            <v>0</v>
          </cell>
        </row>
        <row r="4">
          <cell r="A4">
            <v>1</v>
          </cell>
          <cell r="B4">
            <v>4</v>
          </cell>
          <cell r="I4">
            <v>1</v>
          </cell>
          <cell r="J4">
            <v>4</v>
          </cell>
          <cell r="K4">
            <v>2</v>
          </cell>
          <cell r="T4">
            <v>1</v>
          </cell>
          <cell r="V4">
            <v>2</v>
          </cell>
          <cell r="AB4">
            <v>1</v>
          </cell>
          <cell r="AC4">
            <v>4</v>
          </cell>
          <cell r="AD4">
            <v>2</v>
          </cell>
          <cell r="AM4">
            <v>1</v>
          </cell>
          <cell r="AO4">
            <v>2</v>
          </cell>
          <cell r="AS4">
            <v>1</v>
          </cell>
          <cell r="AT4">
            <v>3</v>
          </cell>
          <cell r="AU4">
            <v>1</v>
          </cell>
        </row>
        <row r="5">
          <cell r="A5">
            <v>2</v>
          </cell>
          <cell r="B5">
            <v>5</v>
          </cell>
          <cell r="C5">
            <v>2</v>
          </cell>
          <cell r="I5">
            <v>2</v>
          </cell>
          <cell r="J5">
            <v>5</v>
          </cell>
          <cell r="K5">
            <v>2</v>
          </cell>
          <cell r="T5">
            <v>2</v>
          </cell>
          <cell r="V5">
            <v>3</v>
          </cell>
          <cell r="W5" t="str">
            <v/>
          </cell>
          <cell r="AB5">
            <v>2</v>
          </cell>
          <cell r="AC5">
            <v>5</v>
          </cell>
          <cell r="AD5">
            <v>2</v>
          </cell>
          <cell r="AM5">
            <v>2</v>
          </cell>
          <cell r="AO5">
            <v>3</v>
          </cell>
          <cell r="AP5" t="str">
            <v/>
          </cell>
          <cell r="AS5">
            <v>2</v>
          </cell>
          <cell r="AT5">
            <v>3</v>
          </cell>
          <cell r="AU5">
            <v>2</v>
          </cell>
        </row>
        <row r="6">
          <cell r="A6">
            <v>3</v>
          </cell>
          <cell r="B6">
            <v>6</v>
          </cell>
          <cell r="C6">
            <v>3</v>
          </cell>
          <cell r="I6">
            <v>3</v>
          </cell>
          <cell r="J6">
            <v>5</v>
          </cell>
          <cell r="K6">
            <v>3</v>
          </cell>
          <cell r="T6">
            <v>3</v>
          </cell>
          <cell r="V6">
            <v>3</v>
          </cell>
          <cell r="W6">
            <v>2</v>
          </cell>
          <cell r="AB6">
            <v>3</v>
          </cell>
          <cell r="AC6">
            <v>5</v>
          </cell>
          <cell r="AD6">
            <v>3</v>
          </cell>
          <cell r="AM6">
            <v>3</v>
          </cell>
          <cell r="AO6">
            <v>3</v>
          </cell>
          <cell r="AP6">
            <v>2</v>
          </cell>
          <cell r="AS6">
            <v>3</v>
          </cell>
          <cell r="AT6">
            <v>3</v>
          </cell>
          <cell r="AU6">
            <v>2</v>
          </cell>
          <cell r="AV6">
            <v>1</v>
          </cell>
        </row>
        <row r="7">
          <cell r="A7">
            <v>4</v>
          </cell>
          <cell r="B7">
            <v>6</v>
          </cell>
          <cell r="C7">
            <v>3</v>
          </cell>
          <cell r="D7">
            <v>2</v>
          </cell>
          <cell r="I7">
            <v>4</v>
          </cell>
          <cell r="J7">
            <v>6</v>
          </cell>
          <cell r="K7">
            <v>3</v>
          </cell>
          <cell r="L7">
            <v>1</v>
          </cell>
          <cell r="T7">
            <v>4</v>
          </cell>
          <cell r="V7">
            <v>4</v>
          </cell>
          <cell r="W7">
            <v>3</v>
          </cell>
          <cell r="X7" t="str">
            <v/>
          </cell>
          <cell r="AB7">
            <v>4</v>
          </cell>
          <cell r="AC7">
            <v>6</v>
          </cell>
          <cell r="AD7">
            <v>3</v>
          </cell>
          <cell r="AE7">
            <v>1</v>
          </cell>
          <cell r="AM7">
            <v>4</v>
          </cell>
          <cell r="AO7">
            <v>4</v>
          </cell>
          <cell r="AP7">
            <v>3</v>
          </cell>
          <cell r="AQ7" t="str">
            <v/>
          </cell>
          <cell r="AS7">
            <v>4</v>
          </cell>
          <cell r="AT7">
            <v>3</v>
          </cell>
          <cell r="AU7">
            <v>3</v>
          </cell>
          <cell r="AV7">
            <v>1</v>
          </cell>
        </row>
        <row r="8">
          <cell r="A8">
            <v>5</v>
          </cell>
          <cell r="B8">
            <v>6</v>
          </cell>
          <cell r="C8">
            <v>4</v>
          </cell>
          <cell r="D8">
            <v>3</v>
          </cell>
          <cell r="I8">
            <v>5</v>
          </cell>
          <cell r="J8">
            <v>6</v>
          </cell>
          <cell r="K8">
            <v>4</v>
          </cell>
          <cell r="L8">
            <v>2</v>
          </cell>
          <cell r="T8">
            <v>5</v>
          </cell>
          <cell r="V8">
            <v>4</v>
          </cell>
          <cell r="W8">
            <v>3</v>
          </cell>
          <cell r="X8">
            <v>2</v>
          </cell>
          <cell r="AB8">
            <v>5</v>
          </cell>
          <cell r="AC8">
            <v>7</v>
          </cell>
          <cell r="AD8">
            <v>4</v>
          </cell>
          <cell r="AE8">
            <v>2</v>
          </cell>
          <cell r="AM8">
            <v>5</v>
          </cell>
          <cell r="AO8">
            <v>4</v>
          </cell>
          <cell r="AP8">
            <v>3</v>
          </cell>
          <cell r="AQ8">
            <v>2</v>
          </cell>
          <cell r="AS8">
            <v>5</v>
          </cell>
          <cell r="AT8">
            <v>3</v>
          </cell>
          <cell r="AU8">
            <v>3</v>
          </cell>
          <cell r="AV8">
            <v>1</v>
          </cell>
          <cell r="AW8">
            <v>1</v>
          </cell>
        </row>
        <row r="9">
          <cell r="A9">
            <v>6</v>
          </cell>
          <cell r="B9">
            <v>6</v>
          </cell>
          <cell r="C9">
            <v>4</v>
          </cell>
          <cell r="D9">
            <v>3</v>
          </cell>
          <cell r="I9">
            <v>6</v>
          </cell>
          <cell r="J9">
            <v>7</v>
          </cell>
          <cell r="K9">
            <v>4</v>
          </cell>
          <cell r="L9">
            <v>2</v>
          </cell>
          <cell r="M9">
            <v>1</v>
          </cell>
          <cell r="T9">
            <v>6</v>
          </cell>
          <cell r="V9">
            <v>4</v>
          </cell>
          <cell r="W9">
            <v>4</v>
          </cell>
          <cell r="X9">
            <v>3</v>
          </cell>
          <cell r="AB9">
            <v>6</v>
          </cell>
          <cell r="AC9">
            <v>7</v>
          </cell>
          <cell r="AD9">
            <v>4</v>
          </cell>
          <cell r="AE9">
            <v>2</v>
          </cell>
          <cell r="AF9">
            <v>1</v>
          </cell>
          <cell r="AM9">
            <v>6</v>
          </cell>
          <cell r="AO9">
            <v>4</v>
          </cell>
          <cell r="AP9">
            <v>4</v>
          </cell>
          <cell r="AQ9">
            <v>3</v>
          </cell>
          <cell r="AS9">
            <v>6</v>
          </cell>
          <cell r="AT9">
            <v>3</v>
          </cell>
          <cell r="AU9">
            <v>3</v>
          </cell>
          <cell r="AV9">
            <v>2</v>
          </cell>
          <cell r="AW9">
            <v>1</v>
          </cell>
        </row>
        <row r="10">
          <cell r="A10">
            <v>7</v>
          </cell>
          <cell r="B10">
            <v>6</v>
          </cell>
          <cell r="C10">
            <v>4</v>
          </cell>
          <cell r="D10">
            <v>4</v>
          </cell>
          <cell r="E10">
            <v>2</v>
          </cell>
          <cell r="I10">
            <v>7</v>
          </cell>
          <cell r="J10">
            <v>7</v>
          </cell>
          <cell r="K10">
            <v>5</v>
          </cell>
          <cell r="L10">
            <v>3</v>
          </cell>
          <cell r="M10">
            <v>2</v>
          </cell>
          <cell r="T10">
            <v>7</v>
          </cell>
          <cell r="V10">
            <v>4</v>
          </cell>
          <cell r="W10">
            <v>4</v>
          </cell>
          <cell r="X10">
            <v>3</v>
          </cell>
          <cell r="Y10">
            <v>2</v>
          </cell>
          <cell r="AB10">
            <v>7</v>
          </cell>
          <cell r="AC10">
            <v>8</v>
          </cell>
          <cell r="AD10">
            <v>5</v>
          </cell>
          <cell r="AE10">
            <v>3</v>
          </cell>
          <cell r="AF10">
            <v>2</v>
          </cell>
          <cell r="AM10">
            <v>7</v>
          </cell>
          <cell r="AO10">
            <v>4</v>
          </cell>
          <cell r="AP10">
            <v>4</v>
          </cell>
          <cell r="AQ10">
            <v>3</v>
          </cell>
          <cell r="AR10">
            <v>2</v>
          </cell>
          <cell r="AS10">
            <v>7</v>
          </cell>
          <cell r="AT10">
            <v>3</v>
          </cell>
          <cell r="AU10">
            <v>3</v>
          </cell>
          <cell r="AV10">
            <v>2</v>
          </cell>
          <cell r="AW10">
            <v>1</v>
          </cell>
          <cell r="AX10">
            <v>1</v>
          </cell>
        </row>
        <row r="11">
          <cell r="A11">
            <v>8</v>
          </cell>
          <cell r="B11">
            <v>6</v>
          </cell>
          <cell r="C11">
            <v>4</v>
          </cell>
          <cell r="D11">
            <v>4</v>
          </cell>
          <cell r="E11">
            <v>3</v>
          </cell>
          <cell r="I11">
            <v>8</v>
          </cell>
          <cell r="J11">
            <v>8</v>
          </cell>
          <cell r="K11">
            <v>5</v>
          </cell>
          <cell r="L11">
            <v>3</v>
          </cell>
          <cell r="M11">
            <v>2</v>
          </cell>
          <cell r="N11">
            <v>1</v>
          </cell>
          <cell r="T11">
            <v>8</v>
          </cell>
          <cell r="V11">
            <v>4</v>
          </cell>
          <cell r="W11">
            <v>4</v>
          </cell>
          <cell r="X11">
            <v>4</v>
          </cell>
          <cell r="Y11">
            <v>3</v>
          </cell>
          <cell r="AB11">
            <v>8</v>
          </cell>
          <cell r="AC11">
            <v>8</v>
          </cell>
          <cell r="AD11">
            <v>5</v>
          </cell>
          <cell r="AE11">
            <v>3</v>
          </cell>
          <cell r="AF11">
            <v>2</v>
          </cell>
          <cell r="AG11">
            <v>1</v>
          </cell>
          <cell r="AM11">
            <v>8</v>
          </cell>
          <cell r="AO11">
            <v>4</v>
          </cell>
          <cell r="AP11">
            <v>4</v>
          </cell>
          <cell r="AQ11">
            <v>4</v>
          </cell>
          <cell r="AR11">
            <v>3</v>
          </cell>
          <cell r="AS11">
            <v>8</v>
          </cell>
          <cell r="AT11">
            <v>3</v>
          </cell>
          <cell r="AU11">
            <v>3</v>
          </cell>
          <cell r="AV11">
            <v>2</v>
          </cell>
          <cell r="AW11">
            <v>2</v>
          </cell>
          <cell r="AX11">
            <v>1</v>
          </cell>
        </row>
        <row r="12">
          <cell r="A12">
            <v>9</v>
          </cell>
          <cell r="B12">
            <v>6</v>
          </cell>
          <cell r="C12">
            <v>4</v>
          </cell>
          <cell r="D12">
            <v>4</v>
          </cell>
          <cell r="E12">
            <v>3</v>
          </cell>
          <cell r="I12">
            <v>9</v>
          </cell>
          <cell r="J12">
            <v>8</v>
          </cell>
          <cell r="K12">
            <v>5</v>
          </cell>
          <cell r="L12">
            <v>4</v>
          </cell>
          <cell r="M12">
            <v>3</v>
          </cell>
          <cell r="N12">
            <v>2</v>
          </cell>
          <cell r="T12">
            <v>9</v>
          </cell>
          <cell r="V12">
            <v>4</v>
          </cell>
          <cell r="W12">
            <v>4</v>
          </cell>
          <cell r="X12">
            <v>4</v>
          </cell>
          <cell r="Y12">
            <v>3</v>
          </cell>
          <cell r="AB12">
            <v>9</v>
          </cell>
          <cell r="AC12">
            <v>9</v>
          </cell>
          <cell r="AD12">
            <v>5</v>
          </cell>
          <cell r="AE12">
            <v>4</v>
          </cell>
          <cell r="AF12">
            <v>3</v>
          </cell>
          <cell r="AG12">
            <v>2</v>
          </cell>
          <cell r="AM12">
            <v>9</v>
          </cell>
          <cell r="AO12">
            <v>4</v>
          </cell>
          <cell r="AP12">
            <v>4</v>
          </cell>
          <cell r="AQ12">
            <v>4</v>
          </cell>
          <cell r="AR12">
            <v>3</v>
          </cell>
          <cell r="AS12">
            <v>9</v>
          </cell>
          <cell r="AT12">
            <v>3</v>
          </cell>
          <cell r="AU12">
            <v>3</v>
          </cell>
          <cell r="AV12">
            <v>3</v>
          </cell>
          <cell r="AW12">
            <v>2</v>
          </cell>
          <cell r="AX12">
            <v>1</v>
          </cell>
          <cell r="AY12">
            <v>1</v>
          </cell>
        </row>
        <row r="13">
          <cell r="A13">
            <v>10</v>
          </cell>
          <cell r="B13">
            <v>6</v>
          </cell>
          <cell r="C13">
            <v>4</v>
          </cell>
          <cell r="D13">
            <v>4</v>
          </cell>
          <cell r="E13">
            <v>4</v>
          </cell>
          <cell r="F13">
            <v>2</v>
          </cell>
          <cell r="I13">
            <v>10</v>
          </cell>
          <cell r="J13">
            <v>9</v>
          </cell>
          <cell r="K13">
            <v>5</v>
          </cell>
          <cell r="L13">
            <v>4</v>
          </cell>
          <cell r="M13">
            <v>3</v>
          </cell>
          <cell r="N13">
            <v>2</v>
          </cell>
          <cell r="O13">
            <v>1</v>
          </cell>
          <cell r="T13">
            <v>10</v>
          </cell>
          <cell r="V13">
            <v>4</v>
          </cell>
          <cell r="W13">
            <v>4</v>
          </cell>
          <cell r="X13">
            <v>4</v>
          </cell>
          <cell r="Y13">
            <v>4</v>
          </cell>
          <cell r="AB13">
            <v>10</v>
          </cell>
          <cell r="AC13">
            <v>9</v>
          </cell>
          <cell r="AD13">
            <v>5</v>
          </cell>
          <cell r="AE13">
            <v>4</v>
          </cell>
          <cell r="AF13">
            <v>3</v>
          </cell>
          <cell r="AG13">
            <v>2</v>
          </cell>
          <cell r="AH13">
            <v>1</v>
          </cell>
          <cell r="AM13">
            <v>10</v>
          </cell>
          <cell r="AO13">
            <v>4</v>
          </cell>
          <cell r="AP13">
            <v>4</v>
          </cell>
          <cell r="AQ13">
            <v>4</v>
          </cell>
          <cell r="AR13">
            <v>4</v>
          </cell>
          <cell r="AS13">
            <v>10</v>
          </cell>
          <cell r="AT13">
            <v>3</v>
          </cell>
          <cell r="AU13">
            <v>3</v>
          </cell>
          <cell r="AV13">
            <v>3</v>
          </cell>
          <cell r="AW13">
            <v>2</v>
          </cell>
          <cell r="AX13">
            <v>2</v>
          </cell>
          <cell r="AY13">
            <v>1</v>
          </cell>
        </row>
        <row r="14">
          <cell r="A14">
            <v>11</v>
          </cell>
          <cell r="B14">
            <v>6</v>
          </cell>
          <cell r="C14">
            <v>4</v>
          </cell>
          <cell r="D14">
            <v>4</v>
          </cell>
          <cell r="E14">
            <v>4</v>
          </cell>
          <cell r="F14">
            <v>3</v>
          </cell>
          <cell r="I14">
            <v>11</v>
          </cell>
          <cell r="J14">
            <v>9</v>
          </cell>
          <cell r="K14">
            <v>5</v>
          </cell>
          <cell r="L14">
            <v>5</v>
          </cell>
          <cell r="M14">
            <v>4</v>
          </cell>
          <cell r="N14">
            <v>3</v>
          </cell>
          <cell r="O14">
            <v>2</v>
          </cell>
          <cell r="AB14">
            <v>11</v>
          </cell>
          <cell r="AC14">
            <v>9</v>
          </cell>
          <cell r="AD14">
            <v>5</v>
          </cell>
          <cell r="AE14">
            <v>5</v>
          </cell>
          <cell r="AF14">
            <v>4</v>
          </cell>
          <cell r="AG14">
            <v>3</v>
          </cell>
          <cell r="AH14">
            <v>2</v>
          </cell>
          <cell r="AS14">
            <v>11</v>
          </cell>
          <cell r="AT14">
            <v>3</v>
          </cell>
          <cell r="AU14">
            <v>3</v>
          </cell>
          <cell r="AV14">
            <v>3</v>
          </cell>
          <cell r="AW14">
            <v>3</v>
          </cell>
          <cell r="AX14">
            <v>2</v>
          </cell>
          <cell r="AY14">
            <v>1</v>
          </cell>
          <cell r="AZ14">
            <v>1</v>
          </cell>
        </row>
        <row r="15">
          <cell r="A15">
            <v>12</v>
          </cell>
          <cell r="B15">
            <v>6</v>
          </cell>
          <cell r="C15">
            <v>4</v>
          </cell>
          <cell r="D15">
            <v>4</v>
          </cell>
          <cell r="E15">
            <v>4</v>
          </cell>
          <cell r="F15">
            <v>3</v>
          </cell>
          <cell r="I15">
            <v>12</v>
          </cell>
          <cell r="J15">
            <v>9</v>
          </cell>
          <cell r="K15">
            <v>5</v>
          </cell>
          <cell r="L15">
            <v>5</v>
          </cell>
          <cell r="M15">
            <v>4</v>
          </cell>
          <cell r="N15">
            <v>3</v>
          </cell>
          <cell r="O15">
            <v>2</v>
          </cell>
          <cell r="P15">
            <v>1</v>
          </cell>
          <cell r="AB15">
            <v>12</v>
          </cell>
          <cell r="AC15">
            <v>9</v>
          </cell>
          <cell r="AD15">
            <v>5</v>
          </cell>
          <cell r="AE15">
            <v>5</v>
          </cell>
          <cell r="AF15">
            <v>4</v>
          </cell>
          <cell r="AG15">
            <v>3</v>
          </cell>
          <cell r="AH15">
            <v>2</v>
          </cell>
          <cell r="AI15">
            <v>1</v>
          </cell>
          <cell r="AS15">
            <v>12</v>
          </cell>
          <cell r="AT15">
            <v>3</v>
          </cell>
          <cell r="AU15">
            <v>3</v>
          </cell>
          <cell r="AV15">
            <v>3</v>
          </cell>
          <cell r="AW15">
            <v>3</v>
          </cell>
          <cell r="AX15">
            <v>2</v>
          </cell>
          <cell r="AY15">
            <v>2</v>
          </cell>
          <cell r="AZ15">
            <v>1</v>
          </cell>
        </row>
        <row r="16">
          <cell r="A16">
            <v>13</v>
          </cell>
          <cell r="B16">
            <v>6</v>
          </cell>
          <cell r="C16">
            <v>4</v>
          </cell>
          <cell r="D16">
            <v>4</v>
          </cell>
          <cell r="E16">
            <v>4</v>
          </cell>
          <cell r="F16">
            <v>4</v>
          </cell>
          <cell r="G16">
            <v>2</v>
          </cell>
          <cell r="I16">
            <v>13</v>
          </cell>
          <cell r="J16">
            <v>9</v>
          </cell>
          <cell r="K16">
            <v>5</v>
          </cell>
          <cell r="L16">
            <v>5</v>
          </cell>
          <cell r="M16">
            <v>4</v>
          </cell>
          <cell r="N16">
            <v>4</v>
          </cell>
          <cell r="O16">
            <v>3</v>
          </cell>
          <cell r="P16">
            <v>2</v>
          </cell>
          <cell r="U16">
            <v>0</v>
          </cell>
          <cell r="V16">
            <v>1</v>
          </cell>
          <cell r="W16">
            <v>2</v>
          </cell>
          <cell r="X16">
            <v>3</v>
          </cell>
          <cell r="Y16">
            <v>4</v>
          </cell>
          <cell r="AB16">
            <v>13</v>
          </cell>
          <cell r="AC16">
            <v>9</v>
          </cell>
          <cell r="AD16">
            <v>5</v>
          </cell>
          <cell r="AE16">
            <v>5</v>
          </cell>
          <cell r="AF16">
            <v>4</v>
          </cell>
          <cell r="AG16">
            <v>4</v>
          </cell>
          <cell r="AH16">
            <v>3</v>
          </cell>
          <cell r="AI16">
            <v>2</v>
          </cell>
          <cell r="AM16">
            <v>0</v>
          </cell>
          <cell r="AS16">
            <v>13</v>
          </cell>
          <cell r="AT16">
            <v>3</v>
          </cell>
          <cell r="AU16">
            <v>3</v>
          </cell>
          <cell r="AV16">
            <v>3</v>
          </cell>
          <cell r="AW16">
            <v>3</v>
          </cell>
          <cell r="AX16">
            <v>3</v>
          </cell>
          <cell r="AY16">
            <v>2</v>
          </cell>
          <cell r="AZ16">
            <v>1</v>
          </cell>
          <cell r="BA16">
            <v>1</v>
          </cell>
        </row>
        <row r="17">
          <cell r="A17">
            <v>14</v>
          </cell>
          <cell r="B17">
            <v>6</v>
          </cell>
          <cell r="C17">
            <v>4</v>
          </cell>
          <cell r="D17">
            <v>4</v>
          </cell>
          <cell r="E17">
            <v>4</v>
          </cell>
          <cell r="F17">
            <v>4</v>
          </cell>
          <cell r="G17">
            <v>3</v>
          </cell>
          <cell r="I17">
            <v>14</v>
          </cell>
          <cell r="J17">
            <v>9</v>
          </cell>
          <cell r="K17">
            <v>5</v>
          </cell>
          <cell r="L17">
            <v>5</v>
          </cell>
          <cell r="M17">
            <v>4</v>
          </cell>
          <cell r="N17">
            <v>4</v>
          </cell>
          <cell r="O17">
            <v>3</v>
          </cell>
          <cell r="P17">
            <v>2</v>
          </cell>
          <cell r="Q17">
            <v>1</v>
          </cell>
          <cell r="T17">
            <v>0</v>
          </cell>
          <cell r="AB17">
            <v>14</v>
          </cell>
          <cell r="AC17">
            <v>9</v>
          </cell>
          <cell r="AD17">
            <v>5</v>
          </cell>
          <cell r="AE17">
            <v>5</v>
          </cell>
          <cell r="AF17">
            <v>4</v>
          </cell>
          <cell r="AG17">
            <v>4</v>
          </cell>
          <cell r="AH17">
            <v>3</v>
          </cell>
          <cell r="AI17">
            <v>2</v>
          </cell>
          <cell r="AJ17">
            <v>1</v>
          </cell>
          <cell r="AM17">
            <v>1</v>
          </cell>
          <cell r="AN17">
            <v>4</v>
          </cell>
          <cell r="AO17">
            <v>2</v>
          </cell>
          <cell r="AS17">
            <v>14</v>
          </cell>
          <cell r="AT17">
            <v>3</v>
          </cell>
          <cell r="AU17">
            <v>3</v>
          </cell>
          <cell r="AV17">
            <v>3</v>
          </cell>
          <cell r="AW17">
            <v>3</v>
          </cell>
          <cell r="AX17">
            <v>3</v>
          </cell>
          <cell r="AY17">
            <v>2</v>
          </cell>
          <cell r="AZ17">
            <v>2</v>
          </cell>
          <cell r="BA17">
            <v>1</v>
          </cell>
        </row>
        <row r="18">
          <cell r="A18">
            <v>15</v>
          </cell>
          <cell r="B18">
            <v>6</v>
          </cell>
          <cell r="C18">
            <v>4</v>
          </cell>
          <cell r="D18">
            <v>4</v>
          </cell>
          <cell r="E18">
            <v>4</v>
          </cell>
          <cell r="F18">
            <v>4</v>
          </cell>
          <cell r="G18">
            <v>3</v>
          </cell>
          <cell r="I18">
            <v>15</v>
          </cell>
          <cell r="J18">
            <v>9</v>
          </cell>
          <cell r="K18">
            <v>5</v>
          </cell>
          <cell r="L18">
            <v>5</v>
          </cell>
          <cell r="M18">
            <v>4</v>
          </cell>
          <cell r="N18">
            <v>4</v>
          </cell>
          <cell r="O18">
            <v>4</v>
          </cell>
          <cell r="P18">
            <v>3</v>
          </cell>
          <cell r="Q18">
            <v>2</v>
          </cell>
          <cell r="T18">
            <v>1</v>
          </cell>
          <cell r="V18">
            <v>2</v>
          </cell>
          <cell r="AB18">
            <v>15</v>
          </cell>
          <cell r="AC18">
            <v>9</v>
          </cell>
          <cell r="AD18">
            <v>5</v>
          </cell>
          <cell r="AE18">
            <v>5</v>
          </cell>
          <cell r="AF18">
            <v>4</v>
          </cell>
          <cell r="AG18">
            <v>4</v>
          </cell>
          <cell r="AH18">
            <v>4</v>
          </cell>
          <cell r="AI18">
            <v>3</v>
          </cell>
          <cell r="AJ18">
            <v>2</v>
          </cell>
          <cell r="AM18">
            <v>2</v>
          </cell>
          <cell r="AN18">
            <v>5</v>
          </cell>
          <cell r="AO18">
            <v>2</v>
          </cell>
          <cell r="AS18">
            <v>15</v>
          </cell>
          <cell r="AT18">
            <v>3</v>
          </cell>
          <cell r="AU18">
            <v>3</v>
          </cell>
          <cell r="AV18">
            <v>3</v>
          </cell>
          <cell r="AW18">
            <v>3</v>
          </cell>
          <cell r="AX18">
            <v>3</v>
          </cell>
          <cell r="AY18">
            <v>3</v>
          </cell>
          <cell r="AZ18">
            <v>2</v>
          </cell>
          <cell r="BA18">
            <v>1</v>
          </cell>
          <cell r="BB18">
            <v>1</v>
          </cell>
        </row>
        <row r="19">
          <cell r="A19">
            <v>16</v>
          </cell>
          <cell r="B19">
            <v>6</v>
          </cell>
          <cell r="C19">
            <v>5</v>
          </cell>
          <cell r="D19">
            <v>4</v>
          </cell>
          <cell r="E19">
            <v>4</v>
          </cell>
          <cell r="F19">
            <v>4</v>
          </cell>
          <cell r="G19">
            <v>4</v>
          </cell>
          <cell r="H19">
            <v>2</v>
          </cell>
          <cell r="I19">
            <v>16</v>
          </cell>
          <cell r="J19">
            <v>9</v>
          </cell>
          <cell r="K19">
            <v>5</v>
          </cell>
          <cell r="L19">
            <v>5</v>
          </cell>
          <cell r="M19">
            <v>4</v>
          </cell>
          <cell r="N19">
            <v>4</v>
          </cell>
          <cell r="O19">
            <v>4</v>
          </cell>
          <cell r="P19">
            <v>3</v>
          </cell>
          <cell r="Q19">
            <v>2</v>
          </cell>
          <cell r="R19">
            <v>1</v>
          </cell>
          <cell r="T19">
            <v>2</v>
          </cell>
          <cell r="V19">
            <v>2</v>
          </cell>
          <cell r="W19" t="str">
            <v/>
          </cell>
          <cell r="AB19">
            <v>16</v>
          </cell>
          <cell r="AC19">
            <v>9</v>
          </cell>
          <cell r="AD19">
            <v>5</v>
          </cell>
          <cell r="AE19">
            <v>5</v>
          </cell>
          <cell r="AF19">
            <v>4</v>
          </cell>
          <cell r="AG19">
            <v>4</v>
          </cell>
          <cell r="AH19">
            <v>4</v>
          </cell>
          <cell r="AI19">
            <v>3</v>
          </cell>
          <cell r="AJ19">
            <v>2</v>
          </cell>
          <cell r="AK19">
            <v>1</v>
          </cell>
          <cell r="AM19">
            <v>3</v>
          </cell>
          <cell r="AN19">
            <v>5</v>
          </cell>
          <cell r="AO19">
            <v>3</v>
          </cell>
          <cell r="AP19">
            <v>1</v>
          </cell>
          <cell r="AS19">
            <v>16</v>
          </cell>
          <cell r="AT19">
            <v>3</v>
          </cell>
          <cell r="AU19">
            <v>3</v>
          </cell>
          <cell r="AV19">
            <v>3</v>
          </cell>
          <cell r="AW19">
            <v>3</v>
          </cell>
          <cell r="AX19">
            <v>3</v>
          </cell>
          <cell r="AY19">
            <v>3</v>
          </cell>
          <cell r="AZ19">
            <v>2</v>
          </cell>
          <cell r="BA19">
            <v>2</v>
          </cell>
          <cell r="BB19">
            <v>1</v>
          </cell>
        </row>
        <row r="20">
          <cell r="A20">
            <v>17</v>
          </cell>
          <cell r="B20">
            <v>6</v>
          </cell>
          <cell r="C20">
            <v>5</v>
          </cell>
          <cell r="D20">
            <v>5</v>
          </cell>
          <cell r="E20">
            <v>4</v>
          </cell>
          <cell r="F20">
            <v>4</v>
          </cell>
          <cell r="G20">
            <v>4</v>
          </cell>
          <cell r="H20">
            <v>3</v>
          </cell>
          <cell r="I20">
            <v>17</v>
          </cell>
          <cell r="J20">
            <v>9</v>
          </cell>
          <cell r="K20">
            <v>5</v>
          </cell>
          <cell r="L20">
            <v>5</v>
          </cell>
          <cell r="M20">
            <v>4</v>
          </cell>
          <cell r="N20">
            <v>4</v>
          </cell>
          <cell r="O20">
            <v>4</v>
          </cell>
          <cell r="P20">
            <v>3</v>
          </cell>
          <cell r="Q20">
            <v>3</v>
          </cell>
          <cell r="R20">
            <v>2</v>
          </cell>
          <cell r="T20">
            <v>3</v>
          </cell>
          <cell r="V20">
            <v>3</v>
          </cell>
          <cell r="W20">
            <v>1</v>
          </cell>
          <cell r="AB20">
            <v>17</v>
          </cell>
          <cell r="AC20">
            <v>9</v>
          </cell>
          <cell r="AD20">
            <v>5</v>
          </cell>
          <cell r="AE20">
            <v>5</v>
          </cell>
          <cell r="AF20">
            <v>4</v>
          </cell>
          <cell r="AG20">
            <v>4</v>
          </cell>
          <cell r="AH20">
            <v>4</v>
          </cell>
          <cell r="AI20">
            <v>3</v>
          </cell>
          <cell r="AJ20">
            <v>3</v>
          </cell>
          <cell r="AK20">
            <v>2</v>
          </cell>
          <cell r="AM20">
            <v>4</v>
          </cell>
          <cell r="AN20">
            <v>6</v>
          </cell>
          <cell r="AO20">
            <v>3</v>
          </cell>
          <cell r="AP20">
            <v>2</v>
          </cell>
          <cell r="AS20">
            <v>17</v>
          </cell>
          <cell r="AT20">
            <v>3</v>
          </cell>
          <cell r="AU20">
            <v>3</v>
          </cell>
          <cell r="AV20">
            <v>3</v>
          </cell>
          <cell r="AW20">
            <v>3</v>
          </cell>
          <cell r="AX20">
            <v>3</v>
          </cell>
          <cell r="AY20">
            <v>3</v>
          </cell>
          <cell r="AZ20">
            <v>3</v>
          </cell>
          <cell r="BA20">
            <v>2</v>
          </cell>
          <cell r="BB20">
            <v>1</v>
          </cell>
          <cell r="BC20">
            <v>1</v>
          </cell>
        </row>
        <row r="21">
          <cell r="A21">
            <v>18</v>
          </cell>
          <cell r="B21">
            <v>6</v>
          </cell>
          <cell r="C21">
            <v>5</v>
          </cell>
          <cell r="D21">
            <v>5</v>
          </cell>
          <cell r="E21">
            <v>5</v>
          </cell>
          <cell r="F21">
            <v>4</v>
          </cell>
          <cell r="G21">
            <v>4</v>
          </cell>
          <cell r="H21">
            <v>3</v>
          </cell>
          <cell r="I21">
            <v>18</v>
          </cell>
          <cell r="J21">
            <v>9</v>
          </cell>
          <cell r="K21">
            <v>5</v>
          </cell>
          <cell r="L21">
            <v>5</v>
          </cell>
          <cell r="M21">
            <v>4</v>
          </cell>
          <cell r="N21">
            <v>4</v>
          </cell>
          <cell r="O21">
            <v>4</v>
          </cell>
          <cell r="P21">
            <v>3</v>
          </cell>
          <cell r="Q21">
            <v>3</v>
          </cell>
          <cell r="R21">
            <v>2</v>
          </cell>
          <cell r="S21">
            <v>1</v>
          </cell>
          <cell r="T21">
            <v>4</v>
          </cell>
          <cell r="V21">
            <v>3</v>
          </cell>
          <cell r="W21">
            <v>2</v>
          </cell>
          <cell r="X21" t="str">
            <v/>
          </cell>
          <cell r="AB21">
            <v>18</v>
          </cell>
          <cell r="AC21">
            <v>9</v>
          </cell>
          <cell r="AD21">
            <v>5</v>
          </cell>
          <cell r="AE21">
            <v>5</v>
          </cell>
          <cell r="AF21">
            <v>4</v>
          </cell>
          <cell r="AG21">
            <v>4</v>
          </cell>
          <cell r="AH21">
            <v>4</v>
          </cell>
          <cell r="AI21">
            <v>3</v>
          </cell>
          <cell r="AJ21">
            <v>3</v>
          </cell>
          <cell r="AK21">
            <v>2</v>
          </cell>
          <cell r="AL21">
            <v>1</v>
          </cell>
          <cell r="AM21">
            <v>5</v>
          </cell>
          <cell r="AN21">
            <v>6</v>
          </cell>
          <cell r="AO21">
            <v>4</v>
          </cell>
          <cell r="AP21">
            <v>2</v>
          </cell>
          <cell r="AQ21">
            <v>1</v>
          </cell>
          <cell r="AS21">
            <v>18</v>
          </cell>
          <cell r="AT21">
            <v>3</v>
          </cell>
          <cell r="AU21">
            <v>3</v>
          </cell>
          <cell r="AV21">
            <v>3</v>
          </cell>
          <cell r="AW21">
            <v>3</v>
          </cell>
          <cell r="AX21">
            <v>3</v>
          </cell>
          <cell r="AY21">
            <v>3</v>
          </cell>
          <cell r="AZ21">
            <v>3</v>
          </cell>
          <cell r="BA21">
            <v>2</v>
          </cell>
          <cell r="BB21">
            <v>2</v>
          </cell>
          <cell r="BC21">
            <v>1</v>
          </cell>
        </row>
        <row r="22">
          <cell r="A22">
            <v>19</v>
          </cell>
          <cell r="B22">
            <v>6</v>
          </cell>
          <cell r="C22">
            <v>5</v>
          </cell>
          <cell r="D22">
            <v>5</v>
          </cell>
          <cell r="E22">
            <v>5</v>
          </cell>
          <cell r="F22">
            <v>5</v>
          </cell>
          <cell r="G22">
            <v>4</v>
          </cell>
          <cell r="H22">
            <v>4</v>
          </cell>
          <cell r="I22">
            <v>19</v>
          </cell>
          <cell r="J22">
            <v>9</v>
          </cell>
          <cell r="K22">
            <v>5</v>
          </cell>
          <cell r="L22">
            <v>5</v>
          </cell>
          <cell r="M22">
            <v>4</v>
          </cell>
          <cell r="N22">
            <v>4</v>
          </cell>
          <cell r="O22">
            <v>4</v>
          </cell>
          <cell r="P22">
            <v>3</v>
          </cell>
          <cell r="Q22">
            <v>3</v>
          </cell>
          <cell r="R22">
            <v>3</v>
          </cell>
          <cell r="S22">
            <v>2</v>
          </cell>
          <cell r="T22">
            <v>5</v>
          </cell>
          <cell r="V22">
            <v>4</v>
          </cell>
          <cell r="W22">
            <v>2</v>
          </cell>
          <cell r="X22">
            <v>1</v>
          </cell>
          <cell r="AB22">
            <v>19</v>
          </cell>
          <cell r="AC22">
            <v>9</v>
          </cell>
          <cell r="AD22">
            <v>5</v>
          </cell>
          <cell r="AE22">
            <v>5</v>
          </cell>
          <cell r="AF22">
            <v>4</v>
          </cell>
          <cell r="AG22">
            <v>4</v>
          </cell>
          <cell r="AH22">
            <v>4</v>
          </cell>
          <cell r="AI22">
            <v>3</v>
          </cell>
          <cell r="AJ22">
            <v>3</v>
          </cell>
          <cell r="AK22">
            <v>3</v>
          </cell>
          <cell r="AL22">
            <v>2</v>
          </cell>
          <cell r="AM22">
            <v>6</v>
          </cell>
          <cell r="AN22">
            <v>7</v>
          </cell>
          <cell r="AO22">
            <v>4</v>
          </cell>
          <cell r="AP22">
            <v>3</v>
          </cell>
          <cell r="AQ22">
            <v>2</v>
          </cell>
          <cell r="AS22">
            <v>19</v>
          </cell>
          <cell r="AT22">
            <v>3</v>
          </cell>
          <cell r="AU22">
            <v>3</v>
          </cell>
          <cell r="AV22">
            <v>3</v>
          </cell>
          <cell r="AW22">
            <v>3</v>
          </cell>
          <cell r="AX22">
            <v>3</v>
          </cell>
          <cell r="AY22">
            <v>3</v>
          </cell>
          <cell r="AZ22">
            <v>3</v>
          </cell>
          <cell r="BA22">
            <v>3</v>
          </cell>
          <cell r="BB22">
            <v>2</v>
          </cell>
          <cell r="BC22">
            <v>2</v>
          </cell>
        </row>
        <row r="23">
          <cell r="A23">
            <v>20</v>
          </cell>
          <cell r="B23">
            <v>6</v>
          </cell>
          <cell r="C23">
            <v>5</v>
          </cell>
          <cell r="D23">
            <v>5</v>
          </cell>
          <cell r="E23">
            <v>5</v>
          </cell>
          <cell r="F23">
            <v>5</v>
          </cell>
          <cell r="G23">
            <v>5</v>
          </cell>
          <cell r="H23">
            <v>4</v>
          </cell>
          <cell r="I23">
            <v>20</v>
          </cell>
          <cell r="J23">
            <v>9</v>
          </cell>
          <cell r="K23">
            <v>5</v>
          </cell>
          <cell r="L23">
            <v>5</v>
          </cell>
          <cell r="M23">
            <v>4</v>
          </cell>
          <cell r="N23">
            <v>4</v>
          </cell>
          <cell r="O23">
            <v>4</v>
          </cell>
          <cell r="P23">
            <v>3</v>
          </cell>
          <cell r="Q23">
            <v>3</v>
          </cell>
          <cell r="R23">
            <v>3</v>
          </cell>
          <cell r="S23">
            <v>3</v>
          </cell>
          <cell r="AB23">
            <v>20</v>
          </cell>
          <cell r="AC23">
            <v>9</v>
          </cell>
          <cell r="AD23">
            <v>5</v>
          </cell>
          <cell r="AE23">
            <v>5</v>
          </cell>
          <cell r="AF23">
            <v>4</v>
          </cell>
          <cell r="AG23">
            <v>4</v>
          </cell>
          <cell r="AH23">
            <v>4</v>
          </cell>
          <cell r="AI23">
            <v>3</v>
          </cell>
          <cell r="AJ23">
            <v>3</v>
          </cell>
          <cell r="AK23">
            <v>3</v>
          </cell>
          <cell r="AL23">
            <v>3</v>
          </cell>
          <cell r="AM23">
            <v>7</v>
          </cell>
          <cell r="AN23">
            <v>7</v>
          </cell>
          <cell r="AO23">
            <v>5</v>
          </cell>
          <cell r="AP23">
            <v>3</v>
          </cell>
          <cell r="AQ23">
            <v>2</v>
          </cell>
          <cell r="AR23">
            <v>1</v>
          </cell>
          <cell r="AS23">
            <v>20</v>
          </cell>
          <cell r="AT23">
            <v>3</v>
          </cell>
          <cell r="AU23">
            <v>3</v>
          </cell>
          <cell r="AV23">
            <v>3</v>
          </cell>
          <cell r="AW23">
            <v>3</v>
          </cell>
          <cell r="AX23">
            <v>3</v>
          </cell>
          <cell r="AY23">
            <v>3</v>
          </cell>
          <cell r="AZ23">
            <v>3</v>
          </cell>
          <cell r="BA23">
            <v>3</v>
          </cell>
          <cell r="BB23">
            <v>3</v>
          </cell>
          <cell r="BC23">
            <v>2</v>
          </cell>
        </row>
        <row r="24">
          <cell r="AM24">
            <v>8</v>
          </cell>
          <cell r="AN24">
            <v>8</v>
          </cell>
          <cell r="AO24">
            <v>5</v>
          </cell>
          <cell r="AP24">
            <v>4</v>
          </cell>
          <cell r="AQ24">
            <v>3</v>
          </cell>
          <cell r="AR24">
            <v>2</v>
          </cell>
        </row>
        <row r="25">
          <cell r="AC25">
            <v>0</v>
          </cell>
          <cell r="AD25">
            <v>1</v>
          </cell>
          <cell r="AE25">
            <v>2</v>
          </cell>
          <cell r="AF25">
            <v>3</v>
          </cell>
          <cell r="AG25">
            <v>4</v>
          </cell>
          <cell r="AH25">
            <v>5</v>
          </cell>
          <cell r="AI25">
            <v>6</v>
          </cell>
          <cell r="AM25">
            <v>9</v>
          </cell>
          <cell r="AN25">
            <v>8</v>
          </cell>
          <cell r="AO25">
            <v>5</v>
          </cell>
          <cell r="AP25">
            <v>4</v>
          </cell>
          <cell r="AQ25">
            <v>3</v>
          </cell>
          <cell r="AR25">
            <v>2</v>
          </cell>
          <cell r="AS25">
            <v>0</v>
          </cell>
        </row>
        <row r="26">
          <cell r="A26">
            <v>0</v>
          </cell>
          <cell r="I26">
            <v>0</v>
          </cell>
          <cell r="T26">
            <v>0</v>
          </cell>
          <cell r="AB26">
            <v>0</v>
          </cell>
          <cell r="AM26">
            <v>10</v>
          </cell>
          <cell r="AN26">
            <v>9</v>
          </cell>
          <cell r="AO26">
            <v>5</v>
          </cell>
          <cell r="AP26">
            <v>5</v>
          </cell>
          <cell r="AQ26">
            <v>4</v>
          </cell>
          <cell r="AR26">
            <v>3</v>
          </cell>
          <cell r="AS26">
            <v>1</v>
          </cell>
          <cell r="AU26">
            <v>2</v>
          </cell>
        </row>
        <row r="27">
          <cell r="A27">
            <v>1</v>
          </cell>
          <cell r="I27">
            <v>1</v>
          </cell>
          <cell r="J27">
            <v>4</v>
          </cell>
          <cell r="K27">
            <v>3</v>
          </cell>
          <cell r="T27">
            <v>1</v>
          </cell>
          <cell r="V27">
            <v>2</v>
          </cell>
          <cell r="AB27">
            <v>1</v>
          </cell>
          <cell r="AD27">
            <v>2</v>
          </cell>
          <cell r="AS27">
            <v>2</v>
          </cell>
          <cell r="AU27">
            <v>3</v>
          </cell>
        </row>
        <row r="28">
          <cell r="A28">
            <v>2</v>
          </cell>
          <cell r="I28">
            <v>2</v>
          </cell>
          <cell r="J28">
            <v>5</v>
          </cell>
          <cell r="K28">
            <v>3</v>
          </cell>
          <cell r="T28">
            <v>2</v>
          </cell>
          <cell r="V28">
            <v>3</v>
          </cell>
          <cell r="W28" t="str">
            <v/>
          </cell>
          <cell r="AB28">
            <v>2</v>
          </cell>
          <cell r="AD28">
            <v>2</v>
          </cell>
          <cell r="AS28">
            <v>3</v>
          </cell>
          <cell r="AU28">
            <v>3</v>
          </cell>
          <cell r="AV28">
            <v>2</v>
          </cell>
        </row>
        <row r="29">
          <cell r="A29">
            <v>3</v>
          </cell>
          <cell r="I29">
            <v>3</v>
          </cell>
          <cell r="J29">
            <v>5</v>
          </cell>
          <cell r="K29">
            <v>4</v>
          </cell>
          <cell r="T29">
            <v>3</v>
          </cell>
          <cell r="V29">
            <v>3</v>
          </cell>
          <cell r="W29">
            <v>2</v>
          </cell>
          <cell r="AB29">
            <v>3</v>
          </cell>
          <cell r="AD29">
            <v>3</v>
          </cell>
          <cell r="AE29">
            <v>2</v>
          </cell>
          <cell r="AM29">
            <v>0</v>
          </cell>
          <cell r="AS29">
            <v>4</v>
          </cell>
          <cell r="AU29">
            <v>4</v>
          </cell>
          <cell r="AV29">
            <v>3</v>
          </cell>
        </row>
        <row r="30">
          <cell r="A30">
            <v>4</v>
          </cell>
          <cell r="C30">
            <v>2</v>
          </cell>
          <cell r="I30">
            <v>4</v>
          </cell>
          <cell r="J30">
            <v>6</v>
          </cell>
          <cell r="K30">
            <v>4</v>
          </cell>
          <cell r="L30">
            <v>3</v>
          </cell>
          <cell r="T30">
            <v>4</v>
          </cell>
          <cell r="V30">
            <v>4</v>
          </cell>
          <cell r="W30">
            <v>3</v>
          </cell>
          <cell r="X30" t="str">
            <v/>
          </cell>
          <cell r="AB30">
            <v>4</v>
          </cell>
          <cell r="AD30">
            <v>3</v>
          </cell>
          <cell r="AE30">
            <v>2</v>
          </cell>
          <cell r="AM30">
            <v>1</v>
          </cell>
          <cell r="AS30">
            <v>5</v>
          </cell>
          <cell r="AU30">
            <v>4</v>
          </cell>
          <cell r="AV30">
            <v>3</v>
          </cell>
          <cell r="AW30">
            <v>2</v>
          </cell>
        </row>
        <row r="31">
          <cell r="A31">
            <v>5</v>
          </cell>
          <cell r="C31">
            <v>2</v>
          </cell>
          <cell r="I31">
            <v>5</v>
          </cell>
          <cell r="J31">
            <v>6</v>
          </cell>
          <cell r="K31">
            <v>5</v>
          </cell>
          <cell r="L31">
            <v>3</v>
          </cell>
          <cell r="T31">
            <v>5</v>
          </cell>
          <cell r="V31">
            <v>4</v>
          </cell>
          <cell r="W31">
            <v>3</v>
          </cell>
          <cell r="X31">
            <v>2</v>
          </cell>
          <cell r="AB31">
            <v>5</v>
          </cell>
          <cell r="AD31">
            <v>4</v>
          </cell>
          <cell r="AE31">
            <v>3</v>
          </cell>
          <cell r="AF31">
            <v>2</v>
          </cell>
          <cell r="AM31">
            <v>2</v>
          </cell>
          <cell r="AS31">
            <v>6</v>
          </cell>
          <cell r="AU31">
            <v>4</v>
          </cell>
          <cell r="AV31">
            <v>4</v>
          </cell>
          <cell r="AW31">
            <v>3</v>
          </cell>
        </row>
        <row r="32">
          <cell r="A32">
            <v>6</v>
          </cell>
          <cell r="C32">
            <v>3</v>
          </cell>
          <cell r="I32">
            <v>6</v>
          </cell>
          <cell r="J32">
            <v>7</v>
          </cell>
          <cell r="K32">
            <v>5</v>
          </cell>
          <cell r="L32">
            <v>4</v>
          </cell>
          <cell r="M32">
            <v>3</v>
          </cell>
          <cell r="T32">
            <v>6</v>
          </cell>
          <cell r="V32">
            <v>4</v>
          </cell>
          <cell r="W32">
            <v>4</v>
          </cell>
          <cell r="X32">
            <v>3</v>
          </cell>
          <cell r="AB32">
            <v>6</v>
          </cell>
          <cell r="AD32">
            <v>4</v>
          </cell>
          <cell r="AE32">
            <v>3</v>
          </cell>
          <cell r="AF32">
            <v>2</v>
          </cell>
          <cell r="AG32">
            <v>2</v>
          </cell>
          <cell r="AM32">
            <v>3</v>
          </cell>
          <cell r="AS32">
            <v>7</v>
          </cell>
          <cell r="AU32">
            <v>4</v>
          </cell>
          <cell r="AV32">
            <v>4</v>
          </cell>
          <cell r="AW32">
            <v>3</v>
          </cell>
          <cell r="AX32">
            <v>2</v>
          </cell>
        </row>
        <row r="33">
          <cell r="A33">
            <v>7</v>
          </cell>
          <cell r="C33">
            <v>3</v>
          </cell>
          <cell r="I33">
            <v>7</v>
          </cell>
          <cell r="J33">
            <v>7</v>
          </cell>
          <cell r="K33">
            <v>6</v>
          </cell>
          <cell r="L33">
            <v>4</v>
          </cell>
          <cell r="M33">
            <v>3</v>
          </cell>
          <cell r="T33">
            <v>7</v>
          </cell>
          <cell r="V33">
            <v>4</v>
          </cell>
          <cell r="W33">
            <v>4</v>
          </cell>
          <cell r="X33">
            <v>3</v>
          </cell>
          <cell r="Y33">
            <v>2</v>
          </cell>
          <cell r="AB33">
            <v>7</v>
          </cell>
          <cell r="AD33">
            <v>4</v>
          </cell>
          <cell r="AE33">
            <v>4</v>
          </cell>
          <cell r="AF33">
            <v>3</v>
          </cell>
          <cell r="AG33">
            <v>2</v>
          </cell>
          <cell r="AH33">
            <v>2</v>
          </cell>
          <cell r="AM33">
            <v>4</v>
          </cell>
          <cell r="AO33">
            <v>2</v>
          </cell>
          <cell r="AS33">
            <v>8</v>
          </cell>
          <cell r="AU33">
            <v>4</v>
          </cell>
          <cell r="AV33">
            <v>4</v>
          </cell>
          <cell r="AW33">
            <v>4</v>
          </cell>
          <cell r="AX33">
            <v>3</v>
          </cell>
        </row>
        <row r="34">
          <cell r="A34">
            <v>8</v>
          </cell>
          <cell r="C34">
            <v>4</v>
          </cell>
          <cell r="D34">
            <v>2</v>
          </cell>
          <cell r="I34">
            <v>8</v>
          </cell>
          <cell r="J34">
            <v>8</v>
          </cell>
          <cell r="K34">
            <v>6</v>
          </cell>
          <cell r="L34">
            <v>5</v>
          </cell>
          <cell r="M34">
            <v>4</v>
          </cell>
          <cell r="N34">
            <v>3</v>
          </cell>
          <cell r="T34">
            <v>8</v>
          </cell>
          <cell r="V34">
            <v>4</v>
          </cell>
          <cell r="W34">
            <v>4</v>
          </cell>
          <cell r="X34">
            <v>4</v>
          </cell>
          <cell r="Y34">
            <v>3</v>
          </cell>
          <cell r="AB34">
            <v>8</v>
          </cell>
          <cell r="AD34">
            <v>4</v>
          </cell>
          <cell r="AE34">
            <v>4</v>
          </cell>
          <cell r="AF34">
            <v>3</v>
          </cell>
          <cell r="AG34">
            <v>3</v>
          </cell>
          <cell r="AH34">
            <v>2</v>
          </cell>
          <cell r="AI34">
            <v>2</v>
          </cell>
          <cell r="AM34">
            <v>5</v>
          </cell>
          <cell r="AO34">
            <v>2</v>
          </cell>
          <cell r="AS34">
            <v>9</v>
          </cell>
          <cell r="AU34">
            <v>4</v>
          </cell>
          <cell r="AV34">
            <v>4</v>
          </cell>
          <cell r="AW34">
            <v>4</v>
          </cell>
          <cell r="AX34">
            <v>3</v>
          </cell>
        </row>
        <row r="35">
          <cell r="A35">
            <v>9</v>
          </cell>
          <cell r="C35">
            <v>4</v>
          </cell>
          <cell r="D35">
            <v>2</v>
          </cell>
          <cell r="I35">
            <v>9</v>
          </cell>
          <cell r="J35">
            <v>8</v>
          </cell>
          <cell r="K35">
            <v>6</v>
          </cell>
          <cell r="L35">
            <v>5</v>
          </cell>
          <cell r="M35">
            <v>4</v>
          </cell>
          <cell r="N35">
            <v>3</v>
          </cell>
          <cell r="T35">
            <v>9</v>
          </cell>
          <cell r="V35">
            <v>4</v>
          </cell>
          <cell r="W35">
            <v>4</v>
          </cell>
          <cell r="X35">
            <v>4</v>
          </cell>
          <cell r="Y35">
            <v>3</v>
          </cell>
          <cell r="AB35">
            <v>9</v>
          </cell>
          <cell r="AD35">
            <v>4</v>
          </cell>
          <cell r="AE35">
            <v>4</v>
          </cell>
          <cell r="AF35">
            <v>4</v>
          </cell>
          <cell r="AG35">
            <v>3</v>
          </cell>
          <cell r="AH35">
            <v>3</v>
          </cell>
          <cell r="AI35">
            <v>2</v>
          </cell>
          <cell r="AM35">
            <v>6</v>
          </cell>
          <cell r="AO35">
            <v>3</v>
          </cell>
          <cell r="AS35">
            <v>10</v>
          </cell>
          <cell r="AU35">
            <v>4</v>
          </cell>
          <cell r="AV35">
            <v>4</v>
          </cell>
          <cell r="AW35">
            <v>4</v>
          </cell>
          <cell r="AX35">
            <v>4</v>
          </cell>
        </row>
        <row r="36">
          <cell r="A36">
            <v>10</v>
          </cell>
          <cell r="C36">
            <v>4</v>
          </cell>
          <cell r="D36">
            <v>3</v>
          </cell>
          <cell r="I36">
            <v>10</v>
          </cell>
          <cell r="J36">
            <v>9</v>
          </cell>
          <cell r="K36">
            <v>6</v>
          </cell>
          <cell r="L36">
            <v>6</v>
          </cell>
          <cell r="M36">
            <v>5</v>
          </cell>
          <cell r="N36">
            <v>4</v>
          </cell>
          <cell r="O36">
            <v>3</v>
          </cell>
          <cell r="T36">
            <v>10</v>
          </cell>
          <cell r="V36">
            <v>4</v>
          </cell>
          <cell r="W36">
            <v>4</v>
          </cell>
          <cell r="X36">
            <v>4</v>
          </cell>
          <cell r="Y36">
            <v>4</v>
          </cell>
          <cell r="AB36">
            <v>10</v>
          </cell>
          <cell r="AD36">
            <v>4</v>
          </cell>
          <cell r="AE36">
            <v>4</v>
          </cell>
          <cell r="AF36">
            <v>4</v>
          </cell>
          <cell r="AG36">
            <v>3</v>
          </cell>
          <cell r="AH36">
            <v>3</v>
          </cell>
          <cell r="AI36">
            <v>3</v>
          </cell>
          <cell r="AM36">
            <v>7</v>
          </cell>
          <cell r="AO36">
            <v>3</v>
          </cell>
        </row>
        <row r="37">
          <cell r="A37">
            <v>11</v>
          </cell>
          <cell r="C37">
            <v>4</v>
          </cell>
          <cell r="D37">
            <v>3</v>
          </cell>
          <cell r="E37">
            <v>2</v>
          </cell>
          <cell r="I37">
            <v>11</v>
          </cell>
          <cell r="J37">
            <v>9</v>
          </cell>
          <cell r="K37">
            <v>6</v>
          </cell>
          <cell r="L37">
            <v>6</v>
          </cell>
          <cell r="M37">
            <v>5</v>
          </cell>
          <cell r="N37">
            <v>4</v>
          </cell>
          <cell r="O37">
            <v>3</v>
          </cell>
          <cell r="AM37">
            <v>8</v>
          </cell>
          <cell r="AO37">
            <v>4</v>
          </cell>
          <cell r="AP37">
            <v>2</v>
          </cell>
        </row>
        <row r="38">
          <cell r="A38">
            <v>12</v>
          </cell>
          <cell r="C38">
            <v>4</v>
          </cell>
          <cell r="D38">
            <v>4</v>
          </cell>
          <cell r="E38">
            <v>3</v>
          </cell>
          <cell r="I38">
            <v>12</v>
          </cell>
          <cell r="J38">
            <v>9</v>
          </cell>
          <cell r="K38">
            <v>6</v>
          </cell>
          <cell r="L38">
            <v>6</v>
          </cell>
          <cell r="M38">
            <v>6</v>
          </cell>
          <cell r="N38">
            <v>5</v>
          </cell>
          <cell r="O38">
            <v>4</v>
          </cell>
          <cell r="P38">
            <v>3</v>
          </cell>
          <cell r="AM38">
            <v>9</v>
          </cell>
          <cell r="AO38">
            <v>4</v>
          </cell>
          <cell r="AP38">
            <v>2</v>
          </cell>
        </row>
        <row r="39">
          <cell r="A39">
            <v>13</v>
          </cell>
          <cell r="C39">
            <v>4</v>
          </cell>
          <cell r="D39">
            <v>4</v>
          </cell>
          <cell r="E39">
            <v>3</v>
          </cell>
          <cell r="I39">
            <v>13</v>
          </cell>
          <cell r="J39">
            <v>9</v>
          </cell>
          <cell r="K39">
            <v>6</v>
          </cell>
          <cell r="L39">
            <v>6</v>
          </cell>
          <cell r="M39">
            <v>6</v>
          </cell>
          <cell r="N39">
            <v>5</v>
          </cell>
          <cell r="O39">
            <v>4</v>
          </cell>
          <cell r="P39">
            <v>3</v>
          </cell>
          <cell r="AM39">
            <v>10</v>
          </cell>
          <cell r="AO39">
            <v>4</v>
          </cell>
          <cell r="AP39">
            <v>3</v>
          </cell>
        </row>
        <row r="40">
          <cell r="A40">
            <v>14</v>
          </cell>
          <cell r="C40">
            <v>4</v>
          </cell>
          <cell r="D40">
            <v>4</v>
          </cell>
          <cell r="E40">
            <v>4</v>
          </cell>
          <cell r="F40">
            <v>2</v>
          </cell>
          <cell r="I40">
            <v>14</v>
          </cell>
          <cell r="J40">
            <v>9</v>
          </cell>
          <cell r="K40">
            <v>6</v>
          </cell>
          <cell r="L40">
            <v>6</v>
          </cell>
          <cell r="M40">
            <v>6</v>
          </cell>
          <cell r="N40">
            <v>6</v>
          </cell>
          <cell r="O40">
            <v>5</v>
          </cell>
          <cell r="P40">
            <v>4</v>
          </cell>
          <cell r="Q40">
            <v>3</v>
          </cell>
          <cell r="T40">
            <v>0</v>
          </cell>
          <cell r="AM40">
            <v>11</v>
          </cell>
          <cell r="AO40">
            <v>4</v>
          </cell>
          <cell r="AP40">
            <v>3</v>
          </cell>
          <cell r="AQ40">
            <v>2</v>
          </cell>
        </row>
        <row r="41">
          <cell r="A41">
            <v>15</v>
          </cell>
          <cell r="C41">
            <v>4</v>
          </cell>
          <cell r="D41">
            <v>4</v>
          </cell>
          <cell r="E41">
            <v>4</v>
          </cell>
          <cell r="F41">
            <v>3</v>
          </cell>
          <cell r="I41">
            <v>15</v>
          </cell>
          <cell r="J41">
            <v>9</v>
          </cell>
          <cell r="K41">
            <v>6</v>
          </cell>
          <cell r="L41">
            <v>6</v>
          </cell>
          <cell r="M41">
            <v>6</v>
          </cell>
          <cell r="N41">
            <v>6</v>
          </cell>
          <cell r="O41">
            <v>5</v>
          </cell>
          <cell r="P41">
            <v>4</v>
          </cell>
          <cell r="Q41">
            <v>3</v>
          </cell>
          <cell r="T41">
            <v>1</v>
          </cell>
          <cell r="V41">
            <v>2</v>
          </cell>
          <cell r="AM41">
            <v>12</v>
          </cell>
          <cell r="AO41">
            <v>4</v>
          </cell>
          <cell r="AP41">
            <v>4</v>
          </cell>
          <cell r="AQ41">
            <v>3</v>
          </cell>
        </row>
        <row r="42">
          <cell r="A42">
            <v>16</v>
          </cell>
          <cell r="C42">
            <v>4</v>
          </cell>
          <cell r="D42">
            <v>4</v>
          </cell>
          <cell r="E42">
            <v>4</v>
          </cell>
          <cell r="F42">
            <v>3</v>
          </cell>
          <cell r="I42">
            <v>16</v>
          </cell>
          <cell r="J42">
            <v>9</v>
          </cell>
          <cell r="K42">
            <v>6</v>
          </cell>
          <cell r="L42">
            <v>6</v>
          </cell>
          <cell r="M42">
            <v>6</v>
          </cell>
          <cell r="N42">
            <v>6</v>
          </cell>
          <cell r="O42">
            <v>6</v>
          </cell>
          <cell r="P42">
            <v>5</v>
          </cell>
          <cell r="Q42">
            <v>4</v>
          </cell>
          <cell r="R42">
            <v>3</v>
          </cell>
          <cell r="T42">
            <v>2</v>
          </cell>
          <cell r="V42">
            <v>2</v>
          </cell>
          <cell r="AM42">
            <v>13</v>
          </cell>
          <cell r="AO42">
            <v>4</v>
          </cell>
          <cell r="AP42">
            <v>4</v>
          </cell>
          <cell r="AQ42">
            <v>3</v>
          </cell>
        </row>
        <row r="43">
          <cell r="A43">
            <v>17</v>
          </cell>
          <cell r="C43">
            <v>5</v>
          </cell>
          <cell r="D43">
            <v>4</v>
          </cell>
          <cell r="E43">
            <v>4</v>
          </cell>
          <cell r="F43">
            <v>4</v>
          </cell>
          <cell r="I43">
            <v>17</v>
          </cell>
          <cell r="J43">
            <v>9</v>
          </cell>
          <cell r="K43">
            <v>6</v>
          </cell>
          <cell r="L43">
            <v>6</v>
          </cell>
          <cell r="M43">
            <v>6</v>
          </cell>
          <cell r="N43">
            <v>6</v>
          </cell>
          <cell r="O43">
            <v>6</v>
          </cell>
          <cell r="P43">
            <v>5</v>
          </cell>
          <cell r="Q43">
            <v>4</v>
          </cell>
          <cell r="R43">
            <v>3</v>
          </cell>
          <cell r="T43">
            <v>3</v>
          </cell>
          <cell r="V43">
            <v>3</v>
          </cell>
          <cell r="W43">
            <v>1</v>
          </cell>
          <cell r="AM43">
            <v>14</v>
          </cell>
          <cell r="AO43">
            <v>4</v>
          </cell>
          <cell r="AP43">
            <v>4</v>
          </cell>
          <cell r="AQ43">
            <v>4</v>
          </cell>
          <cell r="AR43">
            <v>2</v>
          </cell>
        </row>
        <row r="44">
          <cell r="A44">
            <v>18</v>
          </cell>
          <cell r="C44">
            <v>5</v>
          </cell>
          <cell r="D44">
            <v>5</v>
          </cell>
          <cell r="E44">
            <v>4</v>
          </cell>
          <cell r="F44">
            <v>4</v>
          </cell>
          <cell r="I44">
            <v>18</v>
          </cell>
          <cell r="J44">
            <v>9</v>
          </cell>
          <cell r="K44">
            <v>6</v>
          </cell>
          <cell r="L44">
            <v>6</v>
          </cell>
          <cell r="M44">
            <v>6</v>
          </cell>
          <cell r="N44">
            <v>6</v>
          </cell>
          <cell r="O44">
            <v>6</v>
          </cell>
          <cell r="P44">
            <v>6</v>
          </cell>
          <cell r="Q44">
            <v>5</v>
          </cell>
          <cell r="R44">
            <v>4</v>
          </cell>
          <cell r="S44">
            <v>3</v>
          </cell>
          <cell r="T44">
            <v>4</v>
          </cell>
          <cell r="V44">
            <v>3</v>
          </cell>
          <cell r="W44">
            <v>2</v>
          </cell>
          <cell r="AM44">
            <v>15</v>
          </cell>
          <cell r="AO44">
            <v>4</v>
          </cell>
          <cell r="AP44">
            <v>4</v>
          </cell>
          <cell r="AQ44">
            <v>4</v>
          </cell>
          <cell r="AR44">
            <v>3</v>
          </cell>
        </row>
        <row r="45">
          <cell r="A45">
            <v>19</v>
          </cell>
          <cell r="C45">
            <v>5</v>
          </cell>
          <cell r="D45">
            <v>5</v>
          </cell>
          <cell r="E45">
            <v>5</v>
          </cell>
          <cell r="F45">
            <v>4</v>
          </cell>
          <cell r="I45">
            <v>19</v>
          </cell>
          <cell r="J45">
            <v>9</v>
          </cell>
          <cell r="K45">
            <v>6</v>
          </cell>
          <cell r="L45">
            <v>6</v>
          </cell>
          <cell r="M45">
            <v>6</v>
          </cell>
          <cell r="N45">
            <v>6</v>
          </cell>
          <cell r="O45">
            <v>6</v>
          </cell>
          <cell r="P45">
            <v>6</v>
          </cell>
          <cell r="Q45">
            <v>5</v>
          </cell>
          <cell r="R45">
            <v>4</v>
          </cell>
          <cell r="S45">
            <v>3</v>
          </cell>
          <cell r="T45">
            <v>5</v>
          </cell>
          <cell r="V45">
            <v>4</v>
          </cell>
          <cell r="W45">
            <v>2</v>
          </cell>
          <cell r="X45">
            <v>1</v>
          </cell>
          <cell r="AM45">
            <v>16</v>
          </cell>
          <cell r="AO45">
            <v>4</v>
          </cell>
          <cell r="AP45">
            <v>4</v>
          </cell>
          <cell r="AQ45">
            <v>4</v>
          </cell>
          <cell r="AR45">
            <v>3</v>
          </cell>
        </row>
        <row r="46">
          <cell r="A46">
            <v>20</v>
          </cell>
          <cell r="C46">
            <v>5</v>
          </cell>
          <cell r="D46">
            <v>5</v>
          </cell>
          <cell r="E46">
            <v>5</v>
          </cell>
          <cell r="F46">
            <v>5</v>
          </cell>
          <cell r="I46">
            <v>20</v>
          </cell>
          <cell r="J46">
            <v>9</v>
          </cell>
          <cell r="K46">
            <v>6</v>
          </cell>
          <cell r="L46">
            <v>6</v>
          </cell>
          <cell r="M46">
            <v>6</v>
          </cell>
          <cell r="N46">
            <v>6</v>
          </cell>
          <cell r="O46">
            <v>6</v>
          </cell>
          <cell r="P46">
            <v>6</v>
          </cell>
          <cell r="Q46">
            <v>6</v>
          </cell>
          <cell r="R46">
            <v>5</v>
          </cell>
          <cell r="S46">
            <v>4</v>
          </cell>
          <cell r="AM46">
            <v>17</v>
          </cell>
          <cell r="AO46">
            <v>5</v>
          </cell>
          <cell r="AP46">
            <v>4</v>
          </cell>
          <cell r="AQ46">
            <v>4</v>
          </cell>
          <cell r="AR46">
            <v>4</v>
          </cell>
        </row>
        <row r="47">
          <cell r="AM47">
            <v>18</v>
          </cell>
          <cell r="AO47">
            <v>5</v>
          </cell>
          <cell r="AP47">
            <v>5</v>
          </cell>
          <cell r="AQ47">
            <v>4</v>
          </cell>
          <cell r="AR47">
            <v>4</v>
          </cell>
        </row>
        <row r="48">
          <cell r="AM48">
            <v>19</v>
          </cell>
          <cell r="AO48">
            <v>5</v>
          </cell>
          <cell r="AP48">
            <v>5</v>
          </cell>
          <cell r="AQ48">
            <v>5</v>
          </cell>
          <cell r="AR48">
            <v>4</v>
          </cell>
        </row>
        <row r="49">
          <cell r="I49">
            <v>0</v>
          </cell>
          <cell r="T49">
            <v>0</v>
          </cell>
          <cell r="AM49">
            <v>20</v>
          </cell>
          <cell r="AO49">
            <v>5</v>
          </cell>
          <cell r="AP49">
            <v>5</v>
          </cell>
          <cell r="AQ49">
            <v>5</v>
          </cell>
          <cell r="AR49">
            <v>5</v>
          </cell>
        </row>
        <row r="50">
          <cell r="I50">
            <v>1</v>
          </cell>
          <cell r="N50">
            <v>3</v>
          </cell>
          <cell r="O50">
            <v>1</v>
          </cell>
          <cell r="T50">
            <v>1</v>
          </cell>
          <cell r="V50">
            <v>1</v>
          </cell>
        </row>
        <row r="51">
          <cell r="I51">
            <v>2</v>
          </cell>
          <cell r="N51">
            <v>4</v>
          </cell>
          <cell r="O51">
            <v>2</v>
          </cell>
          <cell r="T51">
            <v>2</v>
          </cell>
          <cell r="V51">
            <v>2</v>
          </cell>
          <cell r="W51">
            <v>1</v>
          </cell>
        </row>
        <row r="52">
          <cell r="I52">
            <v>3</v>
          </cell>
          <cell r="N52">
            <v>4</v>
          </cell>
          <cell r="O52">
            <v>2</v>
          </cell>
          <cell r="P52">
            <v>1</v>
          </cell>
          <cell r="T52">
            <v>3</v>
          </cell>
          <cell r="V52">
            <v>2</v>
          </cell>
          <cell r="W52">
            <v>2</v>
          </cell>
          <cell r="AM52">
            <v>0</v>
          </cell>
        </row>
        <row r="53">
          <cell r="I53">
            <v>4</v>
          </cell>
          <cell r="N53">
            <v>4</v>
          </cell>
          <cell r="O53">
            <v>3</v>
          </cell>
          <cell r="P53">
            <v>2</v>
          </cell>
          <cell r="T53">
            <v>4</v>
          </cell>
          <cell r="V53">
            <v>2</v>
          </cell>
          <cell r="W53">
            <v>2</v>
          </cell>
          <cell r="X53">
            <v>1</v>
          </cell>
          <cell r="AM53">
            <v>1</v>
          </cell>
          <cell r="AO53">
            <v>1</v>
          </cell>
        </row>
        <row r="54">
          <cell r="I54">
            <v>5</v>
          </cell>
          <cell r="N54">
            <v>4</v>
          </cell>
          <cell r="O54">
            <v>3</v>
          </cell>
          <cell r="P54">
            <v>2</v>
          </cell>
          <cell r="Q54">
            <v>1</v>
          </cell>
          <cell r="T54">
            <v>5</v>
          </cell>
          <cell r="V54">
            <v>3</v>
          </cell>
          <cell r="W54">
            <v>2</v>
          </cell>
          <cell r="X54">
            <v>2</v>
          </cell>
          <cell r="AM54">
            <v>2</v>
          </cell>
          <cell r="AO54">
            <v>2</v>
          </cell>
        </row>
        <row r="55">
          <cell r="I55">
            <v>6</v>
          </cell>
          <cell r="N55">
            <v>4</v>
          </cell>
          <cell r="O55">
            <v>4</v>
          </cell>
          <cell r="P55">
            <v>3</v>
          </cell>
          <cell r="Q55">
            <v>2</v>
          </cell>
          <cell r="T55">
            <v>6</v>
          </cell>
          <cell r="V55">
            <v>3</v>
          </cell>
          <cell r="W55">
            <v>3</v>
          </cell>
          <cell r="X55">
            <v>2</v>
          </cell>
          <cell r="Y55">
            <v>1</v>
          </cell>
          <cell r="AM55">
            <v>3</v>
          </cell>
          <cell r="AO55">
            <v>2</v>
          </cell>
        </row>
        <row r="56">
          <cell r="I56">
            <v>7</v>
          </cell>
          <cell r="N56">
            <v>4</v>
          </cell>
          <cell r="O56">
            <v>4</v>
          </cell>
          <cell r="P56">
            <v>3</v>
          </cell>
          <cell r="Q56">
            <v>2</v>
          </cell>
          <cell r="R56">
            <v>1</v>
          </cell>
          <cell r="T56">
            <v>7</v>
          </cell>
          <cell r="V56">
            <v>3</v>
          </cell>
          <cell r="W56">
            <v>3</v>
          </cell>
          <cell r="X56">
            <v>2</v>
          </cell>
          <cell r="Y56">
            <v>2</v>
          </cell>
          <cell r="AM56">
            <v>4</v>
          </cell>
          <cell r="AO56">
            <v>3</v>
          </cell>
        </row>
        <row r="57">
          <cell r="I57">
            <v>8</v>
          </cell>
          <cell r="N57">
            <v>4</v>
          </cell>
          <cell r="O57">
            <v>4</v>
          </cell>
          <cell r="P57">
            <v>4</v>
          </cell>
          <cell r="Q57">
            <v>3</v>
          </cell>
          <cell r="R57">
            <v>2</v>
          </cell>
          <cell r="T57">
            <v>8</v>
          </cell>
          <cell r="V57">
            <v>4</v>
          </cell>
          <cell r="W57">
            <v>3</v>
          </cell>
          <cell r="X57">
            <v>3</v>
          </cell>
          <cell r="Y57">
            <v>2</v>
          </cell>
          <cell r="Z57">
            <v>1</v>
          </cell>
          <cell r="AM57">
            <v>5</v>
          </cell>
          <cell r="AO57">
            <v>3</v>
          </cell>
        </row>
        <row r="58">
          <cell r="I58">
            <v>9</v>
          </cell>
          <cell r="N58">
            <v>4</v>
          </cell>
          <cell r="O58">
            <v>4</v>
          </cell>
          <cell r="P58">
            <v>4</v>
          </cell>
          <cell r="Q58">
            <v>3</v>
          </cell>
          <cell r="R58">
            <v>2</v>
          </cell>
          <cell r="S58">
            <v>1</v>
          </cell>
          <cell r="T58">
            <v>9</v>
          </cell>
          <cell r="V58">
            <v>4</v>
          </cell>
          <cell r="W58">
            <v>4</v>
          </cell>
          <cell r="X58">
            <v>3</v>
          </cell>
          <cell r="Y58">
            <v>2</v>
          </cell>
          <cell r="Z58">
            <v>2</v>
          </cell>
          <cell r="AM58">
            <v>6</v>
          </cell>
          <cell r="AO58">
            <v>3</v>
          </cell>
          <cell r="AP58">
            <v>1</v>
          </cell>
        </row>
        <row r="59">
          <cell r="I59">
            <v>10</v>
          </cell>
          <cell r="N59">
            <v>4</v>
          </cell>
          <cell r="O59">
            <v>4</v>
          </cell>
          <cell r="P59">
            <v>4</v>
          </cell>
          <cell r="Q59">
            <v>4</v>
          </cell>
          <cell r="R59">
            <v>3</v>
          </cell>
          <cell r="S59">
            <v>2</v>
          </cell>
          <cell r="T59">
            <v>10</v>
          </cell>
          <cell r="V59">
            <v>4</v>
          </cell>
          <cell r="W59">
            <v>4</v>
          </cell>
          <cell r="X59">
            <v>3</v>
          </cell>
          <cell r="Y59">
            <v>3</v>
          </cell>
          <cell r="Z59">
            <v>2</v>
          </cell>
          <cell r="AM59">
            <v>7</v>
          </cell>
          <cell r="AO59">
            <v>3</v>
          </cell>
          <cell r="AP59">
            <v>1</v>
          </cell>
        </row>
        <row r="60">
          <cell r="AM60">
            <v>8</v>
          </cell>
          <cell r="AO60">
            <v>3</v>
          </cell>
          <cell r="AP60">
            <v>2</v>
          </cell>
        </row>
        <row r="61">
          <cell r="AM61">
            <v>9</v>
          </cell>
          <cell r="AO61">
            <v>3</v>
          </cell>
          <cell r="AP61">
            <v>2</v>
          </cell>
        </row>
        <row r="62">
          <cell r="I62">
            <v>0</v>
          </cell>
          <cell r="T62">
            <v>0</v>
          </cell>
          <cell r="AM62">
            <v>10</v>
          </cell>
          <cell r="AO62">
            <v>3</v>
          </cell>
          <cell r="AP62">
            <v>3</v>
          </cell>
        </row>
        <row r="63">
          <cell r="I63">
            <v>1</v>
          </cell>
          <cell r="J63">
            <v>4</v>
          </cell>
          <cell r="K63">
            <v>2</v>
          </cell>
          <cell r="T63">
            <v>1</v>
          </cell>
          <cell r="V63">
            <v>2</v>
          </cell>
          <cell r="AM63">
            <v>11</v>
          </cell>
          <cell r="AO63">
            <v>3</v>
          </cell>
          <cell r="AP63">
            <v>3</v>
          </cell>
          <cell r="AQ63">
            <v>1</v>
          </cell>
        </row>
        <row r="64">
          <cell r="I64">
            <v>2</v>
          </cell>
          <cell r="J64">
            <v>5</v>
          </cell>
          <cell r="K64">
            <v>2</v>
          </cell>
          <cell r="T64">
            <v>2</v>
          </cell>
          <cell r="V64">
            <v>3</v>
          </cell>
          <cell r="W64" t="str">
            <v/>
          </cell>
          <cell r="AM64">
            <v>12</v>
          </cell>
          <cell r="AO64">
            <v>3</v>
          </cell>
          <cell r="AP64">
            <v>3</v>
          </cell>
          <cell r="AQ64">
            <v>1</v>
          </cell>
        </row>
        <row r="65">
          <cell r="I65">
            <v>3</v>
          </cell>
          <cell r="J65">
            <v>5</v>
          </cell>
          <cell r="K65">
            <v>3</v>
          </cell>
          <cell r="T65">
            <v>3</v>
          </cell>
          <cell r="V65">
            <v>3</v>
          </cell>
          <cell r="W65">
            <v>2</v>
          </cell>
          <cell r="AM65">
            <v>13</v>
          </cell>
          <cell r="AO65">
            <v>3</v>
          </cell>
          <cell r="AP65">
            <v>3</v>
          </cell>
          <cell r="AQ65">
            <v>2</v>
          </cell>
        </row>
        <row r="66">
          <cell r="I66">
            <v>4</v>
          </cell>
          <cell r="J66">
            <v>6</v>
          </cell>
          <cell r="K66">
            <v>3</v>
          </cell>
          <cell r="L66">
            <v>1</v>
          </cell>
          <cell r="T66">
            <v>4</v>
          </cell>
          <cell r="V66">
            <v>4</v>
          </cell>
          <cell r="W66">
            <v>3</v>
          </cell>
          <cell r="X66" t="str">
            <v/>
          </cell>
          <cell r="AM66">
            <v>14</v>
          </cell>
          <cell r="AO66">
            <v>3</v>
          </cell>
          <cell r="AP66">
            <v>3</v>
          </cell>
          <cell r="AQ66">
            <v>2</v>
          </cell>
        </row>
        <row r="67">
          <cell r="I67">
            <v>5</v>
          </cell>
          <cell r="J67">
            <v>6</v>
          </cell>
          <cell r="K67">
            <v>4</v>
          </cell>
          <cell r="L67">
            <v>2</v>
          </cell>
          <cell r="T67">
            <v>5</v>
          </cell>
          <cell r="V67">
            <v>4</v>
          </cell>
          <cell r="W67">
            <v>3</v>
          </cell>
          <cell r="X67">
            <v>2</v>
          </cell>
          <cell r="AM67">
            <v>15</v>
          </cell>
          <cell r="AO67">
            <v>3</v>
          </cell>
          <cell r="AP67">
            <v>3</v>
          </cell>
          <cell r="AQ67">
            <v>3</v>
          </cell>
        </row>
        <row r="68">
          <cell r="I68">
            <v>6</v>
          </cell>
          <cell r="J68">
            <v>7</v>
          </cell>
          <cell r="K68">
            <v>4</v>
          </cell>
          <cell r="L68">
            <v>2</v>
          </cell>
          <cell r="M68">
            <v>1</v>
          </cell>
          <cell r="T68">
            <v>6</v>
          </cell>
          <cell r="V68">
            <v>4</v>
          </cell>
          <cell r="W68">
            <v>4</v>
          </cell>
          <cell r="X68">
            <v>3</v>
          </cell>
          <cell r="AM68">
            <v>16</v>
          </cell>
          <cell r="AO68">
            <v>3</v>
          </cell>
          <cell r="AP68">
            <v>3</v>
          </cell>
          <cell r="AQ68">
            <v>3</v>
          </cell>
          <cell r="AR68">
            <v>1</v>
          </cell>
        </row>
        <row r="69">
          <cell r="I69">
            <v>7</v>
          </cell>
          <cell r="J69">
            <v>7</v>
          </cell>
          <cell r="K69">
            <v>5</v>
          </cell>
          <cell r="L69">
            <v>3</v>
          </cell>
          <cell r="M69">
            <v>2</v>
          </cell>
          <cell r="T69">
            <v>7</v>
          </cell>
          <cell r="V69">
            <v>4</v>
          </cell>
          <cell r="W69">
            <v>4</v>
          </cell>
          <cell r="X69">
            <v>3</v>
          </cell>
          <cell r="Y69">
            <v>2</v>
          </cell>
          <cell r="AM69">
            <v>17</v>
          </cell>
          <cell r="AO69">
            <v>3</v>
          </cell>
          <cell r="AP69">
            <v>3</v>
          </cell>
          <cell r="AQ69">
            <v>3</v>
          </cell>
          <cell r="AR69">
            <v>1</v>
          </cell>
        </row>
        <row r="70">
          <cell r="I70">
            <v>8</v>
          </cell>
          <cell r="J70">
            <v>8</v>
          </cell>
          <cell r="K70">
            <v>5</v>
          </cell>
          <cell r="L70">
            <v>3</v>
          </cell>
          <cell r="M70">
            <v>2</v>
          </cell>
          <cell r="N70">
            <v>1</v>
          </cell>
          <cell r="T70">
            <v>8</v>
          </cell>
          <cell r="V70">
            <v>4</v>
          </cell>
          <cell r="W70">
            <v>4</v>
          </cell>
          <cell r="X70">
            <v>4</v>
          </cell>
          <cell r="Y70">
            <v>3</v>
          </cell>
          <cell r="AM70">
            <v>18</v>
          </cell>
          <cell r="AO70">
            <v>3</v>
          </cell>
          <cell r="AP70">
            <v>3</v>
          </cell>
          <cell r="AQ70">
            <v>3</v>
          </cell>
          <cell r="AR70">
            <v>2</v>
          </cell>
        </row>
        <row r="71">
          <cell r="I71">
            <v>9</v>
          </cell>
          <cell r="J71">
            <v>8</v>
          </cell>
          <cell r="K71">
            <v>5</v>
          </cell>
          <cell r="L71">
            <v>4</v>
          </cell>
          <cell r="M71">
            <v>3</v>
          </cell>
          <cell r="N71">
            <v>2</v>
          </cell>
          <cell r="T71">
            <v>9</v>
          </cell>
          <cell r="V71">
            <v>4</v>
          </cell>
          <cell r="W71">
            <v>4</v>
          </cell>
          <cell r="X71">
            <v>4</v>
          </cell>
          <cell r="Y71">
            <v>3</v>
          </cell>
          <cell r="AM71">
            <v>19</v>
          </cell>
          <cell r="AO71">
            <v>3</v>
          </cell>
          <cell r="AP71">
            <v>3</v>
          </cell>
          <cell r="AQ71">
            <v>3</v>
          </cell>
          <cell r="AR71">
            <v>2</v>
          </cell>
        </row>
        <row r="72">
          <cell r="I72">
            <v>10</v>
          </cell>
          <cell r="J72">
            <v>9</v>
          </cell>
          <cell r="K72">
            <v>5</v>
          </cell>
          <cell r="L72">
            <v>4</v>
          </cell>
          <cell r="M72">
            <v>3</v>
          </cell>
          <cell r="N72">
            <v>2</v>
          </cell>
          <cell r="O72">
            <v>1</v>
          </cell>
          <cell r="T72">
            <v>10</v>
          </cell>
          <cell r="V72">
            <v>4</v>
          </cell>
          <cell r="W72">
            <v>4</v>
          </cell>
          <cell r="X72">
            <v>4</v>
          </cell>
          <cell r="Y72">
            <v>4</v>
          </cell>
          <cell r="AM72">
            <v>20</v>
          </cell>
          <cell r="AO72">
            <v>3</v>
          </cell>
          <cell r="AP72">
            <v>3</v>
          </cell>
          <cell r="AQ72">
            <v>3</v>
          </cell>
          <cell r="AR72">
            <v>3</v>
          </cell>
        </row>
        <row r="73">
          <cell r="I73">
            <v>11</v>
          </cell>
          <cell r="J73">
            <v>9</v>
          </cell>
          <cell r="K73">
            <v>5</v>
          </cell>
          <cell r="L73">
            <v>5</v>
          </cell>
          <cell r="M73">
            <v>4</v>
          </cell>
          <cell r="N73">
            <v>3</v>
          </cell>
          <cell r="O73">
            <v>2</v>
          </cell>
        </row>
        <row r="74">
          <cell r="I74">
            <v>12</v>
          </cell>
          <cell r="J74">
            <v>9</v>
          </cell>
          <cell r="K74">
            <v>5</v>
          </cell>
          <cell r="L74">
            <v>5</v>
          </cell>
          <cell r="M74">
            <v>4</v>
          </cell>
          <cell r="N74">
            <v>3</v>
          </cell>
          <cell r="O74">
            <v>2</v>
          </cell>
          <cell r="P74">
            <v>1</v>
          </cell>
        </row>
        <row r="75">
          <cell r="I75">
            <v>13</v>
          </cell>
          <cell r="J75">
            <v>9</v>
          </cell>
          <cell r="K75">
            <v>5</v>
          </cell>
          <cell r="L75">
            <v>5</v>
          </cell>
          <cell r="M75">
            <v>4</v>
          </cell>
          <cell r="N75">
            <v>4</v>
          </cell>
          <cell r="O75">
            <v>3</v>
          </cell>
          <cell r="P75">
            <v>2</v>
          </cell>
          <cell r="AM75">
            <v>0</v>
          </cell>
        </row>
        <row r="76">
          <cell r="I76">
            <v>14</v>
          </cell>
          <cell r="J76">
            <v>9</v>
          </cell>
          <cell r="K76">
            <v>5</v>
          </cell>
          <cell r="L76">
            <v>5</v>
          </cell>
          <cell r="M76">
            <v>4</v>
          </cell>
          <cell r="N76">
            <v>4</v>
          </cell>
          <cell r="O76">
            <v>3</v>
          </cell>
          <cell r="P76">
            <v>2</v>
          </cell>
          <cell r="Q76">
            <v>1</v>
          </cell>
          <cell r="AM76">
            <v>1</v>
          </cell>
          <cell r="AO76">
            <v>2</v>
          </cell>
        </row>
        <row r="77">
          <cell r="I77">
            <v>15</v>
          </cell>
          <cell r="J77">
            <v>9</v>
          </cell>
          <cell r="K77">
            <v>5</v>
          </cell>
          <cell r="L77">
            <v>5</v>
          </cell>
          <cell r="M77">
            <v>4</v>
          </cell>
          <cell r="N77">
            <v>4</v>
          </cell>
          <cell r="O77">
            <v>4</v>
          </cell>
          <cell r="P77">
            <v>3</v>
          </cell>
          <cell r="Q77">
            <v>2</v>
          </cell>
          <cell r="AM77">
            <v>2</v>
          </cell>
          <cell r="AO77">
            <v>3</v>
          </cell>
        </row>
        <row r="78">
          <cell r="I78">
            <v>16</v>
          </cell>
          <cell r="J78">
            <v>9</v>
          </cell>
          <cell r="K78">
            <v>5</v>
          </cell>
          <cell r="L78">
            <v>5</v>
          </cell>
          <cell r="M78">
            <v>4</v>
          </cell>
          <cell r="N78">
            <v>4</v>
          </cell>
          <cell r="O78">
            <v>4</v>
          </cell>
          <cell r="P78">
            <v>3</v>
          </cell>
          <cell r="Q78">
            <v>2</v>
          </cell>
          <cell r="R78">
            <v>1</v>
          </cell>
          <cell r="AM78">
            <v>3</v>
          </cell>
          <cell r="AO78">
            <v>3</v>
          </cell>
          <cell r="AP78">
            <v>2</v>
          </cell>
        </row>
        <row r="79">
          <cell r="I79">
            <v>17</v>
          </cell>
          <cell r="J79">
            <v>9</v>
          </cell>
          <cell r="K79">
            <v>5</v>
          </cell>
          <cell r="L79">
            <v>5</v>
          </cell>
          <cell r="M79">
            <v>4</v>
          </cell>
          <cell r="N79">
            <v>4</v>
          </cell>
          <cell r="O79">
            <v>4</v>
          </cell>
          <cell r="P79">
            <v>3</v>
          </cell>
          <cell r="Q79">
            <v>3</v>
          </cell>
          <cell r="R79">
            <v>2</v>
          </cell>
          <cell r="AM79">
            <v>4</v>
          </cell>
          <cell r="AO79">
            <v>4</v>
          </cell>
          <cell r="AP79">
            <v>3</v>
          </cell>
        </row>
        <row r="80">
          <cell r="I80">
            <v>18</v>
          </cell>
          <cell r="J80">
            <v>9</v>
          </cell>
          <cell r="K80">
            <v>5</v>
          </cell>
          <cell r="L80">
            <v>5</v>
          </cell>
          <cell r="M80">
            <v>4</v>
          </cell>
          <cell r="N80">
            <v>4</v>
          </cell>
          <cell r="O80">
            <v>4</v>
          </cell>
          <cell r="P80">
            <v>3</v>
          </cell>
          <cell r="Q80">
            <v>3</v>
          </cell>
          <cell r="R80">
            <v>2</v>
          </cell>
          <cell r="S80">
            <v>1</v>
          </cell>
          <cell r="AM80">
            <v>5</v>
          </cell>
          <cell r="AO80">
            <v>4</v>
          </cell>
          <cell r="AP80">
            <v>3</v>
          </cell>
          <cell r="AQ80">
            <v>2</v>
          </cell>
        </row>
        <row r="81">
          <cell r="I81">
            <v>19</v>
          </cell>
          <cell r="J81">
            <v>9</v>
          </cell>
          <cell r="K81">
            <v>5</v>
          </cell>
          <cell r="L81">
            <v>5</v>
          </cell>
          <cell r="M81">
            <v>4</v>
          </cell>
          <cell r="N81">
            <v>4</v>
          </cell>
          <cell r="O81">
            <v>4</v>
          </cell>
          <cell r="P81">
            <v>3</v>
          </cell>
          <cell r="Q81">
            <v>3</v>
          </cell>
          <cell r="R81">
            <v>3</v>
          </cell>
          <cell r="S81">
            <v>2</v>
          </cell>
          <cell r="AM81">
            <v>6</v>
          </cell>
          <cell r="AO81">
            <v>4</v>
          </cell>
          <cell r="AP81">
            <v>4</v>
          </cell>
          <cell r="AQ81">
            <v>3</v>
          </cell>
        </row>
        <row r="82">
          <cell r="I82">
            <v>20</v>
          </cell>
          <cell r="J82">
            <v>9</v>
          </cell>
          <cell r="K82">
            <v>5</v>
          </cell>
          <cell r="L82">
            <v>5</v>
          </cell>
          <cell r="M82">
            <v>4</v>
          </cell>
          <cell r="N82">
            <v>4</v>
          </cell>
          <cell r="O82">
            <v>4</v>
          </cell>
          <cell r="P82">
            <v>3</v>
          </cell>
          <cell r="Q82">
            <v>3</v>
          </cell>
          <cell r="R82">
            <v>3</v>
          </cell>
          <cell r="S82">
            <v>3</v>
          </cell>
          <cell r="AM82">
            <v>7</v>
          </cell>
          <cell r="AO82">
            <v>4</v>
          </cell>
          <cell r="AP82">
            <v>4</v>
          </cell>
          <cell r="AQ82">
            <v>3</v>
          </cell>
          <cell r="AR82">
            <v>2</v>
          </cell>
        </row>
        <row r="83">
          <cell r="AM83">
            <v>8</v>
          </cell>
          <cell r="AO83">
            <v>4</v>
          </cell>
          <cell r="AP83">
            <v>4</v>
          </cell>
          <cell r="AQ83">
            <v>4</v>
          </cell>
          <cell r="AR83">
            <v>3</v>
          </cell>
        </row>
        <row r="84">
          <cell r="AM84">
            <v>9</v>
          </cell>
          <cell r="AO84">
            <v>4</v>
          </cell>
          <cell r="AP84">
            <v>4</v>
          </cell>
          <cell r="AQ84">
            <v>4</v>
          </cell>
          <cell r="AR84">
            <v>3</v>
          </cell>
        </row>
        <row r="85">
          <cell r="AM85">
            <v>10</v>
          </cell>
          <cell r="AO85">
            <v>4</v>
          </cell>
          <cell r="AP85">
            <v>4</v>
          </cell>
          <cell r="AQ85">
            <v>4</v>
          </cell>
          <cell r="AR85">
            <v>4</v>
          </cell>
        </row>
        <row r="88">
          <cell r="AM88">
            <v>0</v>
          </cell>
        </row>
        <row r="89">
          <cell r="AM89">
            <v>1</v>
          </cell>
          <cell r="AO89">
            <v>2</v>
          </cell>
        </row>
        <row r="90">
          <cell r="AM90">
            <v>2</v>
          </cell>
          <cell r="AO90">
            <v>3</v>
          </cell>
        </row>
        <row r="91">
          <cell r="AM91">
            <v>3</v>
          </cell>
          <cell r="AO91">
            <v>3</v>
          </cell>
          <cell r="AP91">
            <v>2</v>
          </cell>
        </row>
        <row r="92">
          <cell r="AM92">
            <v>4</v>
          </cell>
          <cell r="AO92">
            <v>4</v>
          </cell>
          <cell r="AP92">
            <v>3</v>
          </cell>
        </row>
        <row r="93">
          <cell r="AM93">
            <v>5</v>
          </cell>
          <cell r="AO93">
            <v>4</v>
          </cell>
          <cell r="AP93">
            <v>3</v>
          </cell>
          <cell r="AQ93">
            <v>2</v>
          </cell>
        </row>
        <row r="94">
          <cell r="AM94">
            <v>6</v>
          </cell>
          <cell r="AO94">
            <v>4</v>
          </cell>
          <cell r="AP94">
            <v>4</v>
          </cell>
          <cell r="AQ94">
            <v>3</v>
          </cell>
        </row>
        <row r="95">
          <cell r="AM95">
            <v>7</v>
          </cell>
          <cell r="AO95">
            <v>4</v>
          </cell>
          <cell r="AP95">
            <v>4</v>
          </cell>
          <cell r="AQ95">
            <v>3</v>
          </cell>
          <cell r="AR95">
            <v>2</v>
          </cell>
        </row>
        <row r="96">
          <cell r="AM96">
            <v>8</v>
          </cell>
          <cell r="AO96">
            <v>4</v>
          </cell>
          <cell r="AP96">
            <v>4</v>
          </cell>
          <cell r="AQ96">
            <v>4</v>
          </cell>
          <cell r="AR96">
            <v>3</v>
          </cell>
        </row>
        <row r="97">
          <cell r="AM97">
            <v>9</v>
          </cell>
          <cell r="AO97">
            <v>4</v>
          </cell>
          <cell r="AP97">
            <v>4</v>
          </cell>
          <cell r="AQ97">
            <v>4</v>
          </cell>
          <cell r="AR97">
            <v>3</v>
          </cell>
        </row>
        <row r="98">
          <cell r="AM98">
            <v>10</v>
          </cell>
          <cell r="AO98">
            <v>4</v>
          </cell>
          <cell r="AP98">
            <v>4</v>
          </cell>
          <cell r="AQ98">
            <v>4</v>
          </cell>
          <cell r="AR98">
            <v>4</v>
          </cell>
        </row>
        <row r="101">
          <cell r="AM101">
            <v>0</v>
          </cell>
        </row>
        <row r="102">
          <cell r="AM102">
            <v>1</v>
          </cell>
          <cell r="AO102">
            <v>1</v>
          </cell>
        </row>
        <row r="103">
          <cell r="AM103">
            <v>2</v>
          </cell>
          <cell r="AO103">
            <v>1</v>
          </cell>
        </row>
        <row r="104">
          <cell r="AM104">
            <v>3</v>
          </cell>
          <cell r="AO104">
            <v>1</v>
          </cell>
        </row>
        <row r="105">
          <cell r="AM105">
            <v>4</v>
          </cell>
          <cell r="AO105">
            <v>2</v>
          </cell>
          <cell r="AP105">
            <v>1</v>
          </cell>
        </row>
        <row r="106">
          <cell r="AM106">
            <v>5</v>
          </cell>
          <cell r="AO106">
            <v>2</v>
          </cell>
          <cell r="AP106">
            <v>1</v>
          </cell>
        </row>
        <row r="107">
          <cell r="AM107">
            <v>6</v>
          </cell>
          <cell r="AO107">
            <v>2</v>
          </cell>
          <cell r="AP107">
            <v>1</v>
          </cell>
          <cell r="AQ107">
            <v>0</v>
          </cell>
        </row>
        <row r="108">
          <cell r="AM108">
            <v>7</v>
          </cell>
          <cell r="AO108">
            <v>3</v>
          </cell>
          <cell r="AP108">
            <v>2</v>
          </cell>
          <cell r="AQ108">
            <v>1</v>
          </cell>
        </row>
        <row r="109">
          <cell r="AM109">
            <v>8</v>
          </cell>
          <cell r="AO109">
            <v>3</v>
          </cell>
          <cell r="AP109">
            <v>2</v>
          </cell>
          <cell r="AQ109">
            <v>1</v>
          </cell>
          <cell r="AR109">
            <v>1</v>
          </cell>
        </row>
        <row r="110">
          <cell r="AM110">
            <v>9</v>
          </cell>
          <cell r="AO110">
            <v>3</v>
          </cell>
          <cell r="AP110">
            <v>2</v>
          </cell>
          <cell r="AQ110">
            <v>2</v>
          </cell>
          <cell r="AR110">
            <v>1</v>
          </cell>
        </row>
        <row r="111">
          <cell r="AM111">
            <v>10</v>
          </cell>
          <cell r="AO111">
            <v>3</v>
          </cell>
          <cell r="AP111">
            <v>3</v>
          </cell>
          <cell r="AQ111">
            <v>2</v>
          </cell>
          <cell r="AR111">
            <v>1</v>
          </cell>
        </row>
      </sheetData>
      <sheetData sheetId="33">
        <row r="1">
          <cell r="G1" t="str">
            <v/>
          </cell>
          <cell r="L1" t="str">
            <v>Incarnate</v>
          </cell>
          <cell r="M1">
            <v>9</v>
          </cell>
        </row>
        <row r="2">
          <cell r="L2" t="str">
            <v>Soulborn</v>
          </cell>
          <cell r="M2">
            <v>9</v>
          </cell>
        </row>
        <row r="3">
          <cell r="F3" t="str">
            <v/>
          </cell>
          <cell r="L3" t="str">
            <v>Totemist</v>
          </cell>
          <cell r="M3">
            <v>9</v>
          </cell>
        </row>
        <row r="4">
          <cell r="L4" t="str">
            <v>Spinemeld Warrior</v>
          </cell>
          <cell r="M4">
            <v>9</v>
          </cell>
        </row>
        <row r="5">
          <cell r="G5" t="b">
            <v>0</v>
          </cell>
          <cell r="L5" t="str">
            <v/>
          </cell>
        </row>
        <row r="10">
          <cell r="G10" t="str">
            <v/>
          </cell>
        </row>
        <row r="14">
          <cell r="G14">
            <v>0</v>
          </cell>
        </row>
        <row r="23">
          <cell r="G23">
            <v>0</v>
          </cell>
        </row>
        <row r="29">
          <cell r="G29">
            <v>0</v>
          </cell>
        </row>
        <row r="38">
          <cell r="G38">
            <v>0</v>
          </cell>
        </row>
        <row r="44">
          <cell r="G44">
            <v>0</v>
          </cell>
        </row>
        <row r="46">
          <cell r="G46">
            <v>0</v>
          </cell>
        </row>
        <row r="49">
          <cell r="G49">
            <v>0</v>
          </cell>
        </row>
        <row r="53">
          <cell r="G53">
            <v>0</v>
          </cell>
        </row>
        <row r="60">
          <cell r="G60">
            <v>0</v>
          </cell>
        </row>
        <row r="70">
          <cell r="G70">
            <v>0</v>
          </cell>
        </row>
        <row r="72">
          <cell r="G72">
            <v>0</v>
          </cell>
        </row>
        <row r="81">
          <cell r="G81">
            <v>0</v>
          </cell>
        </row>
        <row r="86">
          <cell r="G86">
            <v>0</v>
          </cell>
        </row>
        <row r="89">
          <cell r="G89">
            <v>0</v>
          </cell>
        </row>
        <row r="95">
          <cell r="G95">
            <v>0</v>
          </cell>
        </row>
        <row r="99">
          <cell r="G99">
            <v>0</v>
          </cell>
        </row>
        <row r="100">
          <cell r="G100">
            <v>0</v>
          </cell>
        </row>
        <row r="102">
          <cell r="G102">
            <v>0</v>
          </cell>
        </row>
        <row r="103">
          <cell r="G103">
            <v>0</v>
          </cell>
        </row>
        <row r="104">
          <cell r="G104">
            <v>0</v>
          </cell>
        </row>
        <row r="106">
          <cell r="G106">
            <v>0</v>
          </cell>
        </row>
        <row r="108">
          <cell r="G108">
            <v>0</v>
          </cell>
        </row>
        <row r="118">
          <cell r="G118">
            <v>0</v>
          </cell>
        </row>
        <row r="121">
          <cell r="G121">
            <v>0</v>
          </cell>
        </row>
        <row r="122">
          <cell r="G122">
            <v>0</v>
          </cell>
        </row>
        <row r="124">
          <cell r="G124">
            <v>0</v>
          </cell>
        </row>
        <row r="126">
          <cell r="G126">
            <v>0</v>
          </cell>
        </row>
        <row r="130">
          <cell r="G130">
            <v>0</v>
          </cell>
        </row>
        <row r="131">
          <cell r="G131">
            <v>0</v>
          </cell>
        </row>
        <row r="137">
          <cell r="G137">
            <v>0</v>
          </cell>
        </row>
        <row r="147">
          <cell r="G147">
            <v>0</v>
          </cell>
        </row>
        <row r="149">
          <cell r="G149">
            <v>0</v>
          </cell>
        </row>
        <row r="150">
          <cell r="G150">
            <v>0</v>
          </cell>
        </row>
        <row r="156">
          <cell r="G156">
            <v>0</v>
          </cell>
        </row>
        <row r="163">
          <cell r="G163">
            <v>0</v>
          </cell>
        </row>
        <row r="170">
          <cell r="G170">
            <v>0</v>
          </cell>
        </row>
        <row r="172">
          <cell r="G172">
            <v>0</v>
          </cell>
        </row>
        <row r="173">
          <cell r="G173">
            <v>0</v>
          </cell>
        </row>
        <row r="175">
          <cell r="G175">
            <v>0</v>
          </cell>
        </row>
        <row r="186">
          <cell r="G186">
            <v>0</v>
          </cell>
        </row>
        <row r="196">
          <cell r="G196">
            <v>0</v>
          </cell>
        </row>
        <row r="199">
          <cell r="G199">
            <v>0</v>
          </cell>
        </row>
        <row r="201">
          <cell r="G201">
            <v>0</v>
          </cell>
        </row>
        <row r="208">
          <cell r="G208">
            <v>0</v>
          </cell>
        </row>
        <row r="210">
          <cell r="G210">
            <v>0</v>
          </cell>
        </row>
        <row r="222">
          <cell r="G222">
            <v>0</v>
          </cell>
        </row>
        <row r="228">
          <cell r="G228">
            <v>0</v>
          </cell>
        </row>
        <row r="232">
          <cell r="G232">
            <v>0</v>
          </cell>
        </row>
        <row r="238">
          <cell r="G238">
            <v>0</v>
          </cell>
        </row>
        <row r="241">
          <cell r="G241">
            <v>0</v>
          </cell>
        </row>
        <row r="244">
          <cell r="G244">
            <v>0</v>
          </cell>
        </row>
        <row r="246">
          <cell r="G246">
            <v>0</v>
          </cell>
        </row>
        <row r="252">
          <cell r="G252">
            <v>0</v>
          </cell>
        </row>
        <row r="259">
          <cell r="G259">
            <v>0</v>
          </cell>
        </row>
        <row r="260">
          <cell r="G260">
            <v>0</v>
          </cell>
        </row>
        <row r="263">
          <cell r="G263">
            <v>0</v>
          </cell>
        </row>
        <row r="266">
          <cell r="G266">
            <v>0</v>
          </cell>
        </row>
        <row r="267">
          <cell r="G267">
            <v>0</v>
          </cell>
        </row>
        <row r="272">
          <cell r="G272">
            <v>0</v>
          </cell>
        </row>
        <row r="273">
          <cell r="G273">
            <v>0</v>
          </cell>
        </row>
        <row r="275">
          <cell r="G275">
            <v>0</v>
          </cell>
        </row>
        <row r="278">
          <cell r="G278">
            <v>0</v>
          </cell>
        </row>
        <row r="281">
          <cell r="G281">
            <v>0</v>
          </cell>
        </row>
        <row r="285">
          <cell r="G285">
            <v>0</v>
          </cell>
        </row>
      </sheetData>
      <sheetData sheetId="34">
        <row r="1">
          <cell r="W1">
            <v>0</v>
          </cell>
        </row>
        <row r="3">
          <cell r="Z3">
            <v>0</v>
          </cell>
        </row>
        <row r="5">
          <cell r="Z5">
            <v>0</v>
          </cell>
        </row>
        <row r="6">
          <cell r="Z6">
            <v>0</v>
          </cell>
        </row>
        <row r="7">
          <cell r="Z7">
            <v>0</v>
          </cell>
        </row>
        <row r="10">
          <cell r="Z10">
            <v>0</v>
          </cell>
        </row>
        <row r="11">
          <cell r="Z11">
            <v>0</v>
          </cell>
        </row>
        <row r="12">
          <cell r="Z12">
            <v>0</v>
          </cell>
        </row>
        <row r="15">
          <cell r="Z15">
            <v>0</v>
          </cell>
        </row>
        <row r="16">
          <cell r="Z16">
            <v>0</v>
          </cell>
        </row>
        <row r="18">
          <cell r="Z18">
            <v>0</v>
          </cell>
        </row>
        <row r="26">
          <cell r="Z26">
            <v>0</v>
          </cell>
        </row>
        <row r="30">
          <cell r="Z30">
            <v>0</v>
          </cell>
        </row>
        <row r="36">
          <cell r="Z36">
            <v>0</v>
          </cell>
        </row>
        <row r="37">
          <cell r="Z37">
            <v>0</v>
          </cell>
        </row>
        <row r="39">
          <cell r="Z39">
            <v>0</v>
          </cell>
        </row>
        <row r="51">
          <cell r="Z51">
            <v>0</v>
          </cell>
          <cell r="AA51">
            <v>0</v>
          </cell>
        </row>
        <row r="52">
          <cell r="Z52">
            <v>0</v>
          </cell>
        </row>
        <row r="53">
          <cell r="Z53">
            <v>0</v>
          </cell>
        </row>
      </sheetData>
      <sheetData sheetId="35">
        <row r="1">
          <cell r="Y1" t="b">
            <v>0</v>
          </cell>
        </row>
        <row r="6">
          <cell r="X6">
            <v>0</v>
          </cell>
          <cell r="AP6" t="str">
            <v/>
          </cell>
          <cell r="AQ6" t="str">
            <v/>
          </cell>
          <cell r="AR6" t="str">
            <v/>
          </cell>
          <cell r="AS6" t="str">
            <v/>
          </cell>
          <cell r="AX6" t="str">
            <v/>
          </cell>
          <cell r="AY6" t="str">
            <v/>
          </cell>
          <cell r="AZ6" t="str">
            <v/>
          </cell>
          <cell r="BA6" t="str">
            <v/>
          </cell>
          <cell r="BB6" t="str">
            <v/>
          </cell>
          <cell r="BC6" t="str">
            <v/>
          </cell>
        </row>
        <row r="7">
          <cell r="X7">
            <v>0</v>
          </cell>
          <cell r="Z7" t="str">
            <v>Select Class</v>
          </cell>
          <cell r="AD7" t="str">
            <v>None</v>
          </cell>
          <cell r="BJ7">
            <v>0</v>
          </cell>
          <cell r="BN7">
            <v>0</v>
          </cell>
          <cell r="BO7" t="str">
            <v>Select Class</v>
          </cell>
        </row>
        <row r="8">
          <cell r="Z8" t="str">
            <v>Select Class</v>
          </cell>
          <cell r="AD8" t="str">
            <v>None</v>
          </cell>
          <cell r="BJ8">
            <v>0</v>
          </cell>
          <cell r="BN8">
            <v>1</v>
          </cell>
          <cell r="BO8" t="str">
            <v>Crusader</v>
          </cell>
        </row>
        <row r="9">
          <cell r="Z9" t="str">
            <v>Select Class</v>
          </cell>
          <cell r="AD9" t="str">
            <v>None</v>
          </cell>
          <cell r="BJ9">
            <v>0</v>
          </cell>
          <cell r="BN9">
            <v>2</v>
          </cell>
          <cell r="BO9" t="str">
            <v>Swordsage</v>
          </cell>
        </row>
        <row r="10">
          <cell r="AA10" t="str">
            <v>Select Class</v>
          </cell>
          <cell r="AD10" t="str">
            <v>None</v>
          </cell>
          <cell r="BJ10">
            <v>1</v>
          </cell>
          <cell r="BN10">
            <v>3</v>
          </cell>
          <cell r="BO10" t="str">
            <v>Warblade</v>
          </cell>
        </row>
        <row r="11">
          <cell r="Z11" t="str">
            <v>Select Class</v>
          </cell>
          <cell r="AD11" t="str">
            <v>None</v>
          </cell>
          <cell r="BN11">
            <v>4</v>
          </cell>
          <cell r="BO11" t="str">
            <v>Other</v>
          </cell>
        </row>
        <row r="12">
          <cell r="Z12" t="str">
            <v>Select Class</v>
          </cell>
          <cell r="AD12" t="str">
            <v>None</v>
          </cell>
        </row>
        <row r="13">
          <cell r="Z13" t="str">
            <v>Select Class</v>
          </cell>
          <cell r="AD13" t="str">
            <v>None</v>
          </cell>
          <cell r="BJ13">
            <v>4</v>
          </cell>
        </row>
        <row r="14">
          <cell r="Z14" t="str">
            <v>Select Class</v>
          </cell>
          <cell r="AD14" t="str">
            <v>None</v>
          </cell>
          <cell r="BJ14">
            <v>5</v>
          </cell>
        </row>
        <row r="15">
          <cell r="Z15" t="str">
            <v>Select Class</v>
          </cell>
          <cell r="AD15" t="str">
            <v>None</v>
          </cell>
          <cell r="BJ15">
            <v>2</v>
          </cell>
        </row>
        <row r="16">
          <cell r="Z16" t="str">
            <v>Select Class</v>
          </cell>
          <cell r="AD16" t="str">
            <v>None</v>
          </cell>
          <cell r="BJ16">
            <v>0</v>
          </cell>
        </row>
        <row r="17">
          <cell r="Z17" t="str">
            <v>Select Class</v>
          </cell>
          <cell r="AD17" t="str">
            <v>None</v>
          </cell>
        </row>
        <row r="18">
          <cell r="AA18" t="str">
            <v>Select Class</v>
          </cell>
          <cell r="AD18" t="str">
            <v>None</v>
          </cell>
        </row>
        <row r="19">
          <cell r="Z19" t="str">
            <v>Select Class</v>
          </cell>
          <cell r="AD19" t="str">
            <v>None</v>
          </cell>
          <cell r="BJ19">
            <v>5</v>
          </cell>
        </row>
        <row r="20">
          <cell r="Z20" t="str">
            <v>Select Class</v>
          </cell>
          <cell r="AD20" t="str">
            <v>None</v>
          </cell>
          <cell r="BJ20">
            <v>4</v>
          </cell>
        </row>
        <row r="21">
          <cell r="Z21" t="str">
            <v>Select Class</v>
          </cell>
          <cell r="AD21" t="str">
            <v>None</v>
          </cell>
          <cell r="BJ21">
            <v>3</v>
          </cell>
        </row>
        <row r="22">
          <cell r="Z22" t="str">
            <v>Select Class</v>
          </cell>
          <cell r="AD22" t="str">
            <v>None</v>
          </cell>
          <cell r="BJ22">
            <v>0</v>
          </cell>
        </row>
        <row r="23">
          <cell r="Z23" t="str">
            <v>Select Class</v>
          </cell>
          <cell r="AD23" t="str">
            <v>None</v>
          </cell>
        </row>
        <row r="24">
          <cell r="Z24" t="str">
            <v>Select Class</v>
          </cell>
          <cell r="AD24" t="str">
            <v>None</v>
          </cell>
        </row>
        <row r="25">
          <cell r="Z25" t="str">
            <v>Select Class</v>
          </cell>
          <cell r="AD25" t="str">
            <v>None</v>
          </cell>
          <cell r="BJ25">
            <v>0</v>
          </cell>
        </row>
        <row r="26">
          <cell r="Z26" t="str">
            <v>Select Class</v>
          </cell>
          <cell r="AD26" t="str">
            <v>None</v>
          </cell>
          <cell r="BJ26">
            <v>0</v>
          </cell>
        </row>
        <row r="27">
          <cell r="AA27" t="str">
            <v>Select Class</v>
          </cell>
          <cell r="AD27" t="str">
            <v>None</v>
          </cell>
          <cell r="BJ27">
            <v>1</v>
          </cell>
        </row>
        <row r="28">
          <cell r="Z28" t="str">
            <v>Select Class</v>
          </cell>
          <cell r="AD28" t="str">
            <v>None</v>
          </cell>
          <cell r="BJ28">
            <v>0</v>
          </cell>
        </row>
        <row r="29">
          <cell r="Z29" t="str">
            <v>Select Class</v>
          </cell>
          <cell r="AD29" t="str">
            <v>None</v>
          </cell>
        </row>
        <row r="30">
          <cell r="Z30" t="str">
            <v>Select Class</v>
          </cell>
          <cell r="AD30" t="str">
            <v>None</v>
          </cell>
        </row>
        <row r="31">
          <cell r="AA31" t="str">
            <v>Select Class</v>
          </cell>
          <cell r="AD31" t="str">
            <v>None</v>
          </cell>
        </row>
        <row r="32">
          <cell r="Z32" t="str">
            <v>Select Class</v>
          </cell>
          <cell r="AD32" t="str">
            <v>None</v>
          </cell>
        </row>
        <row r="33">
          <cell r="Z33" t="str">
            <v>Select Class</v>
          </cell>
          <cell r="AD33" t="str">
            <v>None</v>
          </cell>
          <cell r="AE33">
            <v>14</v>
          </cell>
        </row>
        <row r="34">
          <cell r="AD34" t="str">
            <v>None</v>
          </cell>
        </row>
        <row r="35">
          <cell r="AD35" t="str">
            <v>None</v>
          </cell>
        </row>
        <row r="36">
          <cell r="X36">
            <v>0</v>
          </cell>
          <cell r="Z36" t="str">
            <v>Select Class</v>
          </cell>
          <cell r="AD36" t="str">
            <v>None</v>
          </cell>
          <cell r="AE36">
            <v>8</v>
          </cell>
        </row>
        <row r="37">
          <cell r="AA37" t="str">
            <v>Select Class</v>
          </cell>
          <cell r="AD37" t="str">
            <v>None</v>
          </cell>
        </row>
        <row r="38">
          <cell r="AA38" t="str">
            <v>Select Class</v>
          </cell>
          <cell r="AD38" t="str">
            <v>None</v>
          </cell>
        </row>
        <row r="39">
          <cell r="Z39" t="str">
            <v>Select Class</v>
          </cell>
          <cell r="AD39" t="str">
            <v>None</v>
          </cell>
        </row>
        <row r="40">
          <cell r="Z40" t="str">
            <v>Select Class</v>
          </cell>
          <cell r="AD40" t="str">
            <v>None</v>
          </cell>
        </row>
        <row r="41">
          <cell r="Z41" t="str">
            <v>Select Class</v>
          </cell>
          <cell r="AD41" t="str">
            <v>None</v>
          </cell>
        </row>
        <row r="42">
          <cell r="Z42" t="str">
            <v>Select Class</v>
          </cell>
          <cell r="AD42" t="str">
            <v>None</v>
          </cell>
        </row>
        <row r="43">
          <cell r="Z43" t="str">
            <v>Select Class</v>
          </cell>
          <cell r="AD43" t="str">
            <v>None</v>
          </cell>
        </row>
        <row r="44">
          <cell r="AA44" t="str">
            <v>Select Class</v>
          </cell>
          <cell r="AD44" t="str">
            <v>None</v>
          </cell>
        </row>
        <row r="45">
          <cell r="Z45" t="str">
            <v>Select Class</v>
          </cell>
          <cell r="AD45" t="str">
            <v>None</v>
          </cell>
        </row>
        <row r="46">
          <cell r="Z46" t="str">
            <v>Select Class</v>
          </cell>
          <cell r="AD46" t="str">
            <v>None</v>
          </cell>
        </row>
        <row r="47">
          <cell r="Z47" t="str">
            <v>Select Class</v>
          </cell>
          <cell r="AD47" t="str">
            <v>None</v>
          </cell>
        </row>
        <row r="48">
          <cell r="Z48" t="str">
            <v>Select Class</v>
          </cell>
          <cell r="AD48" t="str">
            <v>None</v>
          </cell>
        </row>
        <row r="49">
          <cell r="Z49" t="str">
            <v>Select Class</v>
          </cell>
          <cell r="AD49" t="str">
            <v>None</v>
          </cell>
        </row>
        <row r="50">
          <cell r="Z50" t="str">
            <v>Select Class</v>
          </cell>
          <cell r="AD50" t="str">
            <v>None</v>
          </cell>
        </row>
        <row r="51">
          <cell r="Z51" t="str">
            <v>Select Class</v>
          </cell>
          <cell r="AD51" t="str">
            <v>None</v>
          </cell>
        </row>
        <row r="52">
          <cell r="AA52" t="str">
            <v>Select Class</v>
          </cell>
          <cell r="AD52" t="str">
            <v>None</v>
          </cell>
        </row>
        <row r="53">
          <cell r="AA53" t="str">
            <v>Select Class</v>
          </cell>
          <cell r="AD53" t="str">
            <v>None</v>
          </cell>
        </row>
        <row r="54">
          <cell r="AA54" t="str">
            <v>Select Class</v>
          </cell>
          <cell r="AD54" t="str">
            <v>None</v>
          </cell>
        </row>
        <row r="55">
          <cell r="AA55" t="str">
            <v>Select Class</v>
          </cell>
          <cell r="AD55" t="str">
            <v>None</v>
          </cell>
        </row>
        <row r="56">
          <cell r="Z56" t="str">
            <v>Select Class</v>
          </cell>
          <cell r="AD56" t="str">
            <v>None</v>
          </cell>
        </row>
        <row r="57">
          <cell r="Z57" t="str">
            <v>Select Class</v>
          </cell>
          <cell r="AD57" t="str">
            <v>None</v>
          </cell>
        </row>
        <row r="58">
          <cell r="Z58" t="str">
            <v>Select Class</v>
          </cell>
          <cell r="AD58" t="str">
            <v>None</v>
          </cell>
        </row>
        <row r="59">
          <cell r="Z59" t="str">
            <v>Select Class</v>
          </cell>
          <cell r="AD59" t="str">
            <v>None</v>
          </cell>
        </row>
        <row r="60">
          <cell r="AA60" t="str">
            <v>Select Class</v>
          </cell>
          <cell r="AD60" t="str">
            <v>None</v>
          </cell>
        </row>
        <row r="61">
          <cell r="Z61" t="str">
            <v>Select Class</v>
          </cell>
          <cell r="AD61" t="str">
            <v>None</v>
          </cell>
        </row>
        <row r="62">
          <cell r="AD62" t="str">
            <v>None</v>
          </cell>
        </row>
        <row r="63">
          <cell r="AD63" t="str">
            <v>None</v>
          </cell>
        </row>
        <row r="64">
          <cell r="X64">
            <v>0</v>
          </cell>
          <cell r="Z64" t="str">
            <v>Select Class</v>
          </cell>
          <cell r="AD64" t="str">
            <v>None</v>
          </cell>
          <cell r="AE64">
            <v>11</v>
          </cell>
        </row>
        <row r="65">
          <cell r="Z65" t="str">
            <v>Select Class</v>
          </cell>
          <cell r="AD65" t="str">
            <v>None</v>
          </cell>
        </row>
        <row r="66">
          <cell r="AA66" t="str">
            <v>Select Class</v>
          </cell>
          <cell r="AD66" t="str">
            <v>None</v>
          </cell>
        </row>
        <row r="67">
          <cell r="Z67" t="str">
            <v>Select Class</v>
          </cell>
          <cell r="AD67" t="str">
            <v>None</v>
          </cell>
        </row>
        <row r="68">
          <cell r="Z68" t="str">
            <v>Select Class</v>
          </cell>
          <cell r="AD68" t="str">
            <v>None</v>
          </cell>
        </row>
        <row r="69">
          <cell r="Z69" t="str">
            <v>Select Class</v>
          </cell>
          <cell r="AD69" t="str">
            <v>None</v>
          </cell>
        </row>
        <row r="70">
          <cell r="Z70" t="str">
            <v>Select Class</v>
          </cell>
          <cell r="AD70" t="str">
            <v>None</v>
          </cell>
        </row>
        <row r="71">
          <cell r="AA71" t="str">
            <v>Select Class</v>
          </cell>
          <cell r="AD71" t="str">
            <v>None</v>
          </cell>
        </row>
        <row r="72">
          <cell r="Z72" t="str">
            <v>Select Class</v>
          </cell>
          <cell r="AD72" t="str">
            <v>None</v>
          </cell>
        </row>
        <row r="73">
          <cell r="Z73" t="str">
            <v>Select Class</v>
          </cell>
          <cell r="AD73" t="str">
            <v>None</v>
          </cell>
        </row>
        <row r="74">
          <cell r="Z74" t="str">
            <v>Select Class</v>
          </cell>
          <cell r="AD74" t="str">
            <v>None</v>
          </cell>
        </row>
        <row r="75">
          <cell r="Z75" t="str">
            <v>Select Class</v>
          </cell>
          <cell r="AD75" t="str">
            <v>None</v>
          </cell>
        </row>
        <row r="76">
          <cell r="AA76" t="str">
            <v>Select Class</v>
          </cell>
          <cell r="AD76" t="str">
            <v>None</v>
          </cell>
        </row>
        <row r="77">
          <cell r="Z77" t="str">
            <v>Select Class</v>
          </cell>
          <cell r="AD77" t="str">
            <v>None</v>
          </cell>
        </row>
        <row r="78">
          <cell r="Z78" t="str">
            <v>Select Class</v>
          </cell>
          <cell r="AD78" t="str">
            <v>None</v>
          </cell>
        </row>
        <row r="79">
          <cell r="Z79" t="str">
            <v>Select Class</v>
          </cell>
          <cell r="AD79" t="str">
            <v>None</v>
          </cell>
        </row>
        <row r="80">
          <cell r="Z80" t="str">
            <v>Select Class</v>
          </cell>
          <cell r="AD80" t="str">
            <v>None</v>
          </cell>
        </row>
        <row r="81">
          <cell r="Z81" t="str">
            <v>Select Class</v>
          </cell>
          <cell r="AD81" t="str">
            <v>None</v>
          </cell>
        </row>
        <row r="82">
          <cell r="Z82" t="str">
            <v>Select Class</v>
          </cell>
          <cell r="AD82" t="str">
            <v>None</v>
          </cell>
        </row>
        <row r="83">
          <cell r="Z83" t="str">
            <v>Select Class</v>
          </cell>
          <cell r="AD83" t="str">
            <v>None</v>
          </cell>
        </row>
        <row r="84">
          <cell r="AA84" t="str">
            <v>Select Class</v>
          </cell>
          <cell r="AD84" t="str">
            <v>None</v>
          </cell>
        </row>
        <row r="85">
          <cell r="Z85" t="str">
            <v>Select Class</v>
          </cell>
          <cell r="AD85" t="str">
            <v>None</v>
          </cell>
        </row>
        <row r="86">
          <cell r="AD86" t="str">
            <v>None</v>
          </cell>
        </row>
        <row r="87">
          <cell r="AD87" t="str">
            <v>None</v>
          </cell>
        </row>
        <row r="88">
          <cell r="X88">
            <v>0</v>
          </cell>
          <cell r="AA88" t="str">
            <v>Select Class</v>
          </cell>
          <cell r="AD88" t="str">
            <v>None</v>
          </cell>
          <cell r="AE88">
            <v>10</v>
          </cell>
        </row>
        <row r="89">
          <cell r="Z89" t="str">
            <v>Select Class</v>
          </cell>
          <cell r="AD89" t="str">
            <v>None</v>
          </cell>
        </row>
        <row r="90">
          <cell r="Z90" t="str">
            <v>Select Class</v>
          </cell>
          <cell r="AD90" t="str">
            <v>None</v>
          </cell>
        </row>
        <row r="91">
          <cell r="Z91" t="str">
            <v>Select Class</v>
          </cell>
          <cell r="AD91" t="str">
            <v>None</v>
          </cell>
        </row>
        <row r="92">
          <cell r="Z92" t="str">
            <v>Select Class</v>
          </cell>
          <cell r="AD92" t="str">
            <v>None</v>
          </cell>
        </row>
        <row r="93">
          <cell r="AA93" t="str">
            <v>Select Class</v>
          </cell>
          <cell r="AD93" t="str">
            <v>None</v>
          </cell>
        </row>
        <row r="94">
          <cell r="Z94" t="str">
            <v>Select Class</v>
          </cell>
          <cell r="AD94" t="str">
            <v>None</v>
          </cell>
        </row>
        <row r="95">
          <cell r="Z95" t="str">
            <v>Select Class</v>
          </cell>
          <cell r="AD95" t="str">
            <v>None</v>
          </cell>
        </row>
        <row r="96">
          <cell r="Z96" t="str">
            <v>Select Class</v>
          </cell>
          <cell r="AD96" t="str">
            <v>None</v>
          </cell>
        </row>
        <row r="97">
          <cell r="Z97" t="str">
            <v>Select Class</v>
          </cell>
          <cell r="AD97" t="str">
            <v>None</v>
          </cell>
        </row>
        <row r="98">
          <cell r="AA98" t="str">
            <v>Select Class</v>
          </cell>
          <cell r="AD98" t="str">
            <v>None</v>
          </cell>
        </row>
        <row r="99">
          <cell r="Z99" t="str">
            <v>Select Class</v>
          </cell>
          <cell r="AD99" t="str">
            <v>None</v>
          </cell>
        </row>
        <row r="100">
          <cell r="Z100" t="str">
            <v>Select Class</v>
          </cell>
          <cell r="AD100" t="str">
            <v>None</v>
          </cell>
        </row>
        <row r="101">
          <cell r="Z101" t="str">
            <v>Select Class</v>
          </cell>
          <cell r="AD101" t="str">
            <v>None</v>
          </cell>
        </row>
        <row r="102">
          <cell r="Z102" t="str">
            <v>Select Class</v>
          </cell>
          <cell r="AD102" t="str">
            <v>None</v>
          </cell>
        </row>
        <row r="103">
          <cell r="Z103" t="str">
            <v>Select Class</v>
          </cell>
          <cell r="AD103" t="str">
            <v>None</v>
          </cell>
        </row>
        <row r="104">
          <cell r="Z104" t="str">
            <v>Select Class</v>
          </cell>
          <cell r="AD104" t="str">
            <v>None</v>
          </cell>
        </row>
        <row r="105">
          <cell r="Z105" t="str">
            <v>Select Class</v>
          </cell>
          <cell r="AD105" t="str">
            <v>None</v>
          </cell>
        </row>
        <row r="106">
          <cell r="Z106" t="str">
            <v>Select Class</v>
          </cell>
          <cell r="AD106" t="str">
            <v>None</v>
          </cell>
        </row>
        <row r="107">
          <cell r="AA107" t="str">
            <v>Select Class</v>
          </cell>
          <cell r="AD107" t="str">
            <v>None</v>
          </cell>
        </row>
        <row r="108">
          <cell r="Z108" t="str">
            <v>Select Class</v>
          </cell>
          <cell r="AD108" t="str">
            <v>None</v>
          </cell>
        </row>
        <row r="109">
          <cell r="AD109" t="str">
            <v>None</v>
          </cell>
        </row>
        <row r="110">
          <cell r="AD110" t="str">
            <v>None</v>
          </cell>
        </row>
        <row r="111">
          <cell r="X111">
            <v>0</v>
          </cell>
          <cell r="Z111" t="str">
            <v>Select Class</v>
          </cell>
          <cell r="AD111" t="str">
            <v>None</v>
          </cell>
          <cell r="AE111">
            <v>9</v>
          </cell>
        </row>
        <row r="112">
          <cell r="Z112" t="str">
            <v>Select Class</v>
          </cell>
          <cell r="AD112" t="str">
            <v>None</v>
          </cell>
        </row>
        <row r="113">
          <cell r="AA113" t="str">
            <v>Select Class</v>
          </cell>
          <cell r="AD113" t="str">
            <v>None</v>
          </cell>
        </row>
        <row r="114">
          <cell r="Z114" t="str">
            <v>Select Class</v>
          </cell>
          <cell r="AD114" t="str">
            <v>None</v>
          </cell>
        </row>
        <row r="115">
          <cell r="Z115" t="str">
            <v>Select Class</v>
          </cell>
          <cell r="AD115" t="str">
            <v>None</v>
          </cell>
        </row>
        <row r="116">
          <cell r="Z116" t="str">
            <v>Select Class</v>
          </cell>
          <cell r="AD116" t="str">
            <v>None</v>
          </cell>
        </row>
        <row r="117">
          <cell r="Z117" t="str">
            <v>Select Class</v>
          </cell>
          <cell r="AD117" t="str">
            <v>None</v>
          </cell>
        </row>
        <row r="118">
          <cell r="AA118" t="str">
            <v>Select Class</v>
          </cell>
          <cell r="AD118" t="str">
            <v>None</v>
          </cell>
        </row>
        <row r="119">
          <cell r="Z119" t="str">
            <v>Select Class</v>
          </cell>
          <cell r="AD119" t="str">
            <v>None</v>
          </cell>
        </row>
        <row r="120">
          <cell r="Z120" t="str">
            <v>Select Class</v>
          </cell>
          <cell r="AD120" t="str">
            <v>None</v>
          </cell>
        </row>
        <row r="121">
          <cell r="Z121" t="str">
            <v>Select Class</v>
          </cell>
          <cell r="AD121" t="str">
            <v>None</v>
          </cell>
        </row>
        <row r="122">
          <cell r="AA122" t="str">
            <v>Select Class</v>
          </cell>
          <cell r="AD122" t="str">
            <v>None</v>
          </cell>
        </row>
        <row r="123">
          <cell r="Z123" t="str">
            <v>Select Class</v>
          </cell>
          <cell r="AD123" t="str">
            <v>None</v>
          </cell>
        </row>
        <row r="124">
          <cell r="Z124" t="str">
            <v>Select Class</v>
          </cell>
          <cell r="AD124" t="str">
            <v>None</v>
          </cell>
        </row>
        <row r="125">
          <cell r="Z125" t="str">
            <v>Select Class</v>
          </cell>
          <cell r="AD125" t="str">
            <v>None</v>
          </cell>
        </row>
        <row r="126">
          <cell r="Z126" t="str">
            <v>Select Class</v>
          </cell>
          <cell r="AD126" t="str">
            <v>None</v>
          </cell>
        </row>
        <row r="127">
          <cell r="Z127" t="str">
            <v>Select Class</v>
          </cell>
          <cell r="AD127" t="str">
            <v>None</v>
          </cell>
        </row>
        <row r="128">
          <cell r="Z128" t="str">
            <v>Select Class</v>
          </cell>
          <cell r="AD128" t="str">
            <v>None</v>
          </cell>
        </row>
        <row r="129">
          <cell r="AA129" t="str">
            <v>Select Class</v>
          </cell>
          <cell r="AD129" t="str">
            <v>None</v>
          </cell>
        </row>
        <row r="130">
          <cell r="Z130" t="str">
            <v>Select Class</v>
          </cell>
          <cell r="AD130" t="str">
            <v>None</v>
          </cell>
        </row>
        <row r="131">
          <cell r="AD131" t="str">
            <v>None</v>
          </cell>
        </row>
        <row r="132">
          <cell r="AD132" t="str">
            <v>None</v>
          </cell>
        </row>
        <row r="133">
          <cell r="X133">
            <v>0</v>
          </cell>
          <cell r="AA133" t="str">
            <v>Select Class</v>
          </cell>
          <cell r="AD133" t="str">
            <v>None</v>
          </cell>
          <cell r="AE133">
            <v>6</v>
          </cell>
        </row>
        <row r="134">
          <cell r="Z134" t="str">
            <v>Select Class</v>
          </cell>
          <cell r="AD134" t="str">
            <v>None</v>
          </cell>
        </row>
        <row r="135">
          <cell r="AA135" t="str">
            <v>Select Class</v>
          </cell>
          <cell r="AD135" t="str">
            <v>None</v>
          </cell>
        </row>
        <row r="136">
          <cell r="Z136" t="str">
            <v>Select Class</v>
          </cell>
          <cell r="AD136" t="str">
            <v>None</v>
          </cell>
        </row>
        <row r="137">
          <cell r="Z137" t="str">
            <v>Select Class</v>
          </cell>
          <cell r="AD137" t="str">
            <v>None</v>
          </cell>
        </row>
        <row r="138">
          <cell r="Z138" t="str">
            <v>Select Class</v>
          </cell>
          <cell r="AD138" t="str">
            <v>None</v>
          </cell>
        </row>
        <row r="139">
          <cell r="Z139" t="str">
            <v>Select Class</v>
          </cell>
          <cell r="AD139" t="str">
            <v>None</v>
          </cell>
        </row>
        <row r="140">
          <cell r="AA140" t="str">
            <v>Select Class</v>
          </cell>
          <cell r="AD140" t="str">
            <v>None</v>
          </cell>
        </row>
        <row r="141">
          <cell r="AA141" t="str">
            <v>Select Class</v>
          </cell>
          <cell r="AD141" t="str">
            <v>None</v>
          </cell>
        </row>
        <row r="142">
          <cell r="Z142" t="str">
            <v>Select Class</v>
          </cell>
          <cell r="AD142" t="str">
            <v>None</v>
          </cell>
        </row>
        <row r="143">
          <cell r="Z143" t="str">
            <v>Select Class</v>
          </cell>
          <cell r="AD143" t="str">
            <v>None</v>
          </cell>
        </row>
        <row r="144">
          <cell r="Z144" t="str">
            <v>Select Class</v>
          </cell>
          <cell r="AD144" t="str">
            <v>None</v>
          </cell>
        </row>
        <row r="145">
          <cell r="Z145" t="str">
            <v>Select Class</v>
          </cell>
          <cell r="AD145" t="str">
            <v>None</v>
          </cell>
        </row>
        <row r="146">
          <cell r="Z146" t="str">
            <v>Select Class</v>
          </cell>
          <cell r="AD146" t="str">
            <v>None</v>
          </cell>
        </row>
        <row r="147">
          <cell r="Z147" t="str">
            <v>Select Class</v>
          </cell>
          <cell r="AD147" t="str">
            <v>None</v>
          </cell>
        </row>
        <row r="148">
          <cell r="AA148" t="str">
            <v>Select Class</v>
          </cell>
          <cell r="AD148" t="str">
            <v>None</v>
          </cell>
        </row>
        <row r="149">
          <cell r="Z149" t="str">
            <v>Select Class</v>
          </cell>
          <cell r="AD149" t="str">
            <v>None</v>
          </cell>
        </row>
        <row r="150">
          <cell r="Z150" t="str">
            <v>Select Class</v>
          </cell>
          <cell r="AD150" t="str">
            <v>None</v>
          </cell>
        </row>
        <row r="151">
          <cell r="Z151" t="str">
            <v>Select Class</v>
          </cell>
          <cell r="AD151" t="str">
            <v>None</v>
          </cell>
        </row>
        <row r="152">
          <cell r="Z152" t="str">
            <v>Select Class</v>
          </cell>
          <cell r="AD152" t="str">
            <v>None</v>
          </cell>
        </row>
        <row r="153">
          <cell r="Z153" t="str">
            <v>Select Class</v>
          </cell>
          <cell r="AD153" t="str">
            <v>None</v>
          </cell>
        </row>
        <row r="154">
          <cell r="AA154" t="str">
            <v>Select Class</v>
          </cell>
          <cell r="AD154" t="str">
            <v>None</v>
          </cell>
        </row>
        <row r="155">
          <cell r="Z155" t="str">
            <v>Select Class</v>
          </cell>
          <cell r="AD155" t="str">
            <v>None</v>
          </cell>
        </row>
        <row r="156">
          <cell r="Z156" t="str">
            <v>Select Class</v>
          </cell>
          <cell r="AD156" t="str">
            <v>None</v>
          </cell>
        </row>
        <row r="157">
          <cell r="Z157" t="str">
            <v>Select Class</v>
          </cell>
          <cell r="AD157" t="str">
            <v>None</v>
          </cell>
        </row>
        <row r="158">
          <cell r="AD158" t="str">
            <v>None</v>
          </cell>
        </row>
        <row r="159">
          <cell r="AD159" t="str">
            <v>None</v>
          </cell>
        </row>
        <row r="160">
          <cell r="X160">
            <v>0</v>
          </cell>
          <cell r="Z160" t="str">
            <v>Select Class</v>
          </cell>
          <cell r="AD160" t="str">
            <v>None</v>
          </cell>
        </row>
        <row r="161">
          <cell r="Z161" t="str">
            <v>Select Class</v>
          </cell>
          <cell r="AD161" t="str">
            <v>None</v>
          </cell>
        </row>
        <row r="162">
          <cell r="AA162" t="str">
            <v>Select Class</v>
          </cell>
          <cell r="AD162" t="str">
            <v>None</v>
          </cell>
        </row>
        <row r="163">
          <cell r="Z163" t="str">
            <v>Select Class</v>
          </cell>
          <cell r="AD163" t="str">
            <v>None</v>
          </cell>
        </row>
        <row r="164">
          <cell r="Z164" t="str">
            <v>Select Class</v>
          </cell>
          <cell r="AD164" t="str">
            <v>None</v>
          </cell>
        </row>
        <row r="165">
          <cell r="Z165" t="str">
            <v>Select Class</v>
          </cell>
          <cell r="AD165" t="str">
            <v>None</v>
          </cell>
        </row>
        <row r="166">
          <cell r="AA166" t="str">
            <v>Select Class</v>
          </cell>
          <cell r="AD166" t="str">
            <v>None</v>
          </cell>
        </row>
        <row r="167">
          <cell r="AA167" t="str">
            <v>Select Class</v>
          </cell>
          <cell r="AD167" t="str">
            <v>None</v>
          </cell>
        </row>
        <row r="168">
          <cell r="Z168" t="str">
            <v>Select Class</v>
          </cell>
          <cell r="AD168" t="str">
            <v>None</v>
          </cell>
        </row>
        <row r="169">
          <cell r="Z169" t="str">
            <v>Select Class</v>
          </cell>
          <cell r="AD169" t="str">
            <v>None</v>
          </cell>
        </row>
        <row r="170">
          <cell r="Z170" t="str">
            <v>Select Class</v>
          </cell>
          <cell r="AD170" t="str">
            <v>None</v>
          </cell>
        </row>
        <row r="171">
          <cell r="Z171" t="str">
            <v>Select Class</v>
          </cell>
          <cell r="AD171" t="str">
            <v>None</v>
          </cell>
        </row>
        <row r="172">
          <cell r="Z172" t="str">
            <v>Select Class</v>
          </cell>
          <cell r="AD172" t="str">
            <v>None</v>
          </cell>
        </row>
        <row r="173">
          <cell r="AA173" t="str">
            <v>Select Class</v>
          </cell>
          <cell r="AD173" t="str">
            <v>None</v>
          </cell>
        </row>
        <row r="174">
          <cell r="Z174" t="str">
            <v>Select Class</v>
          </cell>
          <cell r="AD174" t="str">
            <v>None</v>
          </cell>
        </row>
        <row r="175">
          <cell r="Z175" t="str">
            <v>Select Class</v>
          </cell>
          <cell r="AD175" t="str">
            <v>None</v>
          </cell>
        </row>
        <row r="176">
          <cell r="Z176" t="str">
            <v>Select Class</v>
          </cell>
          <cell r="AD176" t="str">
            <v>None</v>
          </cell>
        </row>
        <row r="177">
          <cell r="Z177" t="str">
            <v>Select Class</v>
          </cell>
          <cell r="AD177" t="str">
            <v>None</v>
          </cell>
        </row>
        <row r="178">
          <cell r="Z178" t="str">
            <v>Select Class</v>
          </cell>
          <cell r="AD178" t="str">
            <v>None</v>
          </cell>
        </row>
        <row r="179">
          <cell r="Z179" t="str">
            <v>Select Class</v>
          </cell>
          <cell r="AD179" t="str">
            <v>None</v>
          </cell>
        </row>
        <row r="180">
          <cell r="Z180" t="str">
            <v>Select Class</v>
          </cell>
          <cell r="AD180" t="str">
            <v>None</v>
          </cell>
        </row>
        <row r="181">
          <cell r="Z181" t="str">
            <v>Select Class</v>
          </cell>
          <cell r="AD181" t="str">
            <v>None</v>
          </cell>
        </row>
        <row r="182">
          <cell r="AA182" t="str">
            <v>Select Class</v>
          </cell>
          <cell r="AD182" t="str">
            <v>None</v>
          </cell>
        </row>
        <row r="183">
          <cell r="Z183" t="str">
            <v>Select Class</v>
          </cell>
          <cell r="AD183" t="str">
            <v>None</v>
          </cell>
        </row>
        <row r="184">
          <cell r="AD184" t="str">
            <v>None</v>
          </cell>
        </row>
        <row r="185">
          <cell r="AD185" t="str">
            <v>None</v>
          </cell>
        </row>
        <row r="186">
          <cell r="X186">
            <v>0</v>
          </cell>
          <cell r="AA186" t="str">
            <v>Select Class</v>
          </cell>
          <cell r="AD186" t="str">
            <v>None</v>
          </cell>
        </row>
        <row r="187">
          <cell r="AA187" t="str">
            <v>Select Class</v>
          </cell>
          <cell r="AD187" t="str">
            <v>None</v>
          </cell>
        </row>
        <row r="188">
          <cell r="Z188" t="str">
            <v>Select Class</v>
          </cell>
          <cell r="AD188" t="str">
            <v>None</v>
          </cell>
        </row>
        <row r="189">
          <cell r="Z189" t="str">
            <v>Select Class</v>
          </cell>
          <cell r="AD189" t="str">
            <v>None</v>
          </cell>
        </row>
        <row r="190">
          <cell r="Z190" t="str">
            <v>Select Class</v>
          </cell>
          <cell r="AD190" t="str">
            <v>None</v>
          </cell>
        </row>
        <row r="191">
          <cell r="Z191" t="str">
            <v>Select Class</v>
          </cell>
          <cell r="AD191" t="str">
            <v>None</v>
          </cell>
        </row>
        <row r="192">
          <cell r="Z192" t="str">
            <v>Select Class</v>
          </cell>
          <cell r="AD192" t="str">
            <v>None</v>
          </cell>
        </row>
        <row r="193">
          <cell r="AA193" t="str">
            <v>Select Class</v>
          </cell>
          <cell r="AD193" t="str">
            <v>None</v>
          </cell>
        </row>
        <row r="194">
          <cell r="Z194" t="str">
            <v>Select Class</v>
          </cell>
          <cell r="AD194" t="str">
            <v>None</v>
          </cell>
        </row>
        <row r="195">
          <cell r="AA195" t="str">
            <v>Select Class</v>
          </cell>
          <cell r="AD195" t="str">
            <v>None</v>
          </cell>
        </row>
        <row r="196">
          <cell r="Z196" t="str">
            <v>Select Class</v>
          </cell>
          <cell r="AD196" t="str">
            <v>None</v>
          </cell>
        </row>
        <row r="197">
          <cell r="Z197" t="str">
            <v>Select Class</v>
          </cell>
          <cell r="AD197" t="str">
            <v>None</v>
          </cell>
        </row>
        <row r="198">
          <cell r="Z198" t="str">
            <v>Select Class</v>
          </cell>
          <cell r="AD198" t="str">
            <v>None</v>
          </cell>
        </row>
        <row r="199">
          <cell r="Z199" t="str">
            <v>Select Class</v>
          </cell>
          <cell r="AD199" t="str">
            <v>None</v>
          </cell>
        </row>
        <row r="200">
          <cell r="Z200" t="str">
            <v>Select Class</v>
          </cell>
          <cell r="AD200" t="str">
            <v>None</v>
          </cell>
        </row>
        <row r="201">
          <cell r="Z201" t="str">
            <v>Select Class</v>
          </cell>
          <cell r="AD201" t="str">
            <v>None</v>
          </cell>
        </row>
        <row r="202">
          <cell r="Z202" t="str">
            <v>Select Class</v>
          </cell>
          <cell r="AD202" t="str">
            <v>None</v>
          </cell>
        </row>
        <row r="203">
          <cell r="AA203" t="str">
            <v>Select Class</v>
          </cell>
          <cell r="AD203" t="str">
            <v>None</v>
          </cell>
        </row>
        <row r="204">
          <cell r="Z204" t="str">
            <v>Select Class</v>
          </cell>
          <cell r="AD204" t="str">
            <v>None</v>
          </cell>
        </row>
        <row r="205">
          <cell r="Z205" t="str">
            <v>Select Class</v>
          </cell>
          <cell r="AD205" t="str">
            <v>None</v>
          </cell>
        </row>
        <row r="206">
          <cell r="Z206" t="str">
            <v>Select Class</v>
          </cell>
          <cell r="AD206" t="str">
            <v>None</v>
          </cell>
        </row>
        <row r="207">
          <cell r="AA207" t="str">
            <v>Select Class</v>
          </cell>
          <cell r="AD207" t="str">
            <v>None</v>
          </cell>
        </row>
        <row r="208">
          <cell r="Z208" t="str">
            <v>Select Class</v>
          </cell>
          <cell r="AD208" t="str">
            <v>None</v>
          </cell>
        </row>
        <row r="209">
          <cell r="AD209" t="str">
            <v>None</v>
          </cell>
        </row>
        <row r="210">
          <cell r="AD210" t="str">
            <v>None</v>
          </cell>
        </row>
        <row r="211">
          <cell r="X211">
            <v>0</v>
          </cell>
          <cell r="AA211" t="str">
            <v>Select Class</v>
          </cell>
          <cell r="AD211" t="str">
            <v>None</v>
          </cell>
        </row>
        <row r="212">
          <cell r="Z212" t="str">
            <v>Select Class</v>
          </cell>
          <cell r="AD212" t="str">
            <v>None</v>
          </cell>
        </row>
        <row r="213">
          <cell r="Z213" t="str">
            <v>Select Class</v>
          </cell>
          <cell r="AD213" t="str">
            <v>None</v>
          </cell>
        </row>
        <row r="214">
          <cell r="AA214" t="str">
            <v>Select Class</v>
          </cell>
          <cell r="AD214" t="str">
            <v>None</v>
          </cell>
        </row>
        <row r="215">
          <cell r="Z215" t="str">
            <v>Select Class</v>
          </cell>
          <cell r="AD215" t="str">
            <v>None</v>
          </cell>
        </row>
        <row r="216">
          <cell r="Z216" t="str">
            <v>Select Class</v>
          </cell>
          <cell r="AD216" t="str">
            <v>None</v>
          </cell>
        </row>
        <row r="217">
          <cell r="Z217" t="str">
            <v>Select Class</v>
          </cell>
          <cell r="AD217" t="str">
            <v>None</v>
          </cell>
        </row>
        <row r="218">
          <cell r="AA218" t="str">
            <v>Select Class</v>
          </cell>
          <cell r="AD218" t="str">
            <v>None</v>
          </cell>
        </row>
        <row r="219">
          <cell r="Z219" t="str">
            <v>Select Class</v>
          </cell>
          <cell r="AD219" t="str">
            <v>None</v>
          </cell>
        </row>
        <row r="220">
          <cell r="Z220" t="str">
            <v>Select Class</v>
          </cell>
          <cell r="AD220" t="str">
            <v>None</v>
          </cell>
        </row>
        <row r="221">
          <cell r="Z221" t="str">
            <v>Select Class</v>
          </cell>
          <cell r="AD221" t="str">
            <v>None</v>
          </cell>
        </row>
        <row r="222">
          <cell r="Z222" t="str">
            <v>Select Class</v>
          </cell>
          <cell r="AD222" t="str">
            <v>None</v>
          </cell>
        </row>
        <row r="223">
          <cell r="AA223" t="str">
            <v>Select Class</v>
          </cell>
          <cell r="AD223" t="str">
            <v>None</v>
          </cell>
        </row>
        <row r="224">
          <cell r="Z224" t="str">
            <v>Select Class</v>
          </cell>
          <cell r="AD224" t="str">
            <v>None</v>
          </cell>
        </row>
        <row r="225">
          <cell r="Z225" t="str">
            <v>Select Class</v>
          </cell>
          <cell r="AD225" t="str">
            <v>None</v>
          </cell>
        </row>
        <row r="226">
          <cell r="Z226" t="str">
            <v>Select Class</v>
          </cell>
          <cell r="AD226" t="str">
            <v>None</v>
          </cell>
        </row>
        <row r="227">
          <cell r="Z227" t="str">
            <v>Select Class</v>
          </cell>
          <cell r="AD227" t="str">
            <v>None</v>
          </cell>
        </row>
        <row r="228">
          <cell r="AA228" t="str">
            <v>Select Class</v>
          </cell>
          <cell r="AD228" t="str">
            <v>None</v>
          </cell>
        </row>
        <row r="229">
          <cell r="Z229" t="str">
            <v>Select Class</v>
          </cell>
          <cell r="AD229" t="str">
            <v>None</v>
          </cell>
        </row>
        <row r="230">
          <cell r="Z230" t="str">
            <v>Select Class</v>
          </cell>
          <cell r="AD230" t="str">
            <v>None</v>
          </cell>
        </row>
      </sheetData>
      <sheetData sheetId="36">
        <row r="1">
          <cell r="G1">
            <v>0</v>
          </cell>
        </row>
        <row r="4">
          <cell r="H4">
            <v>0</v>
          </cell>
          <cell r="I4">
            <v>0</v>
          </cell>
          <cell r="J4">
            <v>0</v>
          </cell>
          <cell r="K4">
            <v>0</v>
          </cell>
          <cell r="L4">
            <v>0</v>
          </cell>
          <cell r="M4">
            <v>0</v>
          </cell>
          <cell r="N4">
            <v>0</v>
          </cell>
          <cell r="AC4" t="str">
            <v/>
          </cell>
        </row>
        <row r="67">
          <cell r="E67" t="b">
            <v>0</v>
          </cell>
        </row>
      </sheetData>
      <sheetData sheetId="37">
        <row r="3">
          <cell r="G3">
            <v>0</v>
          </cell>
        </row>
        <row r="5">
          <cell r="R5" t="str">
            <v/>
          </cell>
          <cell r="S5" t="str">
            <v/>
          </cell>
        </row>
        <row r="6">
          <cell r="O6">
            <v>0</v>
          </cell>
        </row>
        <row r="14">
          <cell r="O14">
            <v>0</v>
          </cell>
        </row>
        <row r="28">
          <cell r="O28">
            <v>0</v>
          </cell>
        </row>
        <row r="37">
          <cell r="O37">
            <v>0</v>
          </cell>
        </row>
      </sheetData>
      <sheetData sheetId="38">
        <row r="7">
          <cell r="B7" t="str">
            <v>Select A Weapon</v>
          </cell>
          <cell r="Q7" t="str">
            <v>Select A Weapon</v>
          </cell>
          <cell r="AF7" t="str">
            <v>Select A Weapon</v>
          </cell>
          <cell r="AU7" t="str">
            <v>Select A Weapon</v>
          </cell>
          <cell r="BJ7" t="str">
            <v>Select A Weapon</v>
          </cell>
          <cell r="BY7" t="str">
            <v>Select A Weapon</v>
          </cell>
        </row>
        <row r="17">
          <cell r="C17">
            <v>1</v>
          </cell>
        </row>
        <row r="34">
          <cell r="L34" t="b">
            <v>0</v>
          </cell>
        </row>
        <row r="35">
          <cell r="B35" t="str">
            <v/>
          </cell>
          <cell r="D35" t="str">
            <v/>
          </cell>
          <cell r="L35" t="b">
            <v>0</v>
          </cell>
          <cell r="Q35" t="str">
            <v/>
          </cell>
          <cell r="S35" t="str">
            <v/>
          </cell>
          <cell r="AF35" t="str">
            <v/>
          </cell>
          <cell r="AH35" t="str">
            <v/>
          </cell>
          <cell r="AU35" t="str">
            <v/>
          </cell>
          <cell r="AW35" t="str">
            <v/>
          </cell>
          <cell r="BJ35" t="str">
            <v/>
          </cell>
          <cell r="BL35" t="str">
            <v/>
          </cell>
          <cell r="BY35" t="str">
            <v/>
          </cell>
          <cell r="CA35" t="str">
            <v/>
          </cell>
        </row>
        <row r="36">
          <cell r="B36" t="str">
            <v/>
          </cell>
          <cell r="L36">
            <v>5</v>
          </cell>
          <cell r="Q36" t="str">
            <v/>
          </cell>
          <cell r="AF36" t="str">
            <v/>
          </cell>
          <cell r="AU36" t="str">
            <v/>
          </cell>
          <cell r="BJ36" t="str">
            <v/>
          </cell>
          <cell r="BY36" t="str">
            <v/>
          </cell>
        </row>
        <row r="37">
          <cell r="B37" t="str">
            <v/>
          </cell>
          <cell r="D37" t="str">
            <v/>
          </cell>
          <cell r="Q37" t="str">
            <v/>
          </cell>
          <cell r="AF37" t="str">
            <v/>
          </cell>
          <cell r="AU37" t="str">
            <v/>
          </cell>
          <cell r="BJ37" t="str">
            <v/>
          </cell>
          <cell r="BY37" t="str">
            <v/>
          </cell>
        </row>
        <row r="38">
          <cell r="B38" t="str">
            <v/>
          </cell>
          <cell r="Q38" t="str">
            <v/>
          </cell>
          <cell r="AF38" t="str">
            <v/>
          </cell>
          <cell r="AU38" t="str">
            <v/>
          </cell>
          <cell r="BJ38" t="str">
            <v/>
          </cell>
          <cell r="BY38" t="str">
            <v/>
          </cell>
        </row>
        <row r="39">
          <cell r="B39" t="str">
            <v/>
          </cell>
          <cell r="Q39" t="str">
            <v/>
          </cell>
          <cell r="AF39" t="str">
            <v/>
          </cell>
          <cell r="AU39" t="str">
            <v/>
          </cell>
          <cell r="BJ39" t="str">
            <v/>
          </cell>
          <cell r="BY39" t="str">
            <v/>
          </cell>
        </row>
        <row r="40">
          <cell r="B40" t="str">
            <v/>
          </cell>
          <cell r="Q40" t="str">
            <v/>
          </cell>
          <cell r="AF40" t="str">
            <v/>
          </cell>
          <cell r="AU40" t="str">
            <v/>
          </cell>
          <cell r="BJ40" t="str">
            <v/>
          </cell>
          <cell r="BY40" t="str">
            <v/>
          </cell>
        </row>
        <row r="41">
          <cell r="B41" t="str">
            <v/>
          </cell>
          <cell r="Q41" t="str">
            <v/>
          </cell>
          <cell r="AF41" t="str">
            <v/>
          </cell>
          <cell r="AU41" t="str">
            <v/>
          </cell>
          <cell r="BJ41" t="str">
            <v/>
          </cell>
          <cell r="BY41" t="str">
            <v/>
          </cell>
        </row>
        <row r="42">
          <cell r="B42" t="str">
            <v/>
          </cell>
          <cell r="Q42" t="str">
            <v/>
          </cell>
          <cell r="AF42" t="str">
            <v/>
          </cell>
          <cell r="AU42" t="str">
            <v/>
          </cell>
          <cell r="BJ42" t="str">
            <v/>
          </cell>
          <cell r="BY42" t="str">
            <v/>
          </cell>
        </row>
        <row r="43">
          <cell r="B43" t="str">
            <v/>
          </cell>
          <cell r="Q43" t="str">
            <v/>
          </cell>
          <cell r="AF43" t="str">
            <v/>
          </cell>
          <cell r="AU43" t="str">
            <v/>
          </cell>
          <cell r="BJ43" t="str">
            <v/>
          </cell>
          <cell r="BY43" t="str">
            <v/>
          </cell>
        </row>
        <row r="45">
          <cell r="J45" t="str">
            <v>Normal</v>
          </cell>
          <cell r="M45" t="str">
            <v>Normal</v>
          </cell>
          <cell r="N45" t="str">
            <v>N</v>
          </cell>
          <cell r="O45">
            <v>1</v>
          </cell>
        </row>
        <row r="46">
          <cell r="J46" t="str">
            <v>--Melee--</v>
          </cell>
          <cell r="M46" t="str">
            <v>Adamantine</v>
          </cell>
          <cell r="N46" t="str">
            <v>M</v>
          </cell>
          <cell r="O46">
            <v>1</v>
          </cell>
        </row>
        <row r="47">
          <cell r="J47" t="str">
            <v>Flurry of Blows</v>
          </cell>
          <cell r="M47" t="str">
            <v>Darkwood</v>
          </cell>
          <cell r="N47" t="str">
            <v>M</v>
          </cell>
          <cell r="O47">
            <v>0.5</v>
          </cell>
        </row>
        <row r="48">
          <cell r="J48" t="str">
            <v>Eagle's Fury</v>
          </cell>
          <cell r="M48" t="str">
            <v>Dragonmetal</v>
          </cell>
          <cell r="N48" t="str">
            <v>S</v>
          </cell>
          <cell r="O48">
            <v>0.5</v>
          </cell>
        </row>
        <row r="49">
          <cell r="J49" t="str">
            <v>Slashing Fury</v>
          </cell>
          <cell r="M49" t="str">
            <v>Cold Iron</v>
          </cell>
          <cell r="N49" t="str">
            <v>N</v>
          </cell>
          <cell r="O49">
            <v>1</v>
          </cell>
        </row>
        <row r="50">
          <cell r="J50" t="str">
            <v>--Ranged--</v>
          </cell>
          <cell r="M50" t="str">
            <v>Mithral</v>
          </cell>
          <cell r="N50" t="str">
            <v>M</v>
          </cell>
          <cell r="O50">
            <v>0.5</v>
          </cell>
        </row>
        <row r="51">
          <cell r="J51" t="str">
            <v>Within 30'</v>
          </cell>
          <cell r="M51" t="str">
            <v>Silver</v>
          </cell>
          <cell r="N51" t="str">
            <v>N</v>
          </cell>
          <cell r="O51">
            <v>1</v>
          </cell>
        </row>
        <row r="52">
          <cell r="J52" t="str">
            <v>Rapid Shot</v>
          </cell>
          <cell r="M52" t="str">
            <v>Abyssal Bloodiron</v>
          </cell>
          <cell r="N52" t="str">
            <v>M</v>
          </cell>
          <cell r="O52">
            <v>1</v>
          </cell>
        </row>
        <row r="53">
          <cell r="J53" t="str">
            <v>Rapid Shot, Within 30'</v>
          </cell>
          <cell r="M53" t="str">
            <v>Pandemonic Silver</v>
          </cell>
          <cell r="N53" t="str">
            <v>N</v>
          </cell>
          <cell r="O53">
            <v>1</v>
          </cell>
        </row>
        <row r="54">
          <cell r="J54" t="str">
            <v>Manyshot(2)</v>
          </cell>
          <cell r="M54" t="str">
            <v>Thinaun</v>
          </cell>
          <cell r="N54" t="str">
            <v>N</v>
          </cell>
          <cell r="O54">
            <v>1</v>
          </cell>
        </row>
        <row r="55">
          <cell r="J55" t="str">
            <v>Manyshot(3)</v>
          </cell>
          <cell r="M55" t="str">
            <v>Deep Crystal</v>
          </cell>
          <cell r="N55" t="str">
            <v>M</v>
          </cell>
          <cell r="O55">
            <v>1</v>
          </cell>
        </row>
        <row r="56">
          <cell r="J56" t="str">
            <v>Manyshot(4)</v>
          </cell>
          <cell r="M56" t="str">
            <v>Mundane Crystal</v>
          </cell>
          <cell r="N56" t="str">
            <v>M</v>
          </cell>
          <cell r="O56">
            <v>1</v>
          </cell>
        </row>
        <row r="57">
          <cell r="M57" t="str">
            <v>Firebrass</v>
          </cell>
          <cell r="N57" t="str">
            <v>M</v>
          </cell>
          <cell r="O57">
            <v>0.5</v>
          </cell>
        </row>
        <row r="58">
          <cell r="M58" t="str">
            <v>Bronzewood</v>
          </cell>
          <cell r="N58" t="str">
            <v>M</v>
          </cell>
          <cell r="O58">
            <v>0.9</v>
          </cell>
        </row>
        <row r="59">
          <cell r="M59" t="str">
            <v>Byeshk</v>
          </cell>
          <cell r="N59" t="str">
            <v>M</v>
          </cell>
          <cell r="O59">
            <v>1.5</v>
          </cell>
        </row>
        <row r="60">
          <cell r="M60" t="str">
            <v>Flametouched Iron</v>
          </cell>
          <cell r="N60" t="str">
            <v>M</v>
          </cell>
          <cell r="O60">
            <v>1</v>
          </cell>
        </row>
        <row r="61">
          <cell r="M61" t="str">
            <v>Riedran Crysteel</v>
          </cell>
          <cell r="N61" t="str">
            <v>M</v>
          </cell>
          <cell r="O61">
            <v>1</v>
          </cell>
        </row>
        <row r="62">
          <cell r="M62" t="str">
            <v>Targath</v>
          </cell>
          <cell r="N62" t="str">
            <v>N</v>
          </cell>
          <cell r="O62">
            <v>1</v>
          </cell>
        </row>
        <row r="63">
          <cell r="M63" t="str">
            <v/>
          </cell>
          <cell r="N63" t="str">
            <v>M</v>
          </cell>
          <cell r="O63">
            <v>0.9</v>
          </cell>
        </row>
      </sheetData>
      <sheetData sheetId="39">
        <row r="2">
          <cell r="C2">
            <v>0</v>
          </cell>
        </row>
        <row r="3">
          <cell r="C3">
            <v>0</v>
          </cell>
        </row>
        <row r="4">
          <cell r="C4">
            <v>0</v>
          </cell>
        </row>
        <row r="5">
          <cell r="C5">
            <v>0</v>
          </cell>
        </row>
        <row r="6">
          <cell r="C6">
            <v>0</v>
          </cell>
        </row>
        <row r="7">
          <cell r="C7">
            <v>0</v>
          </cell>
        </row>
        <row r="8">
          <cell r="C8">
            <v>0</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cell r="H17">
            <v>0</v>
          </cell>
          <cell r="I17">
            <v>0</v>
          </cell>
          <cell r="J17">
            <v>0</v>
          </cell>
          <cell r="K17">
            <v>0</v>
          </cell>
          <cell r="L17">
            <v>0</v>
          </cell>
          <cell r="M17">
            <v>0</v>
          </cell>
          <cell r="N17">
            <v>0</v>
          </cell>
          <cell r="R17">
            <v>0</v>
          </cell>
          <cell r="S17">
            <v>0</v>
          </cell>
          <cell r="T17">
            <v>0</v>
          </cell>
          <cell r="U17">
            <v>0</v>
          </cell>
          <cell r="V17">
            <v>0</v>
          </cell>
          <cell r="W17">
            <v>0</v>
          </cell>
        </row>
        <row r="18">
          <cell r="C18">
            <v>0</v>
          </cell>
        </row>
        <row r="19">
          <cell r="C19">
            <v>0</v>
          </cell>
          <cell r="H19">
            <v>0</v>
          </cell>
        </row>
        <row r="20">
          <cell r="C20">
            <v>0</v>
          </cell>
        </row>
        <row r="21">
          <cell r="C21">
            <v>0</v>
          </cell>
        </row>
        <row r="24">
          <cell r="C24">
            <v>0</v>
          </cell>
        </row>
        <row r="27">
          <cell r="A27" t="str">
            <v>STR</v>
          </cell>
          <cell r="C27">
            <v>0</v>
          </cell>
        </row>
        <row r="28">
          <cell r="A28" t="str">
            <v>DEX</v>
          </cell>
          <cell r="C28">
            <v>0</v>
          </cell>
        </row>
        <row r="29">
          <cell r="A29" t="str">
            <v>CON</v>
          </cell>
          <cell r="C29">
            <v>0</v>
          </cell>
        </row>
        <row r="30">
          <cell r="A30" t="str">
            <v>INT</v>
          </cell>
          <cell r="C30">
            <v>0</v>
          </cell>
        </row>
        <row r="31">
          <cell r="A31" t="str">
            <v>WIS</v>
          </cell>
          <cell r="C31">
            <v>0</v>
          </cell>
        </row>
        <row r="32">
          <cell r="A32" t="str">
            <v>CHA</v>
          </cell>
          <cell r="C32">
            <v>0</v>
          </cell>
        </row>
      </sheetData>
      <sheetData sheetId="40">
        <row r="2">
          <cell r="J2" t="str">
            <v>(none)</v>
          </cell>
          <cell r="P2" t="str">
            <v>(none)</v>
          </cell>
          <cell r="R2" t="str">
            <v>(none)</v>
          </cell>
          <cell r="U2" t="str">
            <v>(none)</v>
          </cell>
          <cell r="V2" t="str">
            <v/>
          </cell>
          <cell r="W2" t="str">
            <v/>
          </cell>
          <cell r="Z2" t="str">
            <v>(none)</v>
          </cell>
          <cell r="AE2" t="str">
            <v>(none)</v>
          </cell>
          <cell r="AJ2" t="str">
            <v>(none)</v>
          </cell>
          <cell r="AO2" t="str">
            <v>(none)</v>
          </cell>
          <cell r="AT2" t="str">
            <v>(none)</v>
          </cell>
          <cell r="AY2" t="str">
            <v>(none)</v>
          </cell>
          <cell r="BD2" t="str">
            <v>(none)</v>
          </cell>
          <cell r="BI2" t="str">
            <v>(none)</v>
          </cell>
          <cell r="BN2" t="str">
            <v>(none)</v>
          </cell>
          <cell r="BS2" t="str">
            <v>(none)</v>
          </cell>
          <cell r="BX2" t="b">
            <v>0</v>
          </cell>
        </row>
        <row r="3">
          <cell r="U3" t="str">
            <v>Animal friendship</v>
          </cell>
          <cell r="V3" t="str">
            <v/>
          </cell>
          <cell r="W3" t="str">
            <v/>
          </cell>
          <cell r="X3">
            <v>10800</v>
          </cell>
          <cell r="Z3" t="str">
            <v>Gauntlets of ogre power</v>
          </cell>
          <cell r="AA3">
            <v>2</v>
          </cell>
          <cell r="AB3" t="str">
            <v/>
          </cell>
          <cell r="AC3">
            <v>4000</v>
          </cell>
          <cell r="AE3" t="str">
            <v>Circlet of Blasting, minor</v>
          </cell>
          <cell r="AF3">
            <v>0</v>
          </cell>
          <cell r="AG3" t="str">
            <v/>
          </cell>
          <cell r="AH3">
            <v>6480</v>
          </cell>
          <cell r="AJ3" t="str">
            <v>Eyes of charming</v>
          </cell>
          <cell r="AK3">
            <v>0</v>
          </cell>
          <cell r="AM3">
            <v>56000</v>
          </cell>
          <cell r="AO3" t="str">
            <v>Amulet of health</v>
          </cell>
          <cell r="AP3">
            <v>0</v>
          </cell>
          <cell r="AQ3" t="str">
            <v/>
          </cell>
          <cell r="AR3">
            <v>0</v>
          </cell>
          <cell r="AT3" t="str">
            <v>Cape of the mountebank</v>
          </cell>
          <cell r="AU3">
            <v>1</v>
          </cell>
          <cell r="AV3" t="str">
            <v/>
          </cell>
          <cell r="AW3">
            <v>10080</v>
          </cell>
          <cell r="AY3" t="str">
            <v>Bracelets of Friends</v>
          </cell>
          <cell r="AZ3">
            <v>0</v>
          </cell>
          <cell r="BA3" t="str">
            <v/>
          </cell>
          <cell r="BB3">
            <v>19000</v>
          </cell>
          <cell r="BD3" t="str">
            <v>Robe of the archmagi</v>
          </cell>
          <cell r="BE3">
            <v>1</v>
          </cell>
          <cell r="BG3">
            <v>75000</v>
          </cell>
          <cell r="BI3" t="str">
            <v>Vest of escape</v>
          </cell>
          <cell r="BJ3">
            <v>0</v>
          </cell>
          <cell r="BK3" t="str">
            <v/>
          </cell>
          <cell r="BL3">
            <v>5200</v>
          </cell>
          <cell r="BN3" t="str">
            <v>Belt, monk's</v>
          </cell>
          <cell r="BO3">
            <v>1</v>
          </cell>
          <cell r="BP3" t="str">
            <v/>
          </cell>
          <cell r="BQ3">
            <v>13000</v>
          </cell>
          <cell r="BS3" t="str">
            <v>Boots of elvenkind</v>
          </cell>
          <cell r="BT3">
            <v>1</v>
          </cell>
          <cell r="BV3">
            <v>2500</v>
          </cell>
          <cell r="BX3" t="b">
            <v>0</v>
          </cell>
        </row>
        <row r="4">
          <cell r="U4" t="str">
            <v>Blinking</v>
          </cell>
          <cell r="V4" t="str">
            <v/>
          </cell>
          <cell r="W4" t="str">
            <v/>
          </cell>
          <cell r="X4">
            <v>27000</v>
          </cell>
          <cell r="Z4" t="str">
            <v>Gauntlet of rust</v>
          </cell>
          <cell r="AA4">
            <v>2</v>
          </cell>
          <cell r="AB4" t="str">
            <v/>
          </cell>
          <cell r="AC4">
            <v>11500</v>
          </cell>
          <cell r="AE4" t="str">
            <v>Circlet of Blasting, major</v>
          </cell>
          <cell r="AF4">
            <v>0</v>
          </cell>
          <cell r="AG4" t="str">
            <v/>
          </cell>
          <cell r="AH4">
            <v>23760</v>
          </cell>
          <cell r="AJ4" t="str">
            <v>Eyes of doom</v>
          </cell>
          <cell r="AK4">
            <v>0</v>
          </cell>
          <cell r="AM4">
            <v>25000</v>
          </cell>
          <cell r="AO4" t="str">
            <v>Amulet of mighty fists</v>
          </cell>
          <cell r="AP4">
            <v>0</v>
          </cell>
          <cell r="AQ4" t="str">
            <v/>
          </cell>
          <cell r="AR4">
            <v>0</v>
          </cell>
          <cell r="AT4" t="str">
            <v>Cloak of arachnida</v>
          </cell>
          <cell r="AU4">
            <v>1</v>
          </cell>
          <cell r="AV4" t="str">
            <v/>
          </cell>
          <cell r="AW4">
            <v>14000</v>
          </cell>
          <cell r="AY4" t="str">
            <v>Bracers of archery, Lesser</v>
          </cell>
          <cell r="AZ4">
            <v>1</v>
          </cell>
          <cell r="BA4" t="str">
            <v/>
          </cell>
          <cell r="BB4">
            <v>5000</v>
          </cell>
          <cell r="BD4" t="str">
            <v>Robe of blending</v>
          </cell>
          <cell r="BE4">
            <v>1</v>
          </cell>
          <cell r="BG4">
            <v>30000</v>
          </cell>
          <cell r="BI4" t="str">
            <v xml:space="preserve">Vestment, Druid's </v>
          </cell>
          <cell r="BJ4">
            <v>0</v>
          </cell>
          <cell r="BK4" t="str">
            <v/>
          </cell>
          <cell r="BL4">
            <v>10000</v>
          </cell>
          <cell r="BN4" t="str">
            <v>Belt of dwarvenkind</v>
          </cell>
          <cell r="BO4">
            <v>1</v>
          </cell>
          <cell r="BP4" t="str">
            <v/>
          </cell>
          <cell r="BQ4">
            <v>14900</v>
          </cell>
          <cell r="BS4" t="str">
            <v>Boots of levitation</v>
          </cell>
          <cell r="BT4">
            <v>1</v>
          </cell>
          <cell r="BV4">
            <v>7500</v>
          </cell>
          <cell r="BX4" t="b">
            <v>0</v>
          </cell>
        </row>
        <row r="5">
          <cell r="U5" t="str">
            <v>Chameleon power</v>
          </cell>
          <cell r="V5" t="str">
            <v/>
          </cell>
          <cell r="W5" t="str">
            <v/>
          </cell>
          <cell r="X5">
            <v>12700</v>
          </cell>
          <cell r="Z5" t="str">
            <v>Gloves of arrow snaring</v>
          </cell>
          <cell r="AA5">
            <v>0</v>
          </cell>
          <cell r="AB5" t="str">
            <v/>
          </cell>
          <cell r="AC5">
            <v>4000</v>
          </cell>
          <cell r="AE5" t="str">
            <v>Circlet of persuasion</v>
          </cell>
          <cell r="AF5">
            <v>0</v>
          </cell>
          <cell r="AG5" t="str">
            <v/>
          </cell>
          <cell r="AH5">
            <v>4500</v>
          </cell>
          <cell r="AJ5" t="str">
            <v>Eyes of petrification</v>
          </cell>
          <cell r="AK5">
            <v>0</v>
          </cell>
          <cell r="AM5">
            <v>98000</v>
          </cell>
          <cell r="AO5" t="str">
            <v>Amulet of natural armor</v>
          </cell>
          <cell r="AP5">
            <v>0</v>
          </cell>
          <cell r="AQ5" t="str">
            <v/>
          </cell>
          <cell r="AR5">
            <v>0</v>
          </cell>
          <cell r="AT5" t="str">
            <v>Cloak of the bat</v>
          </cell>
          <cell r="AU5">
            <v>1</v>
          </cell>
          <cell r="AV5" t="str">
            <v/>
          </cell>
          <cell r="AW5">
            <v>26000</v>
          </cell>
          <cell r="AY5" t="str">
            <v>Bracers of archery, Greater</v>
          </cell>
          <cell r="AZ5">
            <v>1</v>
          </cell>
          <cell r="BA5" t="str">
            <v/>
          </cell>
          <cell r="BB5">
            <v>25000</v>
          </cell>
          <cell r="BD5" t="str">
            <v>Robe of bones</v>
          </cell>
          <cell r="BE5">
            <v>1</v>
          </cell>
          <cell r="BG5">
            <v>2400</v>
          </cell>
          <cell r="BI5" t="str">
            <v>--Magic Item Compendium--</v>
          </cell>
          <cell r="BK5" t="str">
            <v/>
          </cell>
          <cell r="BN5" t="str">
            <v>Belt of giant strength</v>
          </cell>
          <cell r="BO5">
            <v>1</v>
          </cell>
          <cell r="BP5" t="str">
            <v/>
          </cell>
          <cell r="BQ5">
            <v>0</v>
          </cell>
          <cell r="BS5" t="str">
            <v>Boots of speed</v>
          </cell>
          <cell r="BT5">
            <v>1</v>
          </cell>
          <cell r="BV5">
            <v>12000</v>
          </cell>
          <cell r="BX5" t="b">
            <v>0</v>
          </cell>
        </row>
        <row r="6">
          <cell r="U6" t="str">
            <v>Climbing</v>
          </cell>
          <cell r="V6" t="str">
            <v/>
          </cell>
          <cell r="W6" t="str">
            <v/>
          </cell>
          <cell r="X6">
            <v>2500</v>
          </cell>
          <cell r="Z6" t="str">
            <v>Gloves of dexterity</v>
          </cell>
          <cell r="AA6">
            <v>0</v>
          </cell>
          <cell r="AB6" t="str">
            <v/>
          </cell>
          <cell r="AC6">
            <v>0</v>
          </cell>
          <cell r="AE6" t="str">
            <v>Hat of disguise</v>
          </cell>
          <cell r="AF6">
            <v>0</v>
          </cell>
          <cell r="AG6" t="str">
            <v/>
          </cell>
          <cell r="AH6">
            <v>1800</v>
          </cell>
          <cell r="AJ6" t="str">
            <v>Eyes of the eagle</v>
          </cell>
          <cell r="AK6">
            <v>0</v>
          </cell>
          <cell r="AM6">
            <v>2500</v>
          </cell>
          <cell r="AO6" t="str">
            <v>Amulet of the Planes</v>
          </cell>
          <cell r="AP6">
            <v>0</v>
          </cell>
          <cell r="AQ6" t="str">
            <v/>
          </cell>
          <cell r="AR6">
            <v>120000</v>
          </cell>
          <cell r="AT6" t="str">
            <v>Cloak of charisma</v>
          </cell>
          <cell r="AU6">
            <v>2</v>
          </cell>
          <cell r="AV6" t="str">
            <v/>
          </cell>
          <cell r="AW6">
            <v>0</v>
          </cell>
          <cell r="AY6" t="str">
            <v>Bracers of armor</v>
          </cell>
          <cell r="AZ6">
            <v>1</v>
          </cell>
          <cell r="BA6" t="str">
            <v/>
          </cell>
          <cell r="BB6">
            <v>0</v>
          </cell>
          <cell r="BD6" t="str">
            <v>Robe of eyes</v>
          </cell>
          <cell r="BE6">
            <v>1</v>
          </cell>
          <cell r="BG6">
            <v>120000</v>
          </cell>
          <cell r="BI6" t="str">
            <v>Bolt shirt</v>
          </cell>
          <cell r="BJ6">
            <v>0</v>
          </cell>
          <cell r="BK6" t="str">
            <v/>
          </cell>
          <cell r="BL6">
            <v>5000</v>
          </cell>
          <cell r="BN6" t="str">
            <v>--Magic Item Compendium--</v>
          </cell>
          <cell r="BP6" t="str">
            <v/>
          </cell>
          <cell r="BS6" t="str">
            <v>Boots of striding and springing</v>
          </cell>
          <cell r="BT6">
            <v>1</v>
          </cell>
          <cell r="BV6">
            <v>5500</v>
          </cell>
        </row>
        <row r="7">
          <cell r="J7" t="str">
            <v>(none)</v>
          </cell>
          <cell r="P7" t="str">
            <v>(none)</v>
          </cell>
          <cell r="R7" t="str">
            <v>(none)</v>
          </cell>
          <cell r="U7" t="str">
            <v>Counterspells</v>
          </cell>
          <cell r="V7" t="str">
            <v/>
          </cell>
          <cell r="W7" t="str">
            <v/>
          </cell>
          <cell r="X7">
            <v>4000</v>
          </cell>
          <cell r="Z7" t="str">
            <v>Glove of storing</v>
          </cell>
          <cell r="AA7">
            <v>0</v>
          </cell>
          <cell r="AB7" t="str">
            <v/>
          </cell>
          <cell r="AC7">
            <v>10000</v>
          </cell>
          <cell r="AE7" t="str">
            <v>Headband of intellect</v>
          </cell>
          <cell r="AF7">
            <v>0</v>
          </cell>
          <cell r="AG7" t="str">
            <v/>
          </cell>
          <cell r="AH7">
            <v>0</v>
          </cell>
          <cell r="AJ7" t="str">
            <v>Goggles of minute seeing</v>
          </cell>
          <cell r="AK7">
            <v>0</v>
          </cell>
          <cell r="AM7">
            <v>1250</v>
          </cell>
          <cell r="AO7" t="str">
            <v>Amulet of proof against detection and location</v>
          </cell>
          <cell r="AP7">
            <v>0</v>
          </cell>
          <cell r="AQ7" t="str">
            <v/>
          </cell>
          <cell r="AR7">
            <v>35000</v>
          </cell>
          <cell r="AT7" t="str">
            <v>Cloak of displacement, minor</v>
          </cell>
          <cell r="AU7">
            <v>1</v>
          </cell>
          <cell r="AV7" t="str">
            <v/>
          </cell>
          <cell r="AW7">
            <v>24000</v>
          </cell>
          <cell r="AY7" t="str">
            <v>--Magic Item Compendium--</v>
          </cell>
          <cell r="BA7" t="str">
            <v/>
          </cell>
          <cell r="BD7" t="str">
            <v>Robe of scintillating colors</v>
          </cell>
          <cell r="BE7">
            <v>1</v>
          </cell>
          <cell r="BG7">
            <v>27000</v>
          </cell>
          <cell r="BI7" t="str">
            <v>Burnoose of 1,001 thorns</v>
          </cell>
          <cell r="BJ7">
            <v>2</v>
          </cell>
          <cell r="BK7" t="str">
            <v/>
          </cell>
          <cell r="BL7">
            <v>3000</v>
          </cell>
          <cell r="BN7" t="str">
            <v>Belt of battle</v>
          </cell>
          <cell r="BO7">
            <v>0</v>
          </cell>
          <cell r="BP7" t="str">
            <v/>
          </cell>
          <cell r="BQ7">
            <v>12000</v>
          </cell>
          <cell r="BS7" t="str">
            <v>Boots, winged</v>
          </cell>
          <cell r="BT7">
            <v>1</v>
          </cell>
          <cell r="BV7">
            <v>16000</v>
          </cell>
        </row>
        <row r="8">
          <cell r="U8" t="str">
            <v>Djinni calling</v>
          </cell>
          <cell r="V8" t="str">
            <v/>
          </cell>
          <cell r="W8" t="str">
            <v/>
          </cell>
          <cell r="X8">
            <v>125000</v>
          </cell>
          <cell r="Z8" t="str">
            <v>Gloves of swimming and climbing</v>
          </cell>
          <cell r="AA8">
            <v>0</v>
          </cell>
          <cell r="AB8" t="str">
            <v/>
          </cell>
          <cell r="AC8">
            <v>6250</v>
          </cell>
          <cell r="AE8" t="str">
            <v>Helm of brilliance</v>
          </cell>
          <cell r="AF8">
            <v>3</v>
          </cell>
          <cell r="AG8" t="str">
            <v/>
          </cell>
          <cell r="AH8">
            <v>125000</v>
          </cell>
          <cell r="AJ8" t="str">
            <v>Goggles of night</v>
          </cell>
          <cell r="AK8">
            <v>0</v>
          </cell>
          <cell r="AM8">
            <v>12000</v>
          </cell>
          <cell r="AO8" t="str">
            <v>Brooch of Shielding</v>
          </cell>
          <cell r="AP8">
            <v>0</v>
          </cell>
          <cell r="AQ8" t="str">
            <v/>
          </cell>
          <cell r="AR8">
            <v>1500</v>
          </cell>
          <cell r="AT8" t="str">
            <v>Cloak of displacement, major</v>
          </cell>
          <cell r="AU8">
            <v>1</v>
          </cell>
          <cell r="AV8" t="str">
            <v/>
          </cell>
          <cell r="AW8">
            <v>50000</v>
          </cell>
          <cell r="AY8" t="str">
            <v>Armband of confrontation</v>
          </cell>
          <cell r="AZ8">
            <v>1</v>
          </cell>
          <cell r="BA8" t="str">
            <v/>
          </cell>
          <cell r="BB8">
            <v>1400</v>
          </cell>
          <cell r="BD8" t="str">
            <v>Robe of stars</v>
          </cell>
          <cell r="BE8">
            <v>1</v>
          </cell>
          <cell r="BG8">
            <v>58000</v>
          </cell>
          <cell r="BI8" t="str">
            <v>Dispelling cord</v>
          </cell>
          <cell r="BJ8">
            <v>0</v>
          </cell>
          <cell r="BK8" t="str">
            <v/>
          </cell>
          <cell r="BL8">
            <v>1000</v>
          </cell>
          <cell r="BN8" t="str">
            <v>Belt of growth</v>
          </cell>
          <cell r="BO8">
            <v>0</v>
          </cell>
          <cell r="BP8" t="str">
            <v/>
          </cell>
          <cell r="BQ8">
            <v>3000</v>
          </cell>
          <cell r="BS8" t="str">
            <v>Boots of  the winterlands</v>
          </cell>
          <cell r="BT8">
            <v>1</v>
          </cell>
          <cell r="BV8">
            <v>2500</v>
          </cell>
        </row>
        <row r="9">
          <cell r="U9" t="str">
            <v>Elemental command (air)</v>
          </cell>
          <cell r="V9" t="str">
            <v/>
          </cell>
          <cell r="W9" t="str">
            <v/>
          </cell>
          <cell r="X9">
            <v>200000</v>
          </cell>
          <cell r="Z9" t="str">
            <v>--Magic Item Compendium--</v>
          </cell>
          <cell r="AB9" t="str">
            <v/>
          </cell>
          <cell r="AE9" t="str">
            <v>Helm of comprehend languages</v>
          </cell>
          <cell r="AF9">
            <v>3</v>
          </cell>
          <cell r="AG9" t="str">
            <v/>
          </cell>
          <cell r="AH9">
            <v>5200</v>
          </cell>
          <cell r="AJ9" t="str">
            <v>Lens of detection</v>
          </cell>
          <cell r="AK9">
            <v>0</v>
          </cell>
          <cell r="AM9">
            <v>3500</v>
          </cell>
          <cell r="AO9" t="str">
            <v>Golembane scarab</v>
          </cell>
          <cell r="AP9">
            <v>0</v>
          </cell>
          <cell r="AQ9" t="str">
            <v/>
          </cell>
          <cell r="AR9">
            <v>2500</v>
          </cell>
          <cell r="AT9" t="str">
            <v>Cloak of elvenkind</v>
          </cell>
          <cell r="AU9">
            <v>1</v>
          </cell>
          <cell r="AV9" t="str">
            <v/>
          </cell>
          <cell r="AW9">
            <v>2500</v>
          </cell>
          <cell r="AY9" t="str">
            <v>Armband of elusive action</v>
          </cell>
          <cell r="AZ9">
            <v>1</v>
          </cell>
          <cell r="BA9" t="str">
            <v/>
          </cell>
          <cell r="BB9">
            <v>800</v>
          </cell>
          <cell r="BD9" t="str">
            <v>Robe of useful items</v>
          </cell>
          <cell r="BE9">
            <v>1</v>
          </cell>
          <cell r="BG9">
            <v>7000</v>
          </cell>
          <cell r="BI9" t="str">
            <v>Ephod of authority</v>
          </cell>
          <cell r="BJ9">
            <v>2</v>
          </cell>
          <cell r="BK9" t="str">
            <v/>
          </cell>
          <cell r="BL9">
            <v>800</v>
          </cell>
          <cell r="BN9" t="str">
            <v>Belt of hidden pouches</v>
          </cell>
          <cell r="BO9">
            <v>1</v>
          </cell>
          <cell r="BP9" t="str">
            <v/>
          </cell>
          <cell r="BQ9">
            <v>5000</v>
          </cell>
          <cell r="BS9" t="str">
            <v>Slippers of spider climbing</v>
          </cell>
          <cell r="BT9">
            <v>0.5</v>
          </cell>
          <cell r="BV9">
            <v>4800</v>
          </cell>
        </row>
        <row r="10">
          <cell r="U10" t="str">
            <v>Elemental command (earth)</v>
          </cell>
          <cell r="V10" t="str">
            <v/>
          </cell>
          <cell r="W10" t="str">
            <v/>
          </cell>
          <cell r="X10">
            <v>200000</v>
          </cell>
          <cell r="Z10" t="str">
            <v>Adamantine mind blade gauntlets</v>
          </cell>
          <cell r="AA10">
            <v>1</v>
          </cell>
          <cell r="AB10" t="str">
            <v/>
          </cell>
          <cell r="AC10">
            <v>2000</v>
          </cell>
          <cell r="AE10" t="str">
            <v>Helm of telepathy</v>
          </cell>
          <cell r="AF10">
            <v>3</v>
          </cell>
          <cell r="AG10" t="str">
            <v/>
          </cell>
          <cell r="AH10">
            <v>27000</v>
          </cell>
          <cell r="AJ10" t="str">
            <v>Mask of the skull</v>
          </cell>
          <cell r="AK10">
            <v>3</v>
          </cell>
          <cell r="AM10">
            <v>22000</v>
          </cell>
          <cell r="AO10" t="str">
            <v>Hand of glory</v>
          </cell>
          <cell r="AP10">
            <v>2</v>
          </cell>
          <cell r="AQ10" t="str">
            <v/>
          </cell>
          <cell r="AR10">
            <v>8000</v>
          </cell>
          <cell r="AT10" t="str">
            <v>Cloak of etherealness</v>
          </cell>
          <cell r="AU10">
            <v>1</v>
          </cell>
          <cell r="AV10" t="str">
            <v/>
          </cell>
          <cell r="AW10">
            <v>55000</v>
          </cell>
          <cell r="AY10" t="str">
            <v>Armband of maximized healing</v>
          </cell>
          <cell r="AZ10">
            <v>1</v>
          </cell>
          <cell r="BA10" t="str">
            <v/>
          </cell>
          <cell r="BB10">
            <v>7200</v>
          </cell>
          <cell r="BD10" t="str">
            <v>--Magic Item Compendium--</v>
          </cell>
          <cell r="BI10" t="str">
            <v>Fiery tunic</v>
          </cell>
          <cell r="BJ10">
            <v>2</v>
          </cell>
          <cell r="BK10" t="str">
            <v/>
          </cell>
          <cell r="BL10">
            <v>5000</v>
          </cell>
          <cell r="BN10" t="str">
            <v>Belt of one mighty blow</v>
          </cell>
          <cell r="BO10">
            <v>1</v>
          </cell>
          <cell r="BP10" t="str">
            <v/>
          </cell>
          <cell r="BQ10">
            <v>1500</v>
          </cell>
          <cell r="BS10" t="str">
            <v>--Magic Item Compendium--</v>
          </cell>
        </row>
        <row r="11">
          <cell r="U11" t="str">
            <v>Elemental command (fire)</v>
          </cell>
          <cell r="V11" t="str">
            <v/>
          </cell>
          <cell r="W11" t="str">
            <v/>
          </cell>
          <cell r="X11">
            <v>200000</v>
          </cell>
          <cell r="Z11" t="str">
            <v>Arcanist’s gloves</v>
          </cell>
          <cell r="AA11">
            <v>0</v>
          </cell>
          <cell r="AB11" t="str">
            <v/>
          </cell>
          <cell r="AC11">
            <v>500</v>
          </cell>
          <cell r="AE11" t="str">
            <v>Helm of teleportation</v>
          </cell>
          <cell r="AF11">
            <v>3</v>
          </cell>
          <cell r="AG11" t="str">
            <v/>
          </cell>
          <cell r="AH11">
            <v>73500</v>
          </cell>
          <cell r="AJ11" t="str">
            <v>--Magic Item Compendium--</v>
          </cell>
          <cell r="AO11" t="str">
            <v>Hand of the mage</v>
          </cell>
          <cell r="AP11">
            <v>2</v>
          </cell>
          <cell r="AQ11" t="str">
            <v/>
          </cell>
          <cell r="AR11">
            <v>900</v>
          </cell>
          <cell r="AT11" t="str">
            <v>Cloak of the manta ray</v>
          </cell>
          <cell r="AU11">
            <v>1</v>
          </cell>
          <cell r="AV11" t="str">
            <v/>
          </cell>
          <cell r="AW11">
            <v>7200</v>
          </cell>
          <cell r="AY11" t="str">
            <v>Armbands of might</v>
          </cell>
          <cell r="AZ11">
            <v>2</v>
          </cell>
          <cell r="BA11" t="str">
            <v/>
          </cell>
          <cell r="BB11">
            <v>4100</v>
          </cell>
          <cell r="BD11" t="str">
            <v>Ghost shroud</v>
          </cell>
          <cell r="BE11">
            <v>0</v>
          </cell>
          <cell r="BG11">
            <v>5000</v>
          </cell>
          <cell r="BI11" t="str">
            <v>Formless vest</v>
          </cell>
          <cell r="BJ11">
            <v>0</v>
          </cell>
          <cell r="BK11" t="str">
            <v/>
          </cell>
          <cell r="BL11">
            <v>3200</v>
          </cell>
          <cell r="BN11" t="str">
            <v>Belt of priestly might</v>
          </cell>
          <cell r="BO11">
            <v>1</v>
          </cell>
          <cell r="BP11" t="str">
            <v/>
          </cell>
          <cell r="BQ11">
            <v>6000</v>
          </cell>
          <cell r="BS11" t="str">
            <v>Acrobat boots</v>
          </cell>
          <cell r="BT11">
            <v>1</v>
          </cell>
          <cell r="BV11">
            <v>900</v>
          </cell>
        </row>
        <row r="12">
          <cell r="J12" t="str">
            <v>(none)</v>
          </cell>
          <cell r="P12" t="str">
            <v>(none)</v>
          </cell>
          <cell r="R12" t="str">
            <v>(none)</v>
          </cell>
          <cell r="U12" t="str">
            <v>Elemental command (water)</v>
          </cell>
          <cell r="X12">
            <v>200000</v>
          </cell>
          <cell r="Z12" t="str">
            <v>Barbs of retribution</v>
          </cell>
          <cell r="AA12">
            <v>1</v>
          </cell>
          <cell r="AB12" t="str">
            <v/>
          </cell>
          <cell r="AC12">
            <v>4500</v>
          </cell>
          <cell r="AE12" t="str">
            <v>Helm of underwater action</v>
          </cell>
          <cell r="AF12">
            <v>3</v>
          </cell>
          <cell r="AG12" t="str">
            <v/>
          </cell>
          <cell r="AH12">
            <v>24000</v>
          </cell>
          <cell r="AJ12" t="str">
            <v>Artificer’s monocle</v>
          </cell>
          <cell r="AK12">
            <v>0</v>
          </cell>
          <cell r="AM12">
            <v>1500</v>
          </cell>
          <cell r="AO12" t="str">
            <v>Medallion of thoughts</v>
          </cell>
          <cell r="AP12">
            <v>0</v>
          </cell>
          <cell r="AQ12" t="str">
            <v/>
          </cell>
          <cell r="AR12">
            <v>12000</v>
          </cell>
          <cell r="AT12" t="str">
            <v>Cloak of resistance</v>
          </cell>
          <cell r="AU12">
            <v>1</v>
          </cell>
          <cell r="AV12" t="str">
            <v/>
          </cell>
          <cell r="AW12">
            <v>0</v>
          </cell>
          <cell r="AY12" t="str">
            <v>Bands of blood rage</v>
          </cell>
          <cell r="AZ12">
            <v>2</v>
          </cell>
          <cell r="BA12" t="str">
            <v/>
          </cell>
          <cell r="BB12">
            <v>2600</v>
          </cell>
          <cell r="BD12" t="str">
            <v>Incarnum focus (robe)</v>
          </cell>
          <cell r="BE12">
            <v>2</v>
          </cell>
          <cell r="BG12">
            <v>15000</v>
          </cell>
          <cell r="BI12" t="str">
            <v>Hair shirt of suffering</v>
          </cell>
          <cell r="BJ12">
            <v>1</v>
          </cell>
          <cell r="BK12" t="str">
            <v/>
          </cell>
          <cell r="BL12">
            <v>3400</v>
          </cell>
          <cell r="BN12" t="str">
            <v>Belt of the champion</v>
          </cell>
          <cell r="BO12">
            <v>1</v>
          </cell>
          <cell r="BQ12">
            <v>4500</v>
          </cell>
          <cell r="BS12" t="str">
            <v>Anklet of translocation</v>
          </cell>
          <cell r="BT12">
            <v>0</v>
          </cell>
          <cell r="BV12">
            <v>1400</v>
          </cell>
        </row>
        <row r="13">
          <cell r="U13" t="str">
            <v>Energy resistance, greater</v>
          </cell>
          <cell r="X13">
            <v>44000</v>
          </cell>
          <cell r="Z13" t="str">
            <v>Brawler’s gauntlets</v>
          </cell>
          <cell r="AA13">
            <v>2</v>
          </cell>
          <cell r="AC13">
            <v>1000</v>
          </cell>
          <cell r="AE13" t="str">
            <v>Phylactery of faithfulness</v>
          </cell>
          <cell r="AF13">
            <v>0</v>
          </cell>
          <cell r="AH13">
            <v>1000</v>
          </cell>
          <cell r="AJ13" t="str">
            <v>Blighter’s hex-eye</v>
          </cell>
          <cell r="AK13">
            <v>0</v>
          </cell>
          <cell r="AM13">
            <v>1400</v>
          </cell>
          <cell r="AO13" t="str">
            <v>Necklace of adaptation</v>
          </cell>
          <cell r="AP13">
            <v>0</v>
          </cell>
          <cell r="AR13">
            <v>9000</v>
          </cell>
          <cell r="AT13" t="str">
            <v>Mantle of spell resistance</v>
          </cell>
          <cell r="AU13">
            <v>0.5</v>
          </cell>
          <cell r="AW13">
            <v>90000</v>
          </cell>
          <cell r="AY13" t="str">
            <v>Bracers of accuracy</v>
          </cell>
          <cell r="AZ13">
            <v>1</v>
          </cell>
          <cell r="BA13" t="str">
            <v/>
          </cell>
          <cell r="BB13">
            <v>4000</v>
          </cell>
          <cell r="BD13" t="str">
            <v>Robe of arcane might</v>
          </cell>
          <cell r="BE13">
            <v>1</v>
          </cell>
          <cell r="BG13">
            <v>21000</v>
          </cell>
          <cell r="BI13" t="str">
            <v>Impervious vestment</v>
          </cell>
          <cell r="BJ13">
            <v>3</v>
          </cell>
          <cell r="BL13">
            <v>34000</v>
          </cell>
          <cell r="BN13" t="str">
            <v>Belt of the wide earth</v>
          </cell>
          <cell r="BO13">
            <v>0</v>
          </cell>
          <cell r="BQ13">
            <v>8000</v>
          </cell>
          <cell r="BS13" t="str">
            <v>Boots of agile leaping</v>
          </cell>
          <cell r="BT13">
            <v>2</v>
          </cell>
          <cell r="BV13">
            <v>600</v>
          </cell>
        </row>
        <row r="14">
          <cell r="U14" t="str">
            <v>Energy resistance, major</v>
          </cell>
          <cell r="X14">
            <v>28000</v>
          </cell>
          <cell r="Z14" t="str">
            <v>Brute gauntlets</v>
          </cell>
          <cell r="AA14">
            <v>0</v>
          </cell>
          <cell r="AC14">
            <v>500</v>
          </cell>
          <cell r="AE14" t="str">
            <v>Phylactery of undead turning</v>
          </cell>
          <cell r="AF14">
            <v>0</v>
          </cell>
          <cell r="AH14">
            <v>11000</v>
          </cell>
          <cell r="AJ14" t="str">
            <v>Blindfold of true darkness</v>
          </cell>
          <cell r="AK14">
            <v>0</v>
          </cell>
          <cell r="AM14">
            <v>9000</v>
          </cell>
          <cell r="AO14" t="str">
            <v>Periapt of health</v>
          </cell>
          <cell r="AP14">
            <v>0</v>
          </cell>
          <cell r="AR14">
            <v>7400</v>
          </cell>
          <cell r="AT14" t="str">
            <v>Mantle of faith</v>
          </cell>
          <cell r="AU14">
            <v>2</v>
          </cell>
          <cell r="AW14">
            <v>76000</v>
          </cell>
          <cell r="AY14" t="str">
            <v>Bracers of aerial combat</v>
          </cell>
          <cell r="AZ14">
            <v>1</v>
          </cell>
          <cell r="BA14" t="str">
            <v/>
          </cell>
          <cell r="BB14">
            <v>5000</v>
          </cell>
          <cell r="BD14" t="str">
            <v>Robe of mysterious conjuration</v>
          </cell>
          <cell r="BE14">
            <v>2</v>
          </cell>
          <cell r="BG14">
            <v>10000</v>
          </cell>
          <cell r="BI14" t="str">
            <v>Incarnum focus (vestments)</v>
          </cell>
          <cell r="BJ14">
            <v>1</v>
          </cell>
          <cell r="BL14">
            <v>15000</v>
          </cell>
          <cell r="BN14" t="str">
            <v>Belt of theft-healing</v>
          </cell>
          <cell r="BO14">
            <v>1</v>
          </cell>
          <cell r="BP14">
            <v>0</v>
          </cell>
          <cell r="BQ14">
            <v>2000</v>
          </cell>
          <cell r="BS14" t="str">
            <v>Boots of big stepping</v>
          </cell>
          <cell r="BT14">
            <v>2</v>
          </cell>
          <cell r="BV14">
            <v>6000</v>
          </cell>
        </row>
        <row r="15">
          <cell r="U15" t="str">
            <v>Energy resistance, minor</v>
          </cell>
          <cell r="V15">
            <v>0</v>
          </cell>
          <cell r="X15">
            <v>12000</v>
          </cell>
          <cell r="Z15" t="str">
            <v>Casting glove</v>
          </cell>
          <cell r="AA15">
            <v>0</v>
          </cell>
          <cell r="AB15">
            <v>0</v>
          </cell>
          <cell r="AC15">
            <v>20000</v>
          </cell>
          <cell r="AE15" t="str">
            <v>-- Magic Item Compendium --</v>
          </cell>
          <cell r="AJ15" t="str">
            <v>Cannith goggles</v>
          </cell>
          <cell r="AK15">
            <v>0</v>
          </cell>
          <cell r="AM15">
            <v>13000</v>
          </cell>
          <cell r="AO15" t="str">
            <v>Periapt of proof against poison</v>
          </cell>
          <cell r="AP15">
            <v>0</v>
          </cell>
          <cell r="AR15">
            <v>27000</v>
          </cell>
          <cell r="AT15" t="str">
            <v>Wings of flying</v>
          </cell>
          <cell r="AU15">
            <v>2</v>
          </cell>
          <cell r="AW15">
            <v>54000</v>
          </cell>
          <cell r="AY15" t="str">
            <v>Bracers of arcane freedom</v>
          </cell>
          <cell r="AZ15">
            <v>0.5</v>
          </cell>
          <cell r="BA15" t="str">
            <v/>
          </cell>
          <cell r="BB15">
            <v>2300</v>
          </cell>
          <cell r="BD15" t="str">
            <v>Robe of retaliation</v>
          </cell>
          <cell r="BE15">
            <v>2</v>
          </cell>
          <cell r="BG15">
            <v>6500</v>
          </cell>
          <cell r="BI15" t="str">
            <v>Lightning tunic</v>
          </cell>
          <cell r="BJ15">
            <v>1</v>
          </cell>
          <cell r="BL15">
            <v>8000</v>
          </cell>
          <cell r="BN15" t="str">
            <v>Belt of ultimate athleticism</v>
          </cell>
          <cell r="BO15">
            <v>0</v>
          </cell>
          <cell r="BQ15">
            <v>3600</v>
          </cell>
          <cell r="BS15" t="str">
            <v>Boots of desperation</v>
          </cell>
          <cell r="BT15">
            <v>0</v>
          </cell>
          <cell r="BV15">
            <v>2800</v>
          </cell>
        </row>
        <row r="16">
          <cell r="U16" t="str">
            <v>Evasion</v>
          </cell>
          <cell r="V16">
            <v>0</v>
          </cell>
          <cell r="X16">
            <v>25000</v>
          </cell>
          <cell r="Z16" t="str">
            <v>Claw gloves</v>
          </cell>
          <cell r="AA16">
            <v>1</v>
          </cell>
          <cell r="AB16">
            <v>0</v>
          </cell>
          <cell r="AC16">
            <v>5604</v>
          </cell>
          <cell r="AE16" t="str">
            <v>Angelhelm</v>
          </cell>
          <cell r="AF16">
            <v>2</v>
          </cell>
          <cell r="AG16">
            <v>0</v>
          </cell>
          <cell r="AH16">
            <v>10000</v>
          </cell>
          <cell r="AJ16" t="str">
            <v>Corsair’s eyepatch</v>
          </cell>
          <cell r="AK16">
            <v>0</v>
          </cell>
          <cell r="AM16">
            <v>3000</v>
          </cell>
          <cell r="AO16" t="str">
            <v>Periapt of wisdom</v>
          </cell>
          <cell r="AP16">
            <v>0</v>
          </cell>
          <cell r="AQ16">
            <v>0</v>
          </cell>
          <cell r="AR16">
            <v>0</v>
          </cell>
          <cell r="AT16" t="str">
            <v>--Magic Item Compendium--</v>
          </cell>
          <cell r="AY16" t="str">
            <v>Bracers of blinding strike</v>
          </cell>
          <cell r="AZ16">
            <v>1</v>
          </cell>
          <cell r="BA16" t="str">
            <v/>
          </cell>
          <cell r="BB16">
            <v>5000</v>
          </cell>
          <cell r="BD16" t="str">
            <v>Robe of the inferno</v>
          </cell>
          <cell r="BE16">
            <v>1</v>
          </cell>
          <cell r="BG16">
            <v>37000</v>
          </cell>
          <cell r="BI16" t="str">
            <v>Rags of restraint</v>
          </cell>
          <cell r="BJ16">
            <v>0</v>
          </cell>
          <cell r="BK16">
            <v>0</v>
          </cell>
          <cell r="BL16">
            <v>3200</v>
          </cell>
          <cell r="BN16" t="str">
            <v>Caustic veil</v>
          </cell>
          <cell r="BO16">
            <v>0</v>
          </cell>
          <cell r="BQ16">
            <v>2000</v>
          </cell>
          <cell r="BS16" t="str">
            <v>Boots of dragonstriding</v>
          </cell>
          <cell r="BT16">
            <v>1</v>
          </cell>
          <cell r="BV16">
            <v>1500</v>
          </cell>
        </row>
        <row r="17">
          <cell r="J17" t="str">
            <v>(none)</v>
          </cell>
          <cell r="P17" t="str">
            <v>(none)</v>
          </cell>
          <cell r="R17" t="str">
            <v>(none)</v>
          </cell>
          <cell r="U17" t="str">
            <v>Feather falling</v>
          </cell>
          <cell r="V17">
            <v>0</v>
          </cell>
          <cell r="X17">
            <v>2200</v>
          </cell>
          <cell r="Z17" t="str">
            <v>Devastation gauntlets</v>
          </cell>
          <cell r="AA17">
            <v>0</v>
          </cell>
          <cell r="AC17">
            <v>2000</v>
          </cell>
          <cell r="AE17" t="str">
            <v>Bear helm</v>
          </cell>
          <cell r="AF17">
            <v>0</v>
          </cell>
          <cell r="AG17">
            <v>0</v>
          </cell>
          <cell r="AH17">
            <v>1500</v>
          </cell>
          <cell r="AJ17" t="str">
            <v>Crystal mask of detection</v>
          </cell>
          <cell r="AK17">
            <v>0.5</v>
          </cell>
          <cell r="AM17">
            <v>10000</v>
          </cell>
          <cell r="AO17" t="str">
            <v>Periapt of wound closure</v>
          </cell>
          <cell r="AP17">
            <v>0</v>
          </cell>
          <cell r="AQ17">
            <v>0</v>
          </cell>
          <cell r="AR17">
            <v>15000</v>
          </cell>
          <cell r="AT17" t="str">
            <v>Cape of the viper</v>
          </cell>
          <cell r="AU17">
            <v>1</v>
          </cell>
          <cell r="AV17">
            <v>0</v>
          </cell>
          <cell r="AW17">
            <v>2000</v>
          </cell>
          <cell r="AY17" t="str">
            <v>Bracers of dawn</v>
          </cell>
          <cell r="AZ17">
            <v>1</v>
          </cell>
          <cell r="BA17" t="str">
            <v/>
          </cell>
          <cell r="BB17">
            <v>26000</v>
          </cell>
          <cell r="BD17" t="str">
            <v>Robe of thunder</v>
          </cell>
          <cell r="BE17">
            <v>1</v>
          </cell>
          <cell r="BG17">
            <v>38000</v>
          </cell>
          <cell r="BI17" t="str">
            <v>Rogue’s vest</v>
          </cell>
          <cell r="BJ17">
            <v>1</v>
          </cell>
          <cell r="BL17">
            <v>18000</v>
          </cell>
          <cell r="BN17" t="str">
            <v>Cord of favor</v>
          </cell>
          <cell r="BO17">
            <v>1</v>
          </cell>
          <cell r="BQ17">
            <v>3000</v>
          </cell>
          <cell r="BS17" t="str">
            <v>Boots of jumping</v>
          </cell>
          <cell r="BT17">
            <v>2</v>
          </cell>
          <cell r="BV17">
            <v>2500</v>
          </cell>
        </row>
        <row r="18">
          <cell r="U18" t="str">
            <v>Force shield</v>
          </cell>
          <cell r="X18">
            <v>8500</v>
          </cell>
          <cell r="Z18" t="str">
            <v>Dragonfang gauntlets</v>
          </cell>
          <cell r="AA18">
            <v>1</v>
          </cell>
          <cell r="AC18">
            <v>8610</v>
          </cell>
          <cell r="AE18" t="str">
            <v>Beholder crown</v>
          </cell>
          <cell r="AF18">
            <v>1</v>
          </cell>
          <cell r="AG18">
            <v>0</v>
          </cell>
          <cell r="AH18">
            <v>20000</v>
          </cell>
          <cell r="AJ18" t="str">
            <v>Crystal mask of discernment</v>
          </cell>
          <cell r="AK18">
            <v>0.5</v>
          </cell>
          <cell r="AM18">
            <v>10000</v>
          </cell>
          <cell r="AO18" t="str">
            <v>Scarab of protection</v>
          </cell>
          <cell r="AP18">
            <v>0</v>
          </cell>
          <cell r="AQ18">
            <v>0</v>
          </cell>
          <cell r="AR18">
            <v>38000</v>
          </cell>
          <cell r="AT18" t="str">
            <v>Cloak of battle</v>
          </cell>
          <cell r="AU18">
            <v>1</v>
          </cell>
          <cell r="AV18">
            <v>0</v>
          </cell>
          <cell r="AW18">
            <v>22000</v>
          </cell>
          <cell r="AY18" t="str">
            <v>Bracers of great collision</v>
          </cell>
          <cell r="AZ18">
            <v>0</v>
          </cell>
          <cell r="BA18" t="str">
            <v/>
          </cell>
          <cell r="BB18">
            <v>1500</v>
          </cell>
          <cell r="BD18" t="str">
            <v>Shadow veil</v>
          </cell>
          <cell r="BE18">
            <v>0</v>
          </cell>
          <cell r="BG18">
            <v>16000</v>
          </cell>
          <cell r="BI18" t="str">
            <v>Sepulchral vest</v>
          </cell>
          <cell r="BJ18">
            <v>0</v>
          </cell>
          <cell r="BL18">
            <v>2000</v>
          </cell>
          <cell r="BN18" t="str">
            <v>Desperation chain</v>
          </cell>
          <cell r="BO18">
            <v>5</v>
          </cell>
          <cell r="BQ18">
            <v>15000</v>
          </cell>
          <cell r="BS18" t="str">
            <v>Boots of landing</v>
          </cell>
          <cell r="BT18">
            <v>1</v>
          </cell>
          <cell r="BV18">
            <v>500</v>
          </cell>
        </row>
        <row r="19">
          <cell r="U19" t="str">
            <v>Freedom of movement</v>
          </cell>
          <cell r="X19">
            <v>40000</v>
          </cell>
          <cell r="Z19" t="str">
            <v>Finned gauntlets</v>
          </cell>
          <cell r="AA19">
            <v>0</v>
          </cell>
          <cell r="AC19">
            <v>3500</v>
          </cell>
          <cell r="AE19" t="str">
            <v>Blindhelm</v>
          </cell>
          <cell r="AF19">
            <v>0.5</v>
          </cell>
          <cell r="AH19">
            <v>15000</v>
          </cell>
          <cell r="AJ19" t="str">
            <v>Crystal mask of dread</v>
          </cell>
          <cell r="AK19">
            <v>0.5</v>
          </cell>
          <cell r="AM19">
            <v>10000</v>
          </cell>
          <cell r="AO19" t="str">
            <v>--Magic Item Compendium--</v>
          </cell>
          <cell r="AQ19">
            <v>0</v>
          </cell>
          <cell r="AT19" t="str">
            <v>Cloak of elemental protection</v>
          </cell>
          <cell r="AU19">
            <v>1</v>
          </cell>
          <cell r="AV19" t="str">
            <v/>
          </cell>
          <cell r="AW19">
            <v>1000</v>
          </cell>
          <cell r="AY19" t="str">
            <v>Bracers of lightning</v>
          </cell>
          <cell r="AZ19">
            <v>1</v>
          </cell>
          <cell r="BA19" t="str">
            <v/>
          </cell>
          <cell r="BB19">
            <v>11000</v>
          </cell>
          <cell r="BD19" t="str">
            <v>Shroud of scales</v>
          </cell>
          <cell r="BE19">
            <v>10</v>
          </cell>
          <cell r="BG19">
            <v>24000</v>
          </cell>
          <cell r="BI19" t="str">
            <v>Shiftweave</v>
          </cell>
          <cell r="BJ19">
            <v>5</v>
          </cell>
          <cell r="BL19">
            <v>500</v>
          </cell>
          <cell r="BN19" t="str">
            <v>Dragon spirit cincture</v>
          </cell>
          <cell r="BO19">
            <v>0</v>
          </cell>
          <cell r="BQ19">
            <v>2000</v>
          </cell>
          <cell r="BS19" t="str">
            <v>Boots of sidestepping</v>
          </cell>
          <cell r="BT19">
            <v>0</v>
          </cell>
          <cell r="BV19">
            <v>6000</v>
          </cell>
        </row>
        <row r="20">
          <cell r="U20" t="str">
            <v>Friend shield</v>
          </cell>
          <cell r="X20">
            <v>50000</v>
          </cell>
          <cell r="Z20" t="str">
            <v>Gauntlet of Gruumsh</v>
          </cell>
          <cell r="AA20">
            <v>1</v>
          </cell>
          <cell r="AC20">
            <v>8302</v>
          </cell>
          <cell r="AE20" t="str">
            <v>Burning veil</v>
          </cell>
          <cell r="AF20">
            <v>0</v>
          </cell>
          <cell r="AH20">
            <v>1000</v>
          </cell>
          <cell r="AJ20" t="str">
            <v>Crystal mask of insight</v>
          </cell>
          <cell r="AK20">
            <v>0.5</v>
          </cell>
          <cell r="AM20">
            <v>20000</v>
          </cell>
          <cell r="AO20" t="str">
            <v>Amber amulet of vermin, giant bee</v>
          </cell>
          <cell r="AP20">
            <v>0</v>
          </cell>
          <cell r="AR20">
            <v>500</v>
          </cell>
          <cell r="AT20" t="str">
            <v>Cloak of predatory vigor</v>
          </cell>
          <cell r="AU20">
            <v>2</v>
          </cell>
          <cell r="AW20">
            <v>1000</v>
          </cell>
          <cell r="AY20" t="str">
            <v>Bracers of opportunity</v>
          </cell>
          <cell r="AZ20">
            <v>0.5</v>
          </cell>
          <cell r="BA20" t="str">
            <v/>
          </cell>
          <cell r="BB20">
            <v>2300</v>
          </cell>
          <cell r="BD20" t="str">
            <v>-- Complete Mage --</v>
          </cell>
          <cell r="BI20" t="str">
            <v>Shirt of angels</v>
          </cell>
          <cell r="BJ20">
            <v>1</v>
          </cell>
          <cell r="BL20">
            <v>15000</v>
          </cell>
          <cell r="BN20" t="str">
            <v>Gwaeron’s belt</v>
          </cell>
          <cell r="BO20">
            <v>1</v>
          </cell>
          <cell r="BQ20">
            <v>21000</v>
          </cell>
          <cell r="BS20" t="str">
            <v>Boots of skating</v>
          </cell>
          <cell r="BT20">
            <v>2</v>
          </cell>
          <cell r="BV20">
            <v>7000</v>
          </cell>
        </row>
        <row r="21">
          <cell r="U21" t="str">
            <v>Improved climbing</v>
          </cell>
          <cell r="X21">
            <v>10000</v>
          </cell>
          <cell r="Z21" t="str">
            <v>Gauntlet of infinite blades</v>
          </cell>
          <cell r="AA21">
            <v>1</v>
          </cell>
          <cell r="AC21">
            <v>6500</v>
          </cell>
          <cell r="AE21" t="str">
            <v>Circlet of mages</v>
          </cell>
          <cell r="AF21">
            <v>0</v>
          </cell>
          <cell r="AH21">
            <v>5000</v>
          </cell>
          <cell r="AJ21" t="str">
            <v>Crystal mask of knowledge</v>
          </cell>
          <cell r="AK21">
            <v>0.5</v>
          </cell>
          <cell r="AM21">
            <v>2500</v>
          </cell>
          <cell r="AO21" t="str">
            <v>Amber amulet of vermin, giant praying mantis</v>
          </cell>
          <cell r="AP21">
            <v>0</v>
          </cell>
          <cell r="AR21">
            <v>700</v>
          </cell>
          <cell r="AT21" t="str">
            <v>Cloak of quills</v>
          </cell>
          <cell r="AU21">
            <v>1</v>
          </cell>
          <cell r="AW21">
            <v>2500</v>
          </cell>
          <cell r="AY21" t="str">
            <v>Bracers of quick strike</v>
          </cell>
          <cell r="AZ21">
            <v>1</v>
          </cell>
          <cell r="BA21" t="str">
            <v/>
          </cell>
          <cell r="BB21">
            <v>1400</v>
          </cell>
          <cell r="BD21" t="str">
            <v>Steadying robe</v>
          </cell>
          <cell r="BE21">
            <v>1</v>
          </cell>
          <cell r="BG21">
            <v>1000</v>
          </cell>
          <cell r="BI21" t="str">
            <v>Shirt of bone</v>
          </cell>
          <cell r="BJ21">
            <v>1</v>
          </cell>
          <cell r="BL21">
            <v>9000</v>
          </cell>
          <cell r="BN21" t="str">
            <v>Healing belt</v>
          </cell>
          <cell r="BO21">
            <v>1</v>
          </cell>
          <cell r="BQ21">
            <v>750</v>
          </cell>
          <cell r="BS21" t="str">
            <v>Boots of stomping</v>
          </cell>
          <cell r="BT21">
            <v>1</v>
          </cell>
          <cell r="BV21">
            <v>600</v>
          </cell>
        </row>
        <row r="22">
          <cell r="U22" t="str">
            <v>Improved jumping</v>
          </cell>
          <cell r="X22">
            <v>10000</v>
          </cell>
          <cell r="Z22" t="str">
            <v>Gauntlets of arrow reflection</v>
          </cell>
          <cell r="AA22">
            <v>1</v>
          </cell>
          <cell r="AC22">
            <v>2000</v>
          </cell>
          <cell r="AE22" t="str">
            <v>Circlet of rapid casting</v>
          </cell>
          <cell r="AF22">
            <v>0</v>
          </cell>
          <cell r="AH22">
            <v>15000</v>
          </cell>
          <cell r="AJ22" t="str">
            <v>Crystal mask of languages</v>
          </cell>
          <cell r="AK22">
            <v>0.5</v>
          </cell>
          <cell r="AM22">
            <v>2500</v>
          </cell>
          <cell r="AO22" t="str">
            <v>Amber amulet of vermin, giant queen ant</v>
          </cell>
          <cell r="AP22">
            <v>0</v>
          </cell>
          <cell r="AR22">
            <v>700</v>
          </cell>
          <cell r="AT22" t="str">
            <v>Cloak of soulbound resistance</v>
          </cell>
          <cell r="AU22">
            <v>1</v>
          </cell>
          <cell r="AW22">
            <v>5000</v>
          </cell>
          <cell r="AY22" t="str">
            <v>Bracers of repulsion</v>
          </cell>
          <cell r="AZ22">
            <v>0</v>
          </cell>
          <cell r="BA22" t="str">
            <v/>
          </cell>
          <cell r="BB22">
            <v>4000</v>
          </cell>
          <cell r="BI22" t="str">
            <v>Shirt of chains</v>
          </cell>
          <cell r="BJ22">
            <v>1</v>
          </cell>
          <cell r="BL22">
            <v>9000</v>
          </cell>
          <cell r="BN22" t="str">
            <v>Incarnum focus (belt)</v>
          </cell>
          <cell r="BO22">
            <v>1</v>
          </cell>
          <cell r="BQ22">
            <v>15000</v>
          </cell>
          <cell r="BS22" t="str">
            <v>Boots of swift passage</v>
          </cell>
          <cell r="BT22">
            <v>1</v>
          </cell>
          <cell r="BV22">
            <v>5000</v>
          </cell>
        </row>
        <row r="23">
          <cell r="U23" t="str">
            <v>Improved swimming</v>
          </cell>
          <cell r="X23">
            <v>10000</v>
          </cell>
          <cell r="Z23" t="str">
            <v>Gauntlets of destruction</v>
          </cell>
          <cell r="AA23">
            <v>2</v>
          </cell>
          <cell r="AC23">
            <v>6610</v>
          </cell>
          <cell r="AE23" t="str">
            <v>Circlet of solace</v>
          </cell>
          <cell r="AF23">
            <v>0</v>
          </cell>
          <cell r="AH23">
            <v>3000</v>
          </cell>
          <cell r="AJ23" t="str">
            <v>Crystal mask of mindarmor</v>
          </cell>
          <cell r="AK23">
            <v>0.5</v>
          </cell>
          <cell r="AM23">
            <v>10000</v>
          </cell>
          <cell r="AO23" t="str">
            <v>Amber amulet of vermin, giant stag beetle</v>
          </cell>
          <cell r="AP23">
            <v>0</v>
          </cell>
          <cell r="AR23">
            <v>1200</v>
          </cell>
          <cell r="AT23" t="str">
            <v>Cloak of soulbound resistance, greater</v>
          </cell>
          <cell r="AU23">
            <v>1</v>
          </cell>
          <cell r="AW23">
            <v>13000</v>
          </cell>
          <cell r="AY23" t="str">
            <v>Bracers of retaliation</v>
          </cell>
          <cell r="AZ23">
            <v>1</v>
          </cell>
          <cell r="BB23">
            <v>5000</v>
          </cell>
          <cell r="BI23" t="str">
            <v>Shirt of demonskin</v>
          </cell>
          <cell r="BJ23">
            <v>1</v>
          </cell>
          <cell r="BL23">
            <v>15000</v>
          </cell>
          <cell r="BN23" t="str">
            <v>Ruby cincture of immutability</v>
          </cell>
          <cell r="BO23">
            <v>0</v>
          </cell>
          <cell r="BQ23">
            <v>12000</v>
          </cell>
          <cell r="BS23" t="str">
            <v>Boots of temporal acceleration</v>
          </cell>
          <cell r="BT23">
            <v>1</v>
          </cell>
          <cell r="BV23">
            <v>43000</v>
          </cell>
        </row>
        <row r="24">
          <cell r="U24" t="str">
            <v>Invisibility</v>
          </cell>
          <cell r="X24">
            <v>20000</v>
          </cell>
          <cell r="Z24" t="str">
            <v>Gauntlets of eldritch energy</v>
          </cell>
          <cell r="AA24">
            <v>0.5</v>
          </cell>
          <cell r="AC24">
            <v>5000</v>
          </cell>
          <cell r="AE24" t="str">
            <v>Circlet of wild surging</v>
          </cell>
          <cell r="AF24">
            <v>1</v>
          </cell>
          <cell r="AH24">
            <v>4200</v>
          </cell>
          <cell r="AJ24" t="str">
            <v>Crystal mask of psionic craft</v>
          </cell>
          <cell r="AK24">
            <v>0.5</v>
          </cell>
          <cell r="AM24">
            <v>10000</v>
          </cell>
          <cell r="AO24" t="str">
            <v>Amber amulet of vermin, giant wasp</v>
          </cell>
          <cell r="AP24">
            <v>0</v>
          </cell>
          <cell r="AR24">
            <v>800</v>
          </cell>
          <cell r="AT24" t="str">
            <v>Cloak of stone</v>
          </cell>
          <cell r="AU24">
            <v>1</v>
          </cell>
          <cell r="AW24">
            <v>8000</v>
          </cell>
          <cell r="AY24" t="str">
            <v>Bracers of the blast barrier</v>
          </cell>
          <cell r="AZ24">
            <v>1</v>
          </cell>
          <cell r="BA24">
            <v>0</v>
          </cell>
          <cell r="BB24">
            <v>3200</v>
          </cell>
          <cell r="BE24">
            <v>0</v>
          </cell>
          <cell r="BG24">
            <v>0</v>
          </cell>
          <cell r="BI24" t="str">
            <v>Shirt of ironskin</v>
          </cell>
          <cell r="BJ24">
            <v>10</v>
          </cell>
          <cell r="BL24">
            <v>15000</v>
          </cell>
          <cell r="BN24" t="str">
            <v>Silkslick belt</v>
          </cell>
          <cell r="BO24">
            <v>0</v>
          </cell>
          <cell r="BQ24">
            <v>2000</v>
          </cell>
          <cell r="BS24" t="str">
            <v>Boots of the battle charger</v>
          </cell>
          <cell r="BT24">
            <v>2</v>
          </cell>
          <cell r="BV24">
            <v>2000</v>
          </cell>
        </row>
        <row r="25">
          <cell r="U25" t="str">
            <v>Jumping</v>
          </cell>
          <cell r="X25">
            <v>2500</v>
          </cell>
          <cell r="Z25" t="str">
            <v>Gauntlets of energy transformation</v>
          </cell>
          <cell r="AA25">
            <v>0</v>
          </cell>
          <cell r="AC25">
            <v>1000</v>
          </cell>
          <cell r="AE25" t="str">
            <v>Crown of flames</v>
          </cell>
          <cell r="AF25">
            <v>0</v>
          </cell>
          <cell r="AH25">
            <v>8500</v>
          </cell>
          <cell r="AJ25" t="str">
            <v>Crystal mask of visual insight</v>
          </cell>
          <cell r="AK25">
            <v>0.5</v>
          </cell>
          <cell r="AM25">
            <v>10000</v>
          </cell>
          <cell r="AO25" t="str">
            <v>Amber amulet of vermin, Huge monstrous centipede</v>
          </cell>
          <cell r="AP25">
            <v>0</v>
          </cell>
          <cell r="AR25">
            <v>700</v>
          </cell>
          <cell r="AT25" t="str">
            <v>Cloak of the salamander</v>
          </cell>
          <cell r="AU25">
            <v>1</v>
          </cell>
          <cell r="AW25">
            <v>6000</v>
          </cell>
          <cell r="AY25" t="str">
            <v>Bracers of the entangling blast</v>
          </cell>
          <cell r="AZ25">
            <v>1</v>
          </cell>
          <cell r="BB25">
            <v>2000</v>
          </cell>
          <cell r="BI25" t="str">
            <v>Shirt of resilience</v>
          </cell>
          <cell r="BJ25">
            <v>3</v>
          </cell>
          <cell r="BL25">
            <v>12000</v>
          </cell>
          <cell r="BN25" t="str">
            <v>Spare hand</v>
          </cell>
          <cell r="BO25">
            <v>5</v>
          </cell>
          <cell r="BQ25">
            <v>12000</v>
          </cell>
          <cell r="BS25" t="str">
            <v>Boots of the mountain king</v>
          </cell>
          <cell r="BT25">
            <v>1</v>
          </cell>
          <cell r="BV25">
            <v>1500</v>
          </cell>
        </row>
        <row r="26">
          <cell r="U26" t="str">
            <v>Mind shielding</v>
          </cell>
          <cell r="X26">
            <v>8000</v>
          </cell>
          <cell r="Z26" t="str">
            <v>Gauntlets of extended range</v>
          </cell>
          <cell r="AA26">
            <v>0.5</v>
          </cell>
          <cell r="AC26">
            <v>2000</v>
          </cell>
          <cell r="AE26" t="str">
            <v>Essentia helm</v>
          </cell>
          <cell r="AF26">
            <v>3</v>
          </cell>
          <cell r="AH26">
            <v>3000</v>
          </cell>
          <cell r="AJ26" t="str">
            <v>Dragon mask</v>
          </cell>
          <cell r="AK26">
            <v>2</v>
          </cell>
          <cell r="AM26">
            <v>4000</v>
          </cell>
          <cell r="AO26" t="str">
            <v>Amber amulet of vermin, Huge monstrous scorpion</v>
          </cell>
          <cell r="AP26">
            <v>0</v>
          </cell>
          <cell r="AR26">
            <v>700</v>
          </cell>
          <cell r="AT26" t="str">
            <v>Cloak of the salamander, greater</v>
          </cell>
          <cell r="AU26">
            <v>1</v>
          </cell>
          <cell r="AW26">
            <v>36000</v>
          </cell>
          <cell r="AY26" t="str">
            <v>Bracers of wind</v>
          </cell>
          <cell r="AZ26">
            <v>1</v>
          </cell>
          <cell r="BB26">
            <v>10000</v>
          </cell>
          <cell r="BI26" t="str">
            <v>Shirt of slaadskin</v>
          </cell>
          <cell r="BJ26">
            <v>1</v>
          </cell>
          <cell r="BL26">
            <v>15000</v>
          </cell>
          <cell r="BN26" t="str">
            <v>-- Complete Mage --</v>
          </cell>
          <cell r="BS26" t="str">
            <v>Boots of the mountain king, greater</v>
          </cell>
          <cell r="BT26">
            <v>1</v>
          </cell>
          <cell r="BV26">
            <v>21500</v>
          </cell>
        </row>
        <row r="27">
          <cell r="U27" t="str">
            <v>Protection</v>
          </cell>
          <cell r="X27">
            <v>0</v>
          </cell>
          <cell r="Z27" t="str">
            <v>Gauntlets of ghost fighting</v>
          </cell>
          <cell r="AA27">
            <v>0.5</v>
          </cell>
          <cell r="AC27">
            <v>4000</v>
          </cell>
          <cell r="AE27" t="str">
            <v>Executioner’s hood</v>
          </cell>
          <cell r="AF27">
            <v>0</v>
          </cell>
          <cell r="AH27">
            <v>6000</v>
          </cell>
          <cell r="AJ27" t="str">
            <v>Dreaming blindfold</v>
          </cell>
          <cell r="AK27">
            <v>0</v>
          </cell>
          <cell r="AM27">
            <v>7500</v>
          </cell>
          <cell r="AO27" t="str">
            <v>Amber amulet of vermin, Large monstrous spider</v>
          </cell>
          <cell r="AP27">
            <v>0</v>
          </cell>
          <cell r="AR27">
            <v>700</v>
          </cell>
          <cell r="AT27" t="str">
            <v>Cloak of thorns</v>
          </cell>
          <cell r="AU27">
            <v>1</v>
          </cell>
          <cell r="AW27">
            <v>26000</v>
          </cell>
          <cell r="AY27" t="str">
            <v>Caduceus bracers</v>
          </cell>
          <cell r="AZ27">
            <v>1</v>
          </cell>
          <cell r="BB27">
            <v>2000</v>
          </cell>
          <cell r="BI27" t="str">
            <v>Shirt of the fey</v>
          </cell>
          <cell r="BJ27">
            <v>1</v>
          </cell>
          <cell r="BL27">
            <v>15000</v>
          </cell>
          <cell r="BN27" t="str">
            <v>Familiar's belt</v>
          </cell>
          <cell r="BO27">
            <v>3</v>
          </cell>
          <cell r="BQ27">
            <v>6000</v>
          </cell>
          <cell r="BS27" t="str">
            <v>Boots of the unending journey</v>
          </cell>
          <cell r="BT27">
            <v>1</v>
          </cell>
          <cell r="BV27">
            <v>4000</v>
          </cell>
        </row>
        <row r="28">
          <cell r="U28" t="str">
            <v>Ram</v>
          </cell>
          <cell r="X28">
            <v>8600</v>
          </cell>
          <cell r="Z28" t="str">
            <v>Gauntlets of giantfelling</v>
          </cell>
          <cell r="AA28">
            <v>0</v>
          </cell>
          <cell r="AC28">
            <v>2000</v>
          </cell>
          <cell r="AE28" t="str">
            <v>Fiendhelm</v>
          </cell>
          <cell r="AF28">
            <v>2</v>
          </cell>
          <cell r="AH28">
            <v>10000</v>
          </cell>
          <cell r="AJ28" t="str">
            <v>Eyes of expanded vision</v>
          </cell>
          <cell r="AK28">
            <v>0</v>
          </cell>
          <cell r="AM28">
            <v>3200</v>
          </cell>
          <cell r="AO28" t="str">
            <v>Amulet of aquatic salvation</v>
          </cell>
          <cell r="AP28">
            <v>0</v>
          </cell>
          <cell r="AR28">
            <v>500</v>
          </cell>
          <cell r="AT28" t="str">
            <v>Cloak of turn resistance</v>
          </cell>
          <cell r="AU28">
            <v>1</v>
          </cell>
          <cell r="AW28">
            <v>11000</v>
          </cell>
          <cell r="AY28" t="str">
            <v>Counterstrike bracers</v>
          </cell>
          <cell r="AZ28">
            <v>0</v>
          </cell>
          <cell r="BB28">
            <v>2500</v>
          </cell>
          <cell r="BI28" t="str">
            <v>Shirt of the inevitable</v>
          </cell>
          <cell r="BJ28">
            <v>10</v>
          </cell>
          <cell r="BL28">
            <v>15000</v>
          </cell>
          <cell r="BS28" t="str">
            <v>Boots of tracklessness</v>
          </cell>
          <cell r="BT28">
            <v>1</v>
          </cell>
          <cell r="BV28">
            <v>11000</v>
          </cell>
        </row>
        <row r="29">
          <cell r="U29" t="str">
            <v>Regeneration</v>
          </cell>
          <cell r="X29">
            <v>90000</v>
          </cell>
          <cell r="Z29" t="str">
            <v>Gauntlets of lassitude</v>
          </cell>
          <cell r="AA29">
            <v>2</v>
          </cell>
          <cell r="AC29">
            <v>5000</v>
          </cell>
          <cell r="AE29" t="str">
            <v>Hat of anonymity</v>
          </cell>
          <cell r="AF29">
            <v>0</v>
          </cell>
          <cell r="AH29">
            <v>12500</v>
          </cell>
          <cell r="AJ29" t="str">
            <v>Eyes of power leech</v>
          </cell>
          <cell r="AK29">
            <v>0</v>
          </cell>
          <cell r="AM29">
            <v>10000</v>
          </cell>
          <cell r="AO29" t="str">
            <v>Amulet of catapsi</v>
          </cell>
          <cell r="AP29">
            <v>0</v>
          </cell>
          <cell r="AR29">
            <v>16000</v>
          </cell>
          <cell r="AT29" t="str">
            <v>Cloak of weaponry</v>
          </cell>
          <cell r="AU29">
            <v>1</v>
          </cell>
          <cell r="AW29">
            <v>2300</v>
          </cell>
          <cell r="AY29" t="str">
            <v>Crimson dragonhide bracers</v>
          </cell>
          <cell r="AZ29">
            <v>1</v>
          </cell>
          <cell r="BB29">
            <v>5000</v>
          </cell>
          <cell r="BI29" t="str">
            <v>Shirt of the leech</v>
          </cell>
          <cell r="BJ29">
            <v>1</v>
          </cell>
          <cell r="BL29">
            <v>8000</v>
          </cell>
          <cell r="BS29" t="str">
            <v>Boots of tremorsense</v>
          </cell>
          <cell r="BT29">
            <v>1</v>
          </cell>
          <cell r="BV29">
            <v>5000</v>
          </cell>
        </row>
        <row r="30">
          <cell r="U30" t="str">
            <v>Shooting stars</v>
          </cell>
          <cell r="X30">
            <v>50000</v>
          </cell>
          <cell r="Z30" t="str">
            <v>Gauntlets of mindfire</v>
          </cell>
          <cell r="AA30">
            <v>0.5</v>
          </cell>
          <cell r="AC30">
            <v>11000</v>
          </cell>
          <cell r="AE30" t="str">
            <v>Headband of conscious effort</v>
          </cell>
          <cell r="AF30">
            <v>0</v>
          </cell>
          <cell r="AH30">
            <v>2000</v>
          </cell>
          <cell r="AJ30" t="str">
            <v>Eyes of power leech, vampiric</v>
          </cell>
          <cell r="AK30">
            <v>0</v>
          </cell>
          <cell r="AM30">
            <v>20000</v>
          </cell>
          <cell r="AO30" t="str">
            <v>Amulet of emergency healing</v>
          </cell>
          <cell r="AP30">
            <v>0</v>
          </cell>
          <cell r="AR30">
            <v>6000</v>
          </cell>
          <cell r="AT30" t="str">
            <v>Dragonscale cloak</v>
          </cell>
          <cell r="AU30">
            <v>2</v>
          </cell>
          <cell r="AW30">
            <v>5000</v>
          </cell>
          <cell r="AY30" t="str">
            <v>Deathguardian bracers</v>
          </cell>
          <cell r="AZ30">
            <v>3</v>
          </cell>
          <cell r="BB30">
            <v>6000</v>
          </cell>
          <cell r="BI30" t="str">
            <v>Shirt of the moon</v>
          </cell>
          <cell r="BJ30">
            <v>1</v>
          </cell>
          <cell r="BL30">
            <v>15000</v>
          </cell>
          <cell r="BO30">
            <v>0</v>
          </cell>
          <cell r="BQ30">
            <v>0</v>
          </cell>
          <cell r="BS30" t="str">
            <v>Cloudwalker anklets</v>
          </cell>
          <cell r="BT30">
            <v>1</v>
          </cell>
          <cell r="BV30">
            <v>50000</v>
          </cell>
        </row>
        <row r="31">
          <cell r="U31" t="str">
            <v>Spell storing</v>
          </cell>
          <cell r="X31">
            <v>50000</v>
          </cell>
          <cell r="Z31" t="str">
            <v>Gauntlets of the blazing arc</v>
          </cell>
          <cell r="AA31">
            <v>0.5</v>
          </cell>
          <cell r="AC31">
            <v>6300</v>
          </cell>
          <cell r="AE31" t="str">
            <v>Headband of the lorebinder</v>
          </cell>
          <cell r="AF31">
            <v>0</v>
          </cell>
          <cell r="AH31">
            <v>1600</v>
          </cell>
          <cell r="AJ31" t="str">
            <v>Eyes of truth</v>
          </cell>
          <cell r="AK31">
            <v>0</v>
          </cell>
          <cell r="AM31">
            <v>5500</v>
          </cell>
          <cell r="AO31" t="str">
            <v>Amulet of fortune prevailing</v>
          </cell>
          <cell r="AP31">
            <v>1</v>
          </cell>
          <cell r="AR31">
            <v>5000</v>
          </cell>
          <cell r="AT31" t="str">
            <v>Greater piwafwi</v>
          </cell>
          <cell r="AU31">
            <v>1</v>
          </cell>
          <cell r="AW31">
            <v>6500</v>
          </cell>
          <cell r="AY31" t="str">
            <v>Deathstrike bracers</v>
          </cell>
          <cell r="AZ31">
            <v>2</v>
          </cell>
          <cell r="BB31">
            <v>5000</v>
          </cell>
          <cell r="BI31" t="str">
            <v>Shirt of the treant</v>
          </cell>
          <cell r="BJ31">
            <v>1</v>
          </cell>
          <cell r="BL31">
            <v>9000</v>
          </cell>
          <cell r="BS31" t="str">
            <v>Cobra straps</v>
          </cell>
          <cell r="BT31">
            <v>0</v>
          </cell>
          <cell r="BV31">
            <v>1400</v>
          </cell>
        </row>
        <row r="32">
          <cell r="U32" t="str">
            <v>Spell storing, major</v>
          </cell>
          <cell r="X32">
            <v>200000</v>
          </cell>
          <cell r="Z32" t="str">
            <v>Gauntlets of the blood-lord</v>
          </cell>
          <cell r="AA32">
            <v>2</v>
          </cell>
          <cell r="AC32">
            <v>5120</v>
          </cell>
          <cell r="AE32" t="str">
            <v>Helm of battle</v>
          </cell>
          <cell r="AF32">
            <v>0</v>
          </cell>
          <cell r="AH32">
            <v>2000</v>
          </cell>
          <cell r="AJ32" t="str">
            <v>Fanged mask</v>
          </cell>
          <cell r="AK32">
            <v>1</v>
          </cell>
          <cell r="AM32">
            <v>8300</v>
          </cell>
          <cell r="AO32" t="str">
            <v>Amulet of incarnum shielding</v>
          </cell>
          <cell r="AP32">
            <v>1</v>
          </cell>
          <cell r="AR32">
            <v>2100</v>
          </cell>
          <cell r="AT32" t="str">
            <v>Incarnum focus (cloak)</v>
          </cell>
          <cell r="AU32">
            <v>1</v>
          </cell>
          <cell r="AW32">
            <v>15000</v>
          </cell>
          <cell r="AY32" t="str">
            <v>Goodberry bracelet</v>
          </cell>
          <cell r="AZ32">
            <v>0</v>
          </cell>
          <cell r="BB32">
            <v>2000</v>
          </cell>
          <cell r="BI32" t="str">
            <v>Shirt of wraith stalking</v>
          </cell>
          <cell r="BJ32">
            <v>1</v>
          </cell>
          <cell r="BL32">
            <v>6000</v>
          </cell>
          <cell r="BS32" t="str">
            <v>Dimension stride boots</v>
          </cell>
          <cell r="BT32">
            <v>1</v>
          </cell>
          <cell r="BV32">
            <v>2000</v>
          </cell>
        </row>
        <row r="33">
          <cell r="U33" t="str">
            <v>Spell storing, minor</v>
          </cell>
          <cell r="X33">
            <v>18000</v>
          </cell>
          <cell r="Z33" t="str">
            <v>Gauntlets of the talon</v>
          </cell>
          <cell r="AA33">
            <v>2</v>
          </cell>
          <cell r="AC33">
            <v>4000</v>
          </cell>
          <cell r="AE33" t="str">
            <v>Helm of gazes</v>
          </cell>
          <cell r="AF33">
            <v>3</v>
          </cell>
          <cell r="AH33">
            <v>5000</v>
          </cell>
          <cell r="AJ33" t="str">
            <v>Goggles of day</v>
          </cell>
          <cell r="AK33">
            <v>0</v>
          </cell>
          <cell r="AM33">
            <v>4500</v>
          </cell>
          <cell r="AO33" t="str">
            <v>Amulet of inviolate form</v>
          </cell>
          <cell r="AP33">
            <v>1</v>
          </cell>
          <cell r="AR33">
            <v>11000</v>
          </cell>
          <cell r="AT33" t="str">
            <v>Mantle of second chances</v>
          </cell>
          <cell r="AU33">
            <v>2</v>
          </cell>
          <cell r="AW33">
            <v>12000</v>
          </cell>
          <cell r="AY33" t="str">
            <v>Greatreach bracers</v>
          </cell>
          <cell r="AZ33">
            <v>5</v>
          </cell>
          <cell r="BB33">
            <v>2000</v>
          </cell>
          <cell r="BI33" t="str">
            <v>Surcoat of valor</v>
          </cell>
          <cell r="BJ33">
            <v>1</v>
          </cell>
          <cell r="BL33">
            <v>4000</v>
          </cell>
          <cell r="BS33" t="str">
            <v>Gwaeron’s boots</v>
          </cell>
          <cell r="BT33">
            <v>1</v>
          </cell>
          <cell r="BV33">
            <v>6000</v>
          </cell>
        </row>
        <row r="34">
          <cell r="U34" t="str">
            <v>Spell turning</v>
          </cell>
          <cell r="X34">
            <v>98280</v>
          </cell>
          <cell r="Z34" t="str">
            <v>Gauntlets of throwing</v>
          </cell>
          <cell r="AA34">
            <v>0</v>
          </cell>
          <cell r="AC34">
            <v>2000</v>
          </cell>
          <cell r="AE34" t="str">
            <v>Helm of glorious recovery</v>
          </cell>
          <cell r="AF34">
            <v>3</v>
          </cell>
          <cell r="AH34">
            <v>5600</v>
          </cell>
          <cell r="AJ34" t="str">
            <v>Goggles of draconic vision</v>
          </cell>
          <cell r="AK34">
            <v>0</v>
          </cell>
          <cell r="AM34">
            <v>16000</v>
          </cell>
          <cell r="AO34" t="str">
            <v>Amulet of retributive healing</v>
          </cell>
          <cell r="AP34">
            <v>1</v>
          </cell>
          <cell r="AR34">
            <v>2000</v>
          </cell>
          <cell r="AT34" t="str">
            <v>Mantle of the predator</v>
          </cell>
          <cell r="AU34">
            <v>2</v>
          </cell>
          <cell r="AW34">
            <v>8000</v>
          </cell>
          <cell r="AY34" t="str">
            <v>Hexbands</v>
          </cell>
          <cell r="AZ34">
            <v>3</v>
          </cell>
          <cell r="BB34">
            <v>3100</v>
          </cell>
          <cell r="BI34" t="str">
            <v>Tabard of the disembodied</v>
          </cell>
          <cell r="BJ34">
            <v>1</v>
          </cell>
          <cell r="BL34">
            <v>6000</v>
          </cell>
          <cell r="BS34" t="str">
            <v>Incarnum focus (boots)</v>
          </cell>
          <cell r="BT34">
            <v>2</v>
          </cell>
          <cell r="BV34">
            <v>15000</v>
          </cell>
        </row>
        <row r="35">
          <cell r="U35" t="str">
            <v>Sustenance</v>
          </cell>
          <cell r="X35">
            <v>2500</v>
          </cell>
          <cell r="Z35" t="str">
            <v>Gauntlets of weaponry arcane</v>
          </cell>
          <cell r="AA35">
            <v>1</v>
          </cell>
          <cell r="AC35">
            <v>6000</v>
          </cell>
          <cell r="AE35" t="str">
            <v>Helm of heroes</v>
          </cell>
          <cell r="AF35">
            <v>1</v>
          </cell>
          <cell r="AH35">
            <v>5600</v>
          </cell>
          <cell r="AJ35" t="str">
            <v>Goggles of foefinding</v>
          </cell>
          <cell r="AK35">
            <v>0</v>
          </cell>
          <cell r="AM35">
            <v>2500</v>
          </cell>
          <cell r="AO35" t="str">
            <v>Amulet of second chances</v>
          </cell>
          <cell r="AP35">
            <v>0</v>
          </cell>
          <cell r="AR35">
            <v>40000</v>
          </cell>
          <cell r="AT35" t="str">
            <v>Phoenix cloak</v>
          </cell>
          <cell r="AU35">
            <v>1</v>
          </cell>
          <cell r="AW35">
            <v>50000</v>
          </cell>
          <cell r="AY35" t="str">
            <v>Incarnum focus (bracers)</v>
          </cell>
          <cell r="AZ35">
            <v>1</v>
          </cell>
          <cell r="BB35">
            <v>15000</v>
          </cell>
          <cell r="BI35" t="str">
            <v>Tabard of the great crusade</v>
          </cell>
          <cell r="BJ35">
            <v>1</v>
          </cell>
          <cell r="BL35">
            <v>5500</v>
          </cell>
          <cell r="BS35" t="str">
            <v>Quicksilver boots</v>
          </cell>
          <cell r="BT35">
            <v>0</v>
          </cell>
          <cell r="BV35">
            <v>3500</v>
          </cell>
        </row>
        <row r="36">
          <cell r="U36" t="str">
            <v>Swimming</v>
          </cell>
          <cell r="X36">
            <v>2500</v>
          </cell>
          <cell r="Z36" t="str">
            <v>Ghoul gauntlets</v>
          </cell>
          <cell r="AA36">
            <v>1</v>
          </cell>
          <cell r="AC36">
            <v>10000</v>
          </cell>
          <cell r="AE36" t="str">
            <v>Helm of tactics</v>
          </cell>
          <cell r="AF36">
            <v>1</v>
          </cell>
          <cell r="AH36">
            <v>2000</v>
          </cell>
          <cell r="AJ36" t="str">
            <v>Goggles of lifesight</v>
          </cell>
          <cell r="AK36">
            <v>0</v>
          </cell>
          <cell r="AM36">
            <v>2000</v>
          </cell>
          <cell r="AO36" t="str">
            <v>Amulet of teamwork</v>
          </cell>
          <cell r="AP36">
            <v>0</v>
          </cell>
          <cell r="AR36">
            <v>2000</v>
          </cell>
          <cell r="AT36" t="str">
            <v>Piercer cloak</v>
          </cell>
          <cell r="AU36">
            <v>0</v>
          </cell>
          <cell r="AW36">
            <v>900</v>
          </cell>
          <cell r="AY36" t="str">
            <v>Inquisitor bracers</v>
          </cell>
          <cell r="AZ36">
            <v>1</v>
          </cell>
          <cell r="BB36">
            <v>1500</v>
          </cell>
          <cell r="BI36" t="str">
            <v>Tunic of steady spellcasting</v>
          </cell>
          <cell r="BJ36">
            <v>1</v>
          </cell>
          <cell r="BL36">
            <v>2500</v>
          </cell>
          <cell r="BS36" t="str">
            <v>Riding boots</v>
          </cell>
          <cell r="BT36">
            <v>2</v>
          </cell>
          <cell r="BV36">
            <v>12000</v>
          </cell>
        </row>
        <row r="37">
          <cell r="U37" t="str">
            <v>Telekinesis</v>
          </cell>
          <cell r="X37">
            <v>75000</v>
          </cell>
          <cell r="Z37" t="str">
            <v>Gloves of agile striking</v>
          </cell>
          <cell r="AA37">
            <v>0</v>
          </cell>
          <cell r="AC37">
            <v>2200</v>
          </cell>
          <cell r="AE37" t="str">
            <v>Helm of the hunter</v>
          </cell>
          <cell r="AF37">
            <v>1</v>
          </cell>
          <cell r="AH37">
            <v>9000</v>
          </cell>
          <cell r="AJ37" t="str">
            <v>Goggles of the ebon hunter</v>
          </cell>
          <cell r="AK37">
            <v>0</v>
          </cell>
          <cell r="AM37">
            <v>18000</v>
          </cell>
          <cell r="AO37" t="str">
            <v>Amulet of tears</v>
          </cell>
          <cell r="AP37">
            <v>0</v>
          </cell>
          <cell r="AR37">
            <v>2300</v>
          </cell>
          <cell r="AT37" t="str">
            <v>Rearguard’s cape</v>
          </cell>
          <cell r="AU37">
            <v>3</v>
          </cell>
          <cell r="AW37">
            <v>2000</v>
          </cell>
          <cell r="AY37" t="str">
            <v>Mithral bells</v>
          </cell>
          <cell r="AZ37">
            <v>1</v>
          </cell>
          <cell r="BB37">
            <v>3700</v>
          </cell>
          <cell r="BI37" t="str">
            <v>Veil of storms</v>
          </cell>
          <cell r="BJ37">
            <v>0</v>
          </cell>
          <cell r="BL37">
            <v>4000</v>
          </cell>
          <cell r="BS37" t="str">
            <v>Rock boots</v>
          </cell>
          <cell r="BT37">
            <v>1</v>
          </cell>
          <cell r="BV37">
            <v>2000</v>
          </cell>
        </row>
        <row r="38">
          <cell r="U38" t="str">
            <v>Three wishes</v>
          </cell>
          <cell r="X38">
            <v>97950</v>
          </cell>
          <cell r="Z38" t="str">
            <v>Gloves of eldritch admixture</v>
          </cell>
          <cell r="AA38">
            <v>0</v>
          </cell>
          <cell r="AC38">
            <v>2500</v>
          </cell>
          <cell r="AE38" t="str">
            <v>Helm of the purple plume</v>
          </cell>
          <cell r="AF38">
            <v>4</v>
          </cell>
          <cell r="AH38">
            <v>4500</v>
          </cell>
          <cell r="AJ38" t="str">
            <v>Goggles of the golden sun</v>
          </cell>
          <cell r="AK38">
            <v>0</v>
          </cell>
          <cell r="AM38">
            <v>4000</v>
          </cell>
          <cell r="AO38" t="str">
            <v>Amulet of toxin delay</v>
          </cell>
          <cell r="AP38">
            <v>0</v>
          </cell>
          <cell r="AR38">
            <v>400</v>
          </cell>
          <cell r="AT38" t="str">
            <v>Scry shroud</v>
          </cell>
          <cell r="AU38">
            <v>0</v>
          </cell>
          <cell r="AW38">
            <v>4000</v>
          </cell>
          <cell r="AY38" t="str">
            <v>Rapidstrike bracers</v>
          </cell>
          <cell r="AZ38">
            <v>0</v>
          </cell>
          <cell r="BB38">
            <v>3100</v>
          </cell>
          <cell r="BI38" t="str">
            <v>Vest of defense</v>
          </cell>
          <cell r="BJ38">
            <v>1</v>
          </cell>
          <cell r="BL38">
            <v>2000</v>
          </cell>
          <cell r="BS38" t="str">
            <v>Sandals of springing</v>
          </cell>
          <cell r="BT38">
            <v>1</v>
          </cell>
          <cell r="BV38">
            <v>10000</v>
          </cell>
        </row>
        <row r="39">
          <cell r="U39" t="str">
            <v>Water walking</v>
          </cell>
          <cell r="X39">
            <v>15000</v>
          </cell>
          <cell r="Z39" t="str">
            <v>Gloves of endless javelins</v>
          </cell>
          <cell r="AA39">
            <v>0.5</v>
          </cell>
          <cell r="AC39">
            <v>7000</v>
          </cell>
          <cell r="AE39" t="str">
            <v>Helm of wounding sight</v>
          </cell>
          <cell r="AF39">
            <v>1</v>
          </cell>
          <cell r="AH39">
            <v>6500</v>
          </cell>
          <cell r="AJ39" t="str">
            <v>Incarnum focus (goggles)</v>
          </cell>
          <cell r="AK39">
            <v>1</v>
          </cell>
          <cell r="AM39">
            <v>15000</v>
          </cell>
          <cell r="AO39" t="str">
            <v>Amulet of wordtwisting</v>
          </cell>
          <cell r="AP39">
            <v>0</v>
          </cell>
          <cell r="AR39">
            <v>6000</v>
          </cell>
          <cell r="AT39" t="str">
            <v>Standard of valor</v>
          </cell>
          <cell r="AU39">
            <v>4</v>
          </cell>
          <cell r="AW39">
            <v>1400</v>
          </cell>
          <cell r="AY39" t="str">
            <v>Reciprocal bracers</v>
          </cell>
          <cell r="AZ39">
            <v>0</v>
          </cell>
          <cell r="BB39">
            <v>5000</v>
          </cell>
          <cell r="BI39" t="str">
            <v>Vest of free movement</v>
          </cell>
          <cell r="BJ39">
            <v>0</v>
          </cell>
          <cell r="BL39">
            <v>12000</v>
          </cell>
          <cell r="BS39" t="str">
            <v>Sandals of sprinting</v>
          </cell>
          <cell r="BT39">
            <v>0.5</v>
          </cell>
          <cell r="BV39">
            <v>2300</v>
          </cell>
        </row>
        <row r="40">
          <cell r="U40" t="str">
            <v xml:space="preserve">Wizardry </v>
          </cell>
          <cell r="X40">
            <v>0</v>
          </cell>
          <cell r="Z40" t="str">
            <v>Gloves of flame</v>
          </cell>
          <cell r="AA40">
            <v>0.5</v>
          </cell>
          <cell r="AC40">
            <v>7000</v>
          </cell>
          <cell r="AE40" t="str">
            <v>Horned helm</v>
          </cell>
          <cell r="AF40">
            <v>1</v>
          </cell>
          <cell r="AH40">
            <v>8000</v>
          </cell>
          <cell r="AJ40" t="str">
            <v>Lenses of bright vision</v>
          </cell>
          <cell r="AK40">
            <v>0</v>
          </cell>
          <cell r="AM40">
            <v>600</v>
          </cell>
          <cell r="AO40" t="str">
            <v>Ankh of ascension</v>
          </cell>
          <cell r="AP40">
            <v>3</v>
          </cell>
          <cell r="AR40">
            <v>9000</v>
          </cell>
          <cell r="AT40" t="str">
            <v>Transposer cloak</v>
          </cell>
          <cell r="AU40">
            <v>0</v>
          </cell>
          <cell r="AW40">
            <v>6000</v>
          </cell>
          <cell r="AY40" t="str">
            <v>Shadow maniple</v>
          </cell>
          <cell r="AZ40">
            <v>0</v>
          </cell>
          <cell r="BB40">
            <v>3700</v>
          </cell>
          <cell r="BI40" t="str">
            <v>Vest of resistance</v>
          </cell>
          <cell r="BJ40">
            <v>1</v>
          </cell>
          <cell r="BL40">
            <v>0</v>
          </cell>
          <cell r="BS40" t="str">
            <v>Sandals of the light step</v>
          </cell>
          <cell r="BT40">
            <v>1</v>
          </cell>
          <cell r="BV40">
            <v>9000</v>
          </cell>
        </row>
        <row r="41">
          <cell r="U41" t="str">
            <v>X-ray vision</v>
          </cell>
          <cell r="X41">
            <v>25000</v>
          </cell>
          <cell r="Z41" t="str">
            <v>Gloves of fortunate striking</v>
          </cell>
          <cell r="AA41">
            <v>0</v>
          </cell>
          <cell r="AC41">
            <v>2000</v>
          </cell>
          <cell r="AE41" t="str">
            <v>Incarnum focus (circlet)</v>
          </cell>
          <cell r="AF41">
            <v>0</v>
          </cell>
          <cell r="AH41">
            <v>15000</v>
          </cell>
          <cell r="AJ41" t="str">
            <v>Lenses of revelation</v>
          </cell>
          <cell r="AK41">
            <v>0</v>
          </cell>
          <cell r="AM41">
            <v>1400</v>
          </cell>
          <cell r="AO41" t="str">
            <v>Badge of glory</v>
          </cell>
          <cell r="AP41">
            <v>0</v>
          </cell>
          <cell r="AR41">
            <v>3400</v>
          </cell>
          <cell r="AT41" t="str">
            <v>Vanisher cloak</v>
          </cell>
          <cell r="AU41">
            <v>1</v>
          </cell>
          <cell r="AW41">
            <v>2500</v>
          </cell>
          <cell r="AY41" t="str">
            <v>Spellmight bracers</v>
          </cell>
          <cell r="AZ41">
            <v>1</v>
          </cell>
          <cell r="BB41">
            <v>3300</v>
          </cell>
          <cell r="BI41" t="str">
            <v>Vest of the archmagi</v>
          </cell>
          <cell r="BJ41">
            <v>2</v>
          </cell>
          <cell r="BL41">
            <v>200000</v>
          </cell>
          <cell r="BS41" t="str">
            <v>Skirmisher boots</v>
          </cell>
          <cell r="BT41">
            <v>1</v>
          </cell>
          <cell r="BV41">
            <v>3200</v>
          </cell>
        </row>
        <row r="42">
          <cell r="U42" t="str">
            <v>--Magic Item Compendium--</v>
          </cell>
          <cell r="Z42" t="str">
            <v>Gloves of incarnum theft</v>
          </cell>
          <cell r="AA42">
            <v>1</v>
          </cell>
          <cell r="AC42">
            <v>8000</v>
          </cell>
          <cell r="AE42" t="str">
            <v>Lore gem</v>
          </cell>
          <cell r="AF42">
            <v>0</v>
          </cell>
          <cell r="AH42">
            <v>7500</v>
          </cell>
          <cell r="AJ42" t="str">
            <v>Lenses of true form</v>
          </cell>
          <cell r="AK42">
            <v>0</v>
          </cell>
          <cell r="AM42">
            <v>10000</v>
          </cell>
          <cell r="AO42" t="str">
            <v>Badge of the svirfneblin</v>
          </cell>
          <cell r="AP42">
            <v>0</v>
          </cell>
          <cell r="AR42">
            <v>15000</v>
          </cell>
          <cell r="AT42" t="str">
            <v>Veil of doors</v>
          </cell>
          <cell r="AU42">
            <v>0</v>
          </cell>
          <cell r="AW42">
            <v>11000</v>
          </cell>
          <cell r="AY42" t="str">
            <v>Strongarm bracers</v>
          </cell>
          <cell r="AZ42">
            <v>1</v>
          </cell>
          <cell r="BB42">
            <v>6000</v>
          </cell>
          <cell r="BI42" t="str">
            <v>Vest of the master evoker</v>
          </cell>
          <cell r="BJ42">
            <v>2</v>
          </cell>
          <cell r="BL42">
            <v>10000</v>
          </cell>
          <cell r="BS42" t="str">
            <v>Steadfast boots</v>
          </cell>
          <cell r="BT42">
            <v>1</v>
          </cell>
          <cell r="BV42">
            <v>1400</v>
          </cell>
        </row>
        <row r="43">
          <cell r="U43" t="str">
            <v>Adamantine touch</v>
          </cell>
          <cell r="X43">
            <v>6000</v>
          </cell>
          <cell r="Z43" t="str">
            <v>Gloves of lightning</v>
          </cell>
          <cell r="AA43">
            <v>0</v>
          </cell>
          <cell r="AC43">
            <v>2000</v>
          </cell>
          <cell r="AE43" t="str">
            <v>Mindvault</v>
          </cell>
          <cell r="AF43">
            <v>0</v>
          </cell>
          <cell r="AH43">
            <v>8000</v>
          </cell>
          <cell r="AJ43" t="str">
            <v>Mask of blood</v>
          </cell>
          <cell r="AK43">
            <v>1</v>
          </cell>
          <cell r="AM43">
            <v>3300</v>
          </cell>
          <cell r="AO43" t="str">
            <v>Badge of valor</v>
          </cell>
          <cell r="AP43">
            <v>0</v>
          </cell>
          <cell r="AR43">
            <v>1400</v>
          </cell>
          <cell r="AT43" t="str">
            <v>War wizard cloak</v>
          </cell>
          <cell r="AU43">
            <v>1</v>
          </cell>
          <cell r="AW43">
            <v>16000</v>
          </cell>
          <cell r="AY43" t="str">
            <v>Vambraces of warding</v>
          </cell>
          <cell r="AZ43">
            <v>1</v>
          </cell>
          <cell r="BB43">
            <v>8000</v>
          </cell>
          <cell r="BI43" t="str">
            <v>Vestments of ebonsilk</v>
          </cell>
          <cell r="BJ43">
            <v>1</v>
          </cell>
          <cell r="BL43">
            <v>5000</v>
          </cell>
          <cell r="BS43" t="str">
            <v>Vanguard treads</v>
          </cell>
          <cell r="BT43">
            <v>1</v>
          </cell>
          <cell r="BV43">
            <v>3100</v>
          </cell>
        </row>
        <row r="44">
          <cell r="U44" t="str">
            <v>Antivenom</v>
          </cell>
          <cell r="X44">
            <v>8000</v>
          </cell>
          <cell r="Z44" t="str">
            <v>Gloves of manual prowess</v>
          </cell>
          <cell r="AA44">
            <v>0</v>
          </cell>
          <cell r="AC44">
            <v>3000</v>
          </cell>
          <cell r="AE44" t="str">
            <v>Phoenix helm</v>
          </cell>
          <cell r="AF44">
            <v>3</v>
          </cell>
          <cell r="AH44">
            <v>6500</v>
          </cell>
          <cell r="AJ44" t="str">
            <v>Mask of lies</v>
          </cell>
          <cell r="AK44">
            <v>1</v>
          </cell>
          <cell r="AM44">
            <v>4500</v>
          </cell>
          <cell r="AO44" t="str">
            <v>Blood claw choker</v>
          </cell>
          <cell r="AP44">
            <v>0</v>
          </cell>
          <cell r="AR44">
            <v>12000</v>
          </cell>
          <cell r="AT44" t="str">
            <v>Water Cloak</v>
          </cell>
          <cell r="AU44">
            <v>1</v>
          </cell>
          <cell r="AW44">
            <v>12000</v>
          </cell>
          <cell r="AY44" t="str">
            <v>Wand bracelet</v>
          </cell>
          <cell r="AZ44">
            <v>0</v>
          </cell>
          <cell r="BB44">
            <v>12000</v>
          </cell>
          <cell r="BI44" t="str">
            <v>Winged vest</v>
          </cell>
          <cell r="BJ44">
            <v>2</v>
          </cell>
          <cell r="BL44">
            <v>12000</v>
          </cell>
          <cell r="BS44" t="str">
            <v>-- Complete Mage --</v>
          </cell>
        </row>
        <row r="45">
          <cell r="U45" t="str">
            <v>Arcane might</v>
          </cell>
          <cell r="X45">
            <v>20000</v>
          </cell>
          <cell r="Z45" t="str">
            <v>Gloves of object reading</v>
          </cell>
          <cell r="AA45">
            <v>0</v>
          </cell>
          <cell r="AC45">
            <v>3000</v>
          </cell>
          <cell r="AE45" t="str">
            <v>Phylactery of virtue</v>
          </cell>
          <cell r="AF45">
            <v>0</v>
          </cell>
          <cell r="AH45">
            <v>6500</v>
          </cell>
          <cell r="AJ45" t="str">
            <v>Mask of mastery</v>
          </cell>
          <cell r="AK45">
            <v>1</v>
          </cell>
          <cell r="AM45">
            <v>3500</v>
          </cell>
          <cell r="AO45" t="str">
            <v>Brooch of avoidance</v>
          </cell>
          <cell r="AP45">
            <v>0</v>
          </cell>
          <cell r="AR45">
            <v>3100</v>
          </cell>
          <cell r="AT45" t="str">
            <v>White cloak of the spider</v>
          </cell>
          <cell r="AU45">
            <v>1</v>
          </cell>
          <cell r="AW45">
            <v>4200</v>
          </cell>
          <cell r="AY45" t="str">
            <v>-- Complete Scoundrel --</v>
          </cell>
          <cell r="BI45" t="str">
            <v>-- Complete Champion --</v>
          </cell>
          <cell r="BS45" t="str">
            <v>Stormrider boots</v>
          </cell>
          <cell r="BT45">
            <v>2</v>
          </cell>
          <cell r="BV45">
            <v>18000</v>
          </cell>
        </row>
        <row r="46">
          <cell r="U46" t="str">
            <v>Arming</v>
          </cell>
          <cell r="X46">
            <v>5000</v>
          </cell>
          <cell r="Z46" t="str">
            <v>Gloves of spell disruption</v>
          </cell>
          <cell r="AA46">
            <v>0</v>
          </cell>
          <cell r="AC46">
            <v>1000</v>
          </cell>
          <cell r="AE46" t="str">
            <v>Platinum helm</v>
          </cell>
          <cell r="AF46">
            <v>3</v>
          </cell>
          <cell r="AH46">
            <v>5000</v>
          </cell>
          <cell r="AJ46" t="str">
            <v>Mask of mental armor</v>
          </cell>
          <cell r="AK46">
            <v>0</v>
          </cell>
          <cell r="AM46">
            <v>4000</v>
          </cell>
          <cell r="AO46" t="str">
            <v>Brooch of stability</v>
          </cell>
          <cell r="AP46">
            <v>0</v>
          </cell>
          <cell r="AR46">
            <v>1000</v>
          </cell>
          <cell r="AT46" t="str">
            <v>-- Complete Mage --</v>
          </cell>
          <cell r="AY46" t="str">
            <v>Bands of fortune</v>
          </cell>
          <cell r="AZ46">
            <v>0</v>
          </cell>
          <cell r="BB46">
            <v>2000</v>
          </cell>
          <cell r="BI46" t="str">
            <v>Robe of the vagabond</v>
          </cell>
          <cell r="BJ46">
            <v>1</v>
          </cell>
          <cell r="BL46">
            <v>6000</v>
          </cell>
          <cell r="BS46" t="str">
            <v>-- Complete Champion --</v>
          </cell>
        </row>
        <row r="47">
          <cell r="U47" t="str">
            <v>Avoidance</v>
          </cell>
          <cell r="X47">
            <v>10000</v>
          </cell>
          <cell r="Z47" t="str">
            <v>Gloves of the balanced hand</v>
          </cell>
          <cell r="AA47">
            <v>0</v>
          </cell>
          <cell r="AC47">
            <v>8000</v>
          </cell>
          <cell r="AE47" t="str">
            <v>Scout’s headband</v>
          </cell>
          <cell r="AF47">
            <v>0</v>
          </cell>
          <cell r="AH47">
            <v>3400</v>
          </cell>
          <cell r="AJ47" t="str">
            <v>Mask of silent trickery</v>
          </cell>
          <cell r="AK47">
            <v>0</v>
          </cell>
          <cell r="AM47">
            <v>5000</v>
          </cell>
          <cell r="AO47" t="str">
            <v>Cat’s-eye brooch</v>
          </cell>
          <cell r="AP47">
            <v>0</v>
          </cell>
          <cell r="AR47">
            <v>9000</v>
          </cell>
          <cell r="AT47" t="str">
            <v>Cloak of comfort</v>
          </cell>
          <cell r="AU47">
            <v>2</v>
          </cell>
          <cell r="AW47">
            <v>0</v>
          </cell>
          <cell r="AY47" t="str">
            <v>-- Complete Champion --</v>
          </cell>
          <cell r="BS47" t="str">
            <v>Lancer's spurs</v>
          </cell>
          <cell r="BT47">
            <v>0.5</v>
          </cell>
          <cell r="BV47">
            <v>12000</v>
          </cell>
        </row>
        <row r="48">
          <cell r="U48" t="str">
            <v>Bone ring</v>
          </cell>
          <cell r="X48">
            <v>20000</v>
          </cell>
          <cell r="Z48" t="str">
            <v>Gloves of the starry sky</v>
          </cell>
          <cell r="AA48">
            <v>0</v>
          </cell>
          <cell r="AC48">
            <v>1100</v>
          </cell>
          <cell r="AE48" t="str">
            <v>Surge crystal</v>
          </cell>
          <cell r="AF48">
            <v>0</v>
          </cell>
          <cell r="AH48">
            <v>18000</v>
          </cell>
          <cell r="AJ48" t="str">
            <v>Mask of sweet air</v>
          </cell>
          <cell r="AK48">
            <v>0</v>
          </cell>
          <cell r="AM48">
            <v>2000</v>
          </cell>
          <cell r="AO48" t="str">
            <v>Charm of countersong</v>
          </cell>
          <cell r="AP48">
            <v>0</v>
          </cell>
          <cell r="AR48">
            <v>400</v>
          </cell>
          <cell r="AT48" t="str">
            <v>-- Complete Champion --</v>
          </cell>
          <cell r="AY48" t="str">
            <v>Bracers of divine luck</v>
          </cell>
          <cell r="AZ48">
            <v>2</v>
          </cell>
          <cell r="BB48">
            <v>8000</v>
          </cell>
          <cell r="BS48" t="str">
            <v>Sandels of the vagabond</v>
          </cell>
          <cell r="BT48">
            <v>0.5</v>
          </cell>
          <cell r="BV48">
            <v>4000</v>
          </cell>
        </row>
        <row r="49">
          <cell r="U49" t="str">
            <v>Brief blessing</v>
          </cell>
          <cell r="X49">
            <v>1000</v>
          </cell>
          <cell r="Z49" t="str">
            <v>Gloves of the titan’s grip</v>
          </cell>
          <cell r="AA49">
            <v>2</v>
          </cell>
          <cell r="AC49">
            <v>14000</v>
          </cell>
          <cell r="AE49" t="str">
            <v>Watch lamp</v>
          </cell>
          <cell r="AF49">
            <v>0</v>
          </cell>
          <cell r="AH49">
            <v>500</v>
          </cell>
          <cell r="AJ49" t="str">
            <v>Mask of the tiger</v>
          </cell>
          <cell r="AK49">
            <v>1</v>
          </cell>
          <cell r="AM49">
            <v>4000</v>
          </cell>
          <cell r="AO49" t="str">
            <v>Chasuble of fell power</v>
          </cell>
          <cell r="AP49">
            <v>0</v>
          </cell>
          <cell r="AR49">
            <v>8000</v>
          </cell>
          <cell r="AT49" t="str">
            <v>Cloak of the dragon</v>
          </cell>
          <cell r="AU49">
            <v>1</v>
          </cell>
          <cell r="AW49">
            <v>6000</v>
          </cell>
          <cell r="BJ49">
            <v>0</v>
          </cell>
          <cell r="BL49">
            <v>0</v>
          </cell>
          <cell r="BS49" t="str">
            <v>-- Dragon Magic --</v>
          </cell>
        </row>
        <row r="50">
          <cell r="U50" t="str">
            <v>Brute ring</v>
          </cell>
          <cell r="X50">
            <v>2300</v>
          </cell>
          <cell r="Z50" t="str">
            <v>Gloves of the uldra savant</v>
          </cell>
          <cell r="AA50">
            <v>2</v>
          </cell>
          <cell r="AC50">
            <v>3100</v>
          </cell>
          <cell r="AE50" t="str">
            <v>-- Complete Champion --</v>
          </cell>
          <cell r="AJ50" t="str">
            <v>Monocle of perusal</v>
          </cell>
          <cell r="AK50">
            <v>0</v>
          </cell>
          <cell r="AM50">
            <v>6500</v>
          </cell>
          <cell r="AO50" t="str">
            <v>Chasuble of fell power, greater</v>
          </cell>
          <cell r="AP50">
            <v>0</v>
          </cell>
          <cell r="AR50">
            <v>18000</v>
          </cell>
          <cell r="AT50" t="str">
            <v>Cloak of the vagabond</v>
          </cell>
          <cell r="AU50">
            <v>0.5</v>
          </cell>
          <cell r="AW50">
            <v>9000</v>
          </cell>
          <cell r="BS50" t="str">
            <v>Tailbands of impact</v>
          </cell>
          <cell r="BT50">
            <v>10</v>
          </cell>
          <cell r="BV50">
            <v>6000</v>
          </cell>
        </row>
        <row r="51">
          <cell r="U51" t="str">
            <v>Communication</v>
          </cell>
          <cell r="X51">
            <v>2000</v>
          </cell>
          <cell r="Z51" t="str">
            <v>Hellcat gauntlets</v>
          </cell>
          <cell r="AA51">
            <v>0</v>
          </cell>
          <cell r="AC51">
            <v>3200</v>
          </cell>
          <cell r="AE51" t="str">
            <v>Crest of valor</v>
          </cell>
          <cell r="AF51">
            <v>0</v>
          </cell>
          <cell r="AH51">
            <v>2000</v>
          </cell>
          <cell r="AJ51" t="str">
            <v>Moonstone mask</v>
          </cell>
          <cell r="AK51">
            <v>1</v>
          </cell>
          <cell r="AM51">
            <v>15000</v>
          </cell>
          <cell r="AO51" t="str">
            <v>Choker of life protection</v>
          </cell>
          <cell r="AP51">
            <v>0</v>
          </cell>
          <cell r="AR51">
            <v>14000</v>
          </cell>
          <cell r="AT51" t="str">
            <v>Mantle of the beast</v>
          </cell>
          <cell r="AU51">
            <v>2</v>
          </cell>
          <cell r="AW51">
            <v>18000</v>
          </cell>
          <cell r="AZ51">
            <v>0</v>
          </cell>
          <cell r="BB51">
            <v>0</v>
          </cell>
        </row>
        <row r="52">
          <cell r="U52" t="str">
            <v>Divergence</v>
          </cell>
          <cell r="X52">
            <v>18000</v>
          </cell>
          <cell r="Z52" t="str">
            <v>Ki straps</v>
          </cell>
          <cell r="AA52">
            <v>0</v>
          </cell>
          <cell r="AC52">
            <v>5000</v>
          </cell>
          <cell r="AE52" t="str">
            <v>Helm of righteous war</v>
          </cell>
          <cell r="AF52">
            <v>3</v>
          </cell>
          <cell r="AH52">
            <v>5000</v>
          </cell>
          <cell r="AJ52" t="str">
            <v>Panther mask</v>
          </cell>
          <cell r="AK52">
            <v>0</v>
          </cell>
          <cell r="AM52">
            <v>2700</v>
          </cell>
          <cell r="AO52" t="str">
            <v>Chronocharm of the celestial wanderer</v>
          </cell>
          <cell r="AP52">
            <v>0</v>
          </cell>
          <cell r="AR52">
            <v>500</v>
          </cell>
          <cell r="AT52" t="str">
            <v>-- Dragon Magic --</v>
          </cell>
        </row>
        <row r="53">
          <cell r="U53" t="str">
            <v>Dragon friendship</v>
          </cell>
          <cell r="X53">
            <v>16000</v>
          </cell>
          <cell r="Z53" t="str">
            <v>Lightning gauntlets</v>
          </cell>
          <cell r="AA53">
            <v>1</v>
          </cell>
          <cell r="AC53">
            <v>1000</v>
          </cell>
          <cell r="AJ53" t="str">
            <v>Pearl of speech</v>
          </cell>
          <cell r="AK53">
            <v>0</v>
          </cell>
          <cell r="AM53">
            <v>600</v>
          </cell>
          <cell r="AO53" t="str">
            <v>Chronocharm of the fateweaver</v>
          </cell>
          <cell r="AP53">
            <v>0</v>
          </cell>
          <cell r="AR53">
            <v>500</v>
          </cell>
          <cell r="AT53" t="str">
            <v>Cloak of mysterious emergence</v>
          </cell>
          <cell r="AU53">
            <v>1</v>
          </cell>
          <cell r="AW53">
            <v>13000</v>
          </cell>
          <cell r="BT53">
            <v>0</v>
          </cell>
          <cell r="BV53">
            <v>0</v>
          </cell>
        </row>
        <row r="54">
          <cell r="U54" t="str">
            <v>Entropic deflection</v>
          </cell>
          <cell r="X54">
            <v>8000</v>
          </cell>
          <cell r="Z54" t="str">
            <v>Mesmerist’s gloves</v>
          </cell>
          <cell r="AA54">
            <v>1</v>
          </cell>
          <cell r="AC54">
            <v>8000</v>
          </cell>
          <cell r="AJ54" t="str">
            <v>Raptor’s mask</v>
          </cell>
          <cell r="AK54">
            <v>0</v>
          </cell>
          <cell r="AM54">
            <v>3500</v>
          </cell>
          <cell r="AO54" t="str">
            <v>Chronocharm of the grand master</v>
          </cell>
          <cell r="AP54">
            <v>0</v>
          </cell>
          <cell r="AR54">
            <v>500</v>
          </cell>
        </row>
        <row r="55">
          <cell r="U55" t="str">
            <v>Essentia</v>
          </cell>
          <cell r="X55">
            <v>6000</v>
          </cell>
          <cell r="Z55" t="str">
            <v>Mind blade gauntlet</v>
          </cell>
          <cell r="AA55">
            <v>1</v>
          </cell>
          <cell r="AC55">
            <v>24000</v>
          </cell>
          <cell r="AF55">
            <v>0</v>
          </cell>
          <cell r="AH55">
            <v>0</v>
          </cell>
          <cell r="AJ55" t="str">
            <v>Snakeblood tooth</v>
          </cell>
          <cell r="AK55">
            <v>0</v>
          </cell>
          <cell r="AM55">
            <v>1350</v>
          </cell>
          <cell r="AO55" t="str">
            <v>Chronocharm of the horizon walker</v>
          </cell>
          <cell r="AP55">
            <v>0</v>
          </cell>
          <cell r="AR55">
            <v>500</v>
          </cell>
        </row>
        <row r="56">
          <cell r="U56" t="str">
            <v>Floating</v>
          </cell>
          <cell r="X56">
            <v>2000</v>
          </cell>
          <cell r="Z56" t="str">
            <v>Mind blade gauntlet, greater</v>
          </cell>
          <cell r="AA56">
            <v>1</v>
          </cell>
          <cell r="AC56">
            <v>42000</v>
          </cell>
          <cell r="AJ56" t="str">
            <v>Soulstone</v>
          </cell>
          <cell r="AK56">
            <v>0</v>
          </cell>
          <cell r="AM56">
            <v>10000</v>
          </cell>
          <cell r="AO56" t="str">
            <v>Chronocharm of the laughing rogue</v>
          </cell>
          <cell r="AP56">
            <v>0</v>
          </cell>
          <cell r="AR56">
            <v>500</v>
          </cell>
          <cell r="AU56">
            <v>0</v>
          </cell>
          <cell r="AW56">
            <v>0</v>
          </cell>
        </row>
        <row r="57">
          <cell r="U57" t="str">
            <v>Force armor (pair)</v>
          </cell>
          <cell r="X57">
            <v>30000</v>
          </cell>
          <cell r="Z57" t="str">
            <v>Mind blade gauntlet, lesser</v>
          </cell>
          <cell r="AA57">
            <v>1</v>
          </cell>
          <cell r="AC57">
            <v>10000</v>
          </cell>
          <cell r="AJ57" t="str">
            <v>Spellsight spectacles</v>
          </cell>
          <cell r="AK57">
            <v>0</v>
          </cell>
          <cell r="AM57">
            <v>2500</v>
          </cell>
          <cell r="AO57" t="str">
            <v>Chronocharm of the uncaring archmage</v>
          </cell>
          <cell r="AP57">
            <v>0</v>
          </cell>
          <cell r="AR57">
            <v>500</v>
          </cell>
        </row>
        <row r="58">
          <cell r="U58" t="str">
            <v>Four winds</v>
          </cell>
          <cell r="X58">
            <v>2000</v>
          </cell>
          <cell r="Z58" t="str">
            <v>Reach gauntlets</v>
          </cell>
          <cell r="AA58">
            <v>0</v>
          </cell>
          <cell r="AC58">
            <v>500</v>
          </cell>
          <cell r="AJ58" t="str">
            <v>Third eye aware</v>
          </cell>
          <cell r="AK58">
            <v>0</v>
          </cell>
          <cell r="AM58">
            <v>10000</v>
          </cell>
          <cell r="AO58" t="str">
            <v>Collar of Healing</v>
          </cell>
          <cell r="AP58">
            <v>0</v>
          </cell>
          <cell r="AR58">
            <v>5000</v>
          </cell>
        </row>
        <row r="59">
          <cell r="U59" t="str">
            <v>Greater counterspells</v>
          </cell>
          <cell r="X59">
            <v>16000</v>
          </cell>
          <cell r="Z59" t="str">
            <v>Rending gauntlets</v>
          </cell>
          <cell r="AA59">
            <v>0</v>
          </cell>
          <cell r="AC59">
            <v>3610</v>
          </cell>
          <cell r="AJ59" t="str">
            <v>Third eye clarity</v>
          </cell>
          <cell r="AK59">
            <v>0</v>
          </cell>
          <cell r="AM59">
            <v>3000</v>
          </cell>
          <cell r="AO59" t="str">
            <v>Contact Medallion</v>
          </cell>
          <cell r="AP59">
            <v>0</v>
          </cell>
          <cell r="AR59">
            <v>3000</v>
          </cell>
        </row>
        <row r="60">
          <cell r="U60" t="str">
            <v>Lightning flashes</v>
          </cell>
          <cell r="X60">
            <v>11500</v>
          </cell>
          <cell r="Z60" t="str">
            <v>Repelling gauntlets</v>
          </cell>
          <cell r="AA60">
            <v>0</v>
          </cell>
          <cell r="AC60">
            <v>2300</v>
          </cell>
          <cell r="AJ60" t="str">
            <v>Third eye conceal</v>
          </cell>
          <cell r="AK60">
            <v>0</v>
          </cell>
          <cell r="AM60">
            <v>120000</v>
          </cell>
          <cell r="AO60" t="str">
            <v>Crest of Bravery</v>
          </cell>
          <cell r="AP60">
            <v>0</v>
          </cell>
          <cell r="AR60">
            <v>750</v>
          </cell>
        </row>
        <row r="61">
          <cell r="U61" t="str">
            <v>Lockpicking ring</v>
          </cell>
          <cell r="X61">
            <v>3500</v>
          </cell>
          <cell r="Z61" t="str">
            <v>Soulsmite gauntlets</v>
          </cell>
          <cell r="AA61">
            <v>2</v>
          </cell>
          <cell r="AC61">
            <v>3000</v>
          </cell>
          <cell r="AJ61" t="str">
            <v>Third eye concentrate</v>
          </cell>
          <cell r="AK61">
            <v>0</v>
          </cell>
          <cell r="AM61">
            <v>10000</v>
          </cell>
          <cell r="AO61" t="str">
            <v>Dragon spirit amulet</v>
          </cell>
          <cell r="AP61">
            <v>0</v>
          </cell>
          <cell r="AR61">
            <v>2000</v>
          </cell>
        </row>
        <row r="62">
          <cell r="U62" t="str">
            <v>Master artifice</v>
          </cell>
          <cell r="X62">
            <v>25000</v>
          </cell>
          <cell r="Z62" t="str">
            <v>Storm gauntlets</v>
          </cell>
          <cell r="AA62">
            <v>1</v>
          </cell>
          <cell r="AC62">
            <v>10604</v>
          </cell>
          <cell r="AJ62" t="str">
            <v>Third eye dampening</v>
          </cell>
          <cell r="AK62">
            <v>0</v>
          </cell>
          <cell r="AM62">
            <v>2500</v>
          </cell>
          <cell r="AO62" t="str">
            <v>Dragon’s-eye amulet</v>
          </cell>
          <cell r="AP62">
            <v>1</v>
          </cell>
          <cell r="AR62">
            <v>55000</v>
          </cell>
        </row>
        <row r="63">
          <cell r="U63" t="str">
            <v>Master artifice, greater</v>
          </cell>
          <cell r="X63">
            <v>61000</v>
          </cell>
          <cell r="Z63" t="str">
            <v>Toxic gloves</v>
          </cell>
          <cell r="AA63">
            <v>0</v>
          </cell>
          <cell r="AC63">
            <v>6000</v>
          </cell>
          <cell r="AJ63" t="str">
            <v>Third eye dominate</v>
          </cell>
          <cell r="AK63">
            <v>0</v>
          </cell>
          <cell r="AM63">
            <v>120000</v>
          </cell>
          <cell r="AO63" t="str">
            <v>Eagle claw talisman</v>
          </cell>
          <cell r="AP63">
            <v>0</v>
          </cell>
          <cell r="AR63">
            <v>1000</v>
          </cell>
        </row>
        <row r="64">
          <cell r="U64" t="str">
            <v>Master artifice, lesser</v>
          </cell>
          <cell r="X64">
            <v>5000</v>
          </cell>
          <cell r="Z64" t="str">
            <v>True strike gauntlets</v>
          </cell>
          <cell r="AA64">
            <v>0</v>
          </cell>
          <cell r="AC64">
            <v>3500</v>
          </cell>
          <cell r="AJ64" t="str">
            <v>Third eye expose</v>
          </cell>
          <cell r="AK64">
            <v>0</v>
          </cell>
          <cell r="AM64">
            <v>2500</v>
          </cell>
          <cell r="AO64" t="str">
            <v>Empowered spellshard, 1st-level spell</v>
          </cell>
          <cell r="AP64">
            <v>0.25</v>
          </cell>
          <cell r="AR64">
            <v>1500</v>
          </cell>
        </row>
        <row r="65">
          <cell r="U65" t="str">
            <v>Mystic defiance</v>
          </cell>
          <cell r="X65">
            <v>7500</v>
          </cell>
          <cell r="Z65" t="str">
            <v>Incarnum focus (gauntlets)</v>
          </cell>
          <cell r="AA65">
            <v>0</v>
          </cell>
          <cell r="AC65">
            <v>15000</v>
          </cell>
          <cell r="AJ65" t="str">
            <v>Third eye freedom</v>
          </cell>
          <cell r="AK65">
            <v>0</v>
          </cell>
          <cell r="AM65">
            <v>2600</v>
          </cell>
          <cell r="AO65" t="str">
            <v>Empowered spellshard, 2nd-level spell</v>
          </cell>
          <cell r="AP65">
            <v>0.25</v>
          </cell>
          <cell r="AR65">
            <v>3000</v>
          </cell>
        </row>
        <row r="66">
          <cell r="U66" t="str">
            <v>Mystic fire</v>
          </cell>
          <cell r="X66">
            <v>7500</v>
          </cell>
          <cell r="Z66" t="str">
            <v>-- Complete Mage --</v>
          </cell>
          <cell r="AJ66" t="str">
            <v>Third eye gather</v>
          </cell>
          <cell r="AK66">
            <v>0</v>
          </cell>
          <cell r="AM66">
            <v>10000</v>
          </cell>
          <cell r="AO66" t="str">
            <v>Empowered spellshard, 3rd-level spell</v>
          </cell>
          <cell r="AP66">
            <v>0.25</v>
          </cell>
          <cell r="AR66">
            <v>6000</v>
          </cell>
        </row>
        <row r="67">
          <cell r="U67" t="str">
            <v>Mystic healing</v>
          </cell>
          <cell r="X67">
            <v>3500</v>
          </cell>
          <cell r="Z67" t="str">
            <v>Murderer's gloves</v>
          </cell>
          <cell r="AA67">
            <v>1</v>
          </cell>
          <cell r="AC67">
            <v>16000</v>
          </cell>
          <cell r="AJ67" t="str">
            <v>Third eye improvisation</v>
          </cell>
          <cell r="AK67">
            <v>0</v>
          </cell>
          <cell r="AM67">
            <v>1000</v>
          </cell>
          <cell r="AO67" t="str">
            <v>Enduring amulet</v>
          </cell>
          <cell r="AP67">
            <v>0</v>
          </cell>
          <cell r="AR67">
            <v>1500</v>
          </cell>
        </row>
        <row r="68">
          <cell r="U68" t="str">
            <v>Mystic lightning</v>
          </cell>
          <cell r="X68">
            <v>7500</v>
          </cell>
          <cell r="Z68" t="str">
            <v>-- Complete Champion --</v>
          </cell>
          <cell r="AJ68" t="str">
            <v>Third eye penetrate</v>
          </cell>
          <cell r="AK68">
            <v>0</v>
          </cell>
          <cell r="AM68">
            <v>8000</v>
          </cell>
          <cell r="AO68" t="str">
            <v>Enemy spirit pouch</v>
          </cell>
          <cell r="AP68">
            <v>1</v>
          </cell>
          <cell r="AR68">
            <v>2100</v>
          </cell>
        </row>
        <row r="69">
          <cell r="U69" t="str">
            <v>Negative protection</v>
          </cell>
          <cell r="X69">
            <v>36000</v>
          </cell>
          <cell r="Z69" t="str">
            <v>Guantlets of war</v>
          </cell>
          <cell r="AA69">
            <v>4</v>
          </cell>
          <cell r="AC69">
            <v>4000</v>
          </cell>
          <cell r="AJ69" t="str">
            <v>Third eye powerthieve</v>
          </cell>
          <cell r="AK69">
            <v>0</v>
          </cell>
          <cell r="AM69">
            <v>10000</v>
          </cell>
          <cell r="AO69" t="str">
            <v>Farspeaking amulet</v>
          </cell>
          <cell r="AP69">
            <v>0</v>
          </cell>
          <cell r="AR69">
            <v>6000</v>
          </cell>
        </row>
        <row r="70">
          <cell r="U70" t="str">
            <v>Nine lives</v>
          </cell>
          <cell r="X70">
            <v>45000</v>
          </cell>
          <cell r="Z70" t="str">
            <v>-- Dragon Magic --</v>
          </cell>
          <cell r="AJ70" t="str">
            <v>Third eye repudiate</v>
          </cell>
          <cell r="AK70">
            <v>0</v>
          </cell>
          <cell r="AM70">
            <v>15000</v>
          </cell>
          <cell r="AO70" t="str">
            <v>Fireflower pendant</v>
          </cell>
          <cell r="AP70">
            <v>0</v>
          </cell>
          <cell r="AR70">
            <v>12000</v>
          </cell>
        </row>
        <row r="71">
          <cell r="U71" t="str">
            <v>Piercing spells</v>
          </cell>
          <cell r="X71">
            <v>2000</v>
          </cell>
          <cell r="Z71" t="str">
            <v>Dragonslayer claws</v>
          </cell>
          <cell r="AA71">
            <v>6</v>
          </cell>
          <cell r="AC71">
            <v>2500</v>
          </cell>
          <cell r="AJ71" t="str">
            <v>Third eye sense</v>
          </cell>
          <cell r="AK71">
            <v>0</v>
          </cell>
          <cell r="AM71">
            <v>24000</v>
          </cell>
          <cell r="AO71" t="str">
            <v>Flesh ring of scorn</v>
          </cell>
          <cell r="AP71">
            <v>0</v>
          </cell>
          <cell r="AR71">
            <v>8000</v>
          </cell>
        </row>
        <row r="72">
          <cell r="U72" t="str">
            <v>Positive protection</v>
          </cell>
          <cell r="X72">
            <v>36000</v>
          </cell>
          <cell r="AJ72" t="str">
            <v>Third eye surge</v>
          </cell>
          <cell r="AK72">
            <v>0</v>
          </cell>
          <cell r="AM72">
            <v>2100</v>
          </cell>
          <cell r="AO72" t="str">
            <v>Gem of the glitterdepth</v>
          </cell>
          <cell r="AP72">
            <v>0</v>
          </cell>
          <cell r="AR72">
            <v>4500</v>
          </cell>
        </row>
        <row r="73">
          <cell r="U73" t="str">
            <v>Self-sufficiency</v>
          </cell>
          <cell r="X73">
            <v>10000</v>
          </cell>
          <cell r="AA73">
            <v>0</v>
          </cell>
          <cell r="AC73">
            <v>0</v>
          </cell>
          <cell r="AJ73" t="str">
            <v>Turquoise veil</v>
          </cell>
          <cell r="AK73">
            <v>0</v>
          </cell>
          <cell r="AM73">
            <v>22000</v>
          </cell>
          <cell r="AO73" t="str">
            <v>Githborn talisman</v>
          </cell>
          <cell r="AP73">
            <v>0</v>
          </cell>
          <cell r="AR73">
            <v>1800</v>
          </cell>
        </row>
        <row r="74">
          <cell r="U74" t="str">
            <v>Silent spells</v>
          </cell>
          <cell r="X74">
            <v>2000</v>
          </cell>
          <cell r="AJ74" t="str">
            <v>Veil of allure</v>
          </cell>
          <cell r="AK74">
            <v>0</v>
          </cell>
          <cell r="AM74">
            <v>14000</v>
          </cell>
          <cell r="AO74" t="str">
            <v>Hand of the oak father</v>
          </cell>
          <cell r="AP74">
            <v>1</v>
          </cell>
          <cell r="AR74">
            <v>5000</v>
          </cell>
        </row>
        <row r="75">
          <cell r="U75" t="str">
            <v>Soulbound protection</v>
          </cell>
          <cell r="X75">
            <v>10000</v>
          </cell>
          <cell r="AJ75" t="str">
            <v>Veil of whispers</v>
          </cell>
          <cell r="AK75">
            <v>0</v>
          </cell>
          <cell r="AM75">
            <v>7000</v>
          </cell>
          <cell r="AO75" t="str">
            <v>Heartseeking amulet</v>
          </cell>
          <cell r="AP75">
            <v>0</v>
          </cell>
          <cell r="AR75">
            <v>3000</v>
          </cell>
        </row>
        <row r="76">
          <cell r="U76" t="str">
            <v>Soulbound protection, greater</v>
          </cell>
          <cell r="X76">
            <v>26000</v>
          </cell>
          <cell r="AJ76" t="str">
            <v>-- Complete Mage --</v>
          </cell>
          <cell r="AO76" t="str">
            <v>Incarnum focus (amulet)</v>
          </cell>
          <cell r="AP76">
            <v>0</v>
          </cell>
          <cell r="AR76">
            <v>15000</v>
          </cell>
        </row>
        <row r="77">
          <cell r="U77" t="str">
            <v>Spell-battle</v>
          </cell>
          <cell r="X77">
            <v>12000</v>
          </cell>
          <cell r="AJ77" t="str">
            <v>Horizion googles</v>
          </cell>
          <cell r="AM77">
            <v>8000</v>
          </cell>
          <cell r="AO77" t="str">
            <v>Medal of gallantry</v>
          </cell>
          <cell r="AP77">
            <v>0</v>
          </cell>
          <cell r="AR77">
            <v>1350</v>
          </cell>
        </row>
        <row r="78">
          <cell r="U78" t="str">
            <v>Stormfire ring</v>
          </cell>
          <cell r="X78">
            <v>4000</v>
          </cell>
          <cell r="AJ78" t="str">
            <v>-- Tome of Magic --</v>
          </cell>
          <cell r="AO78" t="str">
            <v>Medal of steadfast honor</v>
          </cell>
          <cell r="AP78">
            <v>0</v>
          </cell>
          <cell r="AR78">
            <v>1500</v>
          </cell>
        </row>
        <row r="79">
          <cell r="U79" t="str">
            <v>The darkhidden</v>
          </cell>
          <cell r="X79">
            <v>2000</v>
          </cell>
          <cell r="AJ79" t="str">
            <v>Soul Lens</v>
          </cell>
          <cell r="AK79">
            <v>0</v>
          </cell>
          <cell r="AM79">
            <v>12000</v>
          </cell>
          <cell r="AO79" t="str">
            <v>Medallion of aerial defense</v>
          </cell>
          <cell r="AP79">
            <v>0</v>
          </cell>
          <cell r="AR79">
            <v>8000</v>
          </cell>
        </row>
        <row r="80">
          <cell r="U80" t="str">
            <v>The forcewall</v>
          </cell>
          <cell r="X80">
            <v>5100</v>
          </cell>
          <cell r="AO80" t="str">
            <v>Necklace of copper dragon scales</v>
          </cell>
          <cell r="AP80">
            <v>1</v>
          </cell>
          <cell r="AR80">
            <v>570</v>
          </cell>
        </row>
        <row r="81">
          <cell r="U81" t="str">
            <v>The icy soul</v>
          </cell>
          <cell r="X81">
            <v>18000</v>
          </cell>
          <cell r="AK81">
            <v>0</v>
          </cell>
          <cell r="AM81">
            <v>0</v>
          </cell>
          <cell r="AO81" t="str">
            <v>Necklace of warning</v>
          </cell>
          <cell r="AP81">
            <v>0</v>
          </cell>
          <cell r="AR81">
            <v>4000</v>
          </cell>
        </row>
        <row r="82">
          <cell r="U82" t="str">
            <v>Thunderclaps</v>
          </cell>
          <cell r="X82">
            <v>6000</v>
          </cell>
          <cell r="AO82" t="str">
            <v>Pendant of joy</v>
          </cell>
          <cell r="AP82">
            <v>0</v>
          </cell>
          <cell r="AR82">
            <v>4000</v>
          </cell>
        </row>
        <row r="83">
          <cell r="U83" t="str">
            <v>Universal energy resistance, greater</v>
          </cell>
          <cell r="X83">
            <v>180000</v>
          </cell>
          <cell r="AO83" t="str">
            <v>Periapt of the sullen sea</v>
          </cell>
          <cell r="AP83">
            <v>0</v>
          </cell>
          <cell r="AR83">
            <v>6000</v>
          </cell>
        </row>
        <row r="84">
          <cell r="U84" t="str">
            <v>Universal energy resistance, major</v>
          </cell>
          <cell r="X84">
            <v>120000</v>
          </cell>
          <cell r="AO84" t="str">
            <v>Psionatrix</v>
          </cell>
          <cell r="AP84">
            <v>0</v>
          </cell>
          <cell r="AR84">
            <v>8000</v>
          </cell>
        </row>
        <row r="85">
          <cell r="U85" t="str">
            <v>Universal energy resistance, minor</v>
          </cell>
          <cell r="X85">
            <v>60000</v>
          </cell>
          <cell r="AO85" t="str">
            <v>Reins of ascension</v>
          </cell>
          <cell r="AP85">
            <v>1</v>
          </cell>
          <cell r="AR85">
            <v>3300</v>
          </cell>
        </row>
        <row r="86">
          <cell r="U86" t="str">
            <v>Vanishing</v>
          </cell>
          <cell r="X86">
            <v>30000</v>
          </cell>
          <cell r="AO86" t="str">
            <v>Reliquary holy symbol</v>
          </cell>
          <cell r="AP86">
            <v>0</v>
          </cell>
          <cell r="AR86">
            <v>1000</v>
          </cell>
        </row>
        <row r="87">
          <cell r="U87" t="str">
            <v>Vengeance</v>
          </cell>
          <cell r="X87">
            <v>4500</v>
          </cell>
          <cell r="AO87" t="str">
            <v>Retributive amulet</v>
          </cell>
          <cell r="AP87">
            <v>0.5</v>
          </cell>
          <cell r="AR87">
            <v>9000</v>
          </cell>
        </row>
        <row r="88">
          <cell r="U88" t="str">
            <v>Water breathing</v>
          </cell>
          <cell r="X88">
            <v>6000</v>
          </cell>
          <cell r="AO88" t="str">
            <v>Safewing emblem</v>
          </cell>
          <cell r="AP88">
            <v>0</v>
          </cell>
          <cell r="AR88">
            <v>250</v>
          </cell>
        </row>
        <row r="89">
          <cell r="U89" t="str">
            <v>-- Complete Mage --</v>
          </cell>
          <cell r="AO89" t="str">
            <v>Scarab of invulnerability</v>
          </cell>
          <cell r="AP89">
            <v>0</v>
          </cell>
          <cell r="AR89">
            <v>40000</v>
          </cell>
        </row>
        <row r="90">
          <cell r="U90" t="str">
            <v>Darkwalker's ring</v>
          </cell>
          <cell r="X90">
            <v>4000</v>
          </cell>
          <cell r="AO90" t="str">
            <v>Scarab of stabilization</v>
          </cell>
          <cell r="AP90">
            <v>0</v>
          </cell>
          <cell r="AR90">
            <v>20000</v>
          </cell>
        </row>
        <row r="91">
          <cell r="U91" t="str">
            <v>Spellguard rings</v>
          </cell>
          <cell r="X91">
            <v>4000</v>
          </cell>
          <cell r="AO91" t="str">
            <v>Scentblinder</v>
          </cell>
          <cell r="AP91">
            <v>0</v>
          </cell>
          <cell r="AR91">
            <v>8000</v>
          </cell>
        </row>
        <row r="92">
          <cell r="U92" t="str">
            <v>Ring of enduring arcana</v>
          </cell>
          <cell r="X92">
            <v>6000</v>
          </cell>
          <cell r="AO92" t="str">
            <v>Serpent veil</v>
          </cell>
          <cell r="AP92">
            <v>0</v>
          </cell>
          <cell r="AR92">
            <v>16000</v>
          </cell>
        </row>
        <row r="93">
          <cell r="U93" t="str">
            <v>Ring of arcane supremacy</v>
          </cell>
          <cell r="X93">
            <v>12000</v>
          </cell>
          <cell r="AO93" t="str">
            <v>Skull plaque</v>
          </cell>
          <cell r="AP93">
            <v>2</v>
          </cell>
          <cell r="AR93">
            <v>6200</v>
          </cell>
        </row>
        <row r="94">
          <cell r="U94" t="str">
            <v>Ring of mighty summons</v>
          </cell>
          <cell r="X94">
            <v>14000</v>
          </cell>
          <cell r="AO94" t="str">
            <v>Spellsink scarab</v>
          </cell>
          <cell r="AP94">
            <v>0</v>
          </cell>
          <cell r="AR94">
            <v>2000</v>
          </cell>
        </row>
        <row r="95">
          <cell r="U95" t="str">
            <v>Ring of instant escape</v>
          </cell>
          <cell r="X95">
            <v>18000</v>
          </cell>
          <cell r="AO95" t="str">
            <v>Symbol of transfiguration</v>
          </cell>
          <cell r="AP95">
            <v>0</v>
          </cell>
          <cell r="AR95">
            <v>500</v>
          </cell>
        </row>
        <row r="96">
          <cell r="U96" t="str">
            <v>Ring of elusive escape</v>
          </cell>
          <cell r="X96">
            <v>32000</v>
          </cell>
          <cell r="AO96" t="str">
            <v>Torc of displacement</v>
          </cell>
          <cell r="AP96">
            <v>0</v>
          </cell>
          <cell r="AR96">
            <v>2000</v>
          </cell>
        </row>
        <row r="97">
          <cell r="U97" t="str">
            <v>-- Complete Champion --</v>
          </cell>
          <cell r="AO97" t="str">
            <v>Torc of heroic sacrifice</v>
          </cell>
          <cell r="AP97">
            <v>0</v>
          </cell>
          <cell r="AR97">
            <v>6000</v>
          </cell>
        </row>
        <row r="98">
          <cell r="U98" t="str">
            <v>Ring of the beast</v>
          </cell>
          <cell r="X98">
            <v>8000</v>
          </cell>
          <cell r="AO98" t="str">
            <v>Torc of power preservation</v>
          </cell>
          <cell r="AP98">
            <v>0</v>
          </cell>
          <cell r="AR98">
            <v>4000</v>
          </cell>
        </row>
        <row r="99">
          <cell r="U99" t="str">
            <v>-- Dragon Magic --</v>
          </cell>
          <cell r="AO99" t="str">
            <v>Torc of the titans</v>
          </cell>
          <cell r="AP99">
            <v>1</v>
          </cell>
          <cell r="AR99">
            <v>3300</v>
          </cell>
        </row>
        <row r="100">
          <cell r="U100" t="str">
            <v>Ring of draconic zeal, lesser</v>
          </cell>
          <cell r="X100">
            <v>2000</v>
          </cell>
          <cell r="AO100" t="str">
            <v>Unicorn pendant</v>
          </cell>
          <cell r="AP100">
            <v>1</v>
          </cell>
          <cell r="AR100">
            <v>6000</v>
          </cell>
        </row>
        <row r="101">
          <cell r="U101" t="str">
            <v>Ring of draconic zeal, greater</v>
          </cell>
          <cell r="X101">
            <v>6000</v>
          </cell>
          <cell r="AO101" t="str">
            <v>Vampire torc</v>
          </cell>
          <cell r="AP101">
            <v>0</v>
          </cell>
          <cell r="AR101">
            <v>5000</v>
          </cell>
        </row>
        <row r="102">
          <cell r="X102">
            <v>0</v>
          </cell>
          <cell r="AO102" t="str">
            <v>Wink brooch</v>
          </cell>
          <cell r="AP102">
            <v>0</v>
          </cell>
          <cell r="AR102">
            <v>600</v>
          </cell>
        </row>
        <row r="103">
          <cell r="X103">
            <v>0</v>
          </cell>
          <cell r="AO103" t="str">
            <v>Wyrmfang amulet</v>
          </cell>
          <cell r="AP103">
            <v>1</v>
          </cell>
          <cell r="AR103">
            <v>1350</v>
          </cell>
        </row>
        <row r="104">
          <cell r="AO104" t="str">
            <v>-- Complete Mage --</v>
          </cell>
        </row>
        <row r="105">
          <cell r="AO105" t="str">
            <v>Amulet of spell conversion</v>
          </cell>
          <cell r="AP105">
            <v>1</v>
          </cell>
          <cell r="AR105">
            <v>18000</v>
          </cell>
        </row>
        <row r="106">
          <cell r="AO106" t="str">
            <v>-- Complete Champion --</v>
          </cell>
        </row>
        <row r="107">
          <cell r="AO107" t="str">
            <v>Pendent of redemption</v>
          </cell>
          <cell r="AP107">
            <v>1</v>
          </cell>
          <cell r="AR107">
            <v>8000</v>
          </cell>
        </row>
        <row r="108">
          <cell r="AO108" t="str">
            <v>Pendent of valor</v>
          </cell>
          <cell r="AP108">
            <v>0</v>
          </cell>
          <cell r="AR108">
            <v>4000</v>
          </cell>
        </row>
        <row r="109">
          <cell r="AO109" t="str">
            <v>-- Dragon Magic --</v>
          </cell>
        </row>
        <row r="110">
          <cell r="AO110" t="str">
            <v>Amulet of fearsome might</v>
          </cell>
          <cell r="AP110">
            <v>1</v>
          </cell>
          <cell r="AR110">
            <v>1000</v>
          </cell>
        </row>
        <row r="111">
          <cell r="AP111">
            <v>0</v>
          </cell>
          <cell r="AR111">
            <v>0</v>
          </cell>
        </row>
      </sheetData>
      <sheetData sheetId="41">
        <row r="3">
          <cell r="P3" t="e">
            <v>#NAME?</v>
          </cell>
        </row>
        <row r="4">
          <cell r="P4" t="e">
            <v>#NAME?</v>
          </cell>
        </row>
        <row r="5">
          <cell r="P5" t="e">
            <v>#NAME?</v>
          </cell>
        </row>
        <row r="6">
          <cell r="P6" t="e">
            <v>#NAME?</v>
          </cell>
        </row>
        <row r="7">
          <cell r="P7" t="e">
            <v>#NAME?</v>
          </cell>
        </row>
        <row r="8">
          <cell r="P8" t="e">
            <v>#NAME?</v>
          </cell>
        </row>
        <row r="9">
          <cell r="P9" t="e">
            <v>#NAME?</v>
          </cell>
        </row>
        <row r="10">
          <cell r="P10" t="e">
            <v>#NAME?</v>
          </cell>
        </row>
        <row r="11">
          <cell r="P11" t="e">
            <v>#NAME?</v>
          </cell>
        </row>
        <row r="12">
          <cell r="P12" t="e">
            <v>#NAME?</v>
          </cell>
        </row>
        <row r="13">
          <cell r="P13" t="e">
            <v>#NAME?</v>
          </cell>
        </row>
        <row r="14">
          <cell r="P14" t="e">
            <v>#NAME?</v>
          </cell>
        </row>
        <row r="15">
          <cell r="P15" t="e">
            <v>#NAME?</v>
          </cell>
        </row>
        <row r="16">
          <cell r="P16" t="e">
            <v>#NAME?</v>
          </cell>
        </row>
        <row r="17">
          <cell r="P17" t="e">
            <v>#NAME?</v>
          </cell>
        </row>
        <row r="18">
          <cell r="P18" t="e">
            <v>#NAME?</v>
          </cell>
        </row>
        <row r="19">
          <cell r="P19" t="e">
            <v>#NAME?</v>
          </cell>
        </row>
        <row r="20">
          <cell r="P20" t="e">
            <v>#NAME?</v>
          </cell>
        </row>
        <row r="21">
          <cell r="P21" t="e">
            <v>#NAME?</v>
          </cell>
        </row>
        <row r="22">
          <cell r="P22" t="e">
            <v>#NAME?</v>
          </cell>
        </row>
        <row r="23">
          <cell r="P23" t="e">
            <v>#NAME?</v>
          </cell>
        </row>
        <row r="24">
          <cell r="P24" t="e">
            <v>#NAME?</v>
          </cell>
        </row>
        <row r="25">
          <cell r="P25" t="e">
            <v>#NAME?</v>
          </cell>
        </row>
        <row r="26">
          <cell r="P26" t="e">
            <v>#NAME?</v>
          </cell>
        </row>
        <row r="27">
          <cell r="P27" t="e">
            <v>#NAME?</v>
          </cell>
        </row>
        <row r="28">
          <cell r="P28" t="e">
            <v>#NAME?</v>
          </cell>
        </row>
        <row r="29">
          <cell r="P29" t="e">
            <v>#NAME?</v>
          </cell>
        </row>
        <row r="30">
          <cell r="P30" t="e">
            <v>#NAME?</v>
          </cell>
        </row>
        <row r="31">
          <cell r="P31" t="e">
            <v>#NAME?</v>
          </cell>
        </row>
        <row r="32">
          <cell r="P32" t="e">
            <v>#NAME?</v>
          </cell>
        </row>
        <row r="33">
          <cell r="P33" t="e">
            <v>#NAME?</v>
          </cell>
        </row>
        <row r="34">
          <cell r="P34" t="e">
            <v>#NAME?</v>
          </cell>
        </row>
        <row r="35">
          <cell r="P35" t="e">
            <v>#NAME?</v>
          </cell>
        </row>
        <row r="36">
          <cell r="P36" t="e">
            <v>#NAME?</v>
          </cell>
        </row>
        <row r="37">
          <cell r="P37" t="e">
            <v>#NAME?</v>
          </cell>
        </row>
        <row r="38">
          <cell r="P38" t="e">
            <v>#NAME?</v>
          </cell>
        </row>
        <row r="39">
          <cell r="P39" t="e">
            <v>#NAME?</v>
          </cell>
        </row>
        <row r="40">
          <cell r="P40" t="e">
            <v>#NAME?</v>
          </cell>
        </row>
        <row r="41">
          <cell r="P41" t="e">
            <v>#NAME?</v>
          </cell>
        </row>
        <row r="42">
          <cell r="P42" t="e">
            <v>#NAME?</v>
          </cell>
        </row>
        <row r="43">
          <cell r="P43" t="e">
            <v>#NAME?</v>
          </cell>
        </row>
        <row r="44">
          <cell r="P44" t="e">
            <v>#NAME?</v>
          </cell>
        </row>
        <row r="45">
          <cell r="P45" t="e">
            <v>#NAME?</v>
          </cell>
        </row>
        <row r="46">
          <cell r="P46" t="e">
            <v>#NAME?</v>
          </cell>
        </row>
        <row r="47">
          <cell r="P47" t="e">
            <v>#NAME?</v>
          </cell>
        </row>
        <row r="48">
          <cell r="P48" t="e">
            <v>#NAME?</v>
          </cell>
        </row>
        <row r="49">
          <cell r="P49" t="e">
            <v>#NAME?</v>
          </cell>
        </row>
        <row r="50">
          <cell r="P50" t="e">
            <v>#NAME?</v>
          </cell>
        </row>
        <row r="51">
          <cell r="P51" t="e">
            <v>#NAME?</v>
          </cell>
        </row>
        <row r="52">
          <cell r="P52" t="e">
            <v>#NAME?</v>
          </cell>
        </row>
        <row r="53">
          <cell r="P53" t="e">
            <v>#NAME?</v>
          </cell>
        </row>
        <row r="54">
          <cell r="P54" t="e">
            <v>#NAME?</v>
          </cell>
        </row>
        <row r="55">
          <cell r="P55" t="e">
            <v>#NAME?</v>
          </cell>
        </row>
        <row r="56">
          <cell r="P56" t="e">
            <v>#NAME?</v>
          </cell>
        </row>
        <row r="57">
          <cell r="P57" t="e">
            <v>#NAME?</v>
          </cell>
        </row>
        <row r="58">
          <cell r="P58" t="e">
            <v>#NAME?</v>
          </cell>
        </row>
        <row r="59">
          <cell r="P59" t="e">
            <v>#NAME?</v>
          </cell>
        </row>
        <row r="60">
          <cell r="P60" t="e">
            <v>#NAME?</v>
          </cell>
        </row>
        <row r="61">
          <cell r="P61" t="e">
            <v>#NAME?</v>
          </cell>
        </row>
        <row r="62">
          <cell r="P62" t="e">
            <v>#NAME?</v>
          </cell>
        </row>
        <row r="63">
          <cell r="P63" t="e">
            <v>#NAME?</v>
          </cell>
        </row>
        <row r="64">
          <cell r="P64" t="e">
            <v>#NAME?</v>
          </cell>
        </row>
        <row r="65">
          <cell r="P65" t="e">
            <v>#NAME?</v>
          </cell>
        </row>
        <row r="66">
          <cell r="P66" t="e">
            <v>#NAME?</v>
          </cell>
        </row>
        <row r="67">
          <cell r="P67" t="e">
            <v>#NAME?</v>
          </cell>
        </row>
        <row r="68">
          <cell r="P68" t="e">
            <v>#NAME?</v>
          </cell>
        </row>
        <row r="69">
          <cell r="P69" t="e">
            <v>#NAME?</v>
          </cell>
        </row>
        <row r="70">
          <cell r="P70" t="e">
            <v>#NAME?</v>
          </cell>
        </row>
        <row r="71">
          <cell r="P71" t="e">
            <v>#NAME?</v>
          </cell>
        </row>
        <row r="72">
          <cell r="P72" t="e">
            <v>#NAME?</v>
          </cell>
        </row>
        <row r="73">
          <cell r="P73" t="e">
            <v>#NAME?</v>
          </cell>
        </row>
        <row r="74">
          <cell r="P74" t="e">
            <v>#NAME?</v>
          </cell>
        </row>
        <row r="75">
          <cell r="P75" t="e">
            <v>#NAME?</v>
          </cell>
        </row>
        <row r="76">
          <cell r="P76" t="e">
            <v>#NAME?</v>
          </cell>
        </row>
        <row r="77">
          <cell r="P77" t="e">
            <v>#NAME?</v>
          </cell>
        </row>
        <row r="78">
          <cell r="P78" t="e">
            <v>#NAME?</v>
          </cell>
        </row>
        <row r="79">
          <cell r="P79" t="e">
            <v>#NAME?</v>
          </cell>
        </row>
        <row r="80">
          <cell r="P80" t="e">
            <v>#NAME?</v>
          </cell>
        </row>
        <row r="81">
          <cell r="P81" t="e">
            <v>#NAME?</v>
          </cell>
        </row>
        <row r="82">
          <cell r="P82" t="e">
            <v>#NAME?</v>
          </cell>
        </row>
        <row r="83">
          <cell r="P83" t="e">
            <v>#NAME?</v>
          </cell>
        </row>
        <row r="84">
          <cell r="P84" t="e">
            <v>#NAME?</v>
          </cell>
        </row>
        <row r="85">
          <cell r="P85" t="e">
            <v>#NAME?</v>
          </cell>
        </row>
        <row r="86">
          <cell r="P86" t="e">
            <v>#NAME?</v>
          </cell>
        </row>
        <row r="87">
          <cell r="P87" t="e">
            <v>#NAME?</v>
          </cell>
        </row>
        <row r="88">
          <cell r="P88" t="e">
            <v>#NAME?</v>
          </cell>
        </row>
        <row r="89">
          <cell r="P89" t="e">
            <v>#NAME?</v>
          </cell>
        </row>
        <row r="90">
          <cell r="P90" t="e">
            <v>#NAME?</v>
          </cell>
        </row>
        <row r="91">
          <cell r="P91" t="e">
            <v>#NAME?</v>
          </cell>
        </row>
        <row r="92">
          <cell r="P92" t="e">
            <v>#NAME?</v>
          </cell>
        </row>
        <row r="93">
          <cell r="P93" t="e">
            <v>#NAME?</v>
          </cell>
        </row>
        <row r="94">
          <cell r="P94" t="e">
            <v>#NAME?</v>
          </cell>
        </row>
        <row r="95">
          <cell r="P95" t="e">
            <v>#NAME?</v>
          </cell>
        </row>
        <row r="96">
          <cell r="P96" t="e">
            <v>#NAME?</v>
          </cell>
        </row>
        <row r="97">
          <cell r="P97" t="e">
            <v>#NAME?</v>
          </cell>
        </row>
        <row r="98">
          <cell r="P98" t="e">
            <v>#NAME?</v>
          </cell>
        </row>
        <row r="99">
          <cell r="P99" t="e">
            <v>#NAME?</v>
          </cell>
        </row>
        <row r="100">
          <cell r="P100" t="e">
            <v>#NAME?</v>
          </cell>
        </row>
        <row r="101">
          <cell r="P101" t="e">
            <v>#NAME?</v>
          </cell>
        </row>
        <row r="102">
          <cell r="P102" t="e">
            <v>#NAME?</v>
          </cell>
        </row>
        <row r="103">
          <cell r="P103" t="e">
            <v>#NAME?</v>
          </cell>
        </row>
        <row r="104">
          <cell r="P104" t="e">
            <v>#NAME?</v>
          </cell>
        </row>
        <row r="105">
          <cell r="P105" t="e">
            <v>#NAME?</v>
          </cell>
        </row>
        <row r="106">
          <cell r="P106" t="e">
            <v>#NAME?</v>
          </cell>
        </row>
        <row r="107">
          <cell r="P107" t="e">
            <v>#NAME?</v>
          </cell>
        </row>
        <row r="108">
          <cell r="P108" t="e">
            <v>#NAME?</v>
          </cell>
        </row>
        <row r="109">
          <cell r="P109" t="e">
            <v>#NAME?</v>
          </cell>
        </row>
        <row r="110">
          <cell r="P110" t="e">
            <v>#NAME?</v>
          </cell>
        </row>
        <row r="111">
          <cell r="P111" t="e">
            <v>#NAME?</v>
          </cell>
        </row>
        <row r="112">
          <cell r="P112" t="e">
            <v>#NAME?</v>
          </cell>
        </row>
        <row r="113">
          <cell r="P113" t="e">
            <v>#NAME?</v>
          </cell>
        </row>
        <row r="114">
          <cell r="P114" t="e">
            <v>#NAME?</v>
          </cell>
        </row>
        <row r="115">
          <cell r="P115" t="e">
            <v>#NAME?</v>
          </cell>
        </row>
        <row r="116">
          <cell r="P116" t="e">
            <v>#NAME?</v>
          </cell>
        </row>
        <row r="117">
          <cell r="P117" t="e">
            <v>#NAME?</v>
          </cell>
        </row>
        <row r="118">
          <cell r="P118" t="e">
            <v>#NAME?</v>
          </cell>
        </row>
        <row r="119">
          <cell r="P119" t="e">
            <v>#NAME?</v>
          </cell>
        </row>
        <row r="120">
          <cell r="P120" t="e">
            <v>#NAME?</v>
          </cell>
        </row>
        <row r="121">
          <cell r="P121" t="e">
            <v>#NAME?</v>
          </cell>
        </row>
        <row r="122">
          <cell r="P122" t="e">
            <v>#NAME?</v>
          </cell>
        </row>
        <row r="123">
          <cell r="P123" t="e">
            <v>#NAME?</v>
          </cell>
        </row>
        <row r="124">
          <cell r="P124" t="e">
            <v>#NAME?</v>
          </cell>
        </row>
        <row r="125">
          <cell r="P125" t="e">
            <v>#NAME?</v>
          </cell>
        </row>
        <row r="126">
          <cell r="P126" t="e">
            <v>#NAME?</v>
          </cell>
        </row>
        <row r="127">
          <cell r="P127" t="e">
            <v>#NAME?</v>
          </cell>
        </row>
        <row r="128">
          <cell r="P128" t="e">
            <v>#NAME?</v>
          </cell>
        </row>
        <row r="129">
          <cell r="P129" t="e">
            <v>#NAME?</v>
          </cell>
        </row>
        <row r="130">
          <cell r="P130" t="e">
            <v>#NAME?</v>
          </cell>
        </row>
        <row r="131">
          <cell r="P131" t="e">
            <v>#NAME?</v>
          </cell>
        </row>
        <row r="132">
          <cell r="P132" t="e">
            <v>#NAME?</v>
          </cell>
        </row>
        <row r="133">
          <cell r="P133" t="e">
            <v>#NAME?</v>
          </cell>
        </row>
        <row r="134">
          <cell r="P134" t="e">
            <v>#NAME?</v>
          </cell>
        </row>
        <row r="135">
          <cell r="P135" t="e">
            <v>#NAME?</v>
          </cell>
        </row>
        <row r="136">
          <cell r="P136" t="e">
            <v>#NAME?</v>
          </cell>
        </row>
        <row r="137">
          <cell r="P137" t="e">
            <v>#NAME?</v>
          </cell>
        </row>
        <row r="138">
          <cell r="P138" t="e">
            <v>#NAME?</v>
          </cell>
        </row>
        <row r="139">
          <cell r="P139" t="e">
            <v>#NAME?</v>
          </cell>
        </row>
        <row r="140">
          <cell r="P140" t="e">
            <v>#NAME?</v>
          </cell>
        </row>
        <row r="141">
          <cell r="P141" t="e">
            <v>#NAME?</v>
          </cell>
        </row>
        <row r="142">
          <cell r="P142" t="e">
            <v>#NAME?</v>
          </cell>
        </row>
        <row r="143">
          <cell r="P143" t="e">
            <v>#NAME?</v>
          </cell>
        </row>
        <row r="144">
          <cell r="P144" t="e">
            <v>#NAME?</v>
          </cell>
        </row>
        <row r="145">
          <cell r="P145" t="e">
            <v>#NAME?</v>
          </cell>
        </row>
        <row r="146">
          <cell r="P146" t="e">
            <v>#NAME?</v>
          </cell>
        </row>
        <row r="147">
          <cell r="P147" t="e">
            <v>#NAME?</v>
          </cell>
        </row>
        <row r="148">
          <cell r="P148" t="e">
            <v>#NAME?</v>
          </cell>
        </row>
        <row r="149">
          <cell r="P149" t="e">
            <v>#NAME?</v>
          </cell>
        </row>
        <row r="150">
          <cell r="P150" t="e">
            <v>#NAME?</v>
          </cell>
        </row>
        <row r="151">
          <cell r="P151" t="e">
            <v>#NAME?</v>
          </cell>
        </row>
        <row r="152">
          <cell r="P152" t="e">
            <v>#NAME?</v>
          </cell>
        </row>
        <row r="153">
          <cell r="P153" t="e">
            <v>#NAME?</v>
          </cell>
        </row>
        <row r="154">
          <cell r="P154" t="e">
            <v>#NAME?</v>
          </cell>
        </row>
        <row r="155">
          <cell r="P155" t="e">
            <v>#NAME?</v>
          </cell>
        </row>
        <row r="156">
          <cell r="P156" t="e">
            <v>#NAME?</v>
          </cell>
        </row>
        <row r="157">
          <cell r="P157" t="e">
            <v>#NAME?</v>
          </cell>
        </row>
        <row r="158">
          <cell r="P158" t="e">
            <v>#NAME?</v>
          </cell>
        </row>
        <row r="159">
          <cell r="P159" t="e">
            <v>#NAME?</v>
          </cell>
        </row>
        <row r="160">
          <cell r="P160" t="e">
            <v>#NAME?</v>
          </cell>
        </row>
        <row r="161">
          <cell r="P161" t="e">
            <v>#NAME?</v>
          </cell>
        </row>
        <row r="162">
          <cell r="P162" t="e">
            <v>#NAME?</v>
          </cell>
        </row>
        <row r="163">
          <cell r="P163" t="e">
            <v>#NAME?</v>
          </cell>
        </row>
        <row r="164">
          <cell r="P164" t="e">
            <v>#NAME?</v>
          </cell>
        </row>
        <row r="165">
          <cell r="P165" t="e">
            <v>#NAME?</v>
          </cell>
        </row>
        <row r="166">
          <cell r="P166" t="e">
            <v>#NAME?</v>
          </cell>
        </row>
        <row r="167">
          <cell r="P167" t="e">
            <v>#NAME?</v>
          </cell>
        </row>
        <row r="168">
          <cell r="P168" t="e">
            <v>#NAME?</v>
          </cell>
        </row>
        <row r="169">
          <cell r="P169" t="e">
            <v>#NAME?</v>
          </cell>
        </row>
        <row r="170">
          <cell r="P170" t="e">
            <v>#NAME?</v>
          </cell>
        </row>
        <row r="171">
          <cell r="P171" t="e">
            <v>#NAME?</v>
          </cell>
        </row>
        <row r="172">
          <cell r="P172" t="e">
            <v>#NAME?</v>
          </cell>
        </row>
        <row r="173">
          <cell r="P173" t="e">
            <v>#NAME?</v>
          </cell>
        </row>
        <row r="174">
          <cell r="P174" t="e">
            <v>#NAME?</v>
          </cell>
        </row>
        <row r="175">
          <cell r="P175" t="e">
            <v>#NAME?</v>
          </cell>
        </row>
        <row r="176">
          <cell r="P176" t="e">
            <v>#NAME?</v>
          </cell>
        </row>
        <row r="177">
          <cell r="P177" t="e">
            <v>#NAME?</v>
          </cell>
        </row>
        <row r="178">
          <cell r="P178" t="e">
            <v>#NAME?</v>
          </cell>
        </row>
        <row r="179">
          <cell r="P179" t="e">
            <v>#NAME?</v>
          </cell>
        </row>
        <row r="180">
          <cell r="P180" t="e">
            <v>#NAME?</v>
          </cell>
        </row>
        <row r="181">
          <cell r="P181" t="e">
            <v>#NAME?</v>
          </cell>
        </row>
        <row r="182">
          <cell r="P182" t="e">
            <v>#NAME?</v>
          </cell>
        </row>
        <row r="183">
          <cell r="P183" t="e">
            <v>#NAME?</v>
          </cell>
        </row>
        <row r="184">
          <cell r="P184" t="e">
            <v>#NAME?</v>
          </cell>
        </row>
        <row r="185">
          <cell r="P185" t="e">
            <v>#NAME?</v>
          </cell>
        </row>
        <row r="186">
          <cell r="P186" t="e">
            <v>#NAME?</v>
          </cell>
        </row>
        <row r="187">
          <cell r="P187" t="e">
            <v>#NAME?</v>
          </cell>
        </row>
        <row r="188">
          <cell r="P188" t="e">
            <v>#NAME?</v>
          </cell>
        </row>
        <row r="189">
          <cell r="P189" t="e">
            <v>#NAME?</v>
          </cell>
        </row>
        <row r="190">
          <cell r="P190" t="e">
            <v>#NAME?</v>
          </cell>
        </row>
        <row r="191">
          <cell r="P191" t="e">
            <v>#NAME?</v>
          </cell>
        </row>
        <row r="192">
          <cell r="P192" t="e">
            <v>#NAME?</v>
          </cell>
        </row>
        <row r="193">
          <cell r="P193" t="e">
            <v>#NAME?</v>
          </cell>
        </row>
        <row r="194">
          <cell r="P194" t="e">
            <v>#NAME?</v>
          </cell>
        </row>
        <row r="195">
          <cell r="P195" t="e">
            <v>#NAME?</v>
          </cell>
        </row>
        <row r="196">
          <cell r="P196" t="e">
            <v>#NAME?</v>
          </cell>
        </row>
        <row r="197">
          <cell r="P197" t="e">
            <v>#NAME?</v>
          </cell>
        </row>
        <row r="198">
          <cell r="P198" t="e">
            <v>#NAME?</v>
          </cell>
        </row>
        <row r="199">
          <cell r="P199" t="e">
            <v>#NAME?</v>
          </cell>
        </row>
        <row r="200">
          <cell r="P200" t="e">
            <v>#NAME?</v>
          </cell>
        </row>
        <row r="201">
          <cell r="P201" t="e">
            <v>#NAME?</v>
          </cell>
        </row>
        <row r="202">
          <cell r="P202" t="e">
            <v>#NAME?</v>
          </cell>
        </row>
        <row r="203">
          <cell r="P203" t="str">
            <v>Other (not calculated)</v>
          </cell>
        </row>
      </sheetData>
      <sheetData sheetId="42">
        <row r="3">
          <cell r="CZ3" t="str">
            <v>strmod</v>
          </cell>
          <cell r="DA3" t="e">
            <v>#VALUE!</v>
          </cell>
        </row>
        <row r="4">
          <cell r="CZ4" t="str">
            <v>dexmod</v>
          </cell>
          <cell r="DA4" t="e">
            <v>#VALUE!</v>
          </cell>
        </row>
        <row r="5">
          <cell r="CZ5" t="str">
            <v>conmod</v>
          </cell>
          <cell r="DA5" t="e">
            <v>#VALUE!</v>
          </cell>
        </row>
        <row r="6">
          <cell r="CZ6" t="str">
            <v>intmod</v>
          </cell>
          <cell r="DA6" t="e">
            <v>#VALUE!</v>
          </cell>
        </row>
        <row r="7">
          <cell r="CZ7" t="str">
            <v>wismod</v>
          </cell>
          <cell r="DA7" t="e">
            <v>#VALUE!</v>
          </cell>
          <cell r="DH7">
            <v>0</v>
          </cell>
        </row>
        <row r="8">
          <cell r="CZ8" t="str">
            <v>chamod</v>
          </cell>
          <cell r="DA8" t="e">
            <v>#VALUE!</v>
          </cell>
          <cell r="DH8" t="e">
            <v>#VALUE!</v>
          </cell>
        </row>
        <row r="9">
          <cell r="DH9" t="e">
            <v>#VALUE!</v>
          </cell>
        </row>
        <row r="10">
          <cell r="CZ10" t="str">
            <v>Balance¹</v>
          </cell>
          <cell r="DA10">
            <v>1</v>
          </cell>
          <cell r="DB10" t="e">
            <v>#VALUE!</v>
          </cell>
          <cell r="DC10" t="e">
            <v>#VALUE!</v>
          </cell>
          <cell r="DH10" t="e">
            <v>#VALUE!</v>
          </cell>
        </row>
        <row r="11">
          <cell r="CZ11" t="str">
            <v>Bluff¹</v>
          </cell>
          <cell r="DA11">
            <v>2</v>
          </cell>
          <cell r="DB11" t="e">
            <v>#VALUE!</v>
          </cell>
          <cell r="DC11" t="e">
            <v>#VALUE!</v>
          </cell>
          <cell r="DH11" t="e">
            <v>#VALUE!</v>
          </cell>
        </row>
        <row r="12">
          <cell r="CZ12" t="str">
            <v>Climb¹</v>
          </cell>
          <cell r="DA12">
            <v>3</v>
          </cell>
          <cell r="DB12" t="e">
            <v>#VALUE!</v>
          </cell>
          <cell r="DC12" t="e">
            <v>#VALUE!</v>
          </cell>
        </row>
        <row r="13">
          <cell r="CZ13" t="str">
            <v>Diplomacy¹</v>
          </cell>
          <cell r="DA13">
            <v>4</v>
          </cell>
          <cell r="DB13" t="e">
            <v>#VALUE!</v>
          </cell>
          <cell r="DC13" t="e">
            <v>#VALUE!</v>
          </cell>
        </row>
        <row r="14">
          <cell r="CZ14" t="str">
            <v>Disguise¹</v>
          </cell>
          <cell r="DA14">
            <v>5</v>
          </cell>
          <cell r="DB14" t="e">
            <v>#VALUE!</v>
          </cell>
          <cell r="DC14" t="e">
            <v>#VALUE!</v>
          </cell>
        </row>
        <row r="15">
          <cell r="CZ15" t="str">
            <v>Hide¹</v>
          </cell>
          <cell r="DA15">
            <v>6</v>
          </cell>
          <cell r="DB15" t="e">
            <v>#VALUE!</v>
          </cell>
          <cell r="DC15" t="e">
            <v>#VALUE!</v>
          </cell>
        </row>
        <row r="16">
          <cell r="CZ16" t="str">
            <v>Intimidate¹</v>
          </cell>
          <cell r="DA16">
            <v>7</v>
          </cell>
          <cell r="DB16" t="e">
            <v>#VALUE!</v>
          </cell>
          <cell r="DC16" t="e">
            <v>#VALUE!</v>
          </cell>
        </row>
        <row r="17">
          <cell r="CZ17" t="str">
            <v>Jump¹</v>
          </cell>
          <cell r="DA17">
            <v>8</v>
          </cell>
          <cell r="DB17" t="e">
            <v>#VALUE!</v>
          </cell>
          <cell r="DC17" t="e">
            <v>#VALUE!</v>
          </cell>
        </row>
        <row r="18">
          <cell r="CZ18" t="str">
            <v>Listen¹</v>
          </cell>
          <cell r="DA18">
            <v>9</v>
          </cell>
          <cell r="DB18" t="e">
            <v>#VALUE!</v>
          </cell>
          <cell r="DC18" t="e">
            <v>#VALUE!</v>
          </cell>
        </row>
        <row r="19">
          <cell r="CZ19" t="str">
            <v>Move Silently¹</v>
          </cell>
          <cell r="DA19">
            <v>10</v>
          </cell>
          <cell r="DB19" t="e">
            <v>#VALUE!</v>
          </cell>
          <cell r="DC19" t="e">
            <v>#VALUE!</v>
          </cell>
        </row>
        <row r="20">
          <cell r="CZ20" t="str">
            <v>Search¹</v>
          </cell>
          <cell r="DA20">
            <v>11</v>
          </cell>
          <cell r="DB20" t="e">
            <v>#VALUE!</v>
          </cell>
          <cell r="DC20" t="e">
            <v>#VALUE!</v>
          </cell>
        </row>
        <row r="21">
          <cell r="CZ21" t="str">
            <v>Sense Motive¹</v>
          </cell>
          <cell r="DA21">
            <v>12</v>
          </cell>
          <cell r="DB21" t="e">
            <v>#VALUE!</v>
          </cell>
          <cell r="DC21" t="e">
            <v>#VALUE!</v>
          </cell>
        </row>
        <row r="22">
          <cell r="CZ22" t="str">
            <v>Spellcraft</v>
          </cell>
          <cell r="DA22">
            <v>13</v>
          </cell>
          <cell r="DB22" t="e">
            <v>#VALUE!</v>
          </cell>
          <cell r="DC22" t="e">
            <v>#VALUE!</v>
          </cell>
        </row>
        <row r="23">
          <cell r="CZ23" t="str">
            <v>Spot¹</v>
          </cell>
          <cell r="DA23">
            <v>14</v>
          </cell>
          <cell r="DB23" t="e">
            <v>#VALUE!</v>
          </cell>
          <cell r="DC23" t="e">
            <v>#VALUE!</v>
          </cell>
        </row>
        <row r="24">
          <cell r="CZ24" t="str">
            <v>Survival¹</v>
          </cell>
          <cell r="DA24">
            <v>15</v>
          </cell>
          <cell r="DB24" t="e">
            <v>#VALUE!</v>
          </cell>
          <cell r="DC24" t="e">
            <v>#VALUE!</v>
          </cell>
        </row>
        <row r="25">
          <cell r="CZ25" t="str">
            <v>Swim¹</v>
          </cell>
          <cell r="DA25">
            <v>16</v>
          </cell>
          <cell r="DB25" t="e">
            <v>#VALUE!</v>
          </cell>
          <cell r="DC25" t="e">
            <v>#VALUE!</v>
          </cell>
        </row>
      </sheetData>
      <sheetData sheetId="43">
        <row r="2">
          <cell r="W2" t="b">
            <v>0</v>
          </cell>
          <cell r="Y2">
            <v>0</v>
          </cell>
        </row>
        <row r="3">
          <cell r="B3" t="b">
            <v>0</v>
          </cell>
          <cell r="G3">
            <v>0</v>
          </cell>
          <cell r="M3" t="b">
            <v>0</v>
          </cell>
          <cell r="Q3">
            <v>0</v>
          </cell>
          <cell r="R3">
            <v>0</v>
          </cell>
          <cell r="S3">
            <v>0</v>
          </cell>
          <cell r="T3">
            <v>0</v>
          </cell>
          <cell r="W3" t="b">
            <v>0</v>
          </cell>
          <cell r="Y3">
            <v>0</v>
          </cell>
        </row>
        <row r="4">
          <cell r="M4" t="b">
            <v>0</v>
          </cell>
          <cell r="Q4">
            <v>0</v>
          </cell>
          <cell r="R4">
            <v>0</v>
          </cell>
          <cell r="S4">
            <v>0</v>
          </cell>
          <cell r="T4">
            <v>0</v>
          </cell>
          <cell r="W4" t="b">
            <v>0</v>
          </cell>
          <cell r="Y4">
            <v>0</v>
          </cell>
        </row>
        <row r="5">
          <cell r="B5" t="b">
            <v>0</v>
          </cell>
          <cell r="G5">
            <v>0</v>
          </cell>
          <cell r="M5" t="b">
            <v>0</v>
          </cell>
          <cell r="Q5">
            <v>0</v>
          </cell>
          <cell r="R5">
            <v>0</v>
          </cell>
          <cell r="S5">
            <v>0</v>
          </cell>
          <cell r="W5" t="b">
            <v>0</v>
          </cell>
          <cell r="Y5">
            <v>0</v>
          </cell>
        </row>
        <row r="6">
          <cell r="B6" t="b">
            <v>0</v>
          </cell>
          <cell r="G6">
            <v>0</v>
          </cell>
          <cell r="W6" t="b">
            <v>0</v>
          </cell>
          <cell r="Y6">
            <v>0</v>
          </cell>
        </row>
        <row r="7">
          <cell r="B7" t="b">
            <v>0</v>
          </cell>
          <cell r="G7">
            <v>0</v>
          </cell>
          <cell r="W7" t="b">
            <v>0</v>
          </cell>
          <cell r="Y7">
            <v>0</v>
          </cell>
          <cell r="Z7">
            <v>0</v>
          </cell>
        </row>
        <row r="8">
          <cell r="B8" t="b">
            <v>0</v>
          </cell>
          <cell r="G8">
            <v>0</v>
          </cell>
          <cell r="W8" t="b">
            <v>0</v>
          </cell>
          <cell r="Y8">
            <v>0</v>
          </cell>
        </row>
        <row r="9">
          <cell r="B9" t="b">
            <v>0</v>
          </cell>
          <cell r="G9">
            <v>0</v>
          </cell>
          <cell r="H9">
            <v>0</v>
          </cell>
          <cell r="W9" t="b">
            <v>0</v>
          </cell>
          <cell r="Y9">
            <v>0</v>
          </cell>
        </row>
        <row r="10">
          <cell r="B10" t="b">
            <v>0</v>
          </cell>
          <cell r="G10">
            <v>0</v>
          </cell>
          <cell r="W10" t="b">
            <v>0</v>
          </cell>
          <cell r="Y10">
            <v>0</v>
          </cell>
        </row>
        <row r="11">
          <cell r="B11" t="b">
            <v>0</v>
          </cell>
          <cell r="G11">
            <v>0</v>
          </cell>
          <cell r="Y11">
            <v>0</v>
          </cell>
        </row>
        <row r="12">
          <cell r="B12" t="b">
            <v>0</v>
          </cell>
          <cell r="G12">
            <v>0</v>
          </cell>
          <cell r="W12" t="b">
            <v>0</v>
          </cell>
          <cell r="Y12">
            <v>0</v>
          </cell>
        </row>
        <row r="13">
          <cell r="B13" t="b">
            <v>0</v>
          </cell>
          <cell r="G13">
            <v>0</v>
          </cell>
          <cell r="H13">
            <v>0</v>
          </cell>
          <cell r="W13" t="b">
            <v>0</v>
          </cell>
          <cell r="Y13">
            <v>0</v>
          </cell>
        </row>
        <row r="14">
          <cell r="B14" t="b">
            <v>0</v>
          </cell>
          <cell r="G14">
            <v>0</v>
          </cell>
          <cell r="M14" t="b">
            <v>0</v>
          </cell>
          <cell r="W14" t="b">
            <v>0</v>
          </cell>
          <cell r="Y14">
            <v>0</v>
          </cell>
        </row>
        <row r="15">
          <cell r="B15" t="b">
            <v>0</v>
          </cell>
          <cell r="G15">
            <v>0</v>
          </cell>
          <cell r="M15" t="b">
            <v>0</v>
          </cell>
          <cell r="W15" t="b">
            <v>0</v>
          </cell>
          <cell r="Y15">
            <v>0</v>
          </cell>
        </row>
        <row r="16">
          <cell r="W16" t="b">
            <v>0</v>
          </cell>
          <cell r="Y16">
            <v>0</v>
          </cell>
        </row>
        <row r="17">
          <cell r="B17" t="b">
            <v>0</v>
          </cell>
          <cell r="G17">
            <v>0</v>
          </cell>
        </row>
        <row r="18">
          <cell r="B18" t="b">
            <v>0</v>
          </cell>
          <cell r="G18">
            <v>0</v>
          </cell>
          <cell r="W18" t="b">
            <v>0</v>
          </cell>
          <cell r="Y18">
            <v>0</v>
          </cell>
        </row>
        <row r="19">
          <cell r="B19" t="b">
            <v>0</v>
          </cell>
          <cell r="G19">
            <v>0</v>
          </cell>
        </row>
        <row r="20">
          <cell r="B20" t="b">
            <v>0</v>
          </cell>
          <cell r="G20">
            <v>0</v>
          </cell>
        </row>
        <row r="21">
          <cell r="B21" t="b">
            <v>0</v>
          </cell>
          <cell r="G21">
            <v>0</v>
          </cell>
        </row>
        <row r="22">
          <cell r="B22" t="b">
            <v>0</v>
          </cell>
          <cell r="G22">
            <v>0</v>
          </cell>
        </row>
        <row r="23">
          <cell r="B23" t="b">
            <v>0</v>
          </cell>
          <cell r="G23">
            <v>0</v>
          </cell>
        </row>
        <row r="24">
          <cell r="B24" t="b">
            <v>0</v>
          </cell>
          <cell r="G24">
            <v>0</v>
          </cell>
        </row>
        <row r="25">
          <cell r="B25" t="b">
            <v>0</v>
          </cell>
          <cell r="G25">
            <v>0</v>
          </cell>
        </row>
        <row r="26">
          <cell r="B26" t="b">
            <v>0</v>
          </cell>
          <cell r="G26">
            <v>0</v>
          </cell>
        </row>
        <row r="27">
          <cell r="B27" t="b">
            <v>0</v>
          </cell>
          <cell r="G27">
            <v>0</v>
          </cell>
        </row>
        <row r="28">
          <cell r="B28" t="b">
            <v>0</v>
          </cell>
          <cell r="G28">
            <v>0</v>
          </cell>
        </row>
        <row r="29">
          <cell r="B29" t="b">
            <v>0</v>
          </cell>
          <cell r="G29">
            <v>0</v>
          </cell>
        </row>
        <row r="30">
          <cell r="B30" t="b">
            <v>0</v>
          </cell>
          <cell r="G30">
            <v>0</v>
          </cell>
        </row>
        <row r="32">
          <cell r="B32" t="b">
            <v>0</v>
          </cell>
          <cell r="G32">
            <v>0</v>
          </cell>
        </row>
        <row r="33">
          <cell r="B33" t="b">
            <v>0</v>
          </cell>
          <cell r="G33">
            <v>0</v>
          </cell>
        </row>
        <row r="34">
          <cell r="B34" t="b">
            <v>0</v>
          </cell>
          <cell r="G34">
            <v>0</v>
          </cell>
        </row>
        <row r="35">
          <cell r="B35" t="b">
            <v>0</v>
          </cell>
          <cell r="G35">
            <v>0</v>
          </cell>
          <cell r="M35" t="b">
            <v>0</v>
          </cell>
          <cell r="Q35">
            <v>0</v>
          </cell>
          <cell r="R35">
            <v>0</v>
          </cell>
          <cell r="S35">
            <v>0</v>
          </cell>
          <cell r="T35">
            <v>0</v>
          </cell>
        </row>
        <row r="36">
          <cell r="B36" t="b">
            <v>0</v>
          </cell>
          <cell r="G36">
            <v>0</v>
          </cell>
        </row>
        <row r="37">
          <cell r="B37" t="b">
            <v>0</v>
          </cell>
          <cell r="G37">
            <v>0</v>
          </cell>
          <cell r="H37">
            <v>0</v>
          </cell>
          <cell r="M37" t="b">
            <v>0</v>
          </cell>
          <cell r="Q37">
            <v>0</v>
          </cell>
          <cell r="R37">
            <v>0</v>
          </cell>
        </row>
        <row r="38">
          <cell r="B38" t="b">
            <v>0</v>
          </cell>
          <cell r="G38">
            <v>0</v>
          </cell>
          <cell r="H38">
            <v>0</v>
          </cell>
          <cell r="I38">
            <v>0</v>
          </cell>
          <cell r="J38">
            <v>0</v>
          </cell>
        </row>
        <row r="39">
          <cell r="B39" t="b">
            <v>0</v>
          </cell>
          <cell r="G39">
            <v>0</v>
          </cell>
          <cell r="H39">
            <v>0</v>
          </cell>
          <cell r="I39">
            <v>0</v>
          </cell>
          <cell r="M39" t="b">
            <v>0</v>
          </cell>
          <cell r="Q39">
            <v>0</v>
          </cell>
          <cell r="R39">
            <v>0</v>
          </cell>
        </row>
        <row r="40">
          <cell r="B40" t="b">
            <v>0</v>
          </cell>
          <cell r="G40">
            <v>0</v>
          </cell>
        </row>
        <row r="41">
          <cell r="B41" t="b">
            <v>0</v>
          </cell>
          <cell r="G41">
            <v>0</v>
          </cell>
        </row>
        <row r="42">
          <cell r="B42" t="b">
            <v>0</v>
          </cell>
          <cell r="G42">
            <v>0</v>
          </cell>
          <cell r="H42">
            <v>0</v>
          </cell>
          <cell r="I42">
            <v>0</v>
          </cell>
          <cell r="J42">
            <v>0</v>
          </cell>
        </row>
        <row r="43">
          <cell r="B43" t="b">
            <v>0</v>
          </cell>
          <cell r="G43">
            <v>0</v>
          </cell>
          <cell r="Q43" t="b">
            <v>0</v>
          </cell>
          <cell r="R43">
            <v>0</v>
          </cell>
        </row>
        <row r="44">
          <cell r="B44" t="b">
            <v>0</v>
          </cell>
          <cell r="G44">
            <v>0</v>
          </cell>
        </row>
        <row r="46">
          <cell r="B46" t="b">
            <v>0</v>
          </cell>
          <cell r="G46">
            <v>0</v>
          </cell>
          <cell r="M46" t="b">
            <v>0</v>
          </cell>
          <cell r="P46" t="b">
            <v>0</v>
          </cell>
          <cell r="Q46">
            <v>0</v>
          </cell>
          <cell r="R46">
            <v>0</v>
          </cell>
        </row>
        <row r="47">
          <cell r="B47" t="b">
            <v>0</v>
          </cell>
          <cell r="G47">
            <v>0</v>
          </cell>
          <cell r="M47" t="b">
            <v>0</v>
          </cell>
          <cell r="Q47">
            <v>0</v>
          </cell>
        </row>
        <row r="48">
          <cell r="B48" t="b">
            <v>0</v>
          </cell>
          <cell r="G48">
            <v>0</v>
          </cell>
          <cell r="M48" t="b">
            <v>0</v>
          </cell>
          <cell r="Q48">
            <v>0</v>
          </cell>
        </row>
        <row r="49">
          <cell r="B49" t="b">
            <v>0</v>
          </cell>
          <cell r="G49">
            <v>0</v>
          </cell>
        </row>
        <row r="50">
          <cell r="B50" t="b">
            <v>0</v>
          </cell>
          <cell r="E50" t="b">
            <v>0</v>
          </cell>
          <cell r="I50">
            <v>0</v>
          </cell>
        </row>
        <row r="52">
          <cell r="B52" t="b">
            <v>0</v>
          </cell>
          <cell r="G52">
            <v>0</v>
          </cell>
        </row>
        <row r="53">
          <cell r="B53" t="b">
            <v>0</v>
          </cell>
          <cell r="G53">
            <v>0</v>
          </cell>
          <cell r="M53" t="b">
            <v>0</v>
          </cell>
        </row>
        <row r="54">
          <cell r="B54" t="b">
            <v>0</v>
          </cell>
        </row>
        <row r="55">
          <cell r="B55" t="b">
            <v>0</v>
          </cell>
          <cell r="G55">
            <v>0</v>
          </cell>
        </row>
        <row r="56">
          <cell r="B56" t="b">
            <v>0</v>
          </cell>
          <cell r="G56">
            <v>0</v>
          </cell>
          <cell r="M56" t="b">
            <v>0</v>
          </cell>
        </row>
        <row r="57">
          <cell r="B57" t="b">
            <v>0</v>
          </cell>
          <cell r="G57">
            <v>0</v>
          </cell>
          <cell r="H57">
            <v>0</v>
          </cell>
          <cell r="I57">
            <v>0</v>
          </cell>
          <cell r="J57">
            <v>0</v>
          </cell>
          <cell r="M57" t="b">
            <v>0</v>
          </cell>
          <cell r="Q57">
            <v>0</v>
          </cell>
          <cell r="R57">
            <v>0</v>
          </cell>
        </row>
        <row r="58">
          <cell r="B58" t="b">
            <v>0</v>
          </cell>
          <cell r="G58">
            <v>0</v>
          </cell>
          <cell r="H58">
            <v>0</v>
          </cell>
          <cell r="I58">
            <v>0</v>
          </cell>
          <cell r="J58">
            <v>0</v>
          </cell>
          <cell r="M58" t="b">
            <v>0</v>
          </cell>
          <cell r="Q58">
            <v>0</v>
          </cell>
        </row>
        <row r="59">
          <cell r="B59" t="b">
            <v>0</v>
          </cell>
          <cell r="G59">
            <v>0</v>
          </cell>
          <cell r="M59" t="b">
            <v>0</v>
          </cell>
        </row>
        <row r="60">
          <cell r="B60" t="b">
            <v>0</v>
          </cell>
          <cell r="G60">
            <v>0</v>
          </cell>
          <cell r="M60" t="b">
            <v>0</v>
          </cell>
          <cell r="Q60">
            <v>0</v>
          </cell>
        </row>
        <row r="61">
          <cell r="B61" t="b">
            <v>0</v>
          </cell>
          <cell r="G61">
            <v>0</v>
          </cell>
          <cell r="M61" t="b">
            <v>0</v>
          </cell>
          <cell r="Q61">
            <v>0</v>
          </cell>
        </row>
        <row r="62">
          <cell r="B62" t="b">
            <v>0</v>
          </cell>
          <cell r="G62">
            <v>0</v>
          </cell>
          <cell r="H62">
            <v>0</v>
          </cell>
          <cell r="M62" t="b">
            <v>0</v>
          </cell>
          <cell r="Q62">
            <v>0</v>
          </cell>
        </row>
        <row r="63">
          <cell r="B63" t="b">
            <v>0</v>
          </cell>
          <cell r="G63">
            <v>0</v>
          </cell>
          <cell r="H63">
            <v>0</v>
          </cell>
          <cell r="M63" t="b">
            <v>0</v>
          </cell>
          <cell r="Q63">
            <v>0</v>
          </cell>
        </row>
        <row r="64">
          <cell r="B64" t="b">
            <v>0</v>
          </cell>
          <cell r="G64">
            <v>0</v>
          </cell>
          <cell r="M64" t="b">
            <v>0</v>
          </cell>
          <cell r="Q64">
            <v>0</v>
          </cell>
        </row>
        <row r="65">
          <cell r="M65" t="b">
            <v>0</v>
          </cell>
          <cell r="Q65">
            <v>0</v>
          </cell>
        </row>
        <row r="66">
          <cell r="B66" t="b">
            <v>0</v>
          </cell>
          <cell r="G66">
            <v>0</v>
          </cell>
          <cell r="M66" t="b">
            <v>0</v>
          </cell>
          <cell r="Q66">
            <v>0</v>
          </cell>
        </row>
        <row r="67">
          <cell r="B67" t="b">
            <v>0</v>
          </cell>
          <cell r="G67">
            <v>0</v>
          </cell>
          <cell r="M67" t="b">
            <v>0</v>
          </cell>
          <cell r="Q67">
            <v>0</v>
          </cell>
        </row>
        <row r="68">
          <cell r="B68" t="b">
            <v>0</v>
          </cell>
          <cell r="G68">
            <v>0</v>
          </cell>
          <cell r="M68" t="b">
            <v>0</v>
          </cell>
          <cell r="Q68">
            <v>0</v>
          </cell>
        </row>
        <row r="69">
          <cell r="B69" t="b">
            <v>0</v>
          </cell>
          <cell r="G69">
            <v>0</v>
          </cell>
          <cell r="H69">
            <v>0</v>
          </cell>
        </row>
        <row r="70">
          <cell r="B70" t="b">
            <v>0</v>
          </cell>
          <cell r="G70">
            <v>0</v>
          </cell>
          <cell r="H70">
            <v>0</v>
          </cell>
        </row>
        <row r="71">
          <cell r="B71" t="b">
            <v>0</v>
          </cell>
          <cell r="G71">
            <v>0</v>
          </cell>
        </row>
        <row r="73">
          <cell r="B73" t="b">
            <v>0</v>
          </cell>
          <cell r="G73">
            <v>0</v>
          </cell>
        </row>
        <row r="75">
          <cell r="B75" t="b">
            <v>0</v>
          </cell>
          <cell r="G75">
            <v>0</v>
          </cell>
        </row>
        <row r="76">
          <cell r="B76" t="b">
            <v>0</v>
          </cell>
          <cell r="G76">
            <v>0</v>
          </cell>
        </row>
        <row r="77">
          <cell r="B77" t="b">
            <v>0</v>
          </cell>
          <cell r="G77">
            <v>0</v>
          </cell>
          <cell r="H77">
            <v>0</v>
          </cell>
          <cell r="I77">
            <v>0</v>
          </cell>
          <cell r="J77">
            <v>0</v>
          </cell>
        </row>
        <row r="78">
          <cell r="B78" t="b">
            <v>0</v>
          </cell>
          <cell r="G78">
            <v>0</v>
          </cell>
        </row>
        <row r="79">
          <cell r="B79" t="b">
            <v>0</v>
          </cell>
          <cell r="G79">
            <v>0</v>
          </cell>
        </row>
      </sheetData>
      <sheetData sheetId="44">
        <row r="19">
          <cell r="CJ19" t="str">
            <v/>
          </cell>
        </row>
      </sheetData>
      <sheetData sheetId="45">
        <row r="63">
          <cell r="BA63">
            <v>0</v>
          </cell>
        </row>
      </sheetData>
      <sheetData sheetId="46"/>
      <sheetData sheetId="47"/>
      <sheetData sheetId="48"/>
      <sheetData sheetId="49">
        <row r="3">
          <cell r="DB3" t="e">
            <v>#N/A</v>
          </cell>
        </row>
      </sheetData>
      <sheetData sheetId="50">
        <row r="1">
          <cell r="B1" t="str">
            <v/>
          </cell>
        </row>
        <row r="2">
          <cell r="B2" t="str">
            <v/>
          </cell>
          <cell r="D2" t="str">
            <v/>
          </cell>
          <cell r="E2" t="str">
            <v/>
          </cell>
          <cell r="F2" t="str">
            <v/>
          </cell>
          <cell r="G2" t="str">
            <v/>
          </cell>
          <cell r="S2" t="str">
            <v xml:space="preserve">–– RACIAL ABILITIES ––
× Base land speed of 30 feet.
× Bonus Feat: 1st level bonus feat
× Favored Class: Any
–– CLASS ABILITIES ––
× Proficient with all simple weapons.
–– FEATS ––
</v>
          </cell>
        </row>
        <row r="3">
          <cell r="B3" t="str">
            <v/>
          </cell>
          <cell r="D3" t="str">
            <v/>
          </cell>
          <cell r="E3" t="str">
            <v/>
          </cell>
          <cell r="G3" t="str">
            <v/>
          </cell>
          <cell r="S3" t="str">
            <v xml:space="preserve">–– RACIAL ABILITIES ––
× Base land speed of 30 feet.
× Bonus Feat: 1st level bonus feat
× Favored Class: Any
–– CLASS ABILITIES ––
× Proficient with all simple weapons.
–– FEATS ––
</v>
          </cell>
        </row>
        <row r="4">
          <cell r="B4" t="str">
            <v/>
          </cell>
          <cell r="D4" t="str">
            <v/>
          </cell>
          <cell r="E4" t="str">
            <v/>
          </cell>
          <cell r="G4" t="str">
            <v/>
          </cell>
          <cell r="S4" t="str">
            <v/>
          </cell>
        </row>
        <row r="5">
          <cell r="B5" t="str">
            <v/>
          </cell>
          <cell r="D5" t="str">
            <v/>
          </cell>
          <cell r="E5" t="str">
            <v/>
          </cell>
          <cell r="G5" t="str">
            <v/>
          </cell>
          <cell r="L5" t="str">
            <v>S</v>
          </cell>
          <cell r="M5" t="str">
            <v>Appraise¹</v>
          </cell>
          <cell r="N5" t="str">
            <v>INT</v>
          </cell>
          <cell r="O5" t="str">
            <v/>
          </cell>
          <cell r="P5" t="str">
            <v/>
          </cell>
          <cell r="Q5">
            <v>0</v>
          </cell>
          <cell r="R5">
            <v>0</v>
          </cell>
        </row>
        <row r="6">
          <cell r="B6" t="str">
            <v/>
          </cell>
          <cell r="D6" t="str">
            <v/>
          </cell>
          <cell r="E6" t="str">
            <v/>
          </cell>
          <cell r="G6" t="str">
            <v/>
          </cell>
          <cell r="L6" t="str">
            <v>S</v>
          </cell>
          <cell r="M6" t="str">
            <v>Autohypnosis</v>
          </cell>
          <cell r="N6" t="str">
            <v>WIS</v>
          </cell>
          <cell r="O6" t="str">
            <v/>
          </cell>
          <cell r="P6" t="str">
            <v/>
          </cell>
          <cell r="Q6">
            <v>0</v>
          </cell>
          <cell r="R6">
            <v>0</v>
          </cell>
          <cell r="S6" t="str">
            <v xml:space="preserve">–– RACIAL ABILITIES ––
× Base land speed of 30 feet.
× Bonus Feat: 1st level bonus feat
× Favored Class: Any
–– CLASS ABILITIES ––
× Proficient with all simple weapons.
</v>
          </cell>
        </row>
        <row r="7">
          <cell r="D7" t="str">
            <v/>
          </cell>
          <cell r="E7" t="str">
            <v/>
          </cell>
          <cell r="G7" t="str">
            <v/>
          </cell>
          <cell r="L7" t="str">
            <v>S</v>
          </cell>
          <cell r="M7" t="str">
            <v>Balance¹</v>
          </cell>
          <cell r="N7" t="str">
            <v>DEX*</v>
          </cell>
          <cell r="O7" t="str">
            <v/>
          </cell>
          <cell r="P7" t="str">
            <v/>
          </cell>
          <cell r="Q7">
            <v>0</v>
          </cell>
          <cell r="R7">
            <v>0</v>
          </cell>
          <cell r="S7" t="str">
            <v xml:space="preserve">–– FEATS ––
</v>
          </cell>
        </row>
        <row r="8">
          <cell r="B8" t="str">
            <v/>
          </cell>
          <cell r="L8" t="str">
            <v>S</v>
          </cell>
          <cell r="M8" t="str">
            <v>Bluff¹</v>
          </cell>
          <cell r="N8" t="str">
            <v>CHA</v>
          </cell>
          <cell r="O8" t="str">
            <v/>
          </cell>
          <cell r="P8" t="str">
            <v/>
          </cell>
          <cell r="Q8">
            <v>0</v>
          </cell>
          <cell r="R8">
            <v>0</v>
          </cell>
        </row>
        <row r="9">
          <cell r="B9" t="str">
            <v/>
          </cell>
          <cell r="D9" t="str">
            <v/>
          </cell>
          <cell r="I9" t="str">
            <v/>
          </cell>
          <cell r="L9" t="str">
            <v>S</v>
          </cell>
          <cell r="M9" t="str">
            <v>Climb¹</v>
          </cell>
          <cell r="N9" t="str">
            <v>STR*</v>
          </cell>
          <cell r="O9" t="str">
            <v/>
          </cell>
          <cell r="P9" t="str">
            <v/>
          </cell>
          <cell r="Q9">
            <v>0</v>
          </cell>
          <cell r="R9">
            <v>0</v>
          </cell>
        </row>
        <row r="10">
          <cell r="B10" t="str">
            <v/>
          </cell>
          <cell r="D10" t="str">
            <v/>
          </cell>
          <cell r="L10" t="str">
            <v>S</v>
          </cell>
          <cell r="M10" t="str">
            <v>Concentration¹</v>
          </cell>
          <cell r="N10" t="str">
            <v>CON</v>
          </cell>
          <cell r="O10" t="str">
            <v/>
          </cell>
          <cell r="P10" t="str">
            <v/>
          </cell>
          <cell r="Q10">
            <v>0</v>
          </cell>
          <cell r="R10">
            <v>0</v>
          </cell>
        </row>
        <row r="11">
          <cell r="B11" t="str">
            <v/>
          </cell>
          <cell r="D11" t="str">
            <v/>
          </cell>
          <cell r="L11" t="str">
            <v>S</v>
          </cell>
          <cell r="M11" t="str">
            <v>Craft skills…¹</v>
          </cell>
          <cell r="N11" t="str">
            <v>INT</v>
          </cell>
          <cell r="O11" t="str">
            <v/>
          </cell>
          <cell r="P11" t="str">
            <v/>
          </cell>
          <cell r="Q11">
            <v>0</v>
          </cell>
          <cell r="R11">
            <v>0</v>
          </cell>
        </row>
        <row r="12">
          <cell r="B12" t="str">
            <v/>
          </cell>
          <cell r="D12">
            <v>0</v>
          </cell>
          <cell r="L12" t="str">
            <v>S</v>
          </cell>
          <cell r="M12" t="str">
            <v>Decipher Script</v>
          </cell>
          <cell r="N12" t="str">
            <v>INT</v>
          </cell>
          <cell r="O12" t="str">
            <v/>
          </cell>
          <cell r="P12" t="str">
            <v/>
          </cell>
          <cell r="Q12">
            <v>0</v>
          </cell>
          <cell r="R12">
            <v>0</v>
          </cell>
        </row>
        <row r="13">
          <cell r="B13" t="str">
            <v/>
          </cell>
          <cell r="D13" t="str">
            <v/>
          </cell>
          <cell r="H13" t="str">
            <v/>
          </cell>
          <cell r="I13">
            <v>0</v>
          </cell>
          <cell r="L13" t="str">
            <v>S</v>
          </cell>
          <cell r="M13" t="str">
            <v>Diplomacy¹</v>
          </cell>
          <cell r="N13" t="str">
            <v>CHA</v>
          </cell>
          <cell r="O13" t="str">
            <v/>
          </cell>
          <cell r="P13" t="str">
            <v/>
          </cell>
          <cell r="Q13">
            <v>0</v>
          </cell>
          <cell r="R13">
            <v>0</v>
          </cell>
        </row>
        <row r="14">
          <cell r="B14" t="str">
            <v/>
          </cell>
          <cell r="D14" t="str">
            <v/>
          </cell>
          <cell r="L14" t="str">
            <v>S</v>
          </cell>
          <cell r="M14" t="str">
            <v>Disable Device</v>
          </cell>
          <cell r="N14" t="str">
            <v>INT</v>
          </cell>
          <cell r="O14" t="str">
            <v/>
          </cell>
          <cell r="P14" t="str">
            <v/>
          </cell>
          <cell r="Q14">
            <v>0</v>
          </cell>
          <cell r="R14">
            <v>0</v>
          </cell>
        </row>
        <row r="15">
          <cell r="B15" t="str">
            <v/>
          </cell>
          <cell r="L15" t="str">
            <v>S</v>
          </cell>
          <cell r="M15" t="str">
            <v>Disguise¹</v>
          </cell>
          <cell r="N15" t="str">
            <v>CHA</v>
          </cell>
          <cell r="O15" t="str">
            <v/>
          </cell>
          <cell r="P15" t="str">
            <v/>
          </cell>
          <cell r="Q15">
            <v>0</v>
          </cell>
          <cell r="R15">
            <v>0</v>
          </cell>
        </row>
        <row r="16">
          <cell r="B16" t="str">
            <v/>
          </cell>
          <cell r="L16" t="str">
            <v>S</v>
          </cell>
          <cell r="M16" t="str">
            <v>Escape Artist¹</v>
          </cell>
          <cell r="N16" t="str">
            <v>DEX*</v>
          </cell>
          <cell r="O16" t="str">
            <v/>
          </cell>
          <cell r="P16" t="str">
            <v/>
          </cell>
          <cell r="Q16">
            <v>0</v>
          </cell>
          <cell r="R16">
            <v>0</v>
          </cell>
        </row>
        <row r="17">
          <cell r="L17" t="str">
            <v>S</v>
          </cell>
          <cell r="M17" t="str">
            <v>Forgery¹</v>
          </cell>
          <cell r="N17" t="str">
            <v>INT</v>
          </cell>
          <cell r="O17" t="str">
            <v/>
          </cell>
          <cell r="P17" t="str">
            <v/>
          </cell>
          <cell r="Q17">
            <v>0</v>
          </cell>
          <cell r="R17">
            <v>0</v>
          </cell>
        </row>
        <row r="18">
          <cell r="L18" t="str">
            <v>S</v>
          </cell>
          <cell r="M18" t="str">
            <v>Gather Information¹</v>
          </cell>
          <cell r="N18" t="str">
            <v>CHA</v>
          </cell>
          <cell r="O18" t="str">
            <v/>
          </cell>
          <cell r="P18" t="str">
            <v/>
          </cell>
          <cell r="Q18">
            <v>0</v>
          </cell>
          <cell r="R18">
            <v>0</v>
          </cell>
        </row>
        <row r="19">
          <cell r="B19" t="str">
            <v/>
          </cell>
          <cell r="C19" t="str">
            <v/>
          </cell>
          <cell r="D19" t="str">
            <v/>
          </cell>
          <cell r="E19" t="str">
            <v xml:space="preserve">SV Fort , Ref , Will </v>
          </cell>
          <cell r="H19" t="str">
            <v/>
          </cell>
          <cell r="I19" t="str">
            <v/>
          </cell>
          <cell r="J19" t="str">
            <v/>
          </cell>
          <cell r="L19" t="str">
            <v>S</v>
          </cell>
          <cell r="M19" t="str">
            <v>Handle Animal</v>
          </cell>
          <cell r="N19" t="str">
            <v>CHA</v>
          </cell>
          <cell r="O19" t="str">
            <v/>
          </cell>
          <cell r="P19" t="str">
            <v/>
          </cell>
          <cell r="Q19">
            <v>0</v>
          </cell>
          <cell r="R19">
            <v>0</v>
          </cell>
        </row>
        <row r="20">
          <cell r="B20" t="str">
            <v/>
          </cell>
          <cell r="C20" t="str">
            <v/>
          </cell>
          <cell r="D20" t="str">
            <v/>
          </cell>
          <cell r="H20" t="str">
            <v/>
          </cell>
          <cell r="I20" t="str">
            <v/>
          </cell>
          <cell r="J20" t="str">
            <v/>
          </cell>
          <cell r="L20" t="str">
            <v>S</v>
          </cell>
          <cell r="M20" t="str">
            <v>Heal¹</v>
          </cell>
          <cell r="N20" t="str">
            <v>WIS</v>
          </cell>
          <cell r="O20" t="str">
            <v/>
          </cell>
          <cell r="P20" t="str">
            <v/>
          </cell>
          <cell r="Q20">
            <v>0</v>
          </cell>
          <cell r="R20">
            <v>0</v>
          </cell>
        </row>
        <row r="21">
          <cell r="B21" t="str">
            <v/>
          </cell>
          <cell r="C21" t="str">
            <v/>
          </cell>
          <cell r="D21" t="str">
            <v/>
          </cell>
          <cell r="I21" t="str">
            <v/>
          </cell>
          <cell r="J21" t="str">
            <v/>
          </cell>
          <cell r="L21" t="str">
            <v>S</v>
          </cell>
          <cell r="M21" t="str">
            <v>Hide¹</v>
          </cell>
          <cell r="N21" t="str">
            <v>DEX*</v>
          </cell>
          <cell r="O21" t="str">
            <v/>
          </cell>
          <cell r="P21" t="str">
            <v/>
          </cell>
          <cell r="Q21">
            <v>0</v>
          </cell>
          <cell r="R21">
            <v>0</v>
          </cell>
        </row>
        <row r="22">
          <cell r="F22" t="str">
            <v/>
          </cell>
          <cell r="H22" t="str">
            <v/>
          </cell>
          <cell r="I22" t="str">
            <v/>
          </cell>
          <cell r="L22" t="str">
            <v>S</v>
          </cell>
          <cell r="M22" t="str">
            <v>Intimidate¹</v>
          </cell>
          <cell r="N22" t="str">
            <v>CHA</v>
          </cell>
          <cell r="O22" t="str">
            <v/>
          </cell>
          <cell r="P22" t="str">
            <v/>
          </cell>
          <cell r="Q22">
            <v>0</v>
          </cell>
          <cell r="R22">
            <v>0</v>
          </cell>
        </row>
        <row r="23">
          <cell r="F23" t="str">
            <v/>
          </cell>
          <cell r="I23">
            <v>0</v>
          </cell>
          <cell r="J23">
            <v>0</v>
          </cell>
          <cell r="L23" t="str">
            <v>S</v>
          </cell>
          <cell r="M23" t="str">
            <v>Jump¹</v>
          </cell>
          <cell r="N23" t="str">
            <v>STR*</v>
          </cell>
          <cell r="O23" t="str">
            <v/>
          </cell>
          <cell r="P23" t="str">
            <v/>
          </cell>
          <cell r="Q23">
            <v>0</v>
          </cell>
          <cell r="R23">
            <v>0</v>
          </cell>
        </row>
        <row r="24">
          <cell r="B24" t="str">
            <v/>
          </cell>
          <cell r="C24" t="str">
            <v/>
          </cell>
          <cell r="D24" t="str">
            <v/>
          </cell>
          <cell r="F24" t="str">
            <v/>
          </cell>
          <cell r="H24" t="str">
            <v/>
          </cell>
          <cell r="I24" t="str">
            <v/>
          </cell>
          <cell r="J24" t="str">
            <v/>
          </cell>
          <cell r="L24" t="str">
            <v>S</v>
          </cell>
          <cell r="M24" t="str">
            <v>Knowledge (arcana)</v>
          </cell>
          <cell r="N24" t="str">
            <v>INT</v>
          </cell>
          <cell r="O24" t="str">
            <v/>
          </cell>
          <cell r="P24" t="str">
            <v/>
          </cell>
          <cell r="Q24">
            <v>0</v>
          </cell>
          <cell r="R24">
            <v>0</v>
          </cell>
        </row>
        <row r="25">
          <cell r="L25" t="str">
            <v>S</v>
          </cell>
          <cell r="M25" t="str">
            <v>Knowledge (arch &amp; eng)</v>
          </cell>
          <cell r="N25" t="str">
            <v>INT</v>
          </cell>
          <cell r="O25" t="str">
            <v/>
          </cell>
          <cell r="P25" t="str">
            <v/>
          </cell>
          <cell r="Q25">
            <v>0</v>
          </cell>
          <cell r="R25">
            <v>0</v>
          </cell>
        </row>
        <row r="26">
          <cell r="L26" t="str">
            <v>S</v>
          </cell>
          <cell r="M26" t="str">
            <v>Knowledge (dungeoneering)</v>
          </cell>
          <cell r="N26" t="str">
            <v>INT</v>
          </cell>
          <cell r="O26" t="str">
            <v/>
          </cell>
          <cell r="P26" t="str">
            <v/>
          </cell>
          <cell r="Q26">
            <v>0</v>
          </cell>
          <cell r="R26">
            <v>0</v>
          </cell>
        </row>
        <row r="27">
          <cell r="L27" t="str">
            <v>S</v>
          </cell>
          <cell r="M27" t="str">
            <v>Knowledge (geography)</v>
          </cell>
          <cell r="N27" t="str">
            <v>INT</v>
          </cell>
          <cell r="O27" t="str">
            <v/>
          </cell>
          <cell r="P27" t="str">
            <v/>
          </cell>
          <cell r="Q27">
            <v>0</v>
          </cell>
          <cell r="R27">
            <v>0</v>
          </cell>
        </row>
        <row r="28">
          <cell r="L28" t="str">
            <v>S</v>
          </cell>
          <cell r="M28" t="str">
            <v>Knowledge (history)</v>
          </cell>
          <cell r="N28" t="str">
            <v>INT</v>
          </cell>
          <cell r="O28" t="str">
            <v/>
          </cell>
          <cell r="P28" t="str">
            <v/>
          </cell>
          <cell r="Q28">
            <v>0</v>
          </cell>
          <cell r="R28">
            <v>0</v>
          </cell>
        </row>
        <row r="29">
          <cell r="L29" t="str">
            <v>S</v>
          </cell>
          <cell r="M29" t="str">
            <v>Knowledge (local)</v>
          </cell>
          <cell r="N29" t="str">
            <v>INT</v>
          </cell>
          <cell r="O29" t="str">
            <v/>
          </cell>
          <cell r="P29" t="str">
            <v/>
          </cell>
          <cell r="Q29">
            <v>0</v>
          </cell>
          <cell r="R29">
            <v>0</v>
          </cell>
        </row>
        <row r="30">
          <cell r="L30" t="str">
            <v>S</v>
          </cell>
          <cell r="M30" t="str">
            <v>Knowledge (nature)</v>
          </cell>
          <cell r="N30" t="str">
            <v>INT</v>
          </cell>
          <cell r="O30" t="str">
            <v/>
          </cell>
          <cell r="P30" t="str">
            <v/>
          </cell>
          <cell r="Q30">
            <v>0</v>
          </cell>
          <cell r="R30">
            <v>0</v>
          </cell>
        </row>
        <row r="31">
          <cell r="L31" t="str">
            <v>S</v>
          </cell>
          <cell r="M31" t="str">
            <v>Knowledge (nobility)</v>
          </cell>
          <cell r="N31" t="str">
            <v>INT</v>
          </cell>
          <cell r="O31" t="str">
            <v/>
          </cell>
          <cell r="P31" t="str">
            <v/>
          </cell>
          <cell r="Q31">
            <v>0</v>
          </cell>
          <cell r="R31">
            <v>0</v>
          </cell>
        </row>
        <row r="32">
          <cell r="L32" t="str">
            <v>S</v>
          </cell>
          <cell r="M32" t="str">
            <v>Knowledge (psionics)</v>
          </cell>
          <cell r="N32" t="str">
            <v>INT</v>
          </cell>
          <cell r="O32" t="str">
            <v/>
          </cell>
          <cell r="P32" t="str">
            <v/>
          </cell>
          <cell r="Q32">
            <v>0</v>
          </cell>
          <cell r="R32">
            <v>0</v>
          </cell>
        </row>
        <row r="33">
          <cell r="L33" t="str">
            <v>S</v>
          </cell>
          <cell r="M33" t="str">
            <v>Knowledge (religion)</v>
          </cell>
          <cell r="N33" t="str">
            <v>INT</v>
          </cell>
          <cell r="O33" t="str">
            <v/>
          </cell>
          <cell r="P33" t="str">
            <v/>
          </cell>
          <cell r="Q33">
            <v>0</v>
          </cell>
          <cell r="R33">
            <v>0</v>
          </cell>
        </row>
        <row r="34">
          <cell r="L34" t="str">
            <v>S</v>
          </cell>
          <cell r="M34" t="str">
            <v>Knowledge (the planes)</v>
          </cell>
          <cell r="N34" t="str">
            <v>INT</v>
          </cell>
          <cell r="O34" t="str">
            <v/>
          </cell>
          <cell r="P34" t="str">
            <v/>
          </cell>
          <cell r="Q34">
            <v>0</v>
          </cell>
          <cell r="R34">
            <v>0</v>
          </cell>
        </row>
        <row r="35">
          <cell r="L35" t="str">
            <v>S</v>
          </cell>
          <cell r="M35" t="str">
            <v>Listen¹</v>
          </cell>
          <cell r="N35" t="str">
            <v>WIS</v>
          </cell>
          <cell r="O35" t="str">
            <v/>
          </cell>
          <cell r="P35" t="str">
            <v/>
          </cell>
          <cell r="Q35">
            <v>0</v>
          </cell>
          <cell r="R35">
            <v>0</v>
          </cell>
        </row>
        <row r="36">
          <cell r="L36" t="str">
            <v>S</v>
          </cell>
          <cell r="M36" t="str">
            <v>Martial Lore</v>
          </cell>
          <cell r="N36" t="str">
            <v>INT</v>
          </cell>
          <cell r="O36" t="str">
            <v/>
          </cell>
          <cell r="P36" t="str">
            <v/>
          </cell>
          <cell r="Q36">
            <v>0</v>
          </cell>
          <cell r="R36">
            <v>0</v>
          </cell>
        </row>
        <row r="37">
          <cell r="L37" t="str">
            <v>S</v>
          </cell>
          <cell r="M37" t="str">
            <v>Move Silently¹</v>
          </cell>
          <cell r="N37" t="str">
            <v>DEX*</v>
          </cell>
          <cell r="O37" t="str">
            <v/>
          </cell>
          <cell r="P37" t="str">
            <v/>
          </cell>
          <cell r="Q37">
            <v>0</v>
          </cell>
          <cell r="R37">
            <v>0</v>
          </cell>
        </row>
        <row r="38">
          <cell r="L38" t="str">
            <v>S</v>
          </cell>
          <cell r="M38" t="str">
            <v>Open Lock</v>
          </cell>
          <cell r="N38" t="str">
            <v>DEX</v>
          </cell>
          <cell r="O38" t="str">
            <v/>
          </cell>
          <cell r="P38" t="str">
            <v/>
          </cell>
          <cell r="Q38">
            <v>0</v>
          </cell>
          <cell r="R38">
            <v>0</v>
          </cell>
        </row>
        <row r="39">
          <cell r="L39" t="str">
            <v>S</v>
          </cell>
          <cell r="M39" t="str">
            <v>Perform skills ...¹</v>
          </cell>
          <cell r="N39" t="str">
            <v>CHA</v>
          </cell>
          <cell r="O39" t="str">
            <v/>
          </cell>
          <cell r="P39" t="str">
            <v/>
          </cell>
          <cell r="Q39">
            <v>0</v>
          </cell>
          <cell r="R39">
            <v>0</v>
          </cell>
        </row>
        <row r="40">
          <cell r="L40" t="str">
            <v>S</v>
          </cell>
          <cell r="M40" t="str">
            <v>Psicraft</v>
          </cell>
          <cell r="N40" t="str">
            <v>INT</v>
          </cell>
          <cell r="O40" t="str">
            <v/>
          </cell>
          <cell r="P40" t="str">
            <v/>
          </cell>
          <cell r="Q40">
            <v>0</v>
          </cell>
          <cell r="R40">
            <v>0</v>
          </cell>
        </row>
        <row r="41">
          <cell r="A41" t="str">
            <v/>
          </cell>
          <cell r="C41" t="str">
            <v/>
          </cell>
          <cell r="D41" t="str">
            <v/>
          </cell>
          <cell r="L41" t="str">
            <v>S</v>
          </cell>
          <cell r="M41" t="str">
            <v>Ride¹</v>
          </cell>
          <cell r="N41" t="str">
            <v>DEX</v>
          </cell>
          <cell r="O41" t="str">
            <v/>
          </cell>
          <cell r="P41" t="str">
            <v/>
          </cell>
          <cell r="Q41">
            <v>0</v>
          </cell>
          <cell r="R41">
            <v>0</v>
          </cell>
        </row>
        <row r="42">
          <cell r="L42" t="str">
            <v>S</v>
          </cell>
          <cell r="M42" t="str">
            <v>Search¹</v>
          </cell>
          <cell r="N42" t="str">
            <v>INT</v>
          </cell>
          <cell r="O42" t="str">
            <v/>
          </cell>
          <cell r="P42" t="str">
            <v/>
          </cell>
          <cell r="Q42">
            <v>0</v>
          </cell>
          <cell r="R42">
            <v>0</v>
          </cell>
        </row>
        <row r="43">
          <cell r="A43" t="str">
            <v/>
          </cell>
          <cell r="B43" t="str">
            <v/>
          </cell>
          <cell r="C43" t="str">
            <v/>
          </cell>
          <cell r="D43" t="str">
            <v/>
          </cell>
          <cell r="E43" t="str">
            <v/>
          </cell>
          <cell r="F43" t="str">
            <v/>
          </cell>
          <cell r="G43" t="str">
            <v/>
          </cell>
          <cell r="L43" t="str">
            <v>S</v>
          </cell>
          <cell r="M43" t="str">
            <v>Sense Motive¹</v>
          </cell>
          <cell r="N43" t="str">
            <v>WIS</v>
          </cell>
          <cell r="O43" t="str">
            <v/>
          </cell>
          <cell r="P43" t="str">
            <v/>
          </cell>
          <cell r="Q43">
            <v>0</v>
          </cell>
          <cell r="R43">
            <v>0</v>
          </cell>
        </row>
        <row r="44">
          <cell r="E44">
            <v>0</v>
          </cell>
          <cell r="L44" t="str">
            <v>S</v>
          </cell>
          <cell r="M44" t="str">
            <v>Skill Tricks</v>
          </cell>
          <cell r="N44" t="str">
            <v/>
          </cell>
          <cell r="O44" t="str">
            <v/>
          </cell>
          <cell r="P44" t="str">
            <v/>
          </cell>
          <cell r="Q44">
            <v>0</v>
          </cell>
          <cell r="R44">
            <v>0</v>
          </cell>
        </row>
        <row r="45">
          <cell r="L45" t="str">
            <v>S</v>
          </cell>
          <cell r="M45" t="str">
            <v>Sleight of Hand</v>
          </cell>
          <cell r="N45" t="str">
            <v>DEX*</v>
          </cell>
          <cell r="O45" t="str">
            <v/>
          </cell>
          <cell r="P45" t="str">
            <v/>
          </cell>
          <cell r="Q45">
            <v>0</v>
          </cell>
          <cell r="R45">
            <v>0</v>
          </cell>
        </row>
        <row r="46">
          <cell r="L46" t="str">
            <v>S</v>
          </cell>
          <cell r="M46" t="str">
            <v>Speak Language</v>
          </cell>
          <cell r="N46" t="str">
            <v>INT</v>
          </cell>
          <cell r="O46" t="str">
            <v/>
          </cell>
          <cell r="P46" t="str">
            <v/>
          </cell>
          <cell r="Q46">
            <v>0</v>
          </cell>
          <cell r="R46">
            <v>0</v>
          </cell>
        </row>
        <row r="47">
          <cell r="L47" t="str">
            <v>S</v>
          </cell>
          <cell r="M47" t="str">
            <v>Spellcraft</v>
          </cell>
          <cell r="N47" t="str">
            <v>INT</v>
          </cell>
          <cell r="O47" t="str">
            <v/>
          </cell>
          <cell r="P47" t="str">
            <v/>
          </cell>
          <cell r="Q47">
            <v>0</v>
          </cell>
          <cell r="R47">
            <v>0</v>
          </cell>
        </row>
        <row r="48">
          <cell r="L48" t="str">
            <v>S</v>
          </cell>
          <cell r="M48" t="str">
            <v>Spot¹</v>
          </cell>
          <cell r="N48" t="str">
            <v>WIS</v>
          </cell>
          <cell r="O48" t="str">
            <v/>
          </cell>
          <cell r="P48" t="str">
            <v/>
          </cell>
          <cell r="Q48">
            <v>0</v>
          </cell>
          <cell r="R48">
            <v>0</v>
          </cell>
        </row>
        <row r="49">
          <cell r="L49" t="str">
            <v>S</v>
          </cell>
          <cell r="M49" t="str">
            <v>Survival¹</v>
          </cell>
          <cell r="N49" t="str">
            <v>WIS</v>
          </cell>
          <cell r="O49" t="str">
            <v/>
          </cell>
          <cell r="P49" t="str">
            <v/>
          </cell>
          <cell r="Q49">
            <v>0</v>
          </cell>
          <cell r="R49">
            <v>0</v>
          </cell>
        </row>
        <row r="50">
          <cell r="L50" t="str">
            <v>S</v>
          </cell>
          <cell r="M50" t="str">
            <v>Swim¹</v>
          </cell>
          <cell r="N50" t="str">
            <v>STR**</v>
          </cell>
          <cell r="O50" t="str">
            <v/>
          </cell>
          <cell r="P50" t="str">
            <v/>
          </cell>
          <cell r="Q50">
            <v>0</v>
          </cell>
          <cell r="R50">
            <v>0</v>
          </cell>
        </row>
        <row r="51">
          <cell r="L51" t="str">
            <v>S</v>
          </cell>
          <cell r="M51" t="str">
            <v>Tumble</v>
          </cell>
          <cell r="N51" t="str">
            <v>DEX*</v>
          </cell>
          <cell r="O51" t="str">
            <v/>
          </cell>
          <cell r="P51" t="str">
            <v/>
          </cell>
          <cell r="Q51">
            <v>0</v>
          </cell>
          <cell r="R51">
            <v>0</v>
          </cell>
        </row>
        <row r="52">
          <cell r="L52" t="str">
            <v>S</v>
          </cell>
          <cell r="M52" t="str">
            <v>Use Magic Device</v>
          </cell>
          <cell r="N52" t="str">
            <v>CHA</v>
          </cell>
          <cell r="O52" t="str">
            <v/>
          </cell>
          <cell r="P52" t="str">
            <v/>
          </cell>
          <cell r="Q52">
            <v>0</v>
          </cell>
          <cell r="R52">
            <v>0</v>
          </cell>
        </row>
        <row r="53">
          <cell r="L53" t="str">
            <v>S</v>
          </cell>
          <cell r="M53" t="str">
            <v>Use Psionic Device</v>
          </cell>
          <cell r="N53" t="str">
            <v>CHA</v>
          </cell>
          <cell r="O53" t="str">
            <v/>
          </cell>
          <cell r="P53" t="str">
            <v/>
          </cell>
          <cell r="Q53">
            <v>0</v>
          </cell>
          <cell r="R53">
            <v>0</v>
          </cell>
        </row>
        <row r="54">
          <cell r="L54" t="str">
            <v>S</v>
          </cell>
          <cell r="M54" t="str">
            <v>Use Rope¹</v>
          </cell>
          <cell r="N54" t="str">
            <v>DEX</v>
          </cell>
          <cell r="O54" t="str">
            <v/>
          </cell>
          <cell r="P54" t="str">
            <v/>
          </cell>
          <cell r="Q54">
            <v>0</v>
          </cell>
          <cell r="R54">
            <v>0</v>
          </cell>
        </row>
        <row r="55">
          <cell r="B55" t="str">
            <v/>
          </cell>
          <cell r="F55" t="str">
            <v/>
          </cell>
          <cell r="H55" t="str">
            <v/>
          </cell>
          <cell r="L55" t="str">
            <v>S</v>
          </cell>
          <cell r="M55" t="str">
            <v/>
          </cell>
          <cell r="N55" t="str">
            <v/>
          </cell>
          <cell r="O55" t="str">
            <v/>
          </cell>
          <cell r="P55" t="str">
            <v/>
          </cell>
          <cell r="Q55" t="str">
            <v/>
          </cell>
          <cell r="R55" t="str">
            <v/>
          </cell>
        </row>
        <row r="56">
          <cell r="B56" t="str">
            <v/>
          </cell>
          <cell r="F56" t="str">
            <v/>
          </cell>
          <cell r="L56" t="str">
            <v>S</v>
          </cell>
          <cell r="M56" t="str">
            <v/>
          </cell>
          <cell r="N56" t="str">
            <v/>
          </cell>
          <cell r="O56" t="str">
            <v/>
          </cell>
          <cell r="P56" t="str">
            <v/>
          </cell>
          <cell r="Q56" t="str">
            <v/>
          </cell>
          <cell r="R56" t="str">
            <v/>
          </cell>
        </row>
        <row r="57">
          <cell r="B57" t="str">
            <v/>
          </cell>
          <cell r="F57" t="str">
            <v/>
          </cell>
          <cell r="L57" t="str">
            <v>S</v>
          </cell>
          <cell r="M57" t="str">
            <v/>
          </cell>
          <cell r="N57" t="str">
            <v/>
          </cell>
          <cell r="O57" t="str">
            <v/>
          </cell>
          <cell r="P57" t="str">
            <v/>
          </cell>
          <cell r="Q57" t="str">
            <v/>
          </cell>
          <cell r="R57" t="str">
            <v/>
          </cell>
        </row>
        <row r="58">
          <cell r="B58" t="str">
            <v/>
          </cell>
          <cell r="F58" t="str">
            <v/>
          </cell>
          <cell r="L58" t="str">
            <v>S</v>
          </cell>
          <cell r="M58" t="str">
            <v/>
          </cell>
          <cell r="N58" t="str">
            <v/>
          </cell>
          <cell r="O58" t="str">
            <v/>
          </cell>
          <cell r="P58" t="str">
            <v/>
          </cell>
          <cell r="Q58" t="str">
            <v/>
          </cell>
          <cell r="R58" t="str">
            <v/>
          </cell>
        </row>
        <row r="59">
          <cell r="B59" t="str">
            <v/>
          </cell>
          <cell r="F59" t="str">
            <v/>
          </cell>
          <cell r="L59" t="str">
            <v>S</v>
          </cell>
          <cell r="M59" t="str">
            <v/>
          </cell>
          <cell r="N59" t="str">
            <v/>
          </cell>
          <cell r="O59" t="str">
            <v/>
          </cell>
          <cell r="P59" t="str">
            <v/>
          </cell>
          <cell r="Q59" t="str">
            <v/>
          </cell>
          <cell r="R59" t="str">
            <v/>
          </cell>
        </row>
        <row r="60">
          <cell r="B60" t="str">
            <v/>
          </cell>
          <cell r="F60" t="str">
            <v/>
          </cell>
          <cell r="H60" t="str">
            <v/>
          </cell>
          <cell r="L60" t="str">
            <v>S</v>
          </cell>
          <cell r="M60" t="str">
            <v/>
          </cell>
          <cell r="N60" t="str">
            <v/>
          </cell>
          <cell r="O60" t="str">
            <v/>
          </cell>
          <cell r="P60" t="str">
            <v/>
          </cell>
          <cell r="Q60" t="str">
            <v/>
          </cell>
          <cell r="R60" t="str">
            <v/>
          </cell>
        </row>
        <row r="61">
          <cell r="B61" t="str">
            <v/>
          </cell>
          <cell r="F61" t="str">
            <v/>
          </cell>
          <cell r="H61" t="str">
            <v/>
          </cell>
          <cell r="L61" t="str">
            <v>S</v>
          </cell>
          <cell r="M61" t="str">
            <v/>
          </cell>
          <cell r="N61" t="str">
            <v/>
          </cell>
          <cell r="O61" t="str">
            <v/>
          </cell>
          <cell r="P61" t="str">
            <v/>
          </cell>
          <cell r="Q61" t="str">
            <v/>
          </cell>
          <cell r="R61" t="str">
            <v/>
          </cell>
        </row>
        <row r="62">
          <cell r="B62" t="str">
            <v/>
          </cell>
          <cell r="F62" t="str">
            <v/>
          </cell>
          <cell r="H62" t="str">
            <v>2d6</v>
          </cell>
          <cell r="L62" t="str">
            <v>S</v>
          </cell>
          <cell r="M62" t="str">
            <v/>
          </cell>
          <cell r="N62" t="str">
            <v/>
          </cell>
          <cell r="O62" t="str">
            <v/>
          </cell>
          <cell r="P62" t="str">
            <v/>
          </cell>
          <cell r="Q62" t="str">
            <v/>
          </cell>
          <cell r="R62" t="str">
            <v/>
          </cell>
        </row>
        <row r="63">
          <cell r="B63" t="str">
            <v/>
          </cell>
          <cell r="F63" t="str">
            <v/>
          </cell>
          <cell r="L63" t="str">
            <v>S</v>
          </cell>
          <cell r="M63" t="str">
            <v/>
          </cell>
          <cell r="N63" t="str">
            <v/>
          </cell>
          <cell r="O63" t="str">
            <v/>
          </cell>
          <cell r="P63" t="str">
            <v/>
          </cell>
          <cell r="Q63" t="str">
            <v/>
          </cell>
          <cell r="R63" t="str">
            <v/>
          </cell>
        </row>
        <row r="64">
          <cell r="F64" t="str">
            <v/>
          </cell>
          <cell r="L64" t="str">
            <v>S</v>
          </cell>
          <cell r="M64" t="str">
            <v/>
          </cell>
          <cell r="N64" t="str">
            <v/>
          </cell>
          <cell r="O64" t="str">
            <v/>
          </cell>
          <cell r="P64" t="str">
            <v/>
          </cell>
          <cell r="Q64" t="str">
            <v/>
          </cell>
          <cell r="R64" t="str">
            <v/>
          </cell>
        </row>
        <row r="65">
          <cell r="F65" t="str">
            <v/>
          </cell>
        </row>
        <row r="66">
          <cell r="F66" t="str">
            <v/>
          </cell>
          <cell r="H66" t="str">
            <v/>
          </cell>
        </row>
        <row r="67">
          <cell r="B67" t="str">
            <v/>
          </cell>
          <cell r="F67" t="str">
            <v/>
          </cell>
          <cell r="H67" t="str">
            <v/>
          </cell>
        </row>
        <row r="68">
          <cell r="B68" t="str">
            <v/>
          </cell>
          <cell r="F68" t="str">
            <v/>
          </cell>
          <cell r="H68" t="str">
            <v/>
          </cell>
        </row>
        <row r="69">
          <cell r="B69" t="str">
            <v/>
          </cell>
          <cell r="F69" t="str">
            <v/>
          </cell>
          <cell r="H69" t="str">
            <v/>
          </cell>
        </row>
        <row r="70">
          <cell r="B70" t="str">
            <v/>
          </cell>
          <cell r="F70" t="str">
            <v/>
          </cell>
          <cell r="H70" t="str">
            <v/>
          </cell>
        </row>
        <row r="71">
          <cell r="B71" t="str">
            <v/>
          </cell>
          <cell r="F71" t="str">
            <v/>
          </cell>
          <cell r="H71" t="str">
            <v/>
          </cell>
        </row>
        <row r="72">
          <cell r="F72" t="str">
            <v/>
          </cell>
          <cell r="H72" t="str">
            <v/>
          </cell>
        </row>
        <row r="73">
          <cell r="F73" t="str">
            <v/>
          </cell>
          <cell r="H73" t="str">
            <v/>
          </cell>
        </row>
        <row r="74">
          <cell r="F74" t="str">
            <v/>
          </cell>
          <cell r="H74" t="str">
            <v/>
          </cell>
        </row>
        <row r="76">
          <cell r="B76" t="str">
            <v/>
          </cell>
          <cell r="D76" t="str">
            <v>(none) (0 GP)</v>
          </cell>
          <cell r="H76" t="str">
            <v/>
          </cell>
        </row>
        <row r="77">
          <cell r="B77" t="str">
            <v/>
          </cell>
          <cell r="D77" t="str">
            <v>(none) (0 GP)</v>
          </cell>
          <cell r="H77" t="str">
            <v/>
          </cell>
        </row>
        <row r="78">
          <cell r="B78" t="str">
            <v/>
          </cell>
          <cell r="D78" t="str">
            <v>(none) (0 GP)</v>
          </cell>
          <cell r="E78">
            <v>0</v>
          </cell>
          <cell r="H78" t="str">
            <v/>
          </cell>
        </row>
        <row r="79">
          <cell r="B79" t="str">
            <v/>
          </cell>
          <cell r="D79" t="str">
            <v>(none) (0 GP)</v>
          </cell>
          <cell r="E79">
            <v>0</v>
          </cell>
          <cell r="H79" t="str">
            <v/>
          </cell>
        </row>
        <row r="80">
          <cell r="B80" t="str">
            <v/>
          </cell>
          <cell r="D80" t="str">
            <v>(none) (0 GP)</v>
          </cell>
          <cell r="E80">
            <v>0</v>
          </cell>
          <cell r="H80" t="str">
            <v/>
          </cell>
        </row>
        <row r="81">
          <cell r="B81" t="str">
            <v/>
          </cell>
          <cell r="D81" t="str">
            <v>(none) (0 GP)</v>
          </cell>
          <cell r="E81">
            <v>0</v>
          </cell>
          <cell r="H81" t="str">
            <v/>
          </cell>
        </row>
        <row r="82">
          <cell r="B82">
            <v>8</v>
          </cell>
          <cell r="D82" t="str">
            <v>(none) (0 GP)</v>
          </cell>
          <cell r="E82">
            <v>0</v>
          </cell>
          <cell r="H82" t="str">
            <v/>
          </cell>
        </row>
        <row r="83">
          <cell r="B83">
            <v>26</v>
          </cell>
          <cell r="D83" t="str">
            <v>(none) (0 GP)</v>
          </cell>
          <cell r="E83">
            <v>0</v>
          </cell>
        </row>
        <row r="84">
          <cell r="B84">
            <v>53</v>
          </cell>
          <cell r="D84" t="str">
            <v>(none) (0 GP)</v>
          </cell>
          <cell r="E84">
            <v>0</v>
          </cell>
        </row>
        <row r="85">
          <cell r="D85" t="str">
            <v>(none) (0 GP)</v>
          </cell>
          <cell r="E85">
            <v>0</v>
          </cell>
        </row>
        <row r="86">
          <cell r="D86" t="str">
            <v>(none) (0 GP)</v>
          </cell>
          <cell r="E86">
            <v>0</v>
          </cell>
        </row>
        <row r="87">
          <cell r="D87" t="str">
            <v>(none) (0 GP)</v>
          </cell>
          <cell r="E87">
            <v>0</v>
          </cell>
        </row>
        <row r="90">
          <cell r="B90">
            <v>0</v>
          </cell>
          <cell r="C90">
            <v>2</v>
          </cell>
          <cell r="D90">
            <v>4</v>
          </cell>
        </row>
        <row r="91">
          <cell r="C91">
            <v>4</v>
          </cell>
        </row>
        <row r="93">
          <cell r="A93" t="e">
            <v>#VALUE!</v>
          </cell>
        </row>
        <row r="96">
          <cell r="D96" t="b">
            <v>0</v>
          </cell>
          <cell r="E96" t="b">
            <v>0</v>
          </cell>
          <cell r="K96">
            <v>0</v>
          </cell>
          <cell r="M96" t="str">
            <v/>
          </cell>
          <cell r="N96">
            <v>97</v>
          </cell>
        </row>
        <row r="97">
          <cell r="A97" t="str">
            <v>Type</v>
          </cell>
          <cell r="B97" t="str">
            <v>Category</v>
          </cell>
          <cell r="C97" t="str">
            <v>Ex/Su</v>
          </cell>
          <cell r="D97" t="str">
            <v>Race,Template</v>
          </cell>
          <cell r="E97" t="str">
            <v>Classes</v>
          </cell>
          <cell r="F97" t="str">
            <v>Feats</v>
          </cell>
          <cell r="G97" t="str">
            <v>Equipment</v>
          </cell>
          <cell r="H97" t="str">
            <v>Magic Items</v>
          </cell>
          <cell r="I97" t="str">
            <v>Buffs</v>
          </cell>
          <cell r="J97" t="str">
            <v>Total</v>
          </cell>
          <cell r="K97" t="str">
            <v>Extra</v>
          </cell>
          <cell r="L97" t="str">
            <v>DR</v>
          </cell>
          <cell r="N97">
            <v>97</v>
          </cell>
          <cell r="O97" t="str">
            <v>List</v>
          </cell>
        </row>
        <row r="98">
          <cell r="A98" t="str">
            <v>-</v>
          </cell>
          <cell r="B98" t="str">
            <v>Nothing</v>
          </cell>
          <cell r="C98" t="str">
            <v>Ex</v>
          </cell>
          <cell r="D98">
            <v>0</v>
          </cell>
          <cell r="E98">
            <v>0</v>
          </cell>
          <cell r="F98">
            <v>0</v>
          </cell>
          <cell r="G98">
            <v>0</v>
          </cell>
          <cell r="I98">
            <v>0</v>
          </cell>
          <cell r="J98">
            <v>0</v>
          </cell>
          <cell r="K98">
            <v>0</v>
          </cell>
          <cell r="L98" t="b">
            <v>0</v>
          </cell>
          <cell r="M98" t="str">
            <v/>
          </cell>
          <cell r="N98">
            <v>97</v>
          </cell>
          <cell r="O98" t="str">
            <v/>
          </cell>
        </row>
        <row r="99">
          <cell r="A99" t="str">
            <v xml:space="preserve"> and </v>
          </cell>
          <cell r="B99" t="str">
            <v>Combined</v>
          </cell>
          <cell r="C99" t="str">
            <v>Ex or Su</v>
          </cell>
          <cell r="D99">
            <v>0</v>
          </cell>
          <cell r="E99">
            <v>0</v>
          </cell>
          <cell r="J99">
            <v>0</v>
          </cell>
          <cell r="K99">
            <v>0</v>
          </cell>
          <cell r="L99" t="b">
            <v>0</v>
          </cell>
          <cell r="M99" t="str">
            <v/>
          </cell>
          <cell r="N99">
            <v>97</v>
          </cell>
          <cell r="O99" t="str">
            <v/>
          </cell>
        </row>
        <row r="100">
          <cell r="A100" t="str">
            <v xml:space="preserve"> or </v>
          </cell>
          <cell r="B100" t="str">
            <v>Combined</v>
          </cell>
          <cell r="C100" t="str">
            <v>Ex or Su</v>
          </cell>
          <cell r="D100">
            <v>0</v>
          </cell>
          <cell r="E100">
            <v>0</v>
          </cell>
          <cell r="J100">
            <v>0</v>
          </cell>
          <cell r="K100">
            <v>0</v>
          </cell>
          <cell r="L100" t="b">
            <v>0</v>
          </cell>
          <cell r="M100" t="str">
            <v/>
          </cell>
          <cell r="N100">
            <v>97</v>
          </cell>
          <cell r="O100" t="str">
            <v/>
          </cell>
        </row>
        <row r="101">
          <cell r="A101" t="str">
            <v>adamantine</v>
          </cell>
          <cell r="B101" t="str">
            <v>Material</v>
          </cell>
          <cell r="C101" t="str">
            <v>Ex</v>
          </cell>
          <cell r="D101">
            <v>0</v>
          </cell>
          <cell r="E101">
            <v>0</v>
          </cell>
          <cell r="F101">
            <v>0</v>
          </cell>
          <cell r="H101">
            <v>0</v>
          </cell>
          <cell r="I101">
            <v>0</v>
          </cell>
          <cell r="J101">
            <v>0</v>
          </cell>
          <cell r="K101">
            <v>0</v>
          </cell>
          <cell r="L101" t="b">
            <v>0</v>
          </cell>
          <cell r="M101" t="str">
            <v/>
          </cell>
          <cell r="N101">
            <v>97</v>
          </cell>
          <cell r="O101" t="str">
            <v/>
          </cell>
        </row>
        <row r="102">
          <cell r="A102" t="str">
            <v>bludgeoning</v>
          </cell>
          <cell r="B102" t="str">
            <v>Type</v>
          </cell>
          <cell r="C102" t="str">
            <v>Ex</v>
          </cell>
          <cell r="D102">
            <v>0</v>
          </cell>
          <cell r="E102">
            <v>0</v>
          </cell>
          <cell r="H102">
            <v>0</v>
          </cell>
          <cell r="J102">
            <v>0</v>
          </cell>
          <cell r="K102">
            <v>0</v>
          </cell>
          <cell r="L102" t="b">
            <v>0</v>
          </cell>
          <cell r="M102" t="str">
            <v/>
          </cell>
          <cell r="N102">
            <v>97</v>
          </cell>
          <cell r="O102" t="str">
            <v/>
          </cell>
        </row>
        <row r="103">
          <cell r="A103" t="str">
            <v>chaotic</v>
          </cell>
          <cell r="B103" t="str">
            <v>Aligned</v>
          </cell>
          <cell r="C103" t="str">
            <v>Su</v>
          </cell>
          <cell r="D103">
            <v>0</v>
          </cell>
          <cell r="E103">
            <v>0</v>
          </cell>
          <cell r="I103">
            <v>0</v>
          </cell>
          <cell r="J103">
            <v>0</v>
          </cell>
          <cell r="K103">
            <v>0</v>
          </cell>
          <cell r="L103" t="b">
            <v>0</v>
          </cell>
          <cell r="M103" t="str">
            <v/>
          </cell>
          <cell r="N103">
            <v>97</v>
          </cell>
          <cell r="O103" t="str">
            <v/>
          </cell>
        </row>
        <row r="104">
          <cell r="A104" t="str">
            <v>cold iron</v>
          </cell>
          <cell r="B104" t="str">
            <v>Material</v>
          </cell>
          <cell r="C104" t="str">
            <v>Su</v>
          </cell>
          <cell r="D104">
            <v>0</v>
          </cell>
          <cell r="E104">
            <v>0</v>
          </cell>
          <cell r="F104">
            <v>0</v>
          </cell>
          <cell r="H104">
            <v>0</v>
          </cell>
          <cell r="J104">
            <v>0</v>
          </cell>
          <cell r="K104">
            <v>0</v>
          </cell>
          <cell r="L104" t="b">
            <v>0</v>
          </cell>
          <cell r="M104" t="str">
            <v/>
          </cell>
          <cell r="N104">
            <v>97</v>
          </cell>
          <cell r="O104" t="str">
            <v/>
          </cell>
        </row>
        <row r="105">
          <cell r="A105" t="str">
            <v>epic</v>
          </cell>
          <cell r="B105" t="str">
            <v>Epic</v>
          </cell>
          <cell r="C105" t="str">
            <v>Su</v>
          </cell>
          <cell r="D105">
            <v>0</v>
          </cell>
          <cell r="E105">
            <v>0</v>
          </cell>
          <cell r="J105">
            <v>0</v>
          </cell>
          <cell r="K105">
            <v>0</v>
          </cell>
          <cell r="L105" t="b">
            <v>0</v>
          </cell>
          <cell r="M105" t="str">
            <v/>
          </cell>
          <cell r="N105">
            <v>97</v>
          </cell>
          <cell r="O105" t="str">
            <v/>
          </cell>
        </row>
        <row r="106">
          <cell r="A106" t="str">
            <v>evil</v>
          </cell>
          <cell r="B106" t="str">
            <v>Aligned</v>
          </cell>
          <cell r="C106" t="str">
            <v>Su</v>
          </cell>
          <cell r="D106">
            <v>0</v>
          </cell>
          <cell r="E106">
            <v>0</v>
          </cell>
          <cell r="F106">
            <v>0</v>
          </cell>
          <cell r="H106">
            <v>0</v>
          </cell>
          <cell r="I106">
            <v>0</v>
          </cell>
          <cell r="J106">
            <v>0</v>
          </cell>
          <cell r="K106">
            <v>0</v>
          </cell>
          <cell r="L106" t="b">
            <v>0</v>
          </cell>
          <cell r="M106" t="str">
            <v/>
          </cell>
          <cell r="N106">
            <v>97</v>
          </cell>
          <cell r="O106" t="str">
            <v/>
          </cell>
        </row>
        <row r="107">
          <cell r="A107" t="str">
            <v>good</v>
          </cell>
          <cell r="B107" t="str">
            <v>Aligned</v>
          </cell>
          <cell r="C107" t="str">
            <v>Su</v>
          </cell>
          <cell r="D107">
            <v>0</v>
          </cell>
          <cell r="E107">
            <v>0</v>
          </cell>
          <cell r="H107">
            <v>0</v>
          </cell>
          <cell r="I107">
            <v>0</v>
          </cell>
          <cell r="J107">
            <v>0</v>
          </cell>
          <cell r="K107">
            <v>0</v>
          </cell>
          <cell r="L107" t="b">
            <v>0</v>
          </cell>
          <cell r="M107" t="str">
            <v/>
          </cell>
          <cell r="N107">
            <v>97</v>
          </cell>
          <cell r="O107" t="str">
            <v/>
          </cell>
        </row>
        <row r="108">
          <cell r="A108" t="str">
            <v>lawful</v>
          </cell>
          <cell r="B108" t="str">
            <v>Aligned</v>
          </cell>
          <cell r="C108" t="str">
            <v>Su</v>
          </cell>
          <cell r="D108">
            <v>0</v>
          </cell>
          <cell r="E108">
            <v>0</v>
          </cell>
          <cell r="I108">
            <v>0</v>
          </cell>
          <cell r="J108">
            <v>0</v>
          </cell>
          <cell r="K108">
            <v>0</v>
          </cell>
          <cell r="L108" t="b">
            <v>0</v>
          </cell>
          <cell r="M108" t="str">
            <v/>
          </cell>
          <cell r="N108">
            <v>97</v>
          </cell>
          <cell r="O108" t="str">
            <v/>
          </cell>
        </row>
        <row r="109">
          <cell r="A109" t="str">
            <v>magic</v>
          </cell>
          <cell r="B109" t="str">
            <v>Magic</v>
          </cell>
          <cell r="C109" t="str">
            <v>Su</v>
          </cell>
          <cell r="D109">
            <v>0</v>
          </cell>
          <cell r="E109">
            <v>0</v>
          </cell>
          <cell r="F109">
            <v>0</v>
          </cell>
          <cell r="H109">
            <v>0</v>
          </cell>
          <cell r="I109">
            <v>0</v>
          </cell>
          <cell r="J109">
            <v>0</v>
          </cell>
          <cell r="K109">
            <v>0</v>
          </cell>
          <cell r="L109" t="b">
            <v>0</v>
          </cell>
          <cell r="M109" t="str">
            <v/>
          </cell>
          <cell r="N109">
            <v>97</v>
          </cell>
          <cell r="O109" t="str">
            <v/>
          </cell>
        </row>
        <row r="110">
          <cell r="A110" t="str">
            <v>nonlethal</v>
          </cell>
          <cell r="B110" t="str">
            <v>Type</v>
          </cell>
          <cell r="C110" t="str">
            <v>Ex</v>
          </cell>
          <cell r="D110">
            <v>0</v>
          </cell>
          <cell r="E110">
            <v>0</v>
          </cell>
          <cell r="J110">
            <v>0</v>
          </cell>
          <cell r="K110">
            <v>0</v>
          </cell>
          <cell r="L110" t="b">
            <v>0</v>
          </cell>
          <cell r="M110" t="str">
            <v/>
          </cell>
          <cell r="N110">
            <v>97</v>
          </cell>
          <cell r="O110" t="str">
            <v/>
          </cell>
        </row>
        <row r="111">
          <cell r="A111" t="str">
            <v>piercing</v>
          </cell>
          <cell r="B111" t="str">
            <v>Type</v>
          </cell>
          <cell r="C111" t="str">
            <v>Ex</v>
          </cell>
          <cell r="D111">
            <v>0</v>
          </cell>
          <cell r="E111">
            <v>0</v>
          </cell>
          <cell r="G111">
            <v>0</v>
          </cell>
          <cell r="J111">
            <v>0</v>
          </cell>
          <cell r="K111">
            <v>0</v>
          </cell>
          <cell r="L111" t="b">
            <v>0</v>
          </cell>
          <cell r="M111" t="str">
            <v/>
          </cell>
          <cell r="N111">
            <v>97</v>
          </cell>
          <cell r="O111" t="str">
            <v/>
          </cell>
        </row>
        <row r="112">
          <cell r="A112" t="str">
            <v>silver</v>
          </cell>
          <cell r="B112" t="str">
            <v>Material</v>
          </cell>
          <cell r="C112" t="str">
            <v>Su</v>
          </cell>
          <cell r="D112">
            <v>0</v>
          </cell>
          <cell r="E112">
            <v>0</v>
          </cell>
          <cell r="H112">
            <v>0</v>
          </cell>
          <cell r="I112">
            <v>0</v>
          </cell>
          <cell r="J112">
            <v>0</v>
          </cell>
          <cell r="K112">
            <v>0</v>
          </cell>
          <cell r="L112" t="b">
            <v>0</v>
          </cell>
          <cell r="M112" t="str">
            <v/>
          </cell>
          <cell r="N112">
            <v>97</v>
          </cell>
          <cell r="O112" t="str">
            <v/>
          </cell>
        </row>
        <row r="113">
          <cell r="A113" t="str">
            <v>slashing</v>
          </cell>
          <cell r="B113" t="str">
            <v>Type</v>
          </cell>
          <cell r="C113" t="str">
            <v>Ex</v>
          </cell>
          <cell r="D113">
            <v>0</v>
          </cell>
          <cell r="E113">
            <v>0</v>
          </cell>
          <cell r="F113">
            <v>0</v>
          </cell>
          <cell r="J113">
            <v>0</v>
          </cell>
          <cell r="K113">
            <v>0</v>
          </cell>
          <cell r="L113" t="b">
            <v>0</v>
          </cell>
          <cell r="M113" t="str">
            <v/>
          </cell>
          <cell r="N113">
            <v>97</v>
          </cell>
          <cell r="O113" t="str">
            <v/>
          </cell>
        </row>
        <row r="117">
          <cell r="B117">
            <v>0</v>
          </cell>
        </row>
      </sheetData>
      <sheetData sheetId="51">
        <row r="1">
          <cell r="B1" t="str">
            <v/>
          </cell>
          <cell r="D1" t="str">
            <v/>
          </cell>
          <cell r="F1">
            <v>0</v>
          </cell>
          <cell r="K1">
            <v>0</v>
          </cell>
        </row>
        <row r="2">
          <cell r="B2" t="str">
            <v/>
          </cell>
          <cell r="D2" t="str">
            <v/>
          </cell>
        </row>
        <row r="3">
          <cell r="B3" t="str">
            <v/>
          </cell>
        </row>
        <row r="4">
          <cell r="B4" t="str">
            <v/>
          </cell>
        </row>
        <row r="5">
          <cell r="B5" t="str">
            <v/>
          </cell>
          <cell r="AL5" t="b">
            <v>0</v>
          </cell>
        </row>
        <row r="6">
          <cell r="B6" t="str">
            <v/>
          </cell>
        </row>
        <row r="7">
          <cell r="B7" t="str">
            <v/>
          </cell>
          <cell r="E7">
            <v>0</v>
          </cell>
          <cell r="AL7">
            <v>0</v>
          </cell>
          <cell r="AM7">
            <v>0</v>
          </cell>
        </row>
        <row r="8">
          <cell r="B8" t="str">
            <v/>
          </cell>
          <cell r="AL8" t="b">
            <v>0</v>
          </cell>
          <cell r="AM8" t="b">
            <v>0</v>
          </cell>
        </row>
        <row r="9">
          <cell r="B9" t="str">
            <v/>
          </cell>
          <cell r="AL9" t="b">
            <v>0</v>
          </cell>
        </row>
        <row r="10">
          <cell r="B10" t="str">
            <v/>
          </cell>
        </row>
        <row r="11">
          <cell r="B11" t="str">
            <v/>
          </cell>
        </row>
        <row r="12">
          <cell r="B12" t="str">
            <v/>
          </cell>
          <cell r="E12" t="b">
            <v>0</v>
          </cell>
        </row>
        <row r="13">
          <cell r="B13" t="str">
            <v/>
          </cell>
          <cell r="E13" t="b">
            <v>0</v>
          </cell>
          <cell r="F13">
            <v>0</v>
          </cell>
        </row>
        <row r="14">
          <cell r="B14" t="str">
            <v/>
          </cell>
        </row>
        <row r="15">
          <cell r="B15" t="str">
            <v/>
          </cell>
        </row>
        <row r="16">
          <cell r="B16" t="str">
            <v/>
          </cell>
        </row>
        <row r="17">
          <cell r="B17" t="str">
            <v/>
          </cell>
        </row>
        <row r="18">
          <cell r="B18" t="str">
            <v/>
          </cell>
        </row>
        <row r="19">
          <cell r="B19" t="str">
            <v/>
          </cell>
        </row>
        <row r="20">
          <cell r="B20" t="str">
            <v/>
          </cell>
        </row>
        <row r="21">
          <cell r="B21" t="str">
            <v/>
          </cell>
        </row>
        <row r="22">
          <cell r="B22" t="str">
            <v/>
          </cell>
        </row>
        <row r="23">
          <cell r="B23" t="str">
            <v/>
          </cell>
          <cell r="F23" t="str">
            <v/>
          </cell>
        </row>
        <row r="24">
          <cell r="B24" t="str">
            <v/>
          </cell>
          <cell r="F24" t="str">
            <v/>
          </cell>
        </row>
        <row r="25">
          <cell r="B25" t="str">
            <v/>
          </cell>
        </row>
        <row r="26">
          <cell r="B26" t="str">
            <v/>
          </cell>
        </row>
        <row r="27">
          <cell r="B27" t="str">
            <v/>
          </cell>
        </row>
        <row r="28">
          <cell r="B28" t="str">
            <v/>
          </cell>
        </row>
        <row r="29">
          <cell r="B29" t="str">
            <v/>
          </cell>
        </row>
        <row r="30">
          <cell r="B30" t="str">
            <v/>
          </cell>
        </row>
        <row r="31">
          <cell r="B31" t="str">
            <v/>
          </cell>
        </row>
        <row r="32">
          <cell r="B32" t="str">
            <v/>
          </cell>
          <cell r="E32">
            <v>0</v>
          </cell>
        </row>
        <row r="33">
          <cell r="B33" t="str">
            <v/>
          </cell>
          <cell r="E33">
            <v>0</v>
          </cell>
          <cell r="F33">
            <v>0</v>
          </cell>
          <cell r="H33" t="str">
            <v>Fine</v>
          </cell>
          <cell r="I33" t="b">
            <v>0</v>
          </cell>
          <cell r="J33" t="b">
            <v>0</v>
          </cell>
          <cell r="M33" t="str">
            <v>Animal</v>
          </cell>
          <cell r="N33" t="b">
            <v>0</v>
          </cell>
          <cell r="T33" t="str">
            <v/>
          </cell>
        </row>
        <row r="34">
          <cell r="B34" t="str">
            <v/>
          </cell>
          <cell r="E34">
            <v>0</v>
          </cell>
          <cell r="H34" t="str">
            <v>Diminutive</v>
          </cell>
          <cell r="I34" t="b">
            <v>0</v>
          </cell>
          <cell r="J34" t="b">
            <v>0</v>
          </cell>
          <cell r="M34" t="str">
            <v>Plant</v>
          </cell>
          <cell r="N34" t="b">
            <v>0</v>
          </cell>
        </row>
        <row r="35">
          <cell r="B35" t="str">
            <v/>
          </cell>
          <cell r="H35" t="str">
            <v>Tiny</v>
          </cell>
          <cell r="I35" t="b">
            <v>0</v>
          </cell>
          <cell r="J35" t="b">
            <v>0</v>
          </cell>
          <cell r="M35" t="str">
            <v>Humanoid</v>
          </cell>
          <cell r="N35" t="b">
            <v>0</v>
          </cell>
        </row>
        <row r="36">
          <cell r="B36" t="str">
            <v/>
          </cell>
          <cell r="E36">
            <v>0</v>
          </cell>
          <cell r="F36">
            <v>0</v>
          </cell>
          <cell r="G36" t="e">
            <v>#N/A</v>
          </cell>
          <cell r="H36" t="str">
            <v>Small</v>
          </cell>
          <cell r="I36" t="b">
            <v>0</v>
          </cell>
          <cell r="J36" t="b">
            <v>0</v>
          </cell>
          <cell r="M36" t="str">
            <v>Giant</v>
          </cell>
          <cell r="N36" t="b">
            <v>0</v>
          </cell>
        </row>
        <row r="37">
          <cell r="B37" t="str">
            <v/>
          </cell>
          <cell r="E37">
            <v>0</v>
          </cell>
          <cell r="G37" t="str">
            <v>Colossal</v>
          </cell>
          <cell r="H37" t="str">
            <v>Medium</v>
          </cell>
          <cell r="I37" t="b">
            <v>0</v>
          </cell>
          <cell r="J37" t="b">
            <v>0</v>
          </cell>
          <cell r="M37" t="str">
            <v>Monstrous Humanoid</v>
          </cell>
          <cell r="N37" t="b">
            <v>0</v>
          </cell>
        </row>
        <row r="38">
          <cell r="B38" t="str">
            <v/>
          </cell>
          <cell r="G38" t="e">
            <v>#N/A</v>
          </cell>
          <cell r="H38" t="str">
            <v>Large</v>
          </cell>
          <cell r="I38" t="b">
            <v>0</v>
          </cell>
          <cell r="J38" t="b">
            <v>0</v>
          </cell>
          <cell r="M38" t="str">
            <v>Fey</v>
          </cell>
          <cell r="N38" t="b">
            <v>0</v>
          </cell>
        </row>
        <row r="39">
          <cell r="B39" t="str">
            <v/>
          </cell>
          <cell r="G39" t="str">
            <v>Colossal</v>
          </cell>
          <cell r="H39" t="str">
            <v>Huge</v>
          </cell>
          <cell r="I39" t="b">
            <v>0</v>
          </cell>
          <cell r="J39" t="b">
            <v>0</v>
          </cell>
          <cell r="M39" t="str">
            <v>Vermin</v>
          </cell>
          <cell r="N39" t="b">
            <v>0</v>
          </cell>
        </row>
        <row r="40">
          <cell r="B40" t="str">
            <v/>
          </cell>
          <cell r="H40" t="str">
            <v>Gargantuan</v>
          </cell>
          <cell r="I40" t="b">
            <v>0</v>
          </cell>
          <cell r="J40" t="b">
            <v>0</v>
          </cell>
          <cell r="M40" t="str">
            <v>Aberration</v>
          </cell>
          <cell r="N40" t="b">
            <v>0</v>
          </cell>
        </row>
        <row r="41">
          <cell r="B41" t="str">
            <v/>
          </cell>
          <cell r="H41" t="str">
            <v>Colossal</v>
          </cell>
          <cell r="I41" t="b">
            <v>0</v>
          </cell>
          <cell r="J41" t="b">
            <v>0</v>
          </cell>
          <cell r="M41" t="str">
            <v>Ooze</v>
          </cell>
          <cell r="N41" t="b">
            <v>0</v>
          </cell>
        </row>
        <row r="42">
          <cell r="B42" t="str">
            <v/>
          </cell>
          <cell r="M42" t="str">
            <v>Elemental</v>
          </cell>
          <cell r="N42" t="b">
            <v>0</v>
          </cell>
        </row>
        <row r="43">
          <cell r="B43" t="str">
            <v/>
          </cell>
          <cell r="M43" t="str">
            <v>Dragon</v>
          </cell>
          <cell r="N43" t="b">
            <v>0</v>
          </cell>
        </row>
        <row r="44">
          <cell r="B44" t="str">
            <v/>
          </cell>
          <cell r="M44" t="str">
            <v>Magical Beast</v>
          </cell>
          <cell r="N44" t="b">
            <v>0</v>
          </cell>
        </row>
        <row r="45">
          <cell r="B45" t="str">
            <v/>
          </cell>
          <cell r="M45" t="str">
            <v>Magical Beast (cold)</v>
          </cell>
          <cell r="N45" t="b">
            <v>0</v>
          </cell>
        </row>
        <row r="46">
          <cell r="B46" t="str">
            <v/>
          </cell>
          <cell r="M46" t="str">
            <v>Earth Elemental</v>
          </cell>
          <cell r="N46" t="b">
            <v>0</v>
          </cell>
        </row>
        <row r="47">
          <cell r="B47" t="str">
            <v/>
          </cell>
        </row>
        <row r="48">
          <cell r="B48" t="str">
            <v/>
          </cell>
        </row>
        <row r="49">
          <cell r="B49" t="str">
            <v/>
          </cell>
        </row>
        <row r="50">
          <cell r="B50" t="str">
            <v/>
          </cell>
        </row>
        <row r="51">
          <cell r="B51" t="str">
            <v/>
          </cell>
        </row>
        <row r="52">
          <cell r="B52" t="str">
            <v/>
          </cell>
        </row>
        <row r="53">
          <cell r="B53" t="str">
            <v/>
          </cell>
        </row>
        <row r="54">
          <cell r="B54" t="str">
            <v/>
          </cell>
        </row>
        <row r="55">
          <cell r="B55" t="str">
            <v/>
          </cell>
        </row>
        <row r="56">
          <cell r="B56" t="str">
            <v/>
          </cell>
        </row>
        <row r="57">
          <cell r="B57" t="str">
            <v/>
          </cell>
        </row>
        <row r="58">
          <cell r="B58" t="str">
            <v/>
          </cell>
        </row>
        <row r="59">
          <cell r="B59" t="str">
            <v/>
          </cell>
        </row>
        <row r="60">
          <cell r="B60" t="str">
            <v/>
          </cell>
        </row>
        <row r="61">
          <cell r="B61" t="str">
            <v/>
          </cell>
        </row>
        <row r="62">
          <cell r="B62" t="str">
            <v/>
          </cell>
          <cell r="D62" t="b">
            <v>0</v>
          </cell>
          <cell r="E62" t="b">
            <v>0</v>
          </cell>
          <cell r="G62" t="b">
            <v>0</v>
          </cell>
        </row>
        <row r="63">
          <cell r="B63" t="str">
            <v/>
          </cell>
          <cell r="D63" t="b">
            <v>0</v>
          </cell>
        </row>
        <row r="64">
          <cell r="B64" t="str">
            <v/>
          </cell>
          <cell r="D64">
            <v>0</v>
          </cell>
        </row>
        <row r="65">
          <cell r="B65" t="str">
            <v/>
          </cell>
        </row>
        <row r="66">
          <cell r="B66" t="str">
            <v/>
          </cell>
        </row>
        <row r="67">
          <cell r="B67" t="str">
            <v/>
          </cell>
        </row>
        <row r="68">
          <cell r="B68" t="str">
            <v/>
          </cell>
        </row>
        <row r="69">
          <cell r="B69" t="str">
            <v/>
          </cell>
        </row>
        <row r="70">
          <cell r="B70" t="str">
            <v/>
          </cell>
        </row>
        <row r="71">
          <cell r="B71" t="str">
            <v/>
          </cell>
          <cell r="D71">
            <v>0</v>
          </cell>
        </row>
        <row r="72">
          <cell r="B72" t="str">
            <v/>
          </cell>
          <cell r="D72">
            <v>0</v>
          </cell>
        </row>
        <row r="73">
          <cell r="B73" t="str">
            <v/>
          </cell>
        </row>
        <row r="74">
          <cell r="B74" t="str">
            <v/>
          </cell>
        </row>
        <row r="75">
          <cell r="B75" t="str">
            <v/>
          </cell>
        </row>
        <row r="76">
          <cell r="B76" t="str">
            <v/>
          </cell>
          <cell r="D76" t="str">
            <v/>
          </cell>
        </row>
        <row r="77">
          <cell r="B77" t="str">
            <v/>
          </cell>
        </row>
        <row r="78">
          <cell r="B78" t="str">
            <v/>
          </cell>
          <cell r="D78" t="b">
            <v>0</v>
          </cell>
        </row>
        <row r="79">
          <cell r="B79" t="str">
            <v/>
          </cell>
        </row>
        <row r="80">
          <cell r="B80" t="str">
            <v/>
          </cell>
        </row>
        <row r="81">
          <cell r="B81" t="str">
            <v/>
          </cell>
        </row>
        <row r="82">
          <cell r="B82" t="str">
            <v/>
          </cell>
        </row>
        <row r="83">
          <cell r="B83" t="str">
            <v/>
          </cell>
        </row>
        <row r="84">
          <cell r="B84" t="str">
            <v/>
          </cell>
        </row>
        <row r="85">
          <cell r="B85" t="str">
            <v/>
          </cell>
        </row>
        <row r="86">
          <cell r="B86" t="str">
            <v/>
          </cell>
        </row>
        <row r="87">
          <cell r="B87" t="str">
            <v/>
          </cell>
        </row>
        <row r="88">
          <cell r="B88" t="str">
            <v/>
          </cell>
        </row>
        <row r="89">
          <cell r="B89" t="str">
            <v/>
          </cell>
        </row>
        <row r="90">
          <cell r="B90" t="str">
            <v/>
          </cell>
        </row>
        <row r="91">
          <cell r="B91" t="str">
            <v/>
          </cell>
        </row>
        <row r="92">
          <cell r="B92" t="str">
            <v/>
          </cell>
        </row>
        <row r="93">
          <cell r="B93" t="str">
            <v/>
          </cell>
        </row>
        <row r="94">
          <cell r="B94" t="str">
            <v/>
          </cell>
        </row>
        <row r="95">
          <cell r="B95" t="str">
            <v/>
          </cell>
        </row>
        <row r="96">
          <cell r="B96" t="str">
            <v/>
          </cell>
        </row>
        <row r="97">
          <cell r="B97" t="str">
            <v/>
          </cell>
        </row>
        <row r="98">
          <cell r="B98" t="str">
            <v/>
          </cell>
        </row>
        <row r="99">
          <cell r="B99" t="str">
            <v/>
          </cell>
        </row>
        <row r="100">
          <cell r="B100" t="str">
            <v/>
          </cell>
        </row>
        <row r="101">
          <cell r="B101" t="str">
            <v/>
          </cell>
        </row>
        <row r="102">
          <cell r="B102" t="str">
            <v/>
          </cell>
        </row>
        <row r="103">
          <cell r="B103" t="str">
            <v/>
          </cell>
        </row>
        <row r="104">
          <cell r="B104" t="str">
            <v/>
          </cell>
        </row>
        <row r="105">
          <cell r="B105" t="str">
            <v/>
          </cell>
        </row>
        <row r="106">
          <cell r="B106" t="str">
            <v/>
          </cell>
          <cell r="D106">
            <v>0</v>
          </cell>
        </row>
        <row r="107">
          <cell r="B107" t="str">
            <v/>
          </cell>
        </row>
        <row r="108">
          <cell r="B108" t="str">
            <v/>
          </cell>
          <cell r="D108">
            <v>0</v>
          </cell>
        </row>
        <row r="109">
          <cell r="B109" t="str">
            <v/>
          </cell>
          <cell r="D109" t="str">
            <v/>
          </cell>
        </row>
        <row r="110">
          <cell r="B110" t="str">
            <v/>
          </cell>
        </row>
        <row r="111">
          <cell r="B111" t="str">
            <v/>
          </cell>
          <cell r="D111" t="str">
            <v/>
          </cell>
          <cell r="E111" t="str">
            <v>Select a school</v>
          </cell>
          <cell r="K111" t="str">
            <v/>
          </cell>
          <cell r="M111" t="str">
            <v/>
          </cell>
          <cell r="Q111" t="str">
            <v/>
          </cell>
        </row>
        <row r="112">
          <cell r="B112" t="str">
            <v/>
          </cell>
        </row>
        <row r="113">
          <cell r="B113" t="str">
            <v/>
          </cell>
          <cell r="E113" t="str">
            <v>Select a school</v>
          </cell>
          <cell r="G113" t="str">
            <v/>
          </cell>
          <cell r="I113" t="str">
            <v/>
          </cell>
          <cell r="K113" t="str">
            <v/>
          </cell>
          <cell r="M113" t="str">
            <v/>
          </cell>
          <cell r="Q113" t="str">
            <v/>
          </cell>
        </row>
        <row r="114">
          <cell r="B114" t="str">
            <v/>
          </cell>
          <cell r="E114" t="str">
            <v>Abjuration</v>
          </cell>
          <cell r="G114" t="str">
            <v/>
          </cell>
          <cell r="I114" t="str">
            <v/>
          </cell>
          <cell r="K114" t="str">
            <v/>
          </cell>
          <cell r="M114" t="str">
            <v/>
          </cell>
          <cell r="Q114" t="str">
            <v/>
          </cell>
        </row>
        <row r="115">
          <cell r="B115" t="str">
            <v/>
          </cell>
          <cell r="E115" t="str">
            <v>Conjuration</v>
          </cell>
          <cell r="G115" t="str">
            <v/>
          </cell>
          <cell r="I115" t="str">
            <v/>
          </cell>
          <cell r="K115" t="str">
            <v/>
          </cell>
          <cell r="M115" t="str">
            <v/>
          </cell>
          <cell r="Q115" t="str">
            <v/>
          </cell>
        </row>
        <row r="116">
          <cell r="B116" t="str">
            <v/>
          </cell>
          <cell r="E116" t="str">
            <v>Divination</v>
          </cell>
          <cell r="G116" t="str">
            <v/>
          </cell>
          <cell r="I116" t="str">
            <v/>
          </cell>
          <cell r="K116" t="str">
            <v/>
          </cell>
          <cell r="M116" t="str">
            <v/>
          </cell>
          <cell r="Q116" t="str">
            <v/>
          </cell>
        </row>
        <row r="117">
          <cell r="B117" t="str">
            <v/>
          </cell>
          <cell r="E117" t="str">
            <v>Enchantment</v>
          </cell>
          <cell r="G117" t="str">
            <v/>
          </cell>
          <cell r="I117" t="str">
            <v/>
          </cell>
          <cell r="K117" t="str">
            <v/>
          </cell>
          <cell r="M117" t="str">
            <v/>
          </cell>
          <cell r="Q117" t="str">
            <v/>
          </cell>
        </row>
        <row r="118">
          <cell r="B118" t="str">
            <v/>
          </cell>
          <cell r="E118" t="str">
            <v>Evocation</v>
          </cell>
          <cell r="G118" t="str">
            <v/>
          </cell>
          <cell r="I118" t="str">
            <v/>
          </cell>
          <cell r="K118" t="str">
            <v/>
          </cell>
          <cell r="M118" t="str">
            <v/>
          </cell>
          <cell r="Q118" t="str">
            <v/>
          </cell>
        </row>
        <row r="119">
          <cell r="B119" t="str">
            <v/>
          </cell>
          <cell r="E119" t="str">
            <v>Illusion</v>
          </cell>
          <cell r="G119" t="str">
            <v/>
          </cell>
          <cell r="I119" t="str">
            <v/>
          </cell>
          <cell r="K119" t="str">
            <v/>
          </cell>
          <cell r="M119" t="str">
            <v/>
          </cell>
          <cell r="Q119" t="str">
            <v/>
          </cell>
        </row>
        <row r="120">
          <cell r="B120" t="str">
            <v/>
          </cell>
          <cell r="E120" t="str">
            <v>Necromancy</v>
          </cell>
          <cell r="G120" t="str">
            <v/>
          </cell>
          <cell r="I120" t="str">
            <v/>
          </cell>
          <cell r="K120" t="str">
            <v/>
          </cell>
          <cell r="M120" t="str">
            <v/>
          </cell>
          <cell r="Q120" t="str">
            <v/>
          </cell>
        </row>
        <row r="121">
          <cell r="B121" t="str">
            <v/>
          </cell>
          <cell r="E121" t="str">
            <v>Transmutation</v>
          </cell>
          <cell r="G121" t="str">
            <v/>
          </cell>
          <cell r="I121" t="str">
            <v/>
          </cell>
          <cell r="K121" t="str">
            <v/>
          </cell>
          <cell r="M121" t="str">
            <v/>
          </cell>
          <cell r="Q121" t="str">
            <v/>
          </cell>
        </row>
        <row r="122">
          <cell r="B122" t="str">
            <v/>
          </cell>
        </row>
        <row r="123">
          <cell r="B123" t="str">
            <v/>
          </cell>
        </row>
        <row r="124">
          <cell r="B124" t="str">
            <v/>
          </cell>
          <cell r="D124" t="b">
            <v>0</v>
          </cell>
        </row>
        <row r="125">
          <cell r="B125" t="str">
            <v/>
          </cell>
        </row>
        <row r="126">
          <cell r="B126" t="str">
            <v/>
          </cell>
        </row>
        <row r="127">
          <cell r="B127" t="str">
            <v/>
          </cell>
        </row>
        <row r="128">
          <cell r="B128" t="str">
            <v/>
          </cell>
        </row>
        <row r="129">
          <cell r="B129" t="str">
            <v/>
          </cell>
        </row>
        <row r="130">
          <cell r="B130" t="str">
            <v/>
          </cell>
          <cell r="D130">
            <v>0</v>
          </cell>
        </row>
        <row r="131">
          <cell r="B131" t="str">
            <v/>
          </cell>
        </row>
        <row r="132">
          <cell r="B132" t="str">
            <v/>
          </cell>
        </row>
        <row r="133">
          <cell r="B133" t="str">
            <v/>
          </cell>
        </row>
        <row r="134">
          <cell r="B134" t="str">
            <v/>
          </cell>
        </row>
        <row r="135">
          <cell r="B135" t="str">
            <v/>
          </cell>
        </row>
        <row r="136">
          <cell r="B136" t="str">
            <v/>
          </cell>
        </row>
        <row r="137">
          <cell r="B137" t="str">
            <v/>
          </cell>
        </row>
        <row r="138">
          <cell r="B138" t="str">
            <v/>
          </cell>
        </row>
        <row r="139">
          <cell r="B139" t="str">
            <v/>
          </cell>
        </row>
        <row r="140">
          <cell r="B140" t="str">
            <v/>
          </cell>
        </row>
        <row r="141">
          <cell r="B141" t="str">
            <v/>
          </cell>
        </row>
        <row r="142">
          <cell r="B142" t="str">
            <v/>
          </cell>
        </row>
        <row r="143">
          <cell r="B143" t="str">
            <v/>
          </cell>
        </row>
        <row r="144">
          <cell r="B144" t="str">
            <v/>
          </cell>
        </row>
        <row r="145">
          <cell r="B145" t="str">
            <v/>
          </cell>
        </row>
        <row r="146">
          <cell r="B146" t="str">
            <v/>
          </cell>
        </row>
        <row r="147">
          <cell r="B147" t="str">
            <v/>
          </cell>
        </row>
        <row r="148">
          <cell r="B148" t="str">
            <v/>
          </cell>
        </row>
        <row r="149">
          <cell r="B149" t="str">
            <v/>
          </cell>
        </row>
        <row r="150">
          <cell r="B150" t="str">
            <v/>
          </cell>
        </row>
        <row r="151">
          <cell r="B151" t="str">
            <v/>
          </cell>
        </row>
        <row r="152">
          <cell r="B152" t="str">
            <v/>
          </cell>
        </row>
        <row r="153">
          <cell r="B153" t="str">
            <v/>
          </cell>
        </row>
        <row r="154">
          <cell r="B154" t="str">
            <v/>
          </cell>
        </row>
        <row r="155">
          <cell r="B155" t="str">
            <v/>
          </cell>
        </row>
        <row r="156">
          <cell r="B156" t="str">
            <v/>
          </cell>
        </row>
        <row r="157">
          <cell r="B157" t="str">
            <v/>
          </cell>
        </row>
        <row r="158">
          <cell r="B158" t="str">
            <v/>
          </cell>
        </row>
        <row r="159">
          <cell r="B159" t="str">
            <v/>
          </cell>
        </row>
        <row r="160">
          <cell r="B160" t="str">
            <v/>
          </cell>
        </row>
        <row r="161">
          <cell r="B161" t="str">
            <v/>
          </cell>
        </row>
        <row r="162">
          <cell r="B162" t="str">
            <v/>
          </cell>
        </row>
        <row r="163">
          <cell r="B163" t="str">
            <v/>
          </cell>
        </row>
        <row r="164">
          <cell r="B164" t="str">
            <v/>
          </cell>
        </row>
        <row r="165">
          <cell r="B165" t="str">
            <v/>
          </cell>
        </row>
        <row r="166">
          <cell r="B166" t="str">
            <v/>
          </cell>
        </row>
        <row r="167">
          <cell r="B167" t="str">
            <v/>
          </cell>
        </row>
        <row r="168">
          <cell r="B168" t="str">
            <v/>
          </cell>
        </row>
        <row r="169">
          <cell r="B169" t="str">
            <v/>
          </cell>
        </row>
        <row r="170">
          <cell r="B170" t="str">
            <v/>
          </cell>
        </row>
        <row r="171">
          <cell r="B171" t="str">
            <v/>
          </cell>
        </row>
        <row r="172">
          <cell r="B172" t="str">
            <v/>
          </cell>
        </row>
        <row r="173">
          <cell r="B173" t="str">
            <v/>
          </cell>
        </row>
        <row r="174">
          <cell r="B174" t="str">
            <v/>
          </cell>
        </row>
        <row r="175">
          <cell r="B175" t="str">
            <v/>
          </cell>
        </row>
        <row r="176">
          <cell r="B176" t="str">
            <v/>
          </cell>
        </row>
        <row r="177">
          <cell r="B177" t="str">
            <v/>
          </cell>
        </row>
        <row r="178">
          <cell r="B178" t="str">
            <v/>
          </cell>
        </row>
        <row r="179">
          <cell r="B179" t="str">
            <v/>
          </cell>
        </row>
        <row r="180">
          <cell r="B180" t="str">
            <v/>
          </cell>
        </row>
        <row r="181">
          <cell r="B181" t="str">
            <v/>
          </cell>
        </row>
        <row r="182">
          <cell r="B182" t="str">
            <v/>
          </cell>
        </row>
        <row r="183">
          <cell r="B183" t="str">
            <v/>
          </cell>
        </row>
        <row r="184">
          <cell r="B184" t="str">
            <v/>
          </cell>
        </row>
        <row r="185">
          <cell r="B185" t="str">
            <v/>
          </cell>
        </row>
        <row r="186">
          <cell r="B186" t="str">
            <v/>
          </cell>
        </row>
        <row r="187">
          <cell r="B187" t="str">
            <v/>
          </cell>
        </row>
        <row r="188">
          <cell r="B188" t="str">
            <v/>
          </cell>
        </row>
        <row r="189">
          <cell r="B189" t="str">
            <v/>
          </cell>
        </row>
        <row r="190">
          <cell r="B190" t="str">
            <v/>
          </cell>
        </row>
        <row r="191">
          <cell r="B191" t="str">
            <v/>
          </cell>
        </row>
        <row r="192">
          <cell r="B192" t="str">
            <v/>
          </cell>
        </row>
        <row r="193">
          <cell r="B193" t="str">
            <v/>
          </cell>
        </row>
        <row r="194">
          <cell r="B194" t="str">
            <v/>
          </cell>
        </row>
        <row r="195">
          <cell r="B195" t="str">
            <v/>
          </cell>
        </row>
        <row r="196">
          <cell r="B196" t="str">
            <v/>
          </cell>
        </row>
        <row r="197">
          <cell r="B197" t="str">
            <v/>
          </cell>
        </row>
        <row r="198">
          <cell r="B198" t="str">
            <v/>
          </cell>
        </row>
        <row r="199">
          <cell r="B199" t="str">
            <v/>
          </cell>
        </row>
        <row r="200">
          <cell r="B200" t="str">
            <v/>
          </cell>
        </row>
        <row r="201">
          <cell r="B201" t="str">
            <v/>
          </cell>
        </row>
        <row r="202">
          <cell r="B202" t="str">
            <v/>
          </cell>
        </row>
        <row r="203">
          <cell r="B203" t="str">
            <v/>
          </cell>
        </row>
        <row r="204">
          <cell r="B204" t="str">
            <v/>
          </cell>
        </row>
        <row r="205">
          <cell r="B205" t="str">
            <v/>
          </cell>
        </row>
        <row r="206">
          <cell r="B206" t="str">
            <v/>
          </cell>
        </row>
        <row r="207">
          <cell r="B207" t="str">
            <v/>
          </cell>
        </row>
        <row r="208">
          <cell r="B208" t="str">
            <v/>
          </cell>
        </row>
        <row r="209">
          <cell r="B209" t="str">
            <v/>
          </cell>
        </row>
        <row r="210">
          <cell r="B210" t="str">
            <v/>
          </cell>
        </row>
        <row r="211">
          <cell r="B211" t="str">
            <v/>
          </cell>
        </row>
        <row r="212">
          <cell r="B212" t="str">
            <v/>
          </cell>
        </row>
        <row r="213">
          <cell r="B213" t="str">
            <v/>
          </cell>
        </row>
        <row r="214">
          <cell r="B214" t="str">
            <v/>
          </cell>
        </row>
        <row r="215">
          <cell r="B215" t="str">
            <v/>
          </cell>
        </row>
        <row r="216">
          <cell r="B216" t="str">
            <v/>
          </cell>
        </row>
        <row r="217">
          <cell r="B217" t="str">
            <v/>
          </cell>
        </row>
        <row r="218">
          <cell r="B218" t="str">
            <v/>
          </cell>
        </row>
        <row r="219">
          <cell r="B219" t="str">
            <v/>
          </cell>
        </row>
        <row r="220">
          <cell r="B220" t="str">
            <v/>
          </cell>
        </row>
        <row r="221">
          <cell r="B221" t="str">
            <v/>
          </cell>
          <cell r="D221">
            <v>0</v>
          </cell>
        </row>
        <row r="222">
          <cell r="B222" t="str">
            <v/>
          </cell>
        </row>
        <row r="223">
          <cell r="B223" t="str">
            <v/>
          </cell>
        </row>
        <row r="224">
          <cell r="B224" t="str">
            <v/>
          </cell>
        </row>
        <row r="225">
          <cell r="B225" t="str">
            <v/>
          </cell>
        </row>
        <row r="226">
          <cell r="B226" t="str">
            <v/>
          </cell>
        </row>
        <row r="227">
          <cell r="B227" t="str">
            <v/>
          </cell>
        </row>
        <row r="228">
          <cell r="B228" t="str">
            <v/>
          </cell>
        </row>
        <row r="229">
          <cell r="B229" t="str">
            <v/>
          </cell>
        </row>
        <row r="230">
          <cell r="B230" t="str">
            <v/>
          </cell>
        </row>
        <row r="231">
          <cell r="B231" t="str">
            <v/>
          </cell>
        </row>
        <row r="232">
          <cell r="B232" t="str">
            <v/>
          </cell>
        </row>
        <row r="233">
          <cell r="B233" t="str">
            <v/>
          </cell>
        </row>
        <row r="234">
          <cell r="B234" t="str">
            <v/>
          </cell>
        </row>
        <row r="235">
          <cell r="B235" t="str">
            <v/>
          </cell>
        </row>
        <row r="236">
          <cell r="B236" t="str">
            <v/>
          </cell>
        </row>
        <row r="237">
          <cell r="B237" t="str">
            <v/>
          </cell>
        </row>
        <row r="238">
          <cell r="B238" t="str">
            <v/>
          </cell>
        </row>
        <row r="239">
          <cell r="B239" t="str">
            <v/>
          </cell>
        </row>
        <row r="240">
          <cell r="B240" t="str">
            <v/>
          </cell>
        </row>
        <row r="241">
          <cell r="B241" t="str">
            <v/>
          </cell>
        </row>
        <row r="242">
          <cell r="B242" t="str">
            <v/>
          </cell>
        </row>
        <row r="243">
          <cell r="B243" t="str">
            <v/>
          </cell>
        </row>
        <row r="244">
          <cell r="B244" t="str">
            <v/>
          </cell>
        </row>
        <row r="245">
          <cell r="B245" t="str">
            <v/>
          </cell>
        </row>
        <row r="246">
          <cell r="B246" t="str">
            <v/>
          </cell>
        </row>
        <row r="247">
          <cell r="B247" t="str">
            <v/>
          </cell>
        </row>
        <row r="248">
          <cell r="B248" t="str">
            <v/>
          </cell>
        </row>
        <row r="249">
          <cell r="B249" t="str">
            <v/>
          </cell>
        </row>
        <row r="250">
          <cell r="B250" t="str">
            <v/>
          </cell>
        </row>
        <row r="251">
          <cell r="B251" t="str">
            <v/>
          </cell>
        </row>
        <row r="252">
          <cell r="B252" t="str">
            <v/>
          </cell>
        </row>
        <row r="253">
          <cell r="B253" t="str">
            <v/>
          </cell>
        </row>
        <row r="254">
          <cell r="B254" t="str">
            <v/>
          </cell>
        </row>
        <row r="255">
          <cell r="B255" t="str">
            <v/>
          </cell>
        </row>
        <row r="256">
          <cell r="B256" t="str">
            <v/>
          </cell>
        </row>
        <row r="257">
          <cell r="B257" t="str">
            <v/>
          </cell>
        </row>
        <row r="258">
          <cell r="B258" t="str">
            <v/>
          </cell>
        </row>
        <row r="259">
          <cell r="B259" t="str">
            <v/>
          </cell>
        </row>
        <row r="260">
          <cell r="B260" t="str">
            <v/>
          </cell>
        </row>
        <row r="261">
          <cell r="B261" t="str">
            <v/>
          </cell>
        </row>
        <row r="262">
          <cell r="B262" t="str">
            <v/>
          </cell>
        </row>
        <row r="263">
          <cell r="B263" t="str">
            <v/>
          </cell>
        </row>
        <row r="264">
          <cell r="B264" t="str">
            <v/>
          </cell>
        </row>
        <row r="265">
          <cell r="B265" t="str">
            <v/>
          </cell>
        </row>
        <row r="266">
          <cell r="B266" t="str">
            <v/>
          </cell>
        </row>
        <row r="267">
          <cell r="B267" t="str">
            <v/>
          </cell>
        </row>
        <row r="268">
          <cell r="B268" t="str">
            <v/>
          </cell>
        </row>
        <row r="269">
          <cell r="B269" t="str">
            <v/>
          </cell>
        </row>
        <row r="270">
          <cell r="B270" t="str">
            <v/>
          </cell>
        </row>
        <row r="271">
          <cell r="B271" t="str">
            <v/>
          </cell>
        </row>
        <row r="272">
          <cell r="B272" t="str">
            <v/>
          </cell>
        </row>
        <row r="273">
          <cell r="B273" t="str">
            <v/>
          </cell>
        </row>
        <row r="274">
          <cell r="B274" t="str">
            <v/>
          </cell>
        </row>
        <row r="275">
          <cell r="B275" t="str">
            <v/>
          </cell>
        </row>
        <row r="276">
          <cell r="B276" t="str">
            <v/>
          </cell>
        </row>
        <row r="277">
          <cell r="B277" t="str">
            <v/>
          </cell>
        </row>
        <row r="278">
          <cell r="B278" t="str">
            <v/>
          </cell>
        </row>
        <row r="279">
          <cell r="B279" t="str">
            <v/>
          </cell>
        </row>
        <row r="280">
          <cell r="B280" t="str">
            <v/>
          </cell>
        </row>
        <row r="281">
          <cell r="B281" t="str">
            <v/>
          </cell>
        </row>
        <row r="282">
          <cell r="B282" t="str">
            <v/>
          </cell>
        </row>
        <row r="283">
          <cell r="B283" t="str">
            <v/>
          </cell>
        </row>
        <row r="284">
          <cell r="B284" t="str">
            <v/>
          </cell>
        </row>
        <row r="285">
          <cell r="B285" t="str">
            <v/>
          </cell>
        </row>
        <row r="286">
          <cell r="B286" t="str">
            <v/>
          </cell>
        </row>
        <row r="287">
          <cell r="B287" t="str">
            <v/>
          </cell>
        </row>
        <row r="288">
          <cell r="B288" t="str">
            <v/>
          </cell>
        </row>
        <row r="289">
          <cell r="B289" t="str">
            <v/>
          </cell>
        </row>
        <row r="290">
          <cell r="B290" t="str">
            <v/>
          </cell>
        </row>
        <row r="291">
          <cell r="B291" t="str">
            <v/>
          </cell>
        </row>
        <row r="292">
          <cell r="B292" t="str">
            <v/>
          </cell>
        </row>
        <row r="293">
          <cell r="B293" t="str">
            <v/>
          </cell>
        </row>
        <row r="294">
          <cell r="B294" t="str">
            <v/>
          </cell>
        </row>
        <row r="295">
          <cell r="B295" t="str">
            <v/>
          </cell>
        </row>
        <row r="296">
          <cell r="B296" t="str">
            <v/>
          </cell>
        </row>
        <row r="297">
          <cell r="B297" t="str">
            <v/>
          </cell>
        </row>
        <row r="298">
          <cell r="B298" t="str">
            <v/>
          </cell>
        </row>
        <row r="299">
          <cell r="B299" t="str">
            <v/>
          </cell>
        </row>
        <row r="300">
          <cell r="B300" t="str">
            <v/>
          </cell>
        </row>
        <row r="301">
          <cell r="B301" t="str">
            <v/>
          </cell>
        </row>
        <row r="302">
          <cell r="B302" t="str">
            <v/>
          </cell>
        </row>
        <row r="303">
          <cell r="B303" t="str">
            <v/>
          </cell>
        </row>
        <row r="304">
          <cell r="B304" t="str">
            <v/>
          </cell>
        </row>
        <row r="305">
          <cell r="B305" t="str">
            <v/>
          </cell>
        </row>
        <row r="306">
          <cell r="B306" t="str">
            <v/>
          </cell>
        </row>
        <row r="307">
          <cell r="B307" t="str">
            <v/>
          </cell>
        </row>
        <row r="308">
          <cell r="B308" t="str">
            <v/>
          </cell>
        </row>
        <row r="309">
          <cell r="B309" t="str">
            <v/>
          </cell>
        </row>
        <row r="310">
          <cell r="B310" t="str">
            <v/>
          </cell>
        </row>
        <row r="311">
          <cell r="B311" t="str">
            <v/>
          </cell>
        </row>
        <row r="312">
          <cell r="B312" t="str">
            <v/>
          </cell>
        </row>
        <row r="313">
          <cell r="B313" t="str">
            <v/>
          </cell>
        </row>
        <row r="314">
          <cell r="B314" t="str">
            <v/>
          </cell>
        </row>
        <row r="315">
          <cell r="B315" t="str">
            <v/>
          </cell>
        </row>
        <row r="316">
          <cell r="B316" t="str">
            <v/>
          </cell>
        </row>
        <row r="317">
          <cell r="B317" t="str">
            <v/>
          </cell>
        </row>
        <row r="318">
          <cell r="B318" t="str">
            <v/>
          </cell>
        </row>
        <row r="319">
          <cell r="B319" t="str">
            <v/>
          </cell>
        </row>
        <row r="320">
          <cell r="B320" t="str">
            <v/>
          </cell>
        </row>
        <row r="321">
          <cell r="B321" t="str">
            <v/>
          </cell>
        </row>
        <row r="322">
          <cell r="B322" t="str">
            <v/>
          </cell>
        </row>
        <row r="323">
          <cell r="B323" t="str">
            <v/>
          </cell>
        </row>
        <row r="324">
          <cell r="B324" t="str">
            <v/>
          </cell>
        </row>
        <row r="325">
          <cell r="B325" t="str">
            <v/>
          </cell>
        </row>
        <row r="326">
          <cell r="B326" t="str">
            <v/>
          </cell>
        </row>
        <row r="327">
          <cell r="B327" t="str">
            <v/>
          </cell>
        </row>
        <row r="328">
          <cell r="B328" t="str">
            <v/>
          </cell>
        </row>
        <row r="329">
          <cell r="B329" t="str">
            <v/>
          </cell>
        </row>
        <row r="330">
          <cell r="B330" t="str">
            <v/>
          </cell>
        </row>
        <row r="331">
          <cell r="B331" t="str">
            <v/>
          </cell>
        </row>
        <row r="332">
          <cell r="B332" t="str">
            <v/>
          </cell>
        </row>
        <row r="333">
          <cell r="B333" t="str">
            <v/>
          </cell>
        </row>
        <row r="334">
          <cell r="B334" t="str">
            <v/>
          </cell>
        </row>
        <row r="335">
          <cell r="B335" t="str">
            <v/>
          </cell>
        </row>
        <row r="336">
          <cell r="B336" t="str">
            <v/>
          </cell>
        </row>
        <row r="337">
          <cell r="B337" t="str">
            <v/>
          </cell>
        </row>
        <row r="338">
          <cell r="B338" t="str">
            <v/>
          </cell>
        </row>
        <row r="339">
          <cell r="B339" t="str">
            <v/>
          </cell>
        </row>
        <row r="340">
          <cell r="B340" t="str">
            <v/>
          </cell>
        </row>
        <row r="341">
          <cell r="B341" t="str">
            <v/>
          </cell>
        </row>
        <row r="342">
          <cell r="B342" t="str">
            <v/>
          </cell>
        </row>
        <row r="343">
          <cell r="B343" t="str">
            <v/>
          </cell>
        </row>
        <row r="344">
          <cell r="B344" t="str">
            <v/>
          </cell>
        </row>
        <row r="345">
          <cell r="B345" t="str">
            <v/>
          </cell>
        </row>
        <row r="346">
          <cell r="B346" t="str">
            <v/>
          </cell>
        </row>
        <row r="347">
          <cell r="B347" t="str">
            <v/>
          </cell>
        </row>
        <row r="348">
          <cell r="B348" t="str">
            <v/>
          </cell>
        </row>
        <row r="349">
          <cell r="B349" t="str">
            <v/>
          </cell>
        </row>
        <row r="350">
          <cell r="B350" t="str">
            <v/>
          </cell>
        </row>
        <row r="351">
          <cell r="B351" t="str">
            <v/>
          </cell>
        </row>
        <row r="352">
          <cell r="B352" t="str">
            <v/>
          </cell>
        </row>
        <row r="353">
          <cell r="B353" t="str">
            <v/>
          </cell>
        </row>
        <row r="354">
          <cell r="B354" t="str">
            <v/>
          </cell>
        </row>
        <row r="355">
          <cell r="B355" t="str">
            <v/>
          </cell>
        </row>
        <row r="356">
          <cell r="B356" t="str">
            <v/>
          </cell>
        </row>
        <row r="357">
          <cell r="B357" t="str">
            <v/>
          </cell>
        </row>
        <row r="358">
          <cell r="B358" t="str">
            <v/>
          </cell>
        </row>
        <row r="359">
          <cell r="B359" t="str">
            <v/>
          </cell>
        </row>
        <row r="360">
          <cell r="B360" t="str">
            <v/>
          </cell>
        </row>
        <row r="361">
          <cell r="B361" t="str">
            <v/>
          </cell>
        </row>
        <row r="362">
          <cell r="B362" t="str">
            <v/>
          </cell>
        </row>
        <row r="363">
          <cell r="B363" t="str">
            <v/>
          </cell>
        </row>
        <row r="364">
          <cell r="B364" t="str">
            <v/>
          </cell>
        </row>
        <row r="365">
          <cell r="B365" t="str">
            <v/>
          </cell>
        </row>
        <row r="366">
          <cell r="B366" t="str">
            <v/>
          </cell>
        </row>
        <row r="367">
          <cell r="B367" t="str">
            <v/>
          </cell>
        </row>
        <row r="368">
          <cell r="B368" t="str">
            <v/>
          </cell>
        </row>
        <row r="369">
          <cell r="B369" t="str">
            <v/>
          </cell>
        </row>
        <row r="370">
          <cell r="B370" t="str">
            <v/>
          </cell>
        </row>
        <row r="371">
          <cell r="B371" t="str">
            <v/>
          </cell>
        </row>
        <row r="372">
          <cell r="B372" t="str">
            <v/>
          </cell>
        </row>
        <row r="373">
          <cell r="B373" t="str">
            <v/>
          </cell>
        </row>
        <row r="374">
          <cell r="B374" t="str">
            <v/>
          </cell>
        </row>
        <row r="375">
          <cell r="B375" t="str">
            <v/>
          </cell>
        </row>
        <row r="376">
          <cell r="B376" t="str">
            <v/>
          </cell>
        </row>
        <row r="377">
          <cell r="B377" t="str">
            <v/>
          </cell>
        </row>
        <row r="378">
          <cell r="B378" t="str">
            <v/>
          </cell>
        </row>
        <row r="379">
          <cell r="B379" t="str">
            <v/>
          </cell>
        </row>
        <row r="380">
          <cell r="B380" t="str">
            <v/>
          </cell>
        </row>
        <row r="381">
          <cell r="B381" t="str">
            <v/>
          </cell>
        </row>
        <row r="382">
          <cell r="B382" t="str">
            <v/>
          </cell>
        </row>
        <row r="383">
          <cell r="B383" t="str">
            <v/>
          </cell>
        </row>
        <row r="384">
          <cell r="B384" t="str">
            <v/>
          </cell>
        </row>
        <row r="385">
          <cell r="B385" t="str">
            <v/>
          </cell>
        </row>
        <row r="386">
          <cell r="B386" t="str">
            <v/>
          </cell>
        </row>
        <row r="387">
          <cell r="B387" t="str">
            <v/>
          </cell>
        </row>
        <row r="388">
          <cell r="B388" t="str">
            <v/>
          </cell>
        </row>
        <row r="389">
          <cell r="B389" t="str">
            <v/>
          </cell>
        </row>
        <row r="390">
          <cell r="B390" t="str">
            <v/>
          </cell>
        </row>
        <row r="391">
          <cell r="B391" t="str">
            <v/>
          </cell>
        </row>
        <row r="392">
          <cell r="B392" t="str">
            <v/>
          </cell>
        </row>
        <row r="393">
          <cell r="B393" t="str">
            <v/>
          </cell>
        </row>
        <row r="394">
          <cell r="B394" t="str">
            <v/>
          </cell>
        </row>
        <row r="395">
          <cell r="B395" t="str">
            <v/>
          </cell>
        </row>
        <row r="396">
          <cell r="B396" t="str">
            <v/>
          </cell>
        </row>
        <row r="397">
          <cell r="B397" t="str">
            <v/>
          </cell>
        </row>
        <row r="398">
          <cell r="B398" t="str">
            <v/>
          </cell>
        </row>
        <row r="399">
          <cell r="B399" t="str">
            <v/>
          </cell>
        </row>
        <row r="400">
          <cell r="B400" t="str">
            <v/>
          </cell>
        </row>
        <row r="401">
          <cell r="B401" t="str">
            <v/>
          </cell>
        </row>
        <row r="402">
          <cell r="B402" t="str">
            <v/>
          </cell>
        </row>
        <row r="403">
          <cell r="B403" t="str">
            <v/>
          </cell>
        </row>
        <row r="404">
          <cell r="B404" t="str">
            <v/>
          </cell>
        </row>
        <row r="405">
          <cell r="B405" t="str">
            <v/>
          </cell>
        </row>
        <row r="406">
          <cell r="B406" t="str">
            <v/>
          </cell>
        </row>
        <row r="407">
          <cell r="B407" t="str">
            <v/>
          </cell>
        </row>
        <row r="408">
          <cell r="B408" t="str">
            <v/>
          </cell>
        </row>
        <row r="409">
          <cell r="B409" t="str">
            <v/>
          </cell>
        </row>
        <row r="410">
          <cell r="B410" t="str">
            <v/>
          </cell>
        </row>
        <row r="411">
          <cell r="B411" t="str">
            <v/>
          </cell>
        </row>
        <row r="412">
          <cell r="B412" t="str">
            <v/>
          </cell>
        </row>
        <row r="413">
          <cell r="B413" t="str">
            <v/>
          </cell>
        </row>
        <row r="414">
          <cell r="B414" t="str">
            <v/>
          </cell>
        </row>
        <row r="415">
          <cell r="B415" t="str">
            <v/>
          </cell>
        </row>
        <row r="416">
          <cell r="B416" t="str">
            <v/>
          </cell>
        </row>
        <row r="417">
          <cell r="B417" t="str">
            <v/>
          </cell>
        </row>
        <row r="418">
          <cell r="B418" t="str">
            <v/>
          </cell>
        </row>
        <row r="419">
          <cell r="B419" t="str">
            <v/>
          </cell>
        </row>
        <row r="420">
          <cell r="B420" t="str">
            <v/>
          </cell>
        </row>
        <row r="421">
          <cell r="B421" t="str">
            <v/>
          </cell>
        </row>
        <row r="422">
          <cell r="B422" t="str">
            <v/>
          </cell>
        </row>
        <row r="423">
          <cell r="B423" t="str">
            <v/>
          </cell>
        </row>
        <row r="424">
          <cell r="B424" t="str">
            <v/>
          </cell>
        </row>
        <row r="425">
          <cell r="B425" t="str">
            <v/>
          </cell>
        </row>
        <row r="426">
          <cell r="B426" t="str">
            <v/>
          </cell>
        </row>
        <row r="427">
          <cell r="B427" t="str">
            <v/>
          </cell>
        </row>
        <row r="428">
          <cell r="B428" t="str">
            <v/>
          </cell>
        </row>
        <row r="429">
          <cell r="B429" t="str">
            <v/>
          </cell>
        </row>
        <row r="430">
          <cell r="B430" t="str">
            <v/>
          </cell>
        </row>
        <row r="431">
          <cell r="B431" t="str">
            <v/>
          </cell>
        </row>
        <row r="432">
          <cell r="B432" t="str">
            <v/>
          </cell>
        </row>
        <row r="433">
          <cell r="B433" t="str">
            <v/>
          </cell>
        </row>
        <row r="434">
          <cell r="B434" t="str">
            <v/>
          </cell>
        </row>
        <row r="435">
          <cell r="B435" t="str">
            <v/>
          </cell>
        </row>
        <row r="436">
          <cell r="B436" t="str">
            <v/>
          </cell>
        </row>
        <row r="437">
          <cell r="B437" t="str">
            <v/>
          </cell>
        </row>
        <row r="438">
          <cell r="B438" t="str">
            <v/>
          </cell>
        </row>
        <row r="439">
          <cell r="B439" t="str">
            <v/>
          </cell>
        </row>
        <row r="440">
          <cell r="B440" t="str">
            <v/>
          </cell>
        </row>
        <row r="441">
          <cell r="B441" t="str">
            <v/>
          </cell>
        </row>
        <row r="442">
          <cell r="B442" t="str">
            <v/>
          </cell>
        </row>
        <row r="443">
          <cell r="B443" t="str">
            <v/>
          </cell>
        </row>
        <row r="444">
          <cell r="B444" t="str">
            <v/>
          </cell>
        </row>
        <row r="445">
          <cell r="B445" t="str">
            <v/>
          </cell>
        </row>
        <row r="446">
          <cell r="B446" t="str">
            <v/>
          </cell>
        </row>
        <row r="447">
          <cell r="B447" t="str">
            <v/>
          </cell>
        </row>
        <row r="448">
          <cell r="B448" t="str">
            <v/>
          </cell>
        </row>
        <row r="449">
          <cell r="B449" t="str">
            <v/>
          </cell>
        </row>
        <row r="450">
          <cell r="B450" t="str">
            <v/>
          </cell>
        </row>
        <row r="451">
          <cell r="B451" t="str">
            <v/>
          </cell>
        </row>
        <row r="452">
          <cell r="B452" t="str">
            <v/>
          </cell>
        </row>
        <row r="453">
          <cell r="B453" t="str">
            <v/>
          </cell>
        </row>
        <row r="454">
          <cell r="B454" t="str">
            <v/>
          </cell>
        </row>
        <row r="455">
          <cell r="B455" t="str">
            <v/>
          </cell>
        </row>
        <row r="456">
          <cell r="B456" t="str">
            <v/>
          </cell>
        </row>
        <row r="457">
          <cell r="B457" t="str">
            <v/>
          </cell>
        </row>
        <row r="458">
          <cell r="B458" t="str">
            <v/>
          </cell>
        </row>
        <row r="459">
          <cell r="B459" t="str">
            <v/>
          </cell>
        </row>
        <row r="460">
          <cell r="B460" t="str">
            <v/>
          </cell>
        </row>
        <row r="461">
          <cell r="B461" t="str">
            <v/>
          </cell>
        </row>
        <row r="462">
          <cell r="B462" t="str">
            <v/>
          </cell>
        </row>
        <row r="463">
          <cell r="B463" t="str">
            <v/>
          </cell>
        </row>
        <row r="464">
          <cell r="B464" t="str">
            <v/>
          </cell>
        </row>
        <row r="465">
          <cell r="B465" t="str">
            <v/>
          </cell>
        </row>
        <row r="466">
          <cell r="B466" t="str">
            <v/>
          </cell>
        </row>
        <row r="467">
          <cell r="B467" t="str">
            <v/>
          </cell>
        </row>
        <row r="468">
          <cell r="B468" t="str">
            <v/>
          </cell>
        </row>
        <row r="469">
          <cell r="B469" t="str">
            <v/>
          </cell>
        </row>
        <row r="470">
          <cell r="B470" t="str">
            <v/>
          </cell>
        </row>
        <row r="471">
          <cell r="B471" t="str">
            <v/>
          </cell>
        </row>
        <row r="472">
          <cell r="B472" t="str">
            <v/>
          </cell>
        </row>
        <row r="473">
          <cell r="B473" t="str">
            <v/>
          </cell>
        </row>
        <row r="474">
          <cell r="B474" t="str">
            <v/>
          </cell>
        </row>
        <row r="475">
          <cell r="B475" t="str">
            <v/>
          </cell>
        </row>
        <row r="476">
          <cell r="B476" t="str">
            <v/>
          </cell>
        </row>
        <row r="477">
          <cell r="B477" t="str">
            <v/>
          </cell>
        </row>
        <row r="478">
          <cell r="B478" t="str">
            <v/>
          </cell>
        </row>
        <row r="479">
          <cell r="B479" t="str">
            <v/>
          </cell>
        </row>
        <row r="480">
          <cell r="B480" t="str">
            <v/>
          </cell>
        </row>
        <row r="481">
          <cell r="B481" t="str">
            <v/>
          </cell>
        </row>
        <row r="482">
          <cell r="B482" t="str">
            <v/>
          </cell>
        </row>
        <row r="483">
          <cell r="B483" t="str">
            <v/>
          </cell>
        </row>
        <row r="484">
          <cell r="B484" t="str">
            <v/>
          </cell>
        </row>
        <row r="485">
          <cell r="B485" t="str">
            <v/>
          </cell>
        </row>
        <row r="486">
          <cell r="B486" t="str">
            <v/>
          </cell>
        </row>
        <row r="487">
          <cell r="B487" t="str">
            <v/>
          </cell>
        </row>
        <row r="488">
          <cell r="B488" t="str">
            <v/>
          </cell>
        </row>
        <row r="489">
          <cell r="B489" t="str">
            <v/>
          </cell>
        </row>
        <row r="490">
          <cell r="B490" t="str">
            <v/>
          </cell>
        </row>
        <row r="491">
          <cell r="B491" t="str">
            <v/>
          </cell>
        </row>
        <row r="492">
          <cell r="B492" t="str">
            <v/>
          </cell>
        </row>
        <row r="493">
          <cell r="B493" t="str">
            <v/>
          </cell>
        </row>
        <row r="494">
          <cell r="B494" t="str">
            <v/>
          </cell>
        </row>
        <row r="495">
          <cell r="B495" t="str">
            <v/>
          </cell>
        </row>
        <row r="496">
          <cell r="B496" t="str">
            <v/>
          </cell>
        </row>
        <row r="497">
          <cell r="B497" t="str">
            <v/>
          </cell>
        </row>
        <row r="498">
          <cell r="B498" t="str">
            <v/>
          </cell>
        </row>
        <row r="499">
          <cell r="B499" t="str">
            <v/>
          </cell>
        </row>
        <row r="500">
          <cell r="B500" t="str">
            <v/>
          </cell>
        </row>
        <row r="501">
          <cell r="B501" t="str">
            <v/>
          </cell>
        </row>
        <row r="502">
          <cell r="B502" t="str">
            <v/>
          </cell>
        </row>
        <row r="503">
          <cell r="B503" t="str">
            <v/>
          </cell>
        </row>
        <row r="504">
          <cell r="B504" t="str">
            <v/>
          </cell>
        </row>
        <row r="505">
          <cell r="B505" t="str">
            <v/>
          </cell>
          <cell r="D505" t="str">
            <v>silver</v>
          </cell>
        </row>
        <row r="506">
          <cell r="B506" t="str">
            <v/>
          </cell>
        </row>
        <row r="507">
          <cell r="B507" t="str">
            <v/>
          </cell>
        </row>
        <row r="508">
          <cell r="B508" t="str">
            <v/>
          </cell>
        </row>
        <row r="509">
          <cell r="B509" t="str">
            <v/>
          </cell>
        </row>
        <row r="510">
          <cell r="B510" t="str">
            <v/>
          </cell>
        </row>
        <row r="511">
          <cell r="B511" t="str">
            <v/>
          </cell>
        </row>
        <row r="512">
          <cell r="B512" t="str">
            <v/>
          </cell>
        </row>
        <row r="513">
          <cell r="B513" t="str">
            <v/>
          </cell>
        </row>
        <row r="514">
          <cell r="B514" t="str">
            <v/>
          </cell>
        </row>
        <row r="515">
          <cell r="B515" t="str">
            <v/>
          </cell>
        </row>
        <row r="516">
          <cell r="B516" t="str">
            <v/>
          </cell>
        </row>
        <row r="517">
          <cell r="B517" t="str">
            <v/>
          </cell>
        </row>
        <row r="518">
          <cell r="B518" t="str">
            <v/>
          </cell>
        </row>
        <row r="519">
          <cell r="B519" t="str">
            <v/>
          </cell>
        </row>
        <row r="520">
          <cell r="B520" t="str">
            <v/>
          </cell>
        </row>
        <row r="521">
          <cell r="B521" t="str">
            <v/>
          </cell>
        </row>
        <row r="522">
          <cell r="B522" t="str">
            <v/>
          </cell>
        </row>
        <row r="523">
          <cell r="B523" t="str">
            <v/>
          </cell>
        </row>
        <row r="524">
          <cell r="B524" t="str">
            <v/>
          </cell>
        </row>
        <row r="525">
          <cell r="B525" t="str">
            <v/>
          </cell>
        </row>
        <row r="526">
          <cell r="B526" t="str">
            <v/>
          </cell>
        </row>
        <row r="527">
          <cell r="B527" t="str">
            <v/>
          </cell>
        </row>
        <row r="528">
          <cell r="B528" t="str">
            <v/>
          </cell>
        </row>
        <row r="529">
          <cell r="B529" t="str">
            <v/>
          </cell>
        </row>
        <row r="530">
          <cell r="B530" t="str">
            <v/>
          </cell>
        </row>
        <row r="531">
          <cell r="B531" t="str">
            <v/>
          </cell>
        </row>
        <row r="532">
          <cell r="B532" t="str">
            <v/>
          </cell>
        </row>
        <row r="533">
          <cell r="B533" t="str">
            <v/>
          </cell>
        </row>
        <row r="534">
          <cell r="B534" t="str">
            <v/>
          </cell>
        </row>
        <row r="535">
          <cell r="B535" t="str">
            <v/>
          </cell>
        </row>
        <row r="536">
          <cell r="B536" t="str">
            <v/>
          </cell>
        </row>
        <row r="537">
          <cell r="B537" t="str">
            <v/>
          </cell>
        </row>
        <row r="538">
          <cell r="B538" t="str">
            <v/>
          </cell>
        </row>
        <row r="539">
          <cell r="B539" t="str">
            <v/>
          </cell>
        </row>
        <row r="540">
          <cell r="B540" t="str">
            <v/>
          </cell>
        </row>
        <row r="541">
          <cell r="B541" t="str">
            <v/>
          </cell>
        </row>
        <row r="542">
          <cell r="B542" t="str">
            <v/>
          </cell>
        </row>
        <row r="543">
          <cell r="B543" t="str">
            <v/>
          </cell>
        </row>
        <row r="544">
          <cell r="B544" t="str">
            <v/>
          </cell>
        </row>
        <row r="545">
          <cell r="B545" t="str">
            <v/>
          </cell>
        </row>
        <row r="546">
          <cell r="B546" t="str">
            <v/>
          </cell>
        </row>
        <row r="547">
          <cell r="B547" t="str">
            <v/>
          </cell>
        </row>
        <row r="548">
          <cell r="B548" t="str">
            <v/>
          </cell>
        </row>
        <row r="549">
          <cell r="B549" t="str">
            <v/>
          </cell>
        </row>
        <row r="550">
          <cell r="B550" t="str">
            <v/>
          </cell>
        </row>
        <row r="551">
          <cell r="B551" t="str">
            <v/>
          </cell>
        </row>
        <row r="552">
          <cell r="B552" t="str">
            <v/>
          </cell>
        </row>
        <row r="553">
          <cell r="B553" t="str">
            <v/>
          </cell>
        </row>
        <row r="554">
          <cell r="B554" t="str">
            <v/>
          </cell>
        </row>
        <row r="555">
          <cell r="B555" t="str">
            <v/>
          </cell>
        </row>
        <row r="556">
          <cell r="B556" t="str">
            <v/>
          </cell>
        </row>
        <row r="557">
          <cell r="B557" t="str">
            <v/>
          </cell>
        </row>
        <row r="558">
          <cell r="B558" t="str">
            <v/>
          </cell>
        </row>
        <row r="559">
          <cell r="B559" t="str">
            <v/>
          </cell>
        </row>
        <row r="560">
          <cell r="B560" t="str">
            <v/>
          </cell>
        </row>
        <row r="561">
          <cell r="B561" t="str">
            <v/>
          </cell>
        </row>
        <row r="562">
          <cell r="B562" t="str">
            <v/>
          </cell>
        </row>
        <row r="563">
          <cell r="B563" t="str">
            <v/>
          </cell>
        </row>
        <row r="564">
          <cell r="B564" t="str">
            <v/>
          </cell>
        </row>
        <row r="565">
          <cell r="B565" t="str">
            <v/>
          </cell>
        </row>
        <row r="566">
          <cell r="B566" t="str">
            <v/>
          </cell>
        </row>
        <row r="567">
          <cell r="B567" t="str">
            <v/>
          </cell>
        </row>
        <row r="568">
          <cell r="B568" t="str">
            <v/>
          </cell>
        </row>
        <row r="569">
          <cell r="B569" t="str">
            <v/>
          </cell>
        </row>
        <row r="570">
          <cell r="B570" t="str">
            <v/>
          </cell>
        </row>
        <row r="571">
          <cell r="B571" t="str">
            <v/>
          </cell>
        </row>
        <row r="572">
          <cell r="B572" t="str">
            <v/>
          </cell>
        </row>
        <row r="573">
          <cell r="B573" t="str">
            <v/>
          </cell>
        </row>
        <row r="574">
          <cell r="B574" t="str">
            <v/>
          </cell>
        </row>
        <row r="575">
          <cell r="B575" t="str">
            <v/>
          </cell>
        </row>
        <row r="576">
          <cell r="B576" t="str">
            <v/>
          </cell>
        </row>
        <row r="577">
          <cell r="B577" t="str">
            <v/>
          </cell>
        </row>
        <row r="578">
          <cell r="B578" t="str">
            <v/>
          </cell>
        </row>
        <row r="579">
          <cell r="B579" t="str">
            <v/>
          </cell>
        </row>
        <row r="580">
          <cell r="B580" t="str">
            <v/>
          </cell>
        </row>
        <row r="581">
          <cell r="B581" t="str">
            <v/>
          </cell>
        </row>
        <row r="582">
          <cell r="B582" t="str">
            <v/>
          </cell>
        </row>
        <row r="583">
          <cell r="B583" t="str">
            <v/>
          </cell>
        </row>
        <row r="584">
          <cell r="B584" t="str">
            <v/>
          </cell>
        </row>
        <row r="585">
          <cell r="B585" t="str">
            <v/>
          </cell>
        </row>
        <row r="586">
          <cell r="B586" t="str">
            <v/>
          </cell>
        </row>
        <row r="587">
          <cell r="B587" t="str">
            <v/>
          </cell>
        </row>
        <row r="588">
          <cell r="B588" t="str">
            <v/>
          </cell>
        </row>
        <row r="589">
          <cell r="B589" t="str">
            <v/>
          </cell>
        </row>
        <row r="590">
          <cell r="B590" t="str">
            <v/>
          </cell>
        </row>
        <row r="591">
          <cell r="B591" t="str">
            <v/>
          </cell>
        </row>
        <row r="592">
          <cell r="B592" t="str">
            <v/>
          </cell>
        </row>
        <row r="593">
          <cell r="B593" t="str">
            <v/>
          </cell>
        </row>
        <row r="594">
          <cell r="B594" t="str">
            <v/>
          </cell>
        </row>
        <row r="595">
          <cell r="B595" t="str">
            <v/>
          </cell>
        </row>
        <row r="596">
          <cell r="B596" t="str">
            <v/>
          </cell>
        </row>
        <row r="597">
          <cell r="B597" t="str">
            <v/>
          </cell>
        </row>
        <row r="598">
          <cell r="B598" t="str">
            <v/>
          </cell>
        </row>
        <row r="599">
          <cell r="B599" t="str">
            <v/>
          </cell>
        </row>
        <row r="600">
          <cell r="B600" t="str">
            <v/>
          </cell>
        </row>
        <row r="601">
          <cell r="B601" t="str">
            <v/>
          </cell>
        </row>
        <row r="602">
          <cell r="B602" t="str">
            <v/>
          </cell>
        </row>
        <row r="603">
          <cell r="B603" t="str">
            <v/>
          </cell>
        </row>
        <row r="604">
          <cell r="B604" t="str">
            <v/>
          </cell>
        </row>
        <row r="605">
          <cell r="B605" t="str">
            <v/>
          </cell>
        </row>
        <row r="606">
          <cell r="B606" t="str">
            <v/>
          </cell>
        </row>
        <row r="607">
          <cell r="B607" t="str">
            <v/>
          </cell>
        </row>
        <row r="608">
          <cell r="B608" t="str">
            <v/>
          </cell>
          <cell r="D608">
            <v>0</v>
          </cell>
        </row>
        <row r="609">
          <cell r="B609" t="str">
            <v/>
          </cell>
        </row>
        <row r="610">
          <cell r="B610" t="str">
            <v/>
          </cell>
        </row>
        <row r="611">
          <cell r="B611" t="str">
            <v/>
          </cell>
        </row>
        <row r="612">
          <cell r="B612" t="str">
            <v/>
          </cell>
        </row>
        <row r="613">
          <cell r="B613" t="str">
            <v/>
          </cell>
        </row>
        <row r="614">
          <cell r="B614" t="str">
            <v/>
          </cell>
        </row>
        <row r="615">
          <cell r="B615" t="str">
            <v/>
          </cell>
        </row>
        <row r="616">
          <cell r="B616" t="str">
            <v/>
          </cell>
        </row>
        <row r="617">
          <cell r="B617" t="str">
            <v/>
          </cell>
        </row>
        <row r="618">
          <cell r="B618" t="str">
            <v/>
          </cell>
        </row>
        <row r="619">
          <cell r="B619" t="str">
            <v/>
          </cell>
        </row>
        <row r="620">
          <cell r="B620" t="str">
            <v/>
          </cell>
        </row>
        <row r="621">
          <cell r="B621" t="str">
            <v/>
          </cell>
        </row>
        <row r="622">
          <cell r="B622" t="str">
            <v/>
          </cell>
        </row>
        <row r="623">
          <cell r="B623" t="str">
            <v/>
          </cell>
        </row>
        <row r="624">
          <cell r="B624" t="str">
            <v/>
          </cell>
        </row>
        <row r="625">
          <cell r="B625" t="str">
            <v/>
          </cell>
        </row>
        <row r="626">
          <cell r="B626" t="str">
            <v/>
          </cell>
        </row>
        <row r="627">
          <cell r="B627" t="str">
            <v/>
          </cell>
        </row>
        <row r="628">
          <cell r="B628" t="str">
            <v/>
          </cell>
        </row>
        <row r="629">
          <cell r="B629" t="str">
            <v/>
          </cell>
        </row>
        <row r="630">
          <cell r="B630" t="str">
            <v/>
          </cell>
        </row>
        <row r="631">
          <cell r="B631" t="str">
            <v/>
          </cell>
        </row>
        <row r="632">
          <cell r="B632" t="str">
            <v/>
          </cell>
        </row>
        <row r="633">
          <cell r="B633" t="str">
            <v/>
          </cell>
          <cell r="D633" t="str">
            <v>Blade</v>
          </cell>
        </row>
        <row r="634">
          <cell r="B634" t="str">
            <v/>
          </cell>
        </row>
        <row r="635">
          <cell r="B635" t="str">
            <v/>
          </cell>
        </row>
        <row r="636">
          <cell r="B636" t="str">
            <v/>
          </cell>
        </row>
        <row r="637">
          <cell r="B637" t="str">
            <v/>
          </cell>
        </row>
        <row r="638">
          <cell r="B638" t="str">
            <v/>
          </cell>
        </row>
        <row r="639">
          <cell r="B639" t="str">
            <v/>
          </cell>
        </row>
        <row r="640">
          <cell r="B640" t="str">
            <v/>
          </cell>
        </row>
        <row r="641">
          <cell r="B641" t="str">
            <v/>
          </cell>
        </row>
        <row r="642">
          <cell r="B642" t="str">
            <v/>
          </cell>
        </row>
        <row r="643">
          <cell r="B643" t="str">
            <v/>
          </cell>
        </row>
        <row r="644">
          <cell r="B644" t="str">
            <v/>
          </cell>
        </row>
        <row r="645">
          <cell r="B645" t="str">
            <v/>
          </cell>
        </row>
        <row r="646">
          <cell r="B646" t="str">
            <v/>
          </cell>
        </row>
        <row r="647">
          <cell r="B647" t="str">
            <v/>
          </cell>
        </row>
        <row r="648">
          <cell r="B648" t="str">
            <v/>
          </cell>
        </row>
        <row r="649">
          <cell r="B649" t="str">
            <v/>
          </cell>
        </row>
        <row r="650">
          <cell r="B650" t="str">
            <v/>
          </cell>
        </row>
        <row r="651">
          <cell r="B651" t="str">
            <v/>
          </cell>
        </row>
        <row r="652">
          <cell r="B652" t="str">
            <v/>
          </cell>
        </row>
        <row r="653">
          <cell r="B653" t="str">
            <v/>
          </cell>
        </row>
        <row r="654">
          <cell r="B654" t="str">
            <v/>
          </cell>
        </row>
        <row r="655">
          <cell r="B655" t="str">
            <v/>
          </cell>
        </row>
        <row r="656">
          <cell r="B656" t="str">
            <v/>
          </cell>
        </row>
        <row r="657">
          <cell r="B657" t="str">
            <v/>
          </cell>
        </row>
        <row r="658">
          <cell r="B658" t="str">
            <v/>
          </cell>
        </row>
        <row r="659">
          <cell r="B659" t="str">
            <v/>
          </cell>
        </row>
        <row r="660">
          <cell r="B660" t="str">
            <v/>
          </cell>
        </row>
        <row r="661">
          <cell r="B661" t="str">
            <v/>
          </cell>
          <cell r="G661">
            <v>0</v>
          </cell>
        </row>
        <row r="662">
          <cell r="B662" t="str">
            <v/>
          </cell>
        </row>
        <row r="663">
          <cell r="B663" t="str">
            <v/>
          </cell>
        </row>
        <row r="664">
          <cell r="B664" t="str">
            <v/>
          </cell>
        </row>
        <row r="665">
          <cell r="B665" t="str">
            <v/>
          </cell>
        </row>
        <row r="666">
          <cell r="B666" t="str">
            <v/>
          </cell>
        </row>
        <row r="667">
          <cell r="B667" t="str">
            <v/>
          </cell>
        </row>
        <row r="668">
          <cell r="B668" t="str">
            <v/>
          </cell>
        </row>
        <row r="669">
          <cell r="B669" t="str">
            <v/>
          </cell>
        </row>
        <row r="670">
          <cell r="B670" t="str">
            <v/>
          </cell>
        </row>
        <row r="671">
          <cell r="B671" t="str">
            <v/>
          </cell>
        </row>
        <row r="672">
          <cell r="B672" t="str">
            <v/>
          </cell>
        </row>
        <row r="673">
          <cell r="B673" t="str">
            <v/>
          </cell>
        </row>
        <row r="674">
          <cell r="B674" t="str">
            <v/>
          </cell>
        </row>
        <row r="675">
          <cell r="B675" t="str">
            <v/>
          </cell>
        </row>
        <row r="676">
          <cell r="B676" t="str">
            <v/>
          </cell>
        </row>
        <row r="677">
          <cell r="B677" t="str">
            <v/>
          </cell>
        </row>
        <row r="678">
          <cell r="B678" t="str">
            <v/>
          </cell>
        </row>
        <row r="679">
          <cell r="B679" t="str">
            <v/>
          </cell>
        </row>
        <row r="680">
          <cell r="B680" t="str">
            <v/>
          </cell>
        </row>
        <row r="681">
          <cell r="B681" t="str">
            <v/>
          </cell>
        </row>
        <row r="682">
          <cell r="B682" t="str">
            <v/>
          </cell>
        </row>
        <row r="683">
          <cell r="B683" t="str">
            <v/>
          </cell>
        </row>
        <row r="684">
          <cell r="B684" t="str">
            <v/>
          </cell>
        </row>
        <row r="685">
          <cell r="B685" t="str">
            <v/>
          </cell>
        </row>
        <row r="686">
          <cell r="B686" t="str">
            <v/>
          </cell>
        </row>
        <row r="687">
          <cell r="B687" t="str">
            <v/>
          </cell>
        </row>
        <row r="688">
          <cell r="B688" t="str">
            <v/>
          </cell>
        </row>
        <row r="689">
          <cell r="B689" t="str">
            <v/>
          </cell>
        </row>
        <row r="690">
          <cell r="B690" t="str">
            <v/>
          </cell>
        </row>
        <row r="691">
          <cell r="B691" t="str">
            <v/>
          </cell>
        </row>
        <row r="692">
          <cell r="B692" t="str">
            <v/>
          </cell>
        </row>
        <row r="693">
          <cell r="B693" t="str">
            <v/>
          </cell>
        </row>
        <row r="694">
          <cell r="B694" t="str">
            <v/>
          </cell>
        </row>
        <row r="695">
          <cell r="B695" t="str">
            <v/>
          </cell>
        </row>
        <row r="696">
          <cell r="B696" t="str">
            <v/>
          </cell>
        </row>
        <row r="697">
          <cell r="B697" t="str">
            <v/>
          </cell>
        </row>
        <row r="698">
          <cell r="B698" t="str">
            <v/>
          </cell>
        </row>
        <row r="699">
          <cell r="B699" t="str">
            <v/>
          </cell>
        </row>
        <row r="700">
          <cell r="B700" t="str">
            <v/>
          </cell>
        </row>
        <row r="701">
          <cell r="B701" t="str">
            <v/>
          </cell>
        </row>
        <row r="702">
          <cell r="B702" t="str">
            <v/>
          </cell>
        </row>
        <row r="703">
          <cell r="B703" t="str">
            <v/>
          </cell>
        </row>
        <row r="704">
          <cell r="B704" t="str">
            <v/>
          </cell>
        </row>
        <row r="705">
          <cell r="B705" t="str">
            <v/>
          </cell>
        </row>
        <row r="706">
          <cell r="B706" t="str">
            <v/>
          </cell>
        </row>
        <row r="707">
          <cell r="B707" t="str">
            <v/>
          </cell>
        </row>
        <row r="708">
          <cell r="B708" t="str">
            <v/>
          </cell>
        </row>
        <row r="709">
          <cell r="B709" t="str">
            <v/>
          </cell>
        </row>
        <row r="710">
          <cell r="B710" t="str">
            <v/>
          </cell>
        </row>
        <row r="711">
          <cell r="B711" t="str">
            <v/>
          </cell>
        </row>
        <row r="712">
          <cell r="B712" t="str">
            <v/>
          </cell>
        </row>
        <row r="713">
          <cell r="B713" t="str">
            <v/>
          </cell>
        </row>
        <row r="714">
          <cell r="B714" t="str">
            <v/>
          </cell>
        </row>
        <row r="715">
          <cell r="B715" t="str">
            <v/>
          </cell>
        </row>
        <row r="716">
          <cell r="B716" t="str">
            <v/>
          </cell>
        </row>
        <row r="717">
          <cell r="B717" t="str">
            <v/>
          </cell>
        </row>
        <row r="718">
          <cell r="B718" t="str">
            <v/>
          </cell>
          <cell r="E718">
            <v>0</v>
          </cell>
        </row>
        <row r="719">
          <cell r="B719" t="str">
            <v/>
          </cell>
        </row>
        <row r="720">
          <cell r="B720" t="str">
            <v/>
          </cell>
        </row>
        <row r="721">
          <cell r="B721" t="str">
            <v/>
          </cell>
        </row>
        <row r="722">
          <cell r="B722" t="str">
            <v/>
          </cell>
        </row>
        <row r="723">
          <cell r="B723" t="str">
            <v/>
          </cell>
        </row>
        <row r="724">
          <cell r="B724" t="str">
            <v/>
          </cell>
        </row>
        <row r="725">
          <cell r="B725" t="str">
            <v/>
          </cell>
          <cell r="D725" t="str">
            <v>Air</v>
          </cell>
          <cell r="G725" t="str">
            <v/>
          </cell>
        </row>
        <row r="726">
          <cell r="B726" t="str">
            <v/>
          </cell>
          <cell r="D726" t="str">
            <v>Earth</v>
          </cell>
          <cell r="G726" t="str">
            <v/>
          </cell>
        </row>
        <row r="727">
          <cell r="B727" t="str">
            <v/>
          </cell>
          <cell r="D727" t="str">
            <v>Fire</v>
          </cell>
          <cell r="G727" t="str">
            <v/>
          </cell>
        </row>
        <row r="728">
          <cell r="B728" t="str">
            <v/>
          </cell>
          <cell r="D728" t="str">
            <v>Water</v>
          </cell>
          <cell r="G728" t="str">
            <v/>
          </cell>
        </row>
        <row r="729">
          <cell r="B729" t="str">
            <v/>
          </cell>
        </row>
        <row r="730">
          <cell r="B730" t="str">
            <v/>
          </cell>
        </row>
        <row r="731">
          <cell r="B731" t="str">
            <v/>
          </cell>
        </row>
        <row r="732">
          <cell r="B732" t="str">
            <v/>
          </cell>
        </row>
        <row r="733">
          <cell r="B733" t="str">
            <v/>
          </cell>
        </row>
        <row r="734">
          <cell r="B734" t="str">
            <v/>
          </cell>
        </row>
        <row r="735">
          <cell r="B735" t="str">
            <v/>
          </cell>
        </row>
        <row r="736">
          <cell r="B736" t="str">
            <v/>
          </cell>
        </row>
        <row r="737">
          <cell r="B737" t="str">
            <v/>
          </cell>
        </row>
        <row r="738">
          <cell r="B738" t="str">
            <v/>
          </cell>
        </row>
        <row r="739">
          <cell r="B739" t="str">
            <v/>
          </cell>
        </row>
        <row r="740">
          <cell r="B740" t="str">
            <v/>
          </cell>
        </row>
        <row r="741">
          <cell r="B741" t="str">
            <v/>
          </cell>
        </row>
        <row r="742">
          <cell r="B742" t="str">
            <v/>
          </cell>
        </row>
        <row r="743">
          <cell r="B743" t="str">
            <v/>
          </cell>
        </row>
        <row r="744">
          <cell r="B744" t="str">
            <v/>
          </cell>
        </row>
        <row r="745">
          <cell r="B745" t="str">
            <v/>
          </cell>
        </row>
        <row r="746">
          <cell r="B746" t="str">
            <v/>
          </cell>
        </row>
        <row r="747">
          <cell r="B747" t="str">
            <v/>
          </cell>
        </row>
        <row r="748">
          <cell r="B748" t="str">
            <v/>
          </cell>
        </row>
        <row r="749">
          <cell r="B749" t="str">
            <v/>
          </cell>
        </row>
        <row r="750">
          <cell r="B750" t="str">
            <v/>
          </cell>
        </row>
        <row r="751">
          <cell r="B751" t="str">
            <v/>
          </cell>
        </row>
        <row r="752">
          <cell r="B752" t="str">
            <v/>
          </cell>
        </row>
        <row r="753">
          <cell r="B753" t="str">
            <v/>
          </cell>
        </row>
        <row r="754">
          <cell r="B754" t="str">
            <v/>
          </cell>
        </row>
        <row r="755">
          <cell r="B755" t="str">
            <v/>
          </cell>
        </row>
        <row r="756">
          <cell r="B756" t="str">
            <v/>
          </cell>
        </row>
        <row r="757">
          <cell r="B757" t="str">
            <v/>
          </cell>
        </row>
        <row r="758">
          <cell r="B758" t="str">
            <v/>
          </cell>
        </row>
        <row r="759">
          <cell r="B759" t="str">
            <v/>
          </cell>
        </row>
        <row r="760">
          <cell r="B760" t="str">
            <v/>
          </cell>
        </row>
        <row r="761">
          <cell r="B761" t="str">
            <v/>
          </cell>
        </row>
        <row r="762">
          <cell r="B762" t="str">
            <v/>
          </cell>
        </row>
        <row r="763">
          <cell r="B763" t="str">
            <v/>
          </cell>
        </row>
        <row r="764">
          <cell r="B764" t="str">
            <v/>
          </cell>
        </row>
        <row r="765">
          <cell r="B765" t="str">
            <v/>
          </cell>
        </row>
        <row r="766">
          <cell r="B766" t="str">
            <v/>
          </cell>
        </row>
        <row r="767">
          <cell r="B767" t="str">
            <v/>
          </cell>
        </row>
        <row r="768">
          <cell r="B768" t="str">
            <v/>
          </cell>
        </row>
        <row r="769">
          <cell r="B769" t="str">
            <v/>
          </cell>
        </row>
        <row r="770">
          <cell r="B770" t="str">
            <v/>
          </cell>
        </row>
        <row r="771">
          <cell r="B771" t="str">
            <v/>
          </cell>
        </row>
        <row r="772">
          <cell r="B772" t="str">
            <v/>
          </cell>
        </row>
        <row r="773">
          <cell r="B773" t="str">
            <v/>
          </cell>
        </row>
        <row r="774">
          <cell r="B774" t="str">
            <v/>
          </cell>
        </row>
        <row r="775">
          <cell r="B775" t="str">
            <v/>
          </cell>
        </row>
        <row r="776">
          <cell r="B776" t="str">
            <v/>
          </cell>
        </row>
        <row r="777">
          <cell r="B777" t="str">
            <v/>
          </cell>
        </row>
        <row r="778">
          <cell r="B778" t="str">
            <v/>
          </cell>
        </row>
        <row r="779">
          <cell r="B779" t="str">
            <v/>
          </cell>
        </row>
        <row r="780">
          <cell r="B780" t="str">
            <v/>
          </cell>
        </row>
        <row r="781">
          <cell r="B781" t="str">
            <v/>
          </cell>
        </row>
        <row r="782">
          <cell r="B782" t="str">
            <v/>
          </cell>
        </row>
        <row r="783">
          <cell r="B783" t="str">
            <v/>
          </cell>
        </row>
        <row r="784">
          <cell r="B784" t="str">
            <v/>
          </cell>
        </row>
        <row r="785">
          <cell r="B785" t="str">
            <v/>
          </cell>
        </row>
        <row r="786">
          <cell r="B786" t="str">
            <v/>
          </cell>
        </row>
        <row r="787">
          <cell r="B787" t="str">
            <v/>
          </cell>
        </row>
        <row r="788">
          <cell r="B788" t="str">
            <v/>
          </cell>
        </row>
        <row r="789">
          <cell r="B789" t="str">
            <v/>
          </cell>
        </row>
        <row r="790">
          <cell r="B790" t="str">
            <v/>
          </cell>
        </row>
        <row r="791">
          <cell r="B791" t="str">
            <v/>
          </cell>
        </row>
        <row r="792">
          <cell r="B792" t="str">
            <v/>
          </cell>
        </row>
        <row r="793">
          <cell r="B793" t="str">
            <v/>
          </cell>
        </row>
        <row r="794">
          <cell r="B794" t="str">
            <v/>
          </cell>
        </row>
        <row r="795">
          <cell r="B795" t="str">
            <v/>
          </cell>
        </row>
        <row r="796">
          <cell r="B796" t="str">
            <v/>
          </cell>
        </row>
        <row r="797">
          <cell r="B797" t="str">
            <v/>
          </cell>
        </row>
        <row r="798">
          <cell r="B798" t="str">
            <v/>
          </cell>
        </row>
        <row r="799">
          <cell r="B799" t="str">
            <v/>
          </cell>
        </row>
        <row r="800">
          <cell r="B800" t="str">
            <v/>
          </cell>
        </row>
        <row r="801">
          <cell r="B801" t="str">
            <v/>
          </cell>
        </row>
        <row r="802">
          <cell r="B802" t="str">
            <v/>
          </cell>
        </row>
        <row r="803">
          <cell r="B803" t="str">
            <v/>
          </cell>
        </row>
        <row r="804">
          <cell r="B804" t="str">
            <v/>
          </cell>
        </row>
        <row r="805">
          <cell r="B805" t="str">
            <v/>
          </cell>
        </row>
        <row r="806">
          <cell r="B806" t="str">
            <v/>
          </cell>
        </row>
        <row r="807">
          <cell r="B807" t="str">
            <v/>
          </cell>
        </row>
        <row r="808">
          <cell r="B808" t="str">
            <v/>
          </cell>
        </row>
        <row r="809">
          <cell r="B809" t="str">
            <v/>
          </cell>
        </row>
        <row r="810">
          <cell r="B810" t="str">
            <v/>
          </cell>
        </row>
        <row r="811">
          <cell r="B811" t="str">
            <v/>
          </cell>
        </row>
        <row r="812">
          <cell r="B812" t="str">
            <v/>
          </cell>
        </row>
        <row r="813">
          <cell r="B813" t="str">
            <v/>
          </cell>
        </row>
        <row r="814">
          <cell r="B814" t="str">
            <v/>
          </cell>
        </row>
        <row r="815">
          <cell r="B815" t="str">
            <v/>
          </cell>
        </row>
        <row r="816">
          <cell r="B816" t="str">
            <v/>
          </cell>
        </row>
        <row r="817">
          <cell r="B817" t="str">
            <v/>
          </cell>
        </row>
        <row r="818">
          <cell r="B818" t="str">
            <v/>
          </cell>
        </row>
        <row r="819">
          <cell r="B819" t="str">
            <v/>
          </cell>
        </row>
        <row r="820">
          <cell r="B820" t="str">
            <v/>
          </cell>
        </row>
        <row r="821">
          <cell r="B821" t="str">
            <v/>
          </cell>
        </row>
        <row r="822">
          <cell r="B822" t="str">
            <v/>
          </cell>
        </row>
        <row r="823">
          <cell r="B823" t="str">
            <v/>
          </cell>
        </row>
        <row r="824">
          <cell r="B824" t="str">
            <v/>
          </cell>
        </row>
        <row r="825">
          <cell r="B825" t="str">
            <v/>
          </cell>
        </row>
        <row r="826">
          <cell r="B826" t="str">
            <v/>
          </cell>
        </row>
        <row r="827">
          <cell r="B827" t="str">
            <v/>
          </cell>
        </row>
        <row r="828">
          <cell r="B828" t="str">
            <v/>
          </cell>
        </row>
        <row r="829">
          <cell r="B829" t="str">
            <v/>
          </cell>
        </row>
        <row r="830">
          <cell r="B830" t="str">
            <v/>
          </cell>
        </row>
        <row r="831">
          <cell r="B831" t="str">
            <v/>
          </cell>
        </row>
        <row r="832">
          <cell r="B832" t="str">
            <v/>
          </cell>
        </row>
        <row r="833">
          <cell r="B833" t="str">
            <v/>
          </cell>
        </row>
        <row r="834">
          <cell r="B834" t="str">
            <v/>
          </cell>
        </row>
        <row r="835">
          <cell r="B835" t="str">
            <v/>
          </cell>
        </row>
        <row r="836">
          <cell r="B836" t="str">
            <v/>
          </cell>
        </row>
        <row r="837">
          <cell r="B837" t="str">
            <v/>
          </cell>
        </row>
        <row r="838">
          <cell r="B838" t="str">
            <v/>
          </cell>
          <cell r="D838">
            <v>0</v>
          </cell>
        </row>
        <row r="839">
          <cell r="B839" t="str">
            <v/>
          </cell>
        </row>
        <row r="840">
          <cell r="B840" t="str">
            <v/>
          </cell>
        </row>
        <row r="841">
          <cell r="B841" t="str">
            <v/>
          </cell>
        </row>
        <row r="842">
          <cell r="B842" t="str">
            <v/>
          </cell>
        </row>
        <row r="843">
          <cell r="B843" t="str">
            <v/>
          </cell>
        </row>
        <row r="844">
          <cell r="B844" t="str">
            <v/>
          </cell>
        </row>
        <row r="845">
          <cell r="B845" t="str">
            <v/>
          </cell>
        </row>
        <row r="846">
          <cell r="B846" t="str">
            <v/>
          </cell>
        </row>
        <row r="847">
          <cell r="B847" t="str">
            <v/>
          </cell>
        </row>
        <row r="848">
          <cell r="B848" t="str">
            <v/>
          </cell>
          <cell r="D848">
            <v>0</v>
          </cell>
          <cell r="E848">
            <v>0</v>
          </cell>
        </row>
        <row r="849">
          <cell r="B849" t="str">
            <v/>
          </cell>
        </row>
        <row r="850">
          <cell r="B850" t="str">
            <v/>
          </cell>
          <cell r="D850">
            <v>0</v>
          </cell>
        </row>
        <row r="851">
          <cell r="B851" t="str">
            <v/>
          </cell>
        </row>
        <row r="852">
          <cell r="B852" t="str">
            <v/>
          </cell>
        </row>
        <row r="853">
          <cell r="B853" t="str">
            <v/>
          </cell>
        </row>
        <row r="854">
          <cell r="B854" t="str">
            <v/>
          </cell>
        </row>
        <row r="855">
          <cell r="B855" t="str">
            <v/>
          </cell>
        </row>
        <row r="856">
          <cell r="B856" t="str">
            <v/>
          </cell>
        </row>
        <row r="857">
          <cell r="B857" t="str">
            <v/>
          </cell>
        </row>
        <row r="858">
          <cell r="B858" t="str">
            <v/>
          </cell>
        </row>
        <row r="859">
          <cell r="B859" t="str">
            <v/>
          </cell>
        </row>
        <row r="860">
          <cell r="B860" t="str">
            <v/>
          </cell>
        </row>
        <row r="861">
          <cell r="B861" t="str">
            <v/>
          </cell>
        </row>
        <row r="862">
          <cell r="B862" t="str">
            <v/>
          </cell>
        </row>
        <row r="863">
          <cell r="B863" t="str">
            <v/>
          </cell>
        </row>
        <row r="864">
          <cell r="B864" t="str">
            <v/>
          </cell>
        </row>
        <row r="865">
          <cell r="B865" t="str">
            <v/>
          </cell>
        </row>
        <row r="866">
          <cell r="B866" t="str">
            <v/>
          </cell>
        </row>
        <row r="867">
          <cell r="B867" t="str">
            <v/>
          </cell>
        </row>
        <row r="868">
          <cell r="B868" t="str">
            <v/>
          </cell>
        </row>
        <row r="869">
          <cell r="B869" t="str">
            <v/>
          </cell>
        </row>
        <row r="870">
          <cell r="B870" t="str">
            <v/>
          </cell>
        </row>
        <row r="871">
          <cell r="B871" t="str">
            <v/>
          </cell>
        </row>
        <row r="872">
          <cell r="B872" t="str">
            <v/>
          </cell>
        </row>
        <row r="873">
          <cell r="B873" t="str">
            <v/>
          </cell>
        </row>
        <row r="874">
          <cell r="B874" t="str">
            <v/>
          </cell>
        </row>
        <row r="875">
          <cell r="B875" t="str">
            <v/>
          </cell>
        </row>
        <row r="876">
          <cell r="B876" t="str">
            <v/>
          </cell>
        </row>
        <row r="877">
          <cell r="B877" t="str">
            <v/>
          </cell>
        </row>
        <row r="878">
          <cell r="B878" t="str">
            <v/>
          </cell>
        </row>
        <row r="879">
          <cell r="B879" t="str">
            <v/>
          </cell>
        </row>
        <row r="880">
          <cell r="B880" t="str">
            <v/>
          </cell>
        </row>
        <row r="881">
          <cell r="B881" t="str">
            <v/>
          </cell>
        </row>
        <row r="882">
          <cell r="B882" t="str">
            <v/>
          </cell>
        </row>
        <row r="883">
          <cell r="B883" t="str">
            <v/>
          </cell>
        </row>
        <row r="884">
          <cell r="B884" t="str">
            <v/>
          </cell>
        </row>
        <row r="885">
          <cell r="B885" t="str">
            <v/>
          </cell>
        </row>
        <row r="886">
          <cell r="B886" t="str">
            <v/>
          </cell>
        </row>
        <row r="887">
          <cell r="B887" t="str">
            <v/>
          </cell>
        </row>
        <row r="888">
          <cell r="B888" t="str">
            <v/>
          </cell>
        </row>
        <row r="889">
          <cell r="B889" t="str">
            <v/>
          </cell>
        </row>
        <row r="890">
          <cell r="B890" t="str">
            <v/>
          </cell>
        </row>
        <row r="891">
          <cell r="B891" t="str">
            <v/>
          </cell>
        </row>
        <row r="892">
          <cell r="B892" t="str">
            <v/>
          </cell>
        </row>
        <row r="893">
          <cell r="B893" t="str">
            <v/>
          </cell>
        </row>
        <row r="894">
          <cell r="B894" t="str">
            <v/>
          </cell>
        </row>
        <row r="895">
          <cell r="B895" t="str">
            <v/>
          </cell>
        </row>
        <row r="896">
          <cell r="B896" t="str">
            <v/>
          </cell>
        </row>
        <row r="897">
          <cell r="B897" t="str">
            <v/>
          </cell>
        </row>
        <row r="898">
          <cell r="B898" t="str">
            <v/>
          </cell>
        </row>
        <row r="899">
          <cell r="B899" t="str">
            <v/>
          </cell>
        </row>
        <row r="900">
          <cell r="B900" t="str">
            <v/>
          </cell>
        </row>
        <row r="901">
          <cell r="B901" t="str">
            <v/>
          </cell>
        </row>
        <row r="902">
          <cell r="B902" t="str">
            <v/>
          </cell>
        </row>
        <row r="903">
          <cell r="B903" t="str">
            <v/>
          </cell>
        </row>
        <row r="904">
          <cell r="B904" t="str">
            <v/>
          </cell>
        </row>
        <row r="905">
          <cell r="B905" t="str">
            <v/>
          </cell>
        </row>
        <row r="906">
          <cell r="B906" t="str">
            <v/>
          </cell>
        </row>
        <row r="907">
          <cell r="B907" t="str">
            <v/>
          </cell>
        </row>
        <row r="908">
          <cell r="B908" t="str">
            <v/>
          </cell>
        </row>
        <row r="909">
          <cell r="B909" t="str">
            <v/>
          </cell>
        </row>
        <row r="910">
          <cell r="B910" t="str">
            <v/>
          </cell>
        </row>
        <row r="911">
          <cell r="B911" t="str">
            <v/>
          </cell>
        </row>
        <row r="912">
          <cell r="B912" t="str">
            <v/>
          </cell>
        </row>
        <row r="913">
          <cell r="B913" t="str">
            <v/>
          </cell>
        </row>
        <row r="914">
          <cell r="B914" t="str">
            <v/>
          </cell>
        </row>
        <row r="915">
          <cell r="B915" t="str">
            <v/>
          </cell>
        </row>
        <row r="916">
          <cell r="B916" t="str">
            <v/>
          </cell>
        </row>
        <row r="917">
          <cell r="B917" t="str">
            <v/>
          </cell>
        </row>
        <row r="918">
          <cell r="B918" t="str">
            <v/>
          </cell>
        </row>
        <row r="919">
          <cell r="B919" t="str">
            <v/>
          </cell>
        </row>
        <row r="920">
          <cell r="B920" t="str">
            <v/>
          </cell>
        </row>
        <row r="921">
          <cell r="B921" t="str">
            <v/>
          </cell>
        </row>
        <row r="922">
          <cell r="B922" t="str">
            <v/>
          </cell>
        </row>
        <row r="923">
          <cell r="B923" t="str">
            <v/>
          </cell>
        </row>
        <row r="924">
          <cell r="B924" t="str">
            <v/>
          </cell>
        </row>
        <row r="925">
          <cell r="B925" t="str">
            <v/>
          </cell>
        </row>
        <row r="926">
          <cell r="B926" t="str">
            <v/>
          </cell>
        </row>
        <row r="927">
          <cell r="B927" t="str">
            <v/>
          </cell>
        </row>
        <row r="928">
          <cell r="B928" t="str">
            <v/>
          </cell>
        </row>
        <row r="929">
          <cell r="B929" t="str">
            <v/>
          </cell>
        </row>
        <row r="930">
          <cell r="B930" t="str">
            <v/>
          </cell>
        </row>
        <row r="931">
          <cell r="B931" t="str">
            <v/>
          </cell>
        </row>
        <row r="932">
          <cell r="B932" t="str">
            <v/>
          </cell>
        </row>
        <row r="933">
          <cell r="B933" t="str">
            <v/>
          </cell>
        </row>
        <row r="934">
          <cell r="B934" t="str">
            <v/>
          </cell>
        </row>
        <row r="935">
          <cell r="B935" t="str">
            <v/>
          </cell>
        </row>
        <row r="936">
          <cell r="B936" t="str">
            <v/>
          </cell>
        </row>
        <row r="937">
          <cell r="B937" t="str">
            <v/>
          </cell>
        </row>
        <row r="938">
          <cell r="B938" t="str">
            <v/>
          </cell>
        </row>
        <row r="939">
          <cell r="B939" t="str">
            <v/>
          </cell>
        </row>
        <row r="940">
          <cell r="B940" t="str">
            <v/>
          </cell>
        </row>
        <row r="941">
          <cell r="B941" t="str">
            <v/>
          </cell>
        </row>
        <row r="942">
          <cell r="B942" t="str">
            <v/>
          </cell>
        </row>
        <row r="943">
          <cell r="B943" t="str">
            <v/>
          </cell>
        </row>
        <row r="944">
          <cell r="B944" t="str">
            <v/>
          </cell>
        </row>
        <row r="945">
          <cell r="B945" t="str">
            <v/>
          </cell>
        </row>
        <row r="946">
          <cell r="B946" t="str">
            <v/>
          </cell>
        </row>
        <row r="947">
          <cell r="B947" t="str">
            <v/>
          </cell>
        </row>
        <row r="948">
          <cell r="B948" t="str">
            <v/>
          </cell>
        </row>
        <row r="949">
          <cell r="B949" t="str">
            <v/>
          </cell>
        </row>
        <row r="950">
          <cell r="B950" t="str">
            <v/>
          </cell>
        </row>
        <row r="951">
          <cell r="B951" t="str">
            <v/>
          </cell>
        </row>
        <row r="952">
          <cell r="B952" t="str">
            <v/>
          </cell>
        </row>
        <row r="953">
          <cell r="B953" t="str">
            <v/>
          </cell>
        </row>
        <row r="954">
          <cell r="B954" t="str">
            <v/>
          </cell>
        </row>
        <row r="955">
          <cell r="B955" t="str">
            <v/>
          </cell>
        </row>
        <row r="956">
          <cell r="B956" t="str">
            <v/>
          </cell>
        </row>
        <row r="957">
          <cell r="B957" t="str">
            <v/>
          </cell>
        </row>
        <row r="958">
          <cell r="B958" t="str">
            <v/>
          </cell>
        </row>
        <row r="959">
          <cell r="B959" t="str">
            <v/>
          </cell>
        </row>
        <row r="960">
          <cell r="B960" t="str">
            <v/>
          </cell>
        </row>
        <row r="961">
          <cell r="B961" t="str">
            <v/>
          </cell>
          <cell r="D961">
            <v>0</v>
          </cell>
        </row>
        <row r="962">
          <cell r="B962" t="str">
            <v/>
          </cell>
        </row>
        <row r="963">
          <cell r="B963" t="str">
            <v/>
          </cell>
        </row>
        <row r="964">
          <cell r="B964" t="str">
            <v/>
          </cell>
        </row>
        <row r="965">
          <cell r="B965" t="str">
            <v/>
          </cell>
        </row>
        <row r="966">
          <cell r="B966" t="str">
            <v/>
          </cell>
        </row>
        <row r="967">
          <cell r="B967" t="str">
            <v/>
          </cell>
        </row>
        <row r="968">
          <cell r="B968" t="str">
            <v/>
          </cell>
        </row>
        <row r="969">
          <cell r="B969" t="str">
            <v/>
          </cell>
        </row>
        <row r="970">
          <cell r="B970" t="str">
            <v/>
          </cell>
        </row>
        <row r="971">
          <cell r="B971" t="str">
            <v/>
          </cell>
        </row>
        <row r="972">
          <cell r="B972" t="str">
            <v/>
          </cell>
        </row>
        <row r="973">
          <cell r="B973" t="str">
            <v/>
          </cell>
        </row>
        <row r="974">
          <cell r="B974" t="str">
            <v/>
          </cell>
        </row>
        <row r="975">
          <cell r="B975" t="str">
            <v/>
          </cell>
        </row>
        <row r="976">
          <cell r="B976" t="str">
            <v/>
          </cell>
        </row>
        <row r="977">
          <cell r="B977" t="str">
            <v/>
          </cell>
        </row>
        <row r="978">
          <cell r="B978" t="str">
            <v/>
          </cell>
        </row>
        <row r="979">
          <cell r="B979" t="str">
            <v/>
          </cell>
        </row>
        <row r="980">
          <cell r="B980" t="str">
            <v/>
          </cell>
        </row>
        <row r="981">
          <cell r="B981" t="str">
            <v/>
          </cell>
        </row>
        <row r="982">
          <cell r="B982" t="str">
            <v/>
          </cell>
        </row>
        <row r="983">
          <cell r="B983" t="str">
            <v/>
          </cell>
        </row>
        <row r="984">
          <cell r="B984" t="str">
            <v/>
          </cell>
        </row>
        <row r="985">
          <cell r="B985" t="str">
            <v/>
          </cell>
        </row>
        <row r="986">
          <cell r="B986" t="str">
            <v/>
          </cell>
        </row>
        <row r="987">
          <cell r="B987" t="str">
            <v/>
          </cell>
        </row>
        <row r="988">
          <cell r="B988" t="str">
            <v/>
          </cell>
        </row>
        <row r="989">
          <cell r="B989" t="str">
            <v/>
          </cell>
        </row>
        <row r="990">
          <cell r="B990" t="str">
            <v/>
          </cell>
        </row>
        <row r="991">
          <cell r="B991" t="str">
            <v/>
          </cell>
        </row>
        <row r="992">
          <cell r="B992" t="str">
            <v/>
          </cell>
        </row>
        <row r="993">
          <cell r="B993" t="str">
            <v/>
          </cell>
        </row>
        <row r="994">
          <cell r="B994" t="str">
            <v/>
          </cell>
        </row>
        <row r="995">
          <cell r="B995" t="str">
            <v/>
          </cell>
        </row>
        <row r="996">
          <cell r="B996" t="str">
            <v/>
          </cell>
        </row>
        <row r="997">
          <cell r="B997" t="str">
            <v/>
          </cell>
        </row>
        <row r="998">
          <cell r="B998" t="str">
            <v/>
          </cell>
        </row>
        <row r="999">
          <cell r="B999" t="str">
            <v/>
          </cell>
        </row>
        <row r="1000">
          <cell r="B1000" t="str">
            <v/>
          </cell>
        </row>
        <row r="1001">
          <cell r="B1001" t="str">
            <v/>
          </cell>
        </row>
        <row r="1002">
          <cell r="B1002" t="str">
            <v/>
          </cell>
        </row>
        <row r="1003">
          <cell r="B1003" t="str">
            <v/>
          </cell>
        </row>
        <row r="1004">
          <cell r="B1004" t="str">
            <v/>
          </cell>
        </row>
        <row r="1005">
          <cell r="B1005" t="str">
            <v/>
          </cell>
        </row>
        <row r="1006">
          <cell r="B1006" t="str">
            <v/>
          </cell>
        </row>
        <row r="1007">
          <cell r="B1007" t="str">
            <v/>
          </cell>
        </row>
        <row r="1008">
          <cell r="B1008" t="str">
            <v/>
          </cell>
        </row>
        <row r="1009">
          <cell r="B1009" t="str">
            <v/>
          </cell>
        </row>
        <row r="1010">
          <cell r="B1010" t="str">
            <v/>
          </cell>
        </row>
        <row r="1011">
          <cell r="B1011" t="str">
            <v/>
          </cell>
        </row>
        <row r="1012">
          <cell r="B1012" t="str">
            <v/>
          </cell>
        </row>
        <row r="1013">
          <cell r="B1013" t="str">
            <v/>
          </cell>
        </row>
        <row r="1014">
          <cell r="B1014" t="str">
            <v/>
          </cell>
        </row>
        <row r="1015">
          <cell r="B1015" t="str">
            <v/>
          </cell>
        </row>
        <row r="1016">
          <cell r="B1016" t="str">
            <v/>
          </cell>
        </row>
        <row r="1017">
          <cell r="B1017" t="str">
            <v/>
          </cell>
        </row>
        <row r="1018">
          <cell r="B1018" t="str">
            <v/>
          </cell>
        </row>
        <row r="1019">
          <cell r="B1019" t="str">
            <v/>
          </cell>
        </row>
        <row r="1020">
          <cell r="B1020" t="str">
            <v/>
          </cell>
        </row>
        <row r="1021">
          <cell r="B1021" t="str">
            <v/>
          </cell>
        </row>
        <row r="1022">
          <cell r="B1022" t="str">
            <v/>
          </cell>
        </row>
        <row r="1023">
          <cell r="B1023" t="str">
            <v/>
          </cell>
        </row>
        <row r="1024">
          <cell r="B1024" t="str">
            <v/>
          </cell>
        </row>
        <row r="1025">
          <cell r="B1025" t="str">
            <v/>
          </cell>
        </row>
        <row r="1026">
          <cell r="B1026" t="str">
            <v/>
          </cell>
        </row>
        <row r="1027">
          <cell r="B1027" t="str">
            <v/>
          </cell>
        </row>
        <row r="1028">
          <cell r="B1028" t="str">
            <v/>
          </cell>
        </row>
        <row r="1029">
          <cell r="B1029" t="str">
            <v/>
          </cell>
        </row>
        <row r="1030">
          <cell r="B1030" t="str">
            <v/>
          </cell>
        </row>
        <row r="1031">
          <cell r="B1031" t="str">
            <v/>
          </cell>
        </row>
        <row r="1032">
          <cell r="B1032" t="str">
            <v/>
          </cell>
        </row>
        <row r="1033">
          <cell r="B1033" t="str">
            <v/>
          </cell>
        </row>
        <row r="1034">
          <cell r="B1034" t="str">
            <v/>
          </cell>
        </row>
        <row r="1035">
          <cell r="B1035" t="str">
            <v/>
          </cell>
        </row>
        <row r="1036">
          <cell r="B1036" t="str">
            <v/>
          </cell>
        </row>
        <row r="1037">
          <cell r="B1037" t="str">
            <v/>
          </cell>
        </row>
        <row r="1038">
          <cell r="B1038" t="str">
            <v/>
          </cell>
        </row>
        <row r="1039">
          <cell r="B1039" t="str">
            <v/>
          </cell>
        </row>
        <row r="1040">
          <cell r="B1040" t="str">
            <v/>
          </cell>
        </row>
        <row r="1041">
          <cell r="B1041" t="str">
            <v/>
          </cell>
        </row>
        <row r="1042">
          <cell r="B1042" t="str">
            <v/>
          </cell>
        </row>
        <row r="1043">
          <cell r="B1043" t="str">
            <v/>
          </cell>
        </row>
        <row r="1044">
          <cell r="B1044" t="str">
            <v/>
          </cell>
        </row>
        <row r="1045">
          <cell r="B1045" t="str">
            <v/>
          </cell>
        </row>
        <row r="1046">
          <cell r="B1046" t="str">
            <v/>
          </cell>
        </row>
        <row r="1047">
          <cell r="B1047" t="str">
            <v/>
          </cell>
        </row>
        <row r="1048">
          <cell r="B1048" t="str">
            <v/>
          </cell>
        </row>
        <row r="1049">
          <cell r="B1049" t="str">
            <v/>
          </cell>
        </row>
        <row r="1050">
          <cell r="B1050" t="str">
            <v/>
          </cell>
        </row>
        <row r="1051">
          <cell r="B1051" t="str">
            <v/>
          </cell>
        </row>
        <row r="1052">
          <cell r="B1052" t="str">
            <v/>
          </cell>
        </row>
        <row r="1053">
          <cell r="B1053" t="str">
            <v/>
          </cell>
        </row>
        <row r="1054">
          <cell r="B1054" t="str">
            <v/>
          </cell>
        </row>
        <row r="1055">
          <cell r="B1055" t="str">
            <v/>
          </cell>
        </row>
        <row r="1056">
          <cell r="B1056" t="str">
            <v/>
          </cell>
        </row>
        <row r="1057">
          <cell r="B1057" t="str">
            <v/>
          </cell>
        </row>
        <row r="1058">
          <cell r="B1058" t="str">
            <v/>
          </cell>
        </row>
        <row r="1059">
          <cell r="B1059" t="str">
            <v/>
          </cell>
        </row>
        <row r="1060">
          <cell r="B1060" t="str">
            <v/>
          </cell>
        </row>
        <row r="1061">
          <cell r="B1061" t="str">
            <v/>
          </cell>
        </row>
        <row r="1062">
          <cell r="B1062" t="str">
            <v/>
          </cell>
        </row>
        <row r="1063">
          <cell r="B1063" t="str">
            <v/>
          </cell>
        </row>
        <row r="1064">
          <cell r="B1064" t="str">
            <v/>
          </cell>
        </row>
        <row r="1065">
          <cell r="B1065" t="str">
            <v/>
          </cell>
        </row>
        <row r="1066">
          <cell r="B1066" t="str">
            <v/>
          </cell>
        </row>
        <row r="1067">
          <cell r="B1067" t="str">
            <v/>
          </cell>
        </row>
        <row r="1068">
          <cell r="B1068" t="str">
            <v/>
          </cell>
        </row>
        <row r="1069">
          <cell r="B1069" t="str">
            <v/>
          </cell>
        </row>
        <row r="1070">
          <cell r="B1070" t="str">
            <v/>
          </cell>
        </row>
        <row r="1071">
          <cell r="B1071" t="str">
            <v/>
          </cell>
        </row>
        <row r="1072">
          <cell r="B1072" t="str">
            <v/>
          </cell>
        </row>
        <row r="1073">
          <cell r="B1073" t="str">
            <v/>
          </cell>
        </row>
        <row r="1074">
          <cell r="B1074" t="str">
            <v/>
          </cell>
        </row>
        <row r="1075">
          <cell r="B1075" t="str">
            <v/>
          </cell>
        </row>
        <row r="1076">
          <cell r="B1076" t="str">
            <v/>
          </cell>
        </row>
        <row r="1077">
          <cell r="B1077" t="str">
            <v/>
          </cell>
        </row>
        <row r="1078">
          <cell r="B1078" t="str">
            <v/>
          </cell>
        </row>
        <row r="1079">
          <cell r="B1079" t="str">
            <v/>
          </cell>
        </row>
        <row r="1080">
          <cell r="B1080" t="str">
            <v/>
          </cell>
        </row>
        <row r="1081">
          <cell r="B1081" t="str">
            <v/>
          </cell>
        </row>
        <row r="1082">
          <cell r="B1082" t="str">
            <v/>
          </cell>
        </row>
        <row r="1083">
          <cell r="B1083" t="str">
            <v/>
          </cell>
        </row>
        <row r="1084">
          <cell r="B1084" t="str">
            <v/>
          </cell>
        </row>
        <row r="1085">
          <cell r="B1085" t="str">
            <v/>
          </cell>
        </row>
        <row r="1086">
          <cell r="B1086" t="str">
            <v/>
          </cell>
        </row>
        <row r="1087">
          <cell r="B1087" t="str">
            <v/>
          </cell>
        </row>
        <row r="1088">
          <cell r="B1088" t="str">
            <v/>
          </cell>
        </row>
        <row r="1089">
          <cell r="B1089" t="str">
            <v/>
          </cell>
        </row>
        <row r="1090">
          <cell r="B1090" t="str">
            <v/>
          </cell>
        </row>
        <row r="1091">
          <cell r="B1091" t="str">
            <v/>
          </cell>
        </row>
        <row r="1092">
          <cell r="B1092" t="str">
            <v/>
          </cell>
        </row>
        <row r="1093">
          <cell r="B1093" t="str">
            <v/>
          </cell>
        </row>
        <row r="1094">
          <cell r="B1094" t="str">
            <v/>
          </cell>
        </row>
        <row r="1095">
          <cell r="B1095" t="str">
            <v/>
          </cell>
        </row>
        <row r="1096">
          <cell r="B1096" t="str">
            <v/>
          </cell>
        </row>
        <row r="1097">
          <cell r="B1097" t="str">
            <v/>
          </cell>
        </row>
        <row r="1098">
          <cell r="B1098" t="str">
            <v/>
          </cell>
        </row>
        <row r="1099">
          <cell r="B1099" t="str">
            <v/>
          </cell>
        </row>
        <row r="1100">
          <cell r="B1100" t="str">
            <v/>
          </cell>
        </row>
        <row r="1101">
          <cell r="B1101" t="str">
            <v/>
          </cell>
        </row>
        <row r="1102">
          <cell r="B1102" t="str">
            <v/>
          </cell>
        </row>
        <row r="1103">
          <cell r="B1103" t="str">
            <v/>
          </cell>
        </row>
        <row r="1104">
          <cell r="B1104" t="str">
            <v/>
          </cell>
        </row>
        <row r="1105">
          <cell r="B1105" t="str">
            <v/>
          </cell>
        </row>
        <row r="1106">
          <cell r="B1106" t="str">
            <v/>
          </cell>
        </row>
        <row r="1107">
          <cell r="B1107" t="str">
            <v/>
          </cell>
        </row>
        <row r="1108">
          <cell r="B1108" t="str">
            <v/>
          </cell>
        </row>
        <row r="1109">
          <cell r="B1109" t="str">
            <v/>
          </cell>
        </row>
        <row r="1110">
          <cell r="B1110" t="str">
            <v/>
          </cell>
        </row>
        <row r="1111">
          <cell r="B1111" t="str">
            <v/>
          </cell>
        </row>
        <row r="1112">
          <cell r="B1112" t="str">
            <v/>
          </cell>
        </row>
        <row r="1113">
          <cell r="B1113" t="str">
            <v/>
          </cell>
        </row>
        <row r="1114">
          <cell r="B1114" t="str">
            <v/>
          </cell>
        </row>
        <row r="1115">
          <cell r="B1115" t="str">
            <v/>
          </cell>
        </row>
        <row r="1116">
          <cell r="B1116" t="str">
            <v/>
          </cell>
        </row>
        <row r="1117">
          <cell r="B1117" t="str">
            <v/>
          </cell>
        </row>
        <row r="1118">
          <cell r="B1118" t="str">
            <v/>
          </cell>
        </row>
        <row r="1119">
          <cell r="B1119" t="str">
            <v/>
          </cell>
        </row>
        <row r="1120">
          <cell r="B1120" t="str">
            <v/>
          </cell>
        </row>
        <row r="1121">
          <cell r="B1121" t="str">
            <v/>
          </cell>
        </row>
        <row r="1122">
          <cell r="B1122" t="str">
            <v/>
          </cell>
        </row>
        <row r="1123">
          <cell r="B1123" t="str">
            <v/>
          </cell>
        </row>
        <row r="1124">
          <cell r="B1124" t="str">
            <v/>
          </cell>
        </row>
        <row r="1125">
          <cell r="B1125" t="str">
            <v/>
          </cell>
        </row>
        <row r="1126">
          <cell r="B1126" t="str">
            <v/>
          </cell>
        </row>
        <row r="1127">
          <cell r="B1127" t="str">
            <v/>
          </cell>
        </row>
        <row r="1128">
          <cell r="B1128" t="str">
            <v/>
          </cell>
        </row>
        <row r="1129">
          <cell r="B1129" t="str">
            <v/>
          </cell>
        </row>
        <row r="1130">
          <cell r="B1130" t="str">
            <v/>
          </cell>
        </row>
        <row r="1131">
          <cell r="B1131" t="str">
            <v/>
          </cell>
        </row>
        <row r="1132">
          <cell r="B1132" t="str">
            <v/>
          </cell>
          <cell r="D1132" t="str">
            <v/>
          </cell>
        </row>
        <row r="1133">
          <cell r="B1133" t="str">
            <v/>
          </cell>
          <cell r="D1133" t="str">
            <v/>
          </cell>
        </row>
        <row r="1134">
          <cell r="B1134" t="str">
            <v/>
          </cell>
          <cell r="D1134" t="str">
            <v>Dwarf</v>
          </cell>
        </row>
        <row r="1135">
          <cell r="B1135" t="str">
            <v/>
          </cell>
          <cell r="D1135" t="str">
            <v>Gnome</v>
          </cell>
        </row>
        <row r="1136">
          <cell r="B1136" t="str">
            <v/>
          </cell>
          <cell r="D1136" t="str">
            <v>Goliath</v>
          </cell>
        </row>
        <row r="1137">
          <cell r="B1137" t="str">
            <v/>
          </cell>
        </row>
        <row r="1138">
          <cell r="B1138" t="str">
            <v/>
          </cell>
        </row>
        <row r="1139">
          <cell r="B1139" t="str">
            <v/>
          </cell>
        </row>
        <row r="1140">
          <cell r="B1140" t="str">
            <v/>
          </cell>
        </row>
        <row r="1141">
          <cell r="B1141" t="str">
            <v/>
          </cell>
        </row>
        <row r="1142">
          <cell r="B1142" t="str">
            <v/>
          </cell>
        </row>
        <row r="1143">
          <cell r="B1143" t="str">
            <v/>
          </cell>
        </row>
        <row r="1144">
          <cell r="B1144" t="str">
            <v/>
          </cell>
        </row>
        <row r="1145">
          <cell r="B1145" t="str">
            <v/>
          </cell>
        </row>
        <row r="1146">
          <cell r="B1146" t="str">
            <v/>
          </cell>
        </row>
        <row r="1147">
          <cell r="B1147" t="str">
            <v/>
          </cell>
        </row>
        <row r="1148">
          <cell r="B1148" t="str">
            <v/>
          </cell>
        </row>
        <row r="1149">
          <cell r="B1149" t="str">
            <v/>
          </cell>
        </row>
        <row r="1150">
          <cell r="B1150" t="str">
            <v/>
          </cell>
        </row>
        <row r="1151">
          <cell r="B1151" t="str">
            <v/>
          </cell>
        </row>
        <row r="1152">
          <cell r="B1152" t="str">
            <v/>
          </cell>
        </row>
        <row r="1153">
          <cell r="B1153" t="str">
            <v/>
          </cell>
        </row>
        <row r="1154">
          <cell r="B1154" t="str">
            <v/>
          </cell>
        </row>
        <row r="1155">
          <cell r="B1155" t="str">
            <v/>
          </cell>
        </row>
        <row r="1156">
          <cell r="B1156" t="str">
            <v/>
          </cell>
        </row>
        <row r="1157">
          <cell r="B1157" t="str">
            <v/>
          </cell>
        </row>
        <row r="1158">
          <cell r="B1158" t="str">
            <v/>
          </cell>
        </row>
        <row r="1159">
          <cell r="B1159" t="str">
            <v/>
          </cell>
        </row>
        <row r="1160">
          <cell r="B1160" t="str">
            <v/>
          </cell>
        </row>
        <row r="1161">
          <cell r="B1161" t="str">
            <v/>
          </cell>
        </row>
        <row r="1162">
          <cell r="B1162" t="str">
            <v/>
          </cell>
        </row>
        <row r="1163">
          <cell r="B1163" t="str">
            <v/>
          </cell>
        </row>
        <row r="1164">
          <cell r="B1164" t="str">
            <v/>
          </cell>
        </row>
        <row r="1165">
          <cell r="B1165" t="str">
            <v/>
          </cell>
        </row>
        <row r="1166">
          <cell r="B1166" t="str">
            <v/>
          </cell>
        </row>
        <row r="1167">
          <cell r="B1167" t="str">
            <v/>
          </cell>
        </row>
        <row r="1168">
          <cell r="B1168" t="str">
            <v/>
          </cell>
        </row>
        <row r="1169">
          <cell r="B1169" t="str">
            <v/>
          </cell>
        </row>
        <row r="1170">
          <cell r="B1170" t="str">
            <v/>
          </cell>
        </row>
        <row r="1171">
          <cell r="B1171" t="str">
            <v/>
          </cell>
        </row>
        <row r="1172">
          <cell r="B1172" t="str">
            <v/>
          </cell>
        </row>
        <row r="1173">
          <cell r="B1173" t="str">
            <v/>
          </cell>
        </row>
        <row r="1174">
          <cell r="B1174" t="str">
            <v/>
          </cell>
        </row>
        <row r="1175">
          <cell r="B1175" t="str">
            <v/>
          </cell>
        </row>
        <row r="1176">
          <cell r="B1176" t="str">
            <v/>
          </cell>
        </row>
        <row r="1177">
          <cell r="B1177" t="str">
            <v/>
          </cell>
        </row>
        <row r="1178">
          <cell r="B1178" t="str">
            <v/>
          </cell>
        </row>
        <row r="1179">
          <cell r="B1179" t="str">
            <v/>
          </cell>
        </row>
        <row r="1180">
          <cell r="B1180" t="str">
            <v/>
          </cell>
        </row>
        <row r="1181">
          <cell r="B1181" t="str">
            <v/>
          </cell>
        </row>
        <row r="1182">
          <cell r="B1182" t="str">
            <v/>
          </cell>
        </row>
        <row r="1183">
          <cell r="B1183" t="str">
            <v/>
          </cell>
        </row>
        <row r="1184">
          <cell r="B1184" t="str">
            <v/>
          </cell>
        </row>
        <row r="1185">
          <cell r="B1185" t="str">
            <v/>
          </cell>
        </row>
        <row r="1186">
          <cell r="B1186" t="str">
            <v/>
          </cell>
        </row>
        <row r="1187">
          <cell r="B1187" t="str">
            <v/>
          </cell>
        </row>
        <row r="1188">
          <cell r="B1188" t="str">
            <v/>
          </cell>
        </row>
        <row r="1189">
          <cell r="B1189" t="str">
            <v/>
          </cell>
        </row>
        <row r="1190">
          <cell r="B1190" t="str">
            <v/>
          </cell>
        </row>
        <row r="1191">
          <cell r="B1191" t="str">
            <v/>
          </cell>
        </row>
        <row r="1192">
          <cell r="B1192" t="str">
            <v/>
          </cell>
        </row>
        <row r="1193">
          <cell r="B1193" t="str">
            <v/>
          </cell>
        </row>
        <row r="1194">
          <cell r="B1194" t="str">
            <v/>
          </cell>
        </row>
        <row r="1195">
          <cell r="B1195" t="str">
            <v/>
          </cell>
        </row>
        <row r="1196">
          <cell r="B1196" t="str">
            <v/>
          </cell>
        </row>
        <row r="1197">
          <cell r="B1197" t="str">
            <v/>
          </cell>
        </row>
        <row r="1198">
          <cell r="B1198" t="str">
            <v/>
          </cell>
        </row>
        <row r="1199">
          <cell r="B1199" t="str">
            <v/>
          </cell>
        </row>
        <row r="1200">
          <cell r="B1200" t="str">
            <v/>
          </cell>
        </row>
        <row r="1201">
          <cell r="B1201" t="str">
            <v/>
          </cell>
        </row>
        <row r="1202">
          <cell r="B1202" t="str">
            <v/>
          </cell>
        </row>
        <row r="1203">
          <cell r="B1203" t="str">
            <v/>
          </cell>
        </row>
        <row r="1204">
          <cell r="B1204" t="str">
            <v/>
          </cell>
        </row>
        <row r="1205">
          <cell r="B1205" t="str">
            <v/>
          </cell>
        </row>
        <row r="1206">
          <cell r="B1206" t="str">
            <v/>
          </cell>
        </row>
        <row r="1207">
          <cell r="B1207" t="str">
            <v/>
          </cell>
        </row>
        <row r="1208">
          <cell r="B1208" t="str">
            <v/>
          </cell>
        </row>
        <row r="1209">
          <cell r="B1209" t="str">
            <v/>
          </cell>
        </row>
        <row r="1210">
          <cell r="B1210" t="str">
            <v/>
          </cell>
        </row>
        <row r="1211">
          <cell r="B1211" t="str">
            <v/>
          </cell>
        </row>
        <row r="1212">
          <cell r="B1212" t="str">
            <v/>
          </cell>
        </row>
        <row r="1213">
          <cell r="B1213" t="str">
            <v/>
          </cell>
        </row>
        <row r="1214">
          <cell r="B1214" t="str">
            <v/>
          </cell>
        </row>
        <row r="1215">
          <cell r="B1215" t="str">
            <v/>
          </cell>
        </row>
        <row r="1216">
          <cell r="B1216" t="str">
            <v/>
          </cell>
        </row>
        <row r="1217">
          <cell r="B1217" t="str">
            <v/>
          </cell>
        </row>
        <row r="1218">
          <cell r="B1218" t="str">
            <v/>
          </cell>
        </row>
        <row r="1219">
          <cell r="B1219" t="str">
            <v/>
          </cell>
        </row>
        <row r="1220">
          <cell r="B1220" t="str">
            <v/>
          </cell>
        </row>
        <row r="1221">
          <cell r="B1221" t="str">
            <v/>
          </cell>
        </row>
        <row r="1222">
          <cell r="B1222" t="str">
            <v/>
          </cell>
        </row>
        <row r="1223">
          <cell r="B1223" t="str">
            <v/>
          </cell>
        </row>
        <row r="1224">
          <cell r="B1224" t="str">
            <v/>
          </cell>
        </row>
        <row r="1225">
          <cell r="B1225" t="str">
            <v/>
          </cell>
        </row>
        <row r="1226">
          <cell r="B1226" t="str">
            <v/>
          </cell>
        </row>
        <row r="1227">
          <cell r="B1227" t="str">
            <v/>
          </cell>
        </row>
        <row r="1228">
          <cell r="B1228" t="str">
            <v/>
          </cell>
        </row>
        <row r="1229">
          <cell r="B1229" t="str">
            <v/>
          </cell>
        </row>
        <row r="1230">
          <cell r="B1230" t="str">
            <v/>
          </cell>
        </row>
        <row r="1231">
          <cell r="B1231" t="str">
            <v/>
          </cell>
        </row>
        <row r="1232">
          <cell r="B1232" t="str">
            <v/>
          </cell>
        </row>
        <row r="1233">
          <cell r="B1233" t="str">
            <v/>
          </cell>
        </row>
        <row r="1234">
          <cell r="B1234" t="str">
            <v/>
          </cell>
        </row>
        <row r="1235">
          <cell r="B1235" t="str">
            <v/>
          </cell>
        </row>
        <row r="1236">
          <cell r="B1236" t="str">
            <v/>
          </cell>
        </row>
        <row r="1237">
          <cell r="B1237" t="str">
            <v/>
          </cell>
        </row>
        <row r="1238">
          <cell r="B1238" t="str">
            <v/>
          </cell>
        </row>
        <row r="1239">
          <cell r="B1239" t="str">
            <v/>
          </cell>
        </row>
        <row r="1240">
          <cell r="B1240" t="str">
            <v/>
          </cell>
        </row>
        <row r="1241">
          <cell r="B1241" t="str">
            <v/>
          </cell>
        </row>
        <row r="1242">
          <cell r="B1242" t="str">
            <v/>
          </cell>
        </row>
        <row r="1243">
          <cell r="B1243" t="str">
            <v/>
          </cell>
        </row>
        <row r="1244">
          <cell r="B1244" t="str">
            <v/>
          </cell>
        </row>
        <row r="1245">
          <cell r="B1245" t="str">
            <v/>
          </cell>
        </row>
        <row r="1246">
          <cell r="B1246" t="str">
            <v/>
          </cell>
        </row>
        <row r="1247">
          <cell r="B1247" t="str">
            <v/>
          </cell>
        </row>
        <row r="1248">
          <cell r="B1248" t="str">
            <v/>
          </cell>
        </row>
        <row r="1249">
          <cell r="B1249" t="str">
            <v/>
          </cell>
        </row>
        <row r="1250">
          <cell r="B1250" t="str">
            <v/>
          </cell>
        </row>
        <row r="1251">
          <cell r="B1251" t="str">
            <v/>
          </cell>
        </row>
        <row r="1252">
          <cell r="B1252" t="str">
            <v/>
          </cell>
        </row>
        <row r="1253">
          <cell r="B1253" t="str">
            <v/>
          </cell>
        </row>
        <row r="1254">
          <cell r="B1254" t="str">
            <v/>
          </cell>
        </row>
        <row r="1255">
          <cell r="B1255" t="str">
            <v/>
          </cell>
        </row>
        <row r="1256">
          <cell r="B1256" t="str">
            <v/>
          </cell>
        </row>
        <row r="1257">
          <cell r="B1257" t="str">
            <v/>
          </cell>
        </row>
        <row r="1258">
          <cell r="B1258" t="str">
            <v/>
          </cell>
        </row>
        <row r="1259">
          <cell r="B1259" t="str">
            <v/>
          </cell>
        </row>
        <row r="1260">
          <cell r="B1260" t="str">
            <v/>
          </cell>
        </row>
        <row r="1261">
          <cell r="B1261" t="str">
            <v/>
          </cell>
        </row>
        <row r="1262">
          <cell r="B1262" t="str">
            <v/>
          </cell>
        </row>
        <row r="1263">
          <cell r="B1263" t="str">
            <v/>
          </cell>
        </row>
        <row r="1264">
          <cell r="B1264" t="str">
            <v/>
          </cell>
        </row>
        <row r="1265">
          <cell r="B1265" t="str">
            <v/>
          </cell>
        </row>
        <row r="1266">
          <cell r="B1266" t="str">
            <v/>
          </cell>
        </row>
        <row r="1267">
          <cell r="B1267" t="str">
            <v/>
          </cell>
        </row>
        <row r="1268">
          <cell r="B1268" t="str">
            <v/>
          </cell>
        </row>
        <row r="1269">
          <cell r="B1269" t="str">
            <v/>
          </cell>
        </row>
        <row r="1270">
          <cell r="B1270" t="str">
            <v/>
          </cell>
        </row>
        <row r="1271">
          <cell r="B1271" t="str">
            <v/>
          </cell>
        </row>
        <row r="1272">
          <cell r="B1272" t="str">
            <v/>
          </cell>
        </row>
        <row r="1273">
          <cell r="B1273" t="str">
            <v/>
          </cell>
        </row>
        <row r="1274">
          <cell r="B1274" t="str">
            <v/>
          </cell>
        </row>
        <row r="1275">
          <cell r="B1275" t="str">
            <v/>
          </cell>
        </row>
        <row r="1276">
          <cell r="B1276" t="str">
            <v/>
          </cell>
        </row>
        <row r="1277">
          <cell r="B1277" t="str">
            <v/>
          </cell>
        </row>
        <row r="1278">
          <cell r="B1278" t="str">
            <v/>
          </cell>
        </row>
        <row r="1279">
          <cell r="B1279" t="str">
            <v/>
          </cell>
        </row>
        <row r="1280">
          <cell r="B1280" t="str">
            <v/>
          </cell>
        </row>
        <row r="1281">
          <cell r="B1281" t="str">
            <v/>
          </cell>
        </row>
        <row r="1282">
          <cell r="B1282" t="str">
            <v/>
          </cell>
        </row>
        <row r="1283">
          <cell r="B1283" t="str">
            <v/>
          </cell>
        </row>
        <row r="1284">
          <cell r="B1284" t="str">
            <v/>
          </cell>
        </row>
        <row r="1285">
          <cell r="B1285" t="str">
            <v/>
          </cell>
        </row>
        <row r="1286">
          <cell r="B1286" t="str">
            <v/>
          </cell>
        </row>
        <row r="1287">
          <cell r="B1287" t="str">
            <v/>
          </cell>
        </row>
        <row r="1288">
          <cell r="B1288" t="str">
            <v/>
          </cell>
        </row>
        <row r="1289">
          <cell r="B1289" t="str">
            <v/>
          </cell>
        </row>
        <row r="1290">
          <cell r="B1290" t="str">
            <v/>
          </cell>
        </row>
        <row r="1291">
          <cell r="B1291" t="str">
            <v/>
          </cell>
        </row>
        <row r="1292">
          <cell r="B1292" t="str">
            <v/>
          </cell>
        </row>
        <row r="1293">
          <cell r="B1293" t="str">
            <v/>
          </cell>
        </row>
        <row r="1294">
          <cell r="B1294" t="str">
            <v/>
          </cell>
        </row>
        <row r="1295">
          <cell r="B1295" t="str">
            <v/>
          </cell>
        </row>
        <row r="1296">
          <cell r="B1296" t="str">
            <v/>
          </cell>
        </row>
        <row r="1297">
          <cell r="B1297" t="str">
            <v/>
          </cell>
        </row>
        <row r="1298">
          <cell r="B1298" t="str">
            <v/>
          </cell>
        </row>
        <row r="1299">
          <cell r="B1299" t="str">
            <v/>
          </cell>
        </row>
        <row r="1300">
          <cell r="B1300" t="str">
            <v/>
          </cell>
        </row>
        <row r="1301">
          <cell r="B1301" t="str">
            <v/>
          </cell>
        </row>
        <row r="1302">
          <cell r="B1302" t="str">
            <v/>
          </cell>
        </row>
        <row r="1303">
          <cell r="B1303" t="str">
            <v/>
          </cell>
        </row>
        <row r="1304">
          <cell r="B1304" t="str">
            <v/>
          </cell>
        </row>
        <row r="1305">
          <cell r="B1305" t="str">
            <v/>
          </cell>
        </row>
        <row r="1306">
          <cell r="B1306" t="str">
            <v/>
          </cell>
        </row>
        <row r="1307">
          <cell r="B1307" t="str">
            <v/>
          </cell>
        </row>
        <row r="1308">
          <cell r="B1308" t="str">
            <v/>
          </cell>
        </row>
        <row r="1309">
          <cell r="B1309" t="str">
            <v/>
          </cell>
        </row>
        <row r="1310">
          <cell r="B1310" t="str">
            <v/>
          </cell>
        </row>
        <row r="1311">
          <cell r="B1311" t="str">
            <v/>
          </cell>
        </row>
        <row r="1312">
          <cell r="B1312" t="str">
            <v/>
          </cell>
        </row>
        <row r="1313">
          <cell r="B1313" t="str">
            <v/>
          </cell>
        </row>
        <row r="1314">
          <cell r="B1314" t="str">
            <v/>
          </cell>
        </row>
        <row r="1315">
          <cell r="B1315" t="str">
            <v/>
          </cell>
        </row>
        <row r="1316">
          <cell r="B1316" t="str">
            <v/>
          </cell>
        </row>
        <row r="1317">
          <cell r="B1317" t="str">
            <v/>
          </cell>
        </row>
        <row r="1318">
          <cell r="B1318" t="str">
            <v/>
          </cell>
        </row>
        <row r="1319">
          <cell r="B1319" t="str">
            <v/>
          </cell>
        </row>
        <row r="1320">
          <cell r="B1320" t="str">
            <v/>
          </cell>
        </row>
        <row r="1321">
          <cell r="B1321" t="str">
            <v/>
          </cell>
        </row>
        <row r="1322">
          <cell r="B1322" t="str">
            <v/>
          </cell>
        </row>
        <row r="1323">
          <cell r="B1323" t="str">
            <v/>
          </cell>
        </row>
        <row r="1324">
          <cell r="B1324" t="str">
            <v/>
          </cell>
        </row>
        <row r="1325">
          <cell r="B1325" t="str">
            <v/>
          </cell>
        </row>
        <row r="1326">
          <cell r="B1326" t="str">
            <v/>
          </cell>
        </row>
        <row r="1327">
          <cell r="B1327" t="str">
            <v/>
          </cell>
        </row>
        <row r="1328">
          <cell r="B1328" t="str">
            <v/>
          </cell>
        </row>
        <row r="1329">
          <cell r="B1329" t="str">
            <v/>
          </cell>
        </row>
        <row r="1330">
          <cell r="B1330" t="str">
            <v/>
          </cell>
        </row>
        <row r="1331">
          <cell r="B1331" t="str">
            <v/>
          </cell>
        </row>
        <row r="1332">
          <cell r="B1332" t="str">
            <v/>
          </cell>
        </row>
        <row r="1333">
          <cell r="B1333" t="str">
            <v/>
          </cell>
        </row>
        <row r="1334">
          <cell r="B1334" t="str">
            <v/>
          </cell>
        </row>
        <row r="1335">
          <cell r="B1335" t="str">
            <v/>
          </cell>
        </row>
        <row r="1336">
          <cell r="B1336" t="str">
            <v/>
          </cell>
        </row>
        <row r="1337">
          <cell r="B1337" t="str">
            <v/>
          </cell>
        </row>
        <row r="1338">
          <cell r="B1338" t="str">
            <v/>
          </cell>
        </row>
        <row r="1339">
          <cell r="B1339" t="str">
            <v/>
          </cell>
        </row>
        <row r="1340">
          <cell r="B1340" t="str">
            <v/>
          </cell>
        </row>
        <row r="1341">
          <cell r="B1341" t="str">
            <v/>
          </cell>
        </row>
        <row r="1342">
          <cell r="B1342" t="str">
            <v/>
          </cell>
        </row>
        <row r="1343">
          <cell r="B1343" t="str">
            <v/>
          </cell>
        </row>
        <row r="1344">
          <cell r="B1344" t="str">
            <v/>
          </cell>
        </row>
        <row r="1345">
          <cell r="B1345" t="str">
            <v/>
          </cell>
        </row>
        <row r="1346">
          <cell r="B1346" t="str">
            <v/>
          </cell>
        </row>
        <row r="1347">
          <cell r="B1347" t="str">
            <v/>
          </cell>
        </row>
        <row r="1348">
          <cell r="B1348" t="str">
            <v/>
          </cell>
        </row>
        <row r="1349">
          <cell r="B1349" t="str">
            <v/>
          </cell>
        </row>
        <row r="1350">
          <cell r="B1350" t="str">
            <v/>
          </cell>
        </row>
        <row r="1351">
          <cell r="B1351" t="str">
            <v/>
          </cell>
        </row>
        <row r="1352">
          <cell r="B1352" t="str">
            <v/>
          </cell>
        </row>
        <row r="1353">
          <cell r="B1353" t="str">
            <v/>
          </cell>
        </row>
        <row r="1354">
          <cell r="B1354" t="str">
            <v/>
          </cell>
        </row>
        <row r="1355">
          <cell r="B1355" t="str">
            <v/>
          </cell>
        </row>
        <row r="1356">
          <cell r="B1356" t="str">
            <v/>
          </cell>
        </row>
        <row r="1357">
          <cell r="B1357" t="str">
            <v/>
          </cell>
        </row>
        <row r="1358">
          <cell r="B1358" t="str">
            <v/>
          </cell>
        </row>
        <row r="1359">
          <cell r="B1359" t="str">
            <v/>
          </cell>
        </row>
        <row r="1360">
          <cell r="B1360" t="str">
            <v/>
          </cell>
        </row>
        <row r="1361">
          <cell r="B1361" t="str">
            <v/>
          </cell>
        </row>
        <row r="1362">
          <cell r="B1362" t="str">
            <v/>
          </cell>
        </row>
        <row r="1363">
          <cell r="B1363" t="str">
            <v/>
          </cell>
        </row>
        <row r="1364">
          <cell r="B1364" t="str">
            <v/>
          </cell>
        </row>
        <row r="1365">
          <cell r="B1365" t="str">
            <v/>
          </cell>
        </row>
        <row r="1366">
          <cell r="B1366" t="str">
            <v/>
          </cell>
        </row>
        <row r="1367">
          <cell r="B1367" t="str">
            <v/>
          </cell>
        </row>
        <row r="1368">
          <cell r="B1368" t="str">
            <v/>
          </cell>
        </row>
        <row r="1369">
          <cell r="B1369" t="str">
            <v/>
          </cell>
        </row>
        <row r="1370">
          <cell r="B1370" t="str">
            <v/>
          </cell>
        </row>
        <row r="1371">
          <cell r="B1371" t="str">
            <v/>
          </cell>
        </row>
        <row r="1372">
          <cell r="B1372" t="str">
            <v/>
          </cell>
        </row>
        <row r="1373">
          <cell r="B1373" t="str">
            <v/>
          </cell>
        </row>
        <row r="1374">
          <cell r="B1374" t="str">
            <v/>
          </cell>
        </row>
        <row r="1375">
          <cell r="B1375" t="str">
            <v/>
          </cell>
        </row>
        <row r="1376">
          <cell r="B1376" t="str">
            <v/>
          </cell>
        </row>
        <row r="1377">
          <cell r="B1377" t="str">
            <v/>
          </cell>
        </row>
        <row r="1378">
          <cell r="B1378" t="str">
            <v/>
          </cell>
        </row>
        <row r="1379">
          <cell r="B1379" t="str">
            <v/>
          </cell>
        </row>
        <row r="1380">
          <cell r="B1380" t="str">
            <v/>
          </cell>
        </row>
        <row r="1381">
          <cell r="B1381" t="str">
            <v/>
          </cell>
        </row>
        <row r="1382">
          <cell r="B1382" t="str">
            <v/>
          </cell>
        </row>
        <row r="1383">
          <cell r="B1383" t="str">
            <v/>
          </cell>
        </row>
        <row r="1384">
          <cell r="B1384" t="str">
            <v/>
          </cell>
        </row>
        <row r="1385">
          <cell r="B1385" t="str">
            <v/>
          </cell>
        </row>
        <row r="1386">
          <cell r="B1386" t="str">
            <v/>
          </cell>
        </row>
        <row r="1387">
          <cell r="B1387" t="str">
            <v/>
          </cell>
        </row>
        <row r="1388">
          <cell r="B1388" t="str">
            <v/>
          </cell>
        </row>
        <row r="1389">
          <cell r="B1389" t="str">
            <v/>
          </cell>
        </row>
        <row r="1390">
          <cell r="B1390" t="str">
            <v/>
          </cell>
        </row>
        <row r="1391">
          <cell r="B1391" t="str">
            <v/>
          </cell>
        </row>
        <row r="1392">
          <cell r="B1392" t="str">
            <v/>
          </cell>
        </row>
        <row r="1393">
          <cell r="B1393" t="str">
            <v/>
          </cell>
        </row>
        <row r="1394">
          <cell r="B1394" t="str">
            <v/>
          </cell>
        </row>
        <row r="1395">
          <cell r="B1395" t="str">
            <v/>
          </cell>
        </row>
        <row r="1396">
          <cell r="B1396" t="str">
            <v/>
          </cell>
        </row>
        <row r="1397">
          <cell r="B1397" t="str">
            <v/>
          </cell>
        </row>
        <row r="1398">
          <cell r="B1398" t="str">
            <v/>
          </cell>
        </row>
        <row r="1399">
          <cell r="B1399" t="str">
            <v/>
          </cell>
        </row>
        <row r="1400">
          <cell r="B1400" t="str">
            <v/>
          </cell>
        </row>
        <row r="1401">
          <cell r="B1401" t="str">
            <v/>
          </cell>
        </row>
        <row r="1402">
          <cell r="B1402" t="str">
            <v/>
          </cell>
        </row>
        <row r="1403">
          <cell r="B1403" t="str">
            <v/>
          </cell>
        </row>
        <row r="1404">
          <cell r="B1404" t="str">
            <v/>
          </cell>
        </row>
        <row r="1405">
          <cell r="B1405" t="str">
            <v/>
          </cell>
        </row>
        <row r="1406">
          <cell r="B1406" t="str">
            <v/>
          </cell>
        </row>
        <row r="1407">
          <cell r="B1407" t="str">
            <v/>
          </cell>
        </row>
        <row r="1408">
          <cell r="B1408" t="str">
            <v/>
          </cell>
        </row>
        <row r="1409">
          <cell r="B1409" t="str">
            <v/>
          </cell>
        </row>
        <row r="1410">
          <cell r="B1410" t="str">
            <v/>
          </cell>
        </row>
        <row r="1411">
          <cell r="B1411" t="str">
            <v/>
          </cell>
        </row>
        <row r="1412">
          <cell r="B1412" t="str">
            <v/>
          </cell>
        </row>
        <row r="1413">
          <cell r="B1413" t="str">
            <v/>
          </cell>
        </row>
        <row r="1414">
          <cell r="B1414" t="str">
            <v/>
          </cell>
        </row>
        <row r="1415">
          <cell r="B1415" t="str">
            <v/>
          </cell>
        </row>
        <row r="1416">
          <cell r="B1416" t="str">
            <v/>
          </cell>
        </row>
        <row r="1417">
          <cell r="B1417" t="str">
            <v/>
          </cell>
        </row>
        <row r="1418">
          <cell r="B1418" t="str">
            <v/>
          </cell>
        </row>
        <row r="1419">
          <cell r="B1419" t="str">
            <v/>
          </cell>
        </row>
        <row r="1420">
          <cell r="B1420" t="str">
            <v/>
          </cell>
        </row>
        <row r="1421">
          <cell r="B1421" t="str">
            <v/>
          </cell>
        </row>
        <row r="1422">
          <cell r="B1422" t="str">
            <v/>
          </cell>
        </row>
        <row r="1423">
          <cell r="B1423" t="str">
            <v/>
          </cell>
        </row>
        <row r="1424">
          <cell r="B1424" t="str">
            <v/>
          </cell>
        </row>
        <row r="1425">
          <cell r="B1425" t="str">
            <v/>
          </cell>
        </row>
        <row r="1426">
          <cell r="B1426" t="str">
            <v/>
          </cell>
        </row>
        <row r="1427">
          <cell r="B1427" t="str">
            <v/>
          </cell>
        </row>
        <row r="1428">
          <cell r="B1428" t="str">
            <v/>
          </cell>
        </row>
        <row r="1429">
          <cell r="B1429" t="str">
            <v/>
          </cell>
        </row>
        <row r="1430">
          <cell r="B1430" t="str">
            <v/>
          </cell>
        </row>
        <row r="1431">
          <cell r="B1431" t="str">
            <v/>
          </cell>
        </row>
        <row r="1432">
          <cell r="B1432" t="str">
            <v/>
          </cell>
        </row>
        <row r="1433">
          <cell r="B1433" t="str">
            <v/>
          </cell>
        </row>
        <row r="1434">
          <cell r="B1434" t="str">
            <v/>
          </cell>
        </row>
        <row r="1435">
          <cell r="B1435" t="str">
            <v/>
          </cell>
        </row>
        <row r="1436">
          <cell r="B1436" t="str">
            <v/>
          </cell>
        </row>
        <row r="1437">
          <cell r="B1437" t="str">
            <v/>
          </cell>
        </row>
        <row r="1438">
          <cell r="B1438" t="str">
            <v/>
          </cell>
        </row>
        <row r="1439">
          <cell r="B1439" t="str">
            <v/>
          </cell>
        </row>
        <row r="1440">
          <cell r="B1440" t="str">
            <v/>
          </cell>
        </row>
        <row r="1441">
          <cell r="B1441" t="str">
            <v/>
          </cell>
        </row>
        <row r="1442">
          <cell r="B1442" t="str">
            <v/>
          </cell>
        </row>
        <row r="1443">
          <cell r="B1443" t="str">
            <v/>
          </cell>
        </row>
        <row r="1444">
          <cell r="B1444" t="str">
            <v/>
          </cell>
        </row>
        <row r="1445">
          <cell r="B1445" t="str">
            <v/>
          </cell>
        </row>
        <row r="1446">
          <cell r="B1446" t="str">
            <v/>
          </cell>
        </row>
        <row r="1447">
          <cell r="B1447" t="str">
            <v/>
          </cell>
        </row>
        <row r="1448">
          <cell r="B1448" t="str">
            <v/>
          </cell>
        </row>
        <row r="1449">
          <cell r="B1449" t="str">
            <v/>
          </cell>
        </row>
        <row r="1450">
          <cell r="B1450" t="str">
            <v/>
          </cell>
        </row>
        <row r="1451">
          <cell r="B1451" t="str">
            <v/>
          </cell>
        </row>
        <row r="1452">
          <cell r="B1452" t="str">
            <v/>
          </cell>
        </row>
        <row r="1453">
          <cell r="B1453" t="str">
            <v/>
          </cell>
        </row>
        <row r="1454">
          <cell r="B1454" t="str">
            <v/>
          </cell>
        </row>
        <row r="1455">
          <cell r="B1455" t="str">
            <v/>
          </cell>
        </row>
        <row r="1456">
          <cell r="B1456" t="str">
            <v/>
          </cell>
        </row>
        <row r="1457">
          <cell r="B1457" t="str">
            <v/>
          </cell>
        </row>
        <row r="1458">
          <cell r="B1458" t="str">
            <v/>
          </cell>
        </row>
        <row r="1459">
          <cell r="B1459" t="str">
            <v/>
          </cell>
        </row>
        <row r="1460">
          <cell r="B1460" t="str">
            <v/>
          </cell>
        </row>
        <row r="1461">
          <cell r="B1461" t="str">
            <v/>
          </cell>
        </row>
        <row r="1462">
          <cell r="B1462" t="str">
            <v/>
          </cell>
        </row>
        <row r="1463">
          <cell r="B1463" t="str">
            <v/>
          </cell>
        </row>
        <row r="1464">
          <cell r="B1464" t="str">
            <v/>
          </cell>
        </row>
        <row r="1465">
          <cell r="B1465" t="str">
            <v/>
          </cell>
        </row>
        <row r="1466">
          <cell r="B1466" t="str">
            <v/>
          </cell>
        </row>
        <row r="1467">
          <cell r="B1467" t="str">
            <v/>
          </cell>
        </row>
        <row r="1468">
          <cell r="B1468" t="str">
            <v/>
          </cell>
        </row>
        <row r="1469">
          <cell r="B1469" t="str">
            <v/>
          </cell>
        </row>
        <row r="1470">
          <cell r="B1470" t="str">
            <v/>
          </cell>
        </row>
        <row r="1471">
          <cell r="B1471" t="str">
            <v/>
          </cell>
        </row>
        <row r="1472">
          <cell r="B1472" t="str">
            <v/>
          </cell>
        </row>
        <row r="1473">
          <cell r="B1473" t="str">
            <v/>
          </cell>
        </row>
        <row r="1474">
          <cell r="B1474" t="str">
            <v/>
          </cell>
        </row>
        <row r="1475">
          <cell r="B1475" t="str">
            <v/>
          </cell>
        </row>
        <row r="1476">
          <cell r="B1476" t="str">
            <v/>
          </cell>
        </row>
        <row r="1477">
          <cell r="B1477" t="str">
            <v/>
          </cell>
        </row>
        <row r="1478">
          <cell r="B1478" t="str">
            <v/>
          </cell>
        </row>
        <row r="1479">
          <cell r="B1479" t="str">
            <v/>
          </cell>
        </row>
        <row r="1480">
          <cell r="B1480" t="str">
            <v/>
          </cell>
        </row>
        <row r="1481">
          <cell r="B1481" t="str">
            <v/>
          </cell>
        </row>
        <row r="1482">
          <cell r="B1482" t="str">
            <v/>
          </cell>
        </row>
        <row r="1483">
          <cell r="B1483" t="str">
            <v/>
          </cell>
        </row>
        <row r="1484">
          <cell r="B1484" t="str">
            <v/>
          </cell>
        </row>
        <row r="1485">
          <cell r="B1485" t="str">
            <v/>
          </cell>
        </row>
        <row r="1486">
          <cell r="B1486" t="str">
            <v/>
          </cell>
        </row>
        <row r="1487">
          <cell r="B1487" t="str">
            <v/>
          </cell>
        </row>
        <row r="1488">
          <cell r="B1488" t="str">
            <v/>
          </cell>
        </row>
        <row r="1489">
          <cell r="B1489" t="str">
            <v/>
          </cell>
        </row>
        <row r="1490">
          <cell r="B1490" t="str">
            <v/>
          </cell>
        </row>
        <row r="1491">
          <cell r="B1491" t="str">
            <v/>
          </cell>
        </row>
        <row r="1492">
          <cell r="B1492" t="str">
            <v/>
          </cell>
        </row>
        <row r="1493">
          <cell r="B1493" t="str">
            <v/>
          </cell>
        </row>
        <row r="1494">
          <cell r="B1494" t="str">
            <v/>
          </cell>
        </row>
        <row r="1495">
          <cell r="B1495" t="str">
            <v/>
          </cell>
        </row>
        <row r="1496">
          <cell r="B1496" t="str">
            <v/>
          </cell>
        </row>
        <row r="1497">
          <cell r="B1497" t="str">
            <v/>
          </cell>
        </row>
        <row r="1498">
          <cell r="B1498" t="str">
            <v/>
          </cell>
        </row>
        <row r="1499">
          <cell r="B1499" t="str">
            <v/>
          </cell>
        </row>
        <row r="1500">
          <cell r="B1500" t="str">
            <v/>
          </cell>
        </row>
        <row r="1501">
          <cell r="B1501" t="str">
            <v/>
          </cell>
        </row>
        <row r="1502">
          <cell r="B1502" t="str">
            <v/>
          </cell>
        </row>
        <row r="1503">
          <cell r="B1503" t="str">
            <v/>
          </cell>
        </row>
        <row r="1504">
          <cell r="B1504" t="str">
            <v/>
          </cell>
        </row>
        <row r="1505">
          <cell r="B1505" t="str">
            <v/>
          </cell>
        </row>
        <row r="1506">
          <cell r="B1506" t="str">
            <v/>
          </cell>
        </row>
        <row r="1507">
          <cell r="B1507" t="str">
            <v/>
          </cell>
        </row>
        <row r="1508">
          <cell r="B1508" t="str">
            <v/>
          </cell>
        </row>
        <row r="1509">
          <cell r="B1509" t="str">
            <v/>
          </cell>
        </row>
        <row r="1510">
          <cell r="B1510" t="str">
            <v/>
          </cell>
        </row>
        <row r="1511">
          <cell r="B1511" t="str">
            <v/>
          </cell>
        </row>
        <row r="1512">
          <cell r="B1512" t="str">
            <v/>
          </cell>
        </row>
        <row r="1513">
          <cell r="B1513" t="str">
            <v/>
          </cell>
        </row>
        <row r="1514">
          <cell r="B1514" t="str">
            <v/>
          </cell>
        </row>
        <row r="1515">
          <cell r="B1515" t="str">
            <v/>
          </cell>
        </row>
        <row r="1516">
          <cell r="B1516" t="str">
            <v/>
          </cell>
        </row>
        <row r="1517">
          <cell r="B1517" t="str">
            <v/>
          </cell>
        </row>
        <row r="1518">
          <cell r="B1518" t="str">
            <v/>
          </cell>
        </row>
        <row r="1519">
          <cell r="B1519" t="str">
            <v/>
          </cell>
        </row>
        <row r="1520">
          <cell r="B1520" t="str">
            <v/>
          </cell>
        </row>
        <row r="1521">
          <cell r="B1521" t="str">
            <v/>
          </cell>
        </row>
        <row r="1522">
          <cell r="B1522" t="str">
            <v/>
          </cell>
        </row>
        <row r="1523">
          <cell r="B1523" t="str">
            <v/>
          </cell>
        </row>
        <row r="1524">
          <cell r="B1524" t="str">
            <v/>
          </cell>
        </row>
        <row r="1525">
          <cell r="B1525" t="str">
            <v/>
          </cell>
        </row>
        <row r="1526">
          <cell r="B1526" t="str">
            <v/>
          </cell>
        </row>
        <row r="1527">
          <cell r="B1527" t="str">
            <v/>
          </cell>
        </row>
        <row r="1528">
          <cell r="B1528" t="str">
            <v/>
          </cell>
        </row>
        <row r="1529">
          <cell r="B1529" t="str">
            <v/>
          </cell>
        </row>
        <row r="1530">
          <cell r="B1530" t="str">
            <v/>
          </cell>
        </row>
        <row r="1531">
          <cell r="B1531" t="str">
            <v/>
          </cell>
        </row>
        <row r="1532">
          <cell r="B1532" t="str">
            <v/>
          </cell>
        </row>
        <row r="1533">
          <cell r="B1533" t="str">
            <v/>
          </cell>
        </row>
        <row r="1534">
          <cell r="B1534" t="str">
            <v/>
          </cell>
        </row>
        <row r="1535">
          <cell r="B1535" t="str">
            <v/>
          </cell>
        </row>
        <row r="1536">
          <cell r="B1536" t="str">
            <v/>
          </cell>
        </row>
        <row r="1537">
          <cell r="B1537" t="str">
            <v/>
          </cell>
        </row>
        <row r="1538">
          <cell r="B1538" t="str">
            <v/>
          </cell>
        </row>
        <row r="1539">
          <cell r="B1539" t="str">
            <v/>
          </cell>
        </row>
        <row r="1540">
          <cell r="B1540" t="str">
            <v/>
          </cell>
        </row>
        <row r="1541">
          <cell r="B1541" t="str">
            <v/>
          </cell>
        </row>
        <row r="1542">
          <cell r="B1542" t="str">
            <v/>
          </cell>
        </row>
        <row r="1543">
          <cell r="B1543" t="str">
            <v/>
          </cell>
        </row>
        <row r="1544">
          <cell r="B1544" t="str">
            <v/>
          </cell>
        </row>
        <row r="1545">
          <cell r="B1545" t="str">
            <v/>
          </cell>
        </row>
        <row r="1546">
          <cell r="B1546" t="str">
            <v/>
          </cell>
        </row>
        <row r="1547">
          <cell r="B1547" t="str">
            <v/>
          </cell>
        </row>
        <row r="1548">
          <cell r="B1548" t="str">
            <v/>
          </cell>
        </row>
        <row r="1549">
          <cell r="B1549" t="str">
            <v/>
          </cell>
        </row>
        <row r="1550">
          <cell r="B1550" t="str">
            <v/>
          </cell>
        </row>
        <row r="1551">
          <cell r="B1551" t="str">
            <v/>
          </cell>
        </row>
        <row r="1552">
          <cell r="B1552" t="str">
            <v/>
          </cell>
        </row>
        <row r="1553">
          <cell r="B1553" t="str">
            <v/>
          </cell>
        </row>
        <row r="1554">
          <cell r="B1554" t="str">
            <v/>
          </cell>
        </row>
        <row r="1555">
          <cell r="B1555" t="str">
            <v/>
          </cell>
        </row>
        <row r="1556">
          <cell r="B1556" t="str">
            <v/>
          </cell>
        </row>
        <row r="1557">
          <cell r="B1557" t="str">
            <v/>
          </cell>
        </row>
        <row r="1558">
          <cell r="B1558" t="str">
            <v/>
          </cell>
        </row>
        <row r="1559">
          <cell r="B1559" t="str">
            <v/>
          </cell>
        </row>
        <row r="1560">
          <cell r="B1560" t="str">
            <v/>
          </cell>
        </row>
        <row r="1561">
          <cell r="B1561" t="str">
            <v/>
          </cell>
        </row>
        <row r="1562">
          <cell r="B1562" t="str">
            <v/>
          </cell>
        </row>
        <row r="1563">
          <cell r="B1563" t="str">
            <v/>
          </cell>
        </row>
        <row r="1564">
          <cell r="B1564" t="str">
            <v/>
          </cell>
        </row>
        <row r="1565">
          <cell r="B1565" t="str">
            <v/>
          </cell>
        </row>
        <row r="1566">
          <cell r="B1566" t="str">
            <v/>
          </cell>
        </row>
        <row r="1567">
          <cell r="B1567" t="str">
            <v/>
          </cell>
        </row>
        <row r="1568">
          <cell r="B1568" t="str">
            <v/>
          </cell>
        </row>
        <row r="1569">
          <cell r="B1569" t="str">
            <v/>
          </cell>
        </row>
        <row r="1570">
          <cell r="B1570" t="str">
            <v/>
          </cell>
        </row>
        <row r="1571">
          <cell r="B1571" t="str">
            <v/>
          </cell>
        </row>
        <row r="1572">
          <cell r="B1572" t="str">
            <v/>
          </cell>
        </row>
        <row r="1573">
          <cell r="B1573" t="str">
            <v/>
          </cell>
        </row>
        <row r="1574">
          <cell r="B1574" t="str">
            <v/>
          </cell>
        </row>
        <row r="1575">
          <cell r="B1575" t="str">
            <v/>
          </cell>
        </row>
        <row r="1576">
          <cell r="B1576" t="str">
            <v/>
          </cell>
        </row>
        <row r="1577">
          <cell r="B1577" t="str">
            <v/>
          </cell>
        </row>
        <row r="1578">
          <cell r="B1578" t="str">
            <v/>
          </cell>
        </row>
        <row r="1579">
          <cell r="B1579" t="str">
            <v/>
          </cell>
        </row>
        <row r="1580">
          <cell r="B1580" t="str">
            <v/>
          </cell>
        </row>
        <row r="1581">
          <cell r="B1581" t="str">
            <v/>
          </cell>
          <cell r="F1581" t="b">
            <v>0</v>
          </cell>
        </row>
        <row r="1582">
          <cell r="B1582" t="str">
            <v/>
          </cell>
        </row>
        <row r="1583">
          <cell r="B1583" t="str">
            <v/>
          </cell>
        </row>
        <row r="1584">
          <cell r="B1584" t="str">
            <v/>
          </cell>
          <cell r="F1584" t="str">
            <v/>
          </cell>
        </row>
        <row r="1585">
          <cell r="B1585" t="str">
            <v/>
          </cell>
        </row>
        <row r="1586">
          <cell r="B1586" t="str">
            <v/>
          </cell>
        </row>
        <row r="1587">
          <cell r="B1587" t="str">
            <v/>
          </cell>
        </row>
        <row r="1588">
          <cell r="B1588" t="str">
            <v/>
          </cell>
        </row>
        <row r="1589">
          <cell r="B1589" t="str">
            <v/>
          </cell>
        </row>
        <row r="1590">
          <cell r="B1590" t="str">
            <v/>
          </cell>
        </row>
        <row r="1591">
          <cell r="B1591" t="str">
            <v/>
          </cell>
        </row>
        <row r="1592">
          <cell r="B1592" t="str">
            <v/>
          </cell>
        </row>
        <row r="1593">
          <cell r="B1593" t="str">
            <v/>
          </cell>
        </row>
        <row r="1594">
          <cell r="B1594" t="str">
            <v/>
          </cell>
        </row>
        <row r="1595">
          <cell r="B1595" t="str">
            <v/>
          </cell>
        </row>
        <row r="1596">
          <cell r="B1596" t="str">
            <v/>
          </cell>
        </row>
        <row r="1597">
          <cell r="B1597" t="str">
            <v/>
          </cell>
        </row>
        <row r="1598">
          <cell r="B1598" t="str">
            <v/>
          </cell>
        </row>
        <row r="1599">
          <cell r="B1599" t="str">
            <v/>
          </cell>
        </row>
        <row r="1600">
          <cell r="B1600" t="str">
            <v/>
          </cell>
        </row>
        <row r="1601">
          <cell r="B1601" t="str">
            <v/>
          </cell>
        </row>
        <row r="1602">
          <cell r="B1602" t="str">
            <v/>
          </cell>
        </row>
        <row r="1603">
          <cell r="B1603" t="str">
            <v/>
          </cell>
        </row>
        <row r="1604">
          <cell r="B1604" t="str">
            <v/>
          </cell>
        </row>
        <row r="1605">
          <cell r="B1605" t="str">
            <v/>
          </cell>
        </row>
        <row r="1606">
          <cell r="B1606" t="str">
            <v/>
          </cell>
        </row>
        <row r="1607">
          <cell r="B1607" t="str">
            <v/>
          </cell>
          <cell r="D1607" t="b">
            <v>0</v>
          </cell>
        </row>
        <row r="1608">
          <cell r="B1608" t="str">
            <v/>
          </cell>
          <cell r="E1608" t="str">
            <v/>
          </cell>
          <cell r="F1608" t="str">
            <v/>
          </cell>
        </row>
        <row r="1609">
          <cell r="B1609" t="str">
            <v/>
          </cell>
          <cell r="D1609">
            <v>0</v>
          </cell>
          <cell r="F1609" t="str">
            <v/>
          </cell>
        </row>
        <row r="1610">
          <cell r="B1610" t="str">
            <v/>
          </cell>
          <cell r="F1610" t="str">
            <v>Clairsentience</v>
          </cell>
        </row>
        <row r="1611">
          <cell r="B1611" t="str">
            <v/>
          </cell>
          <cell r="D1611" t="b">
            <v>0</v>
          </cell>
          <cell r="F1611" t="str">
            <v>Metacreativity</v>
          </cell>
        </row>
        <row r="1612">
          <cell r="B1612" t="str">
            <v/>
          </cell>
          <cell r="F1612" t="str">
            <v>Psychokinesis</v>
          </cell>
        </row>
        <row r="1613">
          <cell r="B1613" t="str">
            <v/>
          </cell>
          <cell r="F1613" t="str">
            <v>Psycometabolism</v>
          </cell>
        </row>
        <row r="1614">
          <cell r="B1614" t="str">
            <v/>
          </cell>
        </row>
        <row r="1615">
          <cell r="B1615" t="str">
            <v/>
          </cell>
        </row>
        <row r="1616">
          <cell r="B1616" t="str">
            <v/>
          </cell>
          <cell r="D1616">
            <v>0</v>
          </cell>
          <cell r="F1616" t="str">
            <v>Psycoportation</v>
          </cell>
        </row>
        <row r="1617">
          <cell r="B1617" t="str">
            <v/>
          </cell>
          <cell r="D1617" t="b">
            <v>0</v>
          </cell>
          <cell r="F1617" t="str">
            <v>Telepathy</v>
          </cell>
        </row>
        <row r="1618">
          <cell r="B1618" t="str">
            <v/>
          </cell>
        </row>
        <row r="1619">
          <cell r="B1619" t="str">
            <v/>
          </cell>
          <cell r="D1619" t="b">
            <v>0</v>
          </cell>
        </row>
        <row r="1620">
          <cell r="B1620" t="str">
            <v/>
          </cell>
          <cell r="D1620" t="b">
            <v>0</v>
          </cell>
        </row>
        <row r="1621">
          <cell r="B1621" t="str">
            <v/>
          </cell>
        </row>
        <row r="1622">
          <cell r="B1622" t="str">
            <v/>
          </cell>
        </row>
        <row r="1623">
          <cell r="B1623" t="str">
            <v/>
          </cell>
        </row>
        <row r="1624">
          <cell r="B1624" t="str">
            <v/>
          </cell>
        </row>
        <row r="1625">
          <cell r="B1625" t="str">
            <v/>
          </cell>
        </row>
        <row r="1626">
          <cell r="B1626" t="str">
            <v/>
          </cell>
        </row>
        <row r="1627">
          <cell r="B1627" t="str">
            <v/>
          </cell>
        </row>
        <row r="1628">
          <cell r="B1628" t="str">
            <v/>
          </cell>
        </row>
        <row r="1629">
          <cell r="B1629" t="str">
            <v/>
          </cell>
        </row>
        <row r="1630">
          <cell r="B1630" t="str">
            <v/>
          </cell>
        </row>
        <row r="1631">
          <cell r="B1631" t="str">
            <v/>
          </cell>
        </row>
        <row r="1632">
          <cell r="B1632" t="str">
            <v/>
          </cell>
        </row>
        <row r="1633">
          <cell r="B1633" t="str">
            <v/>
          </cell>
        </row>
        <row r="1634">
          <cell r="B1634" t="str">
            <v/>
          </cell>
        </row>
        <row r="1635">
          <cell r="B1635" t="str">
            <v/>
          </cell>
        </row>
        <row r="1636">
          <cell r="B1636" t="str">
            <v/>
          </cell>
        </row>
        <row r="1637">
          <cell r="B1637" t="str">
            <v/>
          </cell>
        </row>
        <row r="1638">
          <cell r="B1638" t="str">
            <v/>
          </cell>
        </row>
        <row r="1639">
          <cell r="B1639" t="str">
            <v/>
          </cell>
        </row>
        <row r="1640">
          <cell r="B1640" t="str">
            <v/>
          </cell>
        </row>
        <row r="1641">
          <cell r="B1641" t="str">
            <v/>
          </cell>
        </row>
        <row r="1642">
          <cell r="B1642" t="str">
            <v/>
          </cell>
        </row>
        <row r="1643">
          <cell r="B1643" t="str">
            <v/>
          </cell>
        </row>
        <row r="1644">
          <cell r="B1644" t="str">
            <v/>
          </cell>
        </row>
        <row r="1645">
          <cell r="B1645" t="str">
            <v/>
          </cell>
        </row>
        <row r="1646">
          <cell r="B1646" t="str">
            <v/>
          </cell>
        </row>
        <row r="1647">
          <cell r="B1647" t="str">
            <v/>
          </cell>
        </row>
        <row r="1648">
          <cell r="B1648" t="str">
            <v/>
          </cell>
        </row>
        <row r="1649">
          <cell r="B1649" t="str">
            <v/>
          </cell>
        </row>
        <row r="1650">
          <cell r="B1650" t="str">
            <v/>
          </cell>
        </row>
        <row r="1651">
          <cell r="B1651" t="str">
            <v/>
          </cell>
        </row>
        <row r="1652">
          <cell r="B1652" t="str">
            <v/>
          </cell>
        </row>
        <row r="1653">
          <cell r="B1653" t="str">
            <v/>
          </cell>
        </row>
        <row r="1654">
          <cell r="B1654" t="str">
            <v/>
          </cell>
        </row>
        <row r="1655">
          <cell r="B1655" t="str">
            <v/>
          </cell>
        </row>
        <row r="1656">
          <cell r="B1656" t="str">
            <v/>
          </cell>
        </row>
        <row r="1657">
          <cell r="B1657" t="str">
            <v/>
          </cell>
        </row>
        <row r="1658">
          <cell r="B1658" t="str">
            <v/>
          </cell>
        </row>
        <row r="1659">
          <cell r="B1659" t="str">
            <v/>
          </cell>
        </row>
        <row r="1660">
          <cell r="B1660" t="str">
            <v/>
          </cell>
        </row>
        <row r="1661">
          <cell r="B1661" t="str">
            <v/>
          </cell>
        </row>
        <row r="1662">
          <cell r="B1662" t="str">
            <v/>
          </cell>
        </row>
        <row r="1663">
          <cell r="B1663" t="str">
            <v/>
          </cell>
        </row>
        <row r="1664">
          <cell r="B1664" t="str">
            <v/>
          </cell>
        </row>
        <row r="1665">
          <cell r="B1665" t="str">
            <v/>
          </cell>
        </row>
        <row r="1666">
          <cell r="B1666" t="str">
            <v/>
          </cell>
        </row>
        <row r="1667">
          <cell r="B1667" t="str">
            <v/>
          </cell>
        </row>
        <row r="1668">
          <cell r="B1668" t="str">
            <v/>
          </cell>
        </row>
        <row r="1669">
          <cell r="B1669" t="str">
            <v/>
          </cell>
        </row>
        <row r="1670">
          <cell r="B1670" t="str">
            <v/>
          </cell>
        </row>
        <row r="1671">
          <cell r="B1671" t="str">
            <v/>
          </cell>
        </row>
        <row r="1672">
          <cell r="B1672" t="str">
            <v/>
          </cell>
        </row>
        <row r="1673">
          <cell r="B1673" t="str">
            <v/>
          </cell>
        </row>
        <row r="1674">
          <cell r="B1674" t="str">
            <v/>
          </cell>
        </row>
        <row r="1675">
          <cell r="B1675" t="str">
            <v/>
          </cell>
        </row>
        <row r="1676">
          <cell r="B1676" t="str">
            <v/>
          </cell>
        </row>
        <row r="1677">
          <cell r="B1677" t="str">
            <v/>
          </cell>
        </row>
        <row r="1678">
          <cell r="B1678" t="str">
            <v/>
          </cell>
        </row>
        <row r="1679">
          <cell r="B1679" t="str">
            <v/>
          </cell>
        </row>
        <row r="1680">
          <cell r="B1680" t="str">
            <v/>
          </cell>
        </row>
        <row r="1681">
          <cell r="B1681" t="str">
            <v/>
          </cell>
        </row>
        <row r="1682">
          <cell r="B1682" t="str">
            <v/>
          </cell>
        </row>
        <row r="1683">
          <cell r="B1683" t="str">
            <v/>
          </cell>
        </row>
        <row r="1684">
          <cell r="B1684" t="str">
            <v/>
          </cell>
        </row>
        <row r="1685">
          <cell r="B1685" t="str">
            <v/>
          </cell>
        </row>
        <row r="1686">
          <cell r="B1686" t="str">
            <v/>
          </cell>
        </row>
        <row r="1687">
          <cell r="B1687" t="str">
            <v/>
          </cell>
        </row>
        <row r="1688">
          <cell r="B1688" t="str">
            <v/>
          </cell>
        </row>
        <row r="1689">
          <cell r="B1689" t="str">
            <v/>
          </cell>
        </row>
        <row r="1690">
          <cell r="B1690" t="str">
            <v/>
          </cell>
        </row>
        <row r="1691">
          <cell r="B1691" t="str">
            <v/>
          </cell>
        </row>
        <row r="1692">
          <cell r="B1692" t="str">
            <v/>
          </cell>
        </row>
        <row r="1693">
          <cell r="B1693" t="str">
            <v/>
          </cell>
        </row>
        <row r="1694">
          <cell r="B1694" t="str">
            <v/>
          </cell>
        </row>
        <row r="1695">
          <cell r="B1695" t="str">
            <v/>
          </cell>
        </row>
        <row r="1696">
          <cell r="B1696" t="str">
            <v/>
          </cell>
        </row>
        <row r="1697">
          <cell r="B1697" t="str">
            <v/>
          </cell>
        </row>
        <row r="1698">
          <cell r="B1698" t="str">
            <v/>
          </cell>
        </row>
        <row r="1699">
          <cell r="B1699" t="str">
            <v/>
          </cell>
        </row>
        <row r="1700">
          <cell r="B1700" t="str">
            <v/>
          </cell>
        </row>
        <row r="1701">
          <cell r="B1701" t="str">
            <v/>
          </cell>
        </row>
        <row r="1702">
          <cell r="B1702" t="str">
            <v/>
          </cell>
        </row>
        <row r="1703">
          <cell r="B1703" t="str">
            <v/>
          </cell>
        </row>
        <row r="1704">
          <cell r="B1704" t="str">
            <v/>
          </cell>
        </row>
        <row r="1705">
          <cell r="B1705" t="str">
            <v/>
          </cell>
        </row>
        <row r="1706">
          <cell r="B1706" t="str">
            <v/>
          </cell>
        </row>
        <row r="1707">
          <cell r="B1707" t="str">
            <v/>
          </cell>
        </row>
        <row r="1708">
          <cell r="B1708" t="str">
            <v/>
          </cell>
        </row>
        <row r="1709">
          <cell r="B1709" t="str">
            <v/>
          </cell>
        </row>
        <row r="1710">
          <cell r="B1710" t="str">
            <v/>
          </cell>
        </row>
        <row r="1711">
          <cell r="B1711" t="str">
            <v/>
          </cell>
        </row>
        <row r="1712">
          <cell r="B1712" t="str">
            <v/>
          </cell>
        </row>
        <row r="1713">
          <cell r="B1713" t="str">
            <v/>
          </cell>
        </row>
        <row r="1714">
          <cell r="B1714" t="str">
            <v/>
          </cell>
        </row>
        <row r="1715">
          <cell r="B1715" t="str">
            <v/>
          </cell>
        </row>
        <row r="1716">
          <cell r="B1716" t="str">
            <v/>
          </cell>
        </row>
        <row r="1717">
          <cell r="B1717" t="str">
            <v/>
          </cell>
        </row>
        <row r="1718">
          <cell r="B1718" t="str">
            <v/>
          </cell>
        </row>
        <row r="1719">
          <cell r="B1719" t="str">
            <v/>
          </cell>
        </row>
        <row r="1720">
          <cell r="B1720" t="str">
            <v/>
          </cell>
        </row>
        <row r="1721">
          <cell r="B1721" t="str">
            <v/>
          </cell>
        </row>
        <row r="1722">
          <cell r="B1722" t="str">
            <v/>
          </cell>
        </row>
        <row r="1723">
          <cell r="B1723" t="str">
            <v/>
          </cell>
        </row>
        <row r="1724">
          <cell r="B1724" t="str">
            <v/>
          </cell>
        </row>
        <row r="1725">
          <cell r="B1725" t="str">
            <v/>
          </cell>
        </row>
        <row r="1726">
          <cell r="B1726" t="str">
            <v/>
          </cell>
        </row>
        <row r="1727">
          <cell r="B1727" t="str">
            <v/>
          </cell>
        </row>
        <row r="1728">
          <cell r="B1728" t="str">
            <v/>
          </cell>
        </row>
        <row r="1729">
          <cell r="B1729" t="str">
            <v/>
          </cell>
        </row>
        <row r="1730">
          <cell r="B1730" t="str">
            <v/>
          </cell>
        </row>
        <row r="1731">
          <cell r="B1731" t="str">
            <v/>
          </cell>
        </row>
        <row r="1732">
          <cell r="B1732" t="str">
            <v/>
          </cell>
        </row>
        <row r="1733">
          <cell r="B1733" t="str">
            <v/>
          </cell>
        </row>
        <row r="1734">
          <cell r="B1734" t="str">
            <v/>
          </cell>
        </row>
        <row r="1735">
          <cell r="B1735" t="str">
            <v/>
          </cell>
        </row>
        <row r="1736">
          <cell r="B1736" t="str">
            <v/>
          </cell>
        </row>
        <row r="1737">
          <cell r="B1737" t="str">
            <v/>
          </cell>
        </row>
        <row r="1738">
          <cell r="B1738" t="str">
            <v/>
          </cell>
        </row>
        <row r="1739">
          <cell r="B1739" t="str">
            <v/>
          </cell>
        </row>
        <row r="1740">
          <cell r="B1740" t="str">
            <v/>
          </cell>
        </row>
        <row r="1741">
          <cell r="B1741" t="str">
            <v/>
          </cell>
        </row>
        <row r="1742">
          <cell r="B1742" t="str">
            <v/>
          </cell>
        </row>
        <row r="1743">
          <cell r="B1743" t="str">
            <v/>
          </cell>
        </row>
        <row r="1744">
          <cell r="B1744" t="str">
            <v/>
          </cell>
        </row>
        <row r="1745">
          <cell r="B1745" t="str">
            <v/>
          </cell>
        </row>
        <row r="1746">
          <cell r="B1746" t="str">
            <v/>
          </cell>
        </row>
        <row r="1747">
          <cell r="B1747" t="str">
            <v/>
          </cell>
        </row>
        <row r="1748">
          <cell r="B1748" t="str">
            <v/>
          </cell>
        </row>
        <row r="1749">
          <cell r="B1749" t="str">
            <v/>
          </cell>
        </row>
        <row r="1750">
          <cell r="B1750" t="str">
            <v/>
          </cell>
        </row>
        <row r="1751">
          <cell r="B1751" t="str">
            <v/>
          </cell>
        </row>
        <row r="1752">
          <cell r="B1752" t="str">
            <v/>
          </cell>
        </row>
        <row r="1753">
          <cell r="B1753" t="str">
            <v/>
          </cell>
        </row>
        <row r="1754">
          <cell r="B1754" t="str">
            <v/>
          </cell>
        </row>
        <row r="1755">
          <cell r="B1755" t="str">
            <v/>
          </cell>
        </row>
        <row r="1756">
          <cell r="B1756" t="str">
            <v/>
          </cell>
        </row>
        <row r="1757">
          <cell r="B1757" t="str">
            <v/>
          </cell>
        </row>
        <row r="1758">
          <cell r="B1758" t="str">
            <v/>
          </cell>
        </row>
        <row r="1759">
          <cell r="B1759" t="str">
            <v/>
          </cell>
        </row>
        <row r="1760">
          <cell r="B1760" t="str">
            <v/>
          </cell>
        </row>
        <row r="1761">
          <cell r="B1761" t="str">
            <v/>
          </cell>
        </row>
        <row r="1762">
          <cell r="B1762" t="str">
            <v/>
          </cell>
        </row>
        <row r="1763">
          <cell r="B1763" t="str">
            <v/>
          </cell>
        </row>
        <row r="1764">
          <cell r="B1764" t="str">
            <v/>
          </cell>
        </row>
        <row r="1765">
          <cell r="B1765" t="str">
            <v/>
          </cell>
        </row>
        <row r="1766">
          <cell r="B1766" t="str">
            <v/>
          </cell>
        </row>
        <row r="1767">
          <cell r="B1767" t="str">
            <v/>
          </cell>
        </row>
        <row r="1768">
          <cell r="B1768" t="str">
            <v/>
          </cell>
        </row>
        <row r="1769">
          <cell r="B1769" t="str">
            <v/>
          </cell>
        </row>
        <row r="1770">
          <cell r="B1770" t="str">
            <v/>
          </cell>
        </row>
        <row r="1771">
          <cell r="B1771" t="str">
            <v/>
          </cell>
        </row>
        <row r="1772">
          <cell r="B1772" t="str">
            <v/>
          </cell>
        </row>
        <row r="1773">
          <cell r="B1773" t="str">
            <v/>
          </cell>
        </row>
        <row r="1774">
          <cell r="B1774" t="str">
            <v/>
          </cell>
        </row>
        <row r="1775">
          <cell r="B1775" t="str">
            <v/>
          </cell>
        </row>
        <row r="1776">
          <cell r="B1776" t="str">
            <v/>
          </cell>
        </row>
        <row r="1777">
          <cell r="B1777" t="str">
            <v/>
          </cell>
        </row>
        <row r="1778">
          <cell r="B1778" t="str">
            <v/>
          </cell>
        </row>
        <row r="1779">
          <cell r="B1779" t="str">
            <v/>
          </cell>
        </row>
        <row r="1780">
          <cell r="B1780" t="str">
            <v/>
          </cell>
        </row>
        <row r="1781">
          <cell r="B1781" t="str">
            <v/>
          </cell>
        </row>
        <row r="1782">
          <cell r="B1782" t="str">
            <v/>
          </cell>
        </row>
        <row r="1783">
          <cell r="B1783" t="str">
            <v/>
          </cell>
        </row>
        <row r="1784">
          <cell r="B1784" t="str">
            <v/>
          </cell>
        </row>
        <row r="1785">
          <cell r="B1785" t="str">
            <v/>
          </cell>
        </row>
        <row r="1786">
          <cell r="B1786" t="str">
            <v/>
          </cell>
        </row>
        <row r="1787">
          <cell r="B1787" t="str">
            <v/>
          </cell>
        </row>
        <row r="1788">
          <cell r="B1788" t="str">
            <v/>
          </cell>
        </row>
        <row r="1789">
          <cell r="B1789" t="str">
            <v/>
          </cell>
        </row>
        <row r="1790">
          <cell r="B1790" t="str">
            <v/>
          </cell>
        </row>
        <row r="1791">
          <cell r="B1791" t="str">
            <v/>
          </cell>
        </row>
        <row r="1792">
          <cell r="B1792" t="str">
            <v/>
          </cell>
        </row>
        <row r="1793">
          <cell r="B1793" t="str">
            <v/>
          </cell>
        </row>
        <row r="1794">
          <cell r="B1794" t="str">
            <v/>
          </cell>
        </row>
        <row r="1795">
          <cell r="B1795" t="str">
            <v/>
          </cell>
        </row>
        <row r="1796">
          <cell r="B1796" t="str">
            <v/>
          </cell>
        </row>
        <row r="1797">
          <cell r="B1797" t="str">
            <v/>
          </cell>
        </row>
        <row r="1798">
          <cell r="B1798" t="str">
            <v/>
          </cell>
        </row>
        <row r="1799">
          <cell r="B1799" t="str">
            <v/>
          </cell>
        </row>
        <row r="1800">
          <cell r="B1800" t="str">
            <v/>
          </cell>
        </row>
        <row r="1801">
          <cell r="B1801" t="str">
            <v/>
          </cell>
        </row>
        <row r="1802">
          <cell r="B1802" t="str">
            <v/>
          </cell>
        </row>
        <row r="1803">
          <cell r="B1803" t="str">
            <v/>
          </cell>
        </row>
        <row r="1804">
          <cell r="B1804" t="str">
            <v/>
          </cell>
        </row>
        <row r="1805">
          <cell r="B1805" t="str">
            <v/>
          </cell>
        </row>
        <row r="1806">
          <cell r="B1806" t="str">
            <v/>
          </cell>
        </row>
        <row r="1807">
          <cell r="B1807" t="str">
            <v/>
          </cell>
        </row>
        <row r="1808">
          <cell r="B1808" t="str">
            <v/>
          </cell>
        </row>
        <row r="1809">
          <cell r="B1809" t="str">
            <v/>
          </cell>
        </row>
        <row r="1810">
          <cell r="B1810" t="str">
            <v/>
          </cell>
        </row>
        <row r="1811">
          <cell r="B1811" t="str">
            <v/>
          </cell>
        </row>
        <row r="1812">
          <cell r="B1812" t="str">
            <v/>
          </cell>
        </row>
        <row r="1813">
          <cell r="B1813" t="str">
            <v/>
          </cell>
        </row>
        <row r="1814">
          <cell r="B1814" t="str">
            <v/>
          </cell>
        </row>
        <row r="1815">
          <cell r="B1815" t="str">
            <v/>
          </cell>
        </row>
        <row r="1816">
          <cell r="B1816" t="str">
            <v/>
          </cell>
        </row>
        <row r="1817">
          <cell r="B1817" t="str">
            <v/>
          </cell>
        </row>
        <row r="1818">
          <cell r="B1818" t="str">
            <v/>
          </cell>
        </row>
        <row r="1819">
          <cell r="B1819" t="str">
            <v/>
          </cell>
        </row>
        <row r="1820">
          <cell r="B1820" t="str">
            <v/>
          </cell>
        </row>
        <row r="1821">
          <cell r="B1821" t="str">
            <v/>
          </cell>
        </row>
        <row r="1822">
          <cell r="B1822" t="str">
            <v/>
          </cell>
        </row>
        <row r="1823">
          <cell r="B1823" t="str">
            <v/>
          </cell>
        </row>
        <row r="1824">
          <cell r="B1824" t="str">
            <v/>
          </cell>
        </row>
        <row r="1825">
          <cell r="B1825" t="str">
            <v/>
          </cell>
        </row>
        <row r="1826">
          <cell r="B1826" t="str">
            <v/>
          </cell>
        </row>
        <row r="1827">
          <cell r="B1827" t="str">
            <v/>
          </cell>
        </row>
        <row r="1828">
          <cell r="B1828" t="str">
            <v/>
          </cell>
        </row>
        <row r="1829">
          <cell r="B1829" t="str">
            <v/>
          </cell>
        </row>
        <row r="1830">
          <cell r="B1830" t="str">
            <v/>
          </cell>
        </row>
        <row r="1831">
          <cell r="B1831" t="str">
            <v/>
          </cell>
        </row>
        <row r="1832">
          <cell r="B1832" t="str">
            <v/>
          </cell>
        </row>
        <row r="1833">
          <cell r="B1833" t="str">
            <v/>
          </cell>
        </row>
        <row r="1834">
          <cell r="B1834" t="str">
            <v/>
          </cell>
        </row>
        <row r="1835">
          <cell r="B1835" t="str">
            <v/>
          </cell>
        </row>
        <row r="1836">
          <cell r="B1836" t="str">
            <v/>
          </cell>
        </row>
        <row r="1837">
          <cell r="B1837" t="str">
            <v/>
          </cell>
        </row>
        <row r="1838">
          <cell r="B1838" t="str">
            <v/>
          </cell>
        </row>
        <row r="1839">
          <cell r="B1839" t="str">
            <v/>
          </cell>
        </row>
        <row r="1840">
          <cell r="B1840" t="str">
            <v/>
          </cell>
        </row>
        <row r="1841">
          <cell r="B1841" t="str">
            <v/>
          </cell>
        </row>
        <row r="1842">
          <cell r="B1842" t="str">
            <v/>
          </cell>
        </row>
        <row r="1843">
          <cell r="B1843" t="str">
            <v/>
          </cell>
        </row>
        <row r="1844">
          <cell r="B1844" t="str">
            <v/>
          </cell>
        </row>
        <row r="1845">
          <cell r="B1845" t="str">
            <v/>
          </cell>
        </row>
        <row r="1846">
          <cell r="B1846" t="str">
            <v/>
          </cell>
        </row>
        <row r="1847">
          <cell r="B1847" t="str">
            <v/>
          </cell>
        </row>
        <row r="1848">
          <cell r="B1848" t="str">
            <v/>
          </cell>
        </row>
        <row r="1849">
          <cell r="B1849" t="str">
            <v/>
          </cell>
          <cell r="D1849" t="str">
            <v>acid</v>
          </cell>
        </row>
        <row r="1850">
          <cell r="B1850" t="str">
            <v/>
          </cell>
          <cell r="D1850" t="str">
            <v>cold</v>
          </cell>
        </row>
        <row r="1851">
          <cell r="B1851" t="str">
            <v/>
          </cell>
          <cell r="D1851" t="str">
            <v>electricity</v>
          </cell>
        </row>
        <row r="1852">
          <cell r="B1852" t="str">
            <v/>
          </cell>
          <cell r="D1852" t="str">
            <v>fire</v>
          </cell>
        </row>
        <row r="1853">
          <cell r="B1853" t="str">
            <v/>
          </cell>
        </row>
        <row r="1854">
          <cell r="B1854" t="str">
            <v/>
          </cell>
        </row>
        <row r="1855">
          <cell r="B1855" t="str">
            <v/>
          </cell>
        </row>
        <row r="1856">
          <cell r="B1856" t="str">
            <v/>
          </cell>
        </row>
        <row r="1857">
          <cell r="B1857" t="str">
            <v/>
          </cell>
        </row>
        <row r="1858">
          <cell r="B1858" t="str">
            <v/>
          </cell>
        </row>
        <row r="1859">
          <cell r="B1859" t="str">
            <v/>
          </cell>
        </row>
        <row r="1860">
          <cell r="B1860" t="str">
            <v/>
          </cell>
        </row>
        <row r="1861">
          <cell r="B1861" t="str">
            <v/>
          </cell>
        </row>
        <row r="1862">
          <cell r="B1862" t="str">
            <v/>
          </cell>
        </row>
        <row r="1863">
          <cell r="B1863" t="str">
            <v/>
          </cell>
        </row>
        <row r="1864">
          <cell r="B1864" t="str">
            <v/>
          </cell>
        </row>
        <row r="1865">
          <cell r="B1865" t="str">
            <v/>
          </cell>
        </row>
        <row r="1866">
          <cell r="B1866" t="str">
            <v/>
          </cell>
        </row>
        <row r="1867">
          <cell r="B1867" t="str">
            <v/>
          </cell>
        </row>
        <row r="1868">
          <cell r="B1868" t="str">
            <v/>
          </cell>
        </row>
        <row r="1869">
          <cell r="B1869" t="str">
            <v/>
          </cell>
        </row>
        <row r="1870">
          <cell r="B1870" t="str">
            <v/>
          </cell>
        </row>
        <row r="1871">
          <cell r="B1871" t="str">
            <v/>
          </cell>
        </row>
        <row r="1872">
          <cell r="B1872" t="str">
            <v/>
          </cell>
        </row>
        <row r="1873">
          <cell r="B1873" t="str">
            <v/>
          </cell>
        </row>
        <row r="1874">
          <cell r="B1874" t="str">
            <v/>
          </cell>
        </row>
        <row r="1875">
          <cell r="B1875" t="str">
            <v/>
          </cell>
        </row>
        <row r="1876">
          <cell r="B1876" t="str">
            <v/>
          </cell>
        </row>
        <row r="1877">
          <cell r="B1877" t="str">
            <v/>
          </cell>
        </row>
        <row r="1878">
          <cell r="B1878" t="str">
            <v/>
          </cell>
        </row>
        <row r="1879">
          <cell r="B1879" t="str">
            <v/>
          </cell>
        </row>
        <row r="1880">
          <cell r="B1880" t="str">
            <v/>
          </cell>
        </row>
        <row r="1881">
          <cell r="B1881" t="str">
            <v/>
          </cell>
        </row>
        <row r="1882">
          <cell r="B1882" t="str">
            <v/>
          </cell>
        </row>
        <row r="1883">
          <cell r="B1883" t="str">
            <v/>
          </cell>
        </row>
        <row r="1884">
          <cell r="B1884" t="str">
            <v/>
          </cell>
        </row>
        <row r="1885">
          <cell r="B1885" t="str">
            <v/>
          </cell>
        </row>
        <row r="1886">
          <cell r="B1886" t="str">
            <v/>
          </cell>
        </row>
        <row r="1887">
          <cell r="B1887" t="str">
            <v/>
          </cell>
        </row>
        <row r="1888">
          <cell r="B1888" t="str">
            <v/>
          </cell>
        </row>
        <row r="1889">
          <cell r="B1889" t="str">
            <v/>
          </cell>
        </row>
        <row r="1890">
          <cell r="B1890" t="str">
            <v/>
          </cell>
        </row>
        <row r="1891">
          <cell r="B1891" t="str">
            <v/>
          </cell>
        </row>
        <row r="1892">
          <cell r="B1892" t="str">
            <v/>
          </cell>
        </row>
        <row r="1893">
          <cell r="B1893" t="str">
            <v/>
          </cell>
        </row>
        <row r="1894">
          <cell r="B1894" t="str">
            <v/>
          </cell>
        </row>
        <row r="1895">
          <cell r="B1895" t="str">
            <v/>
          </cell>
        </row>
        <row r="1896">
          <cell r="B1896" t="str">
            <v/>
          </cell>
        </row>
        <row r="1897">
          <cell r="B1897" t="str">
            <v/>
          </cell>
        </row>
        <row r="1898">
          <cell r="B1898" t="str">
            <v/>
          </cell>
        </row>
        <row r="1899">
          <cell r="B1899" t="str">
            <v/>
          </cell>
        </row>
        <row r="1900">
          <cell r="B1900" t="str">
            <v/>
          </cell>
        </row>
        <row r="1901">
          <cell r="B1901" t="str">
            <v/>
          </cell>
        </row>
        <row r="1902">
          <cell r="B1902" t="str">
            <v/>
          </cell>
        </row>
        <row r="1903">
          <cell r="B1903" t="str">
            <v/>
          </cell>
        </row>
        <row r="1904">
          <cell r="B1904" t="str">
            <v/>
          </cell>
        </row>
        <row r="1905">
          <cell r="B1905" t="str">
            <v/>
          </cell>
        </row>
        <row r="1906">
          <cell r="B1906" t="str">
            <v/>
          </cell>
        </row>
        <row r="1907">
          <cell r="B1907" t="str">
            <v/>
          </cell>
        </row>
        <row r="1908">
          <cell r="B1908" t="str">
            <v/>
          </cell>
        </row>
        <row r="1909">
          <cell r="B1909" t="str">
            <v/>
          </cell>
        </row>
        <row r="1910">
          <cell r="B1910" t="str">
            <v/>
          </cell>
        </row>
        <row r="1911">
          <cell r="B1911" t="str">
            <v/>
          </cell>
        </row>
        <row r="1912">
          <cell r="B1912" t="str">
            <v/>
          </cell>
        </row>
        <row r="1913">
          <cell r="B1913" t="str">
            <v/>
          </cell>
        </row>
        <row r="1914">
          <cell r="B1914" t="str">
            <v/>
          </cell>
        </row>
        <row r="1915">
          <cell r="B1915" t="str">
            <v/>
          </cell>
        </row>
        <row r="1916">
          <cell r="B1916" t="str">
            <v/>
          </cell>
        </row>
        <row r="1917">
          <cell r="B1917" t="str">
            <v/>
          </cell>
        </row>
        <row r="1918">
          <cell r="B1918" t="str">
            <v/>
          </cell>
        </row>
        <row r="1919">
          <cell r="B1919" t="str">
            <v/>
          </cell>
        </row>
        <row r="1920">
          <cell r="B1920" t="str">
            <v/>
          </cell>
        </row>
        <row r="1921">
          <cell r="B1921" t="str">
            <v/>
          </cell>
        </row>
        <row r="1922">
          <cell r="B1922" t="str">
            <v/>
          </cell>
        </row>
        <row r="1923">
          <cell r="B1923" t="str">
            <v/>
          </cell>
        </row>
        <row r="1924">
          <cell r="B1924" t="str">
            <v/>
          </cell>
        </row>
        <row r="1925">
          <cell r="B1925" t="str">
            <v/>
          </cell>
        </row>
        <row r="1926">
          <cell r="B1926" t="str">
            <v/>
          </cell>
        </row>
        <row r="1927">
          <cell r="B1927" t="str">
            <v/>
          </cell>
        </row>
        <row r="1928">
          <cell r="B1928" t="str">
            <v/>
          </cell>
        </row>
        <row r="1929">
          <cell r="B1929" t="str">
            <v/>
          </cell>
        </row>
        <row r="1930">
          <cell r="B1930" t="str">
            <v/>
          </cell>
        </row>
        <row r="1931">
          <cell r="B1931" t="str">
            <v/>
          </cell>
        </row>
        <row r="1932">
          <cell r="B1932" t="str">
            <v/>
          </cell>
        </row>
        <row r="1933">
          <cell r="B1933" t="str">
            <v/>
          </cell>
        </row>
        <row r="1934">
          <cell r="B1934" t="str">
            <v/>
          </cell>
        </row>
        <row r="1935">
          <cell r="B1935" t="str">
            <v/>
          </cell>
        </row>
        <row r="1936">
          <cell r="B1936" t="str">
            <v/>
          </cell>
        </row>
        <row r="1937">
          <cell r="B1937" t="str">
            <v/>
          </cell>
        </row>
        <row r="1938">
          <cell r="B1938" t="str">
            <v/>
          </cell>
        </row>
        <row r="1939">
          <cell r="B1939" t="str">
            <v/>
          </cell>
        </row>
        <row r="1940">
          <cell r="B1940" t="str">
            <v/>
          </cell>
        </row>
        <row r="1941">
          <cell r="B1941" t="str">
            <v/>
          </cell>
        </row>
        <row r="1942">
          <cell r="B1942" t="str">
            <v/>
          </cell>
        </row>
        <row r="1943">
          <cell r="B1943" t="str">
            <v/>
          </cell>
        </row>
        <row r="1944">
          <cell r="B1944" t="str">
            <v/>
          </cell>
        </row>
        <row r="1945">
          <cell r="B1945" t="str">
            <v/>
          </cell>
        </row>
        <row r="1946">
          <cell r="B1946" t="str">
            <v/>
          </cell>
        </row>
        <row r="1947">
          <cell r="B1947" t="str">
            <v/>
          </cell>
        </row>
        <row r="1948">
          <cell r="B1948" t="str">
            <v/>
          </cell>
        </row>
        <row r="1949">
          <cell r="B1949" t="str">
            <v/>
          </cell>
        </row>
        <row r="1950">
          <cell r="B1950" t="str">
            <v/>
          </cell>
        </row>
        <row r="1951">
          <cell r="B1951" t="str">
            <v/>
          </cell>
        </row>
        <row r="1952">
          <cell r="B1952" t="str">
            <v/>
          </cell>
        </row>
        <row r="1953">
          <cell r="B1953" t="str">
            <v/>
          </cell>
        </row>
        <row r="1954">
          <cell r="B1954" t="str">
            <v/>
          </cell>
        </row>
        <row r="1955">
          <cell r="B1955" t="str">
            <v/>
          </cell>
        </row>
        <row r="1956">
          <cell r="B1956" t="str">
            <v/>
          </cell>
        </row>
        <row r="1957">
          <cell r="B1957" t="str">
            <v/>
          </cell>
        </row>
        <row r="1958">
          <cell r="B1958" t="str">
            <v/>
          </cell>
        </row>
        <row r="1959">
          <cell r="B1959" t="str">
            <v/>
          </cell>
        </row>
        <row r="1960">
          <cell r="B1960" t="str">
            <v/>
          </cell>
        </row>
        <row r="1961">
          <cell r="B1961" t="str">
            <v/>
          </cell>
        </row>
        <row r="1962">
          <cell r="B1962" t="str">
            <v/>
          </cell>
        </row>
        <row r="1963">
          <cell r="B1963" t="str">
            <v/>
          </cell>
        </row>
        <row r="1964">
          <cell r="B1964" t="str">
            <v/>
          </cell>
        </row>
        <row r="1965">
          <cell r="B1965" t="str">
            <v/>
          </cell>
        </row>
        <row r="1966">
          <cell r="B1966" t="str">
            <v/>
          </cell>
        </row>
        <row r="1967">
          <cell r="B1967" t="str">
            <v/>
          </cell>
        </row>
        <row r="1968">
          <cell r="B1968" t="str">
            <v/>
          </cell>
        </row>
        <row r="1969">
          <cell r="B1969" t="str">
            <v/>
          </cell>
        </row>
        <row r="1970">
          <cell r="B1970" t="str">
            <v/>
          </cell>
        </row>
        <row r="1971">
          <cell r="B1971" t="str">
            <v/>
          </cell>
        </row>
        <row r="1972">
          <cell r="B1972" t="str">
            <v/>
          </cell>
        </row>
        <row r="1973">
          <cell r="B1973" t="str">
            <v/>
          </cell>
        </row>
        <row r="1974">
          <cell r="B1974" t="str">
            <v/>
          </cell>
        </row>
        <row r="1975">
          <cell r="B1975" t="str">
            <v/>
          </cell>
        </row>
        <row r="1976">
          <cell r="B1976" t="str">
            <v/>
          </cell>
        </row>
        <row r="1977">
          <cell r="B1977" t="str">
            <v/>
          </cell>
        </row>
        <row r="1978">
          <cell r="B1978" t="str">
            <v/>
          </cell>
        </row>
        <row r="1979">
          <cell r="B1979" t="str">
            <v/>
          </cell>
        </row>
        <row r="1980">
          <cell r="B1980" t="str">
            <v/>
          </cell>
        </row>
        <row r="1981">
          <cell r="B1981" t="str">
            <v/>
          </cell>
        </row>
        <row r="1982">
          <cell r="B1982" t="str">
            <v/>
          </cell>
        </row>
        <row r="1983">
          <cell r="B1983" t="str">
            <v/>
          </cell>
        </row>
        <row r="1984">
          <cell r="B1984" t="str">
            <v/>
          </cell>
        </row>
        <row r="1985">
          <cell r="B1985" t="str">
            <v/>
          </cell>
        </row>
        <row r="1986">
          <cell r="B1986" t="str">
            <v/>
          </cell>
        </row>
        <row r="1987">
          <cell r="B1987" t="str">
            <v/>
          </cell>
        </row>
        <row r="1988">
          <cell r="B1988" t="str">
            <v/>
          </cell>
        </row>
        <row r="1989">
          <cell r="B1989" t="str">
            <v/>
          </cell>
        </row>
        <row r="1990">
          <cell r="B1990" t="str">
            <v/>
          </cell>
        </row>
        <row r="1991">
          <cell r="B1991" t="str">
            <v/>
          </cell>
        </row>
        <row r="1992">
          <cell r="B1992" t="str">
            <v/>
          </cell>
        </row>
        <row r="1993">
          <cell r="B1993" t="str">
            <v/>
          </cell>
        </row>
        <row r="1994">
          <cell r="B1994" t="str">
            <v/>
          </cell>
        </row>
        <row r="1995">
          <cell r="B1995" t="str">
            <v/>
          </cell>
        </row>
        <row r="1996">
          <cell r="B1996" t="str">
            <v/>
          </cell>
        </row>
        <row r="1997">
          <cell r="B1997" t="str">
            <v/>
          </cell>
        </row>
        <row r="1998">
          <cell r="B1998" t="str">
            <v/>
          </cell>
        </row>
        <row r="1999">
          <cell r="B1999" t="str">
            <v/>
          </cell>
        </row>
        <row r="2000">
          <cell r="B2000" t="str">
            <v/>
          </cell>
        </row>
        <row r="2001">
          <cell r="B2001" t="str">
            <v/>
          </cell>
        </row>
        <row r="2002">
          <cell r="B2002" t="str">
            <v/>
          </cell>
        </row>
        <row r="2003">
          <cell r="B2003" t="str">
            <v/>
          </cell>
        </row>
        <row r="2004">
          <cell r="B2004" t="str">
            <v/>
          </cell>
        </row>
        <row r="2005">
          <cell r="B2005" t="str">
            <v/>
          </cell>
        </row>
        <row r="2006">
          <cell r="B2006" t="str">
            <v/>
          </cell>
        </row>
        <row r="2007">
          <cell r="B2007" t="str">
            <v/>
          </cell>
        </row>
        <row r="2008">
          <cell r="B2008" t="str">
            <v/>
          </cell>
        </row>
        <row r="2009">
          <cell r="B2009" t="str">
            <v/>
          </cell>
        </row>
        <row r="2010">
          <cell r="B2010" t="str">
            <v/>
          </cell>
        </row>
        <row r="2011">
          <cell r="B2011" t="str">
            <v/>
          </cell>
        </row>
        <row r="2012">
          <cell r="B2012" t="str">
            <v/>
          </cell>
        </row>
        <row r="2013">
          <cell r="B2013" t="str">
            <v/>
          </cell>
        </row>
        <row r="2014">
          <cell r="B2014" t="str">
            <v/>
          </cell>
        </row>
        <row r="2015">
          <cell r="B2015" t="str">
            <v/>
          </cell>
        </row>
        <row r="2016">
          <cell r="B2016" t="str">
            <v/>
          </cell>
        </row>
        <row r="2017">
          <cell r="B2017" t="str">
            <v/>
          </cell>
        </row>
        <row r="2018">
          <cell r="B2018" t="str">
            <v/>
          </cell>
        </row>
        <row r="2019">
          <cell r="B2019" t="str">
            <v/>
          </cell>
        </row>
        <row r="2020">
          <cell r="B2020" t="str">
            <v/>
          </cell>
        </row>
        <row r="2021">
          <cell r="B2021" t="str">
            <v/>
          </cell>
        </row>
        <row r="2022">
          <cell r="B2022" t="str">
            <v/>
          </cell>
        </row>
        <row r="2023">
          <cell r="B2023" t="str">
            <v/>
          </cell>
        </row>
        <row r="2024">
          <cell r="B2024" t="str">
            <v/>
          </cell>
        </row>
        <row r="2025">
          <cell r="B2025" t="str">
            <v/>
          </cell>
        </row>
        <row r="2026">
          <cell r="B2026" t="str">
            <v/>
          </cell>
        </row>
        <row r="2027">
          <cell r="B2027" t="str">
            <v/>
          </cell>
        </row>
        <row r="2028">
          <cell r="B2028" t="str">
            <v/>
          </cell>
        </row>
        <row r="2029">
          <cell r="B2029" t="str">
            <v/>
          </cell>
        </row>
        <row r="2030">
          <cell r="B2030" t="str">
            <v/>
          </cell>
        </row>
        <row r="2031">
          <cell r="B2031" t="str">
            <v/>
          </cell>
        </row>
        <row r="2032">
          <cell r="B2032" t="str">
            <v/>
          </cell>
        </row>
        <row r="2033">
          <cell r="B2033" t="str">
            <v/>
          </cell>
        </row>
        <row r="2034">
          <cell r="B2034" t="str">
            <v/>
          </cell>
        </row>
        <row r="2035">
          <cell r="B2035" t="str">
            <v/>
          </cell>
        </row>
        <row r="2036">
          <cell r="B2036" t="str">
            <v/>
          </cell>
        </row>
        <row r="2037">
          <cell r="B2037" t="str">
            <v/>
          </cell>
        </row>
        <row r="2038">
          <cell r="B2038" t="str">
            <v/>
          </cell>
        </row>
        <row r="2039">
          <cell r="B2039" t="str">
            <v/>
          </cell>
        </row>
        <row r="2040">
          <cell r="B2040" t="str">
            <v/>
          </cell>
        </row>
        <row r="2041">
          <cell r="B2041" t="str">
            <v/>
          </cell>
        </row>
        <row r="2042">
          <cell r="B2042" t="str">
            <v/>
          </cell>
        </row>
        <row r="2043">
          <cell r="B2043" t="str">
            <v/>
          </cell>
        </row>
        <row r="2044">
          <cell r="B2044" t="str">
            <v/>
          </cell>
        </row>
        <row r="2045">
          <cell r="B2045" t="str">
            <v/>
          </cell>
        </row>
        <row r="2046">
          <cell r="B2046" t="str">
            <v/>
          </cell>
        </row>
        <row r="2047">
          <cell r="B2047" t="str">
            <v/>
          </cell>
        </row>
        <row r="2048">
          <cell r="B2048" t="str">
            <v/>
          </cell>
        </row>
        <row r="2049">
          <cell r="B2049" t="str">
            <v/>
          </cell>
        </row>
        <row r="2050">
          <cell r="B2050" t="str">
            <v/>
          </cell>
        </row>
        <row r="2051">
          <cell r="B2051" t="str">
            <v/>
          </cell>
        </row>
        <row r="2052">
          <cell r="B2052" t="str">
            <v/>
          </cell>
        </row>
        <row r="2053">
          <cell r="B2053" t="str">
            <v/>
          </cell>
        </row>
        <row r="2054">
          <cell r="B2054" t="str">
            <v/>
          </cell>
        </row>
        <row r="2055">
          <cell r="B2055" t="str">
            <v/>
          </cell>
        </row>
        <row r="2056">
          <cell r="B2056" t="str">
            <v/>
          </cell>
        </row>
        <row r="2057">
          <cell r="B2057" t="str">
            <v/>
          </cell>
        </row>
        <row r="2058">
          <cell r="B2058" t="str">
            <v/>
          </cell>
        </row>
        <row r="2059">
          <cell r="B2059" t="str">
            <v/>
          </cell>
        </row>
        <row r="2060">
          <cell r="B2060" t="str">
            <v/>
          </cell>
        </row>
        <row r="2061">
          <cell r="B2061" t="str">
            <v/>
          </cell>
        </row>
        <row r="2062">
          <cell r="B2062" t="str">
            <v/>
          </cell>
        </row>
        <row r="2063">
          <cell r="B2063" t="str">
            <v/>
          </cell>
        </row>
        <row r="2064">
          <cell r="B2064" t="str">
            <v/>
          </cell>
        </row>
        <row r="2065">
          <cell r="B2065" t="str">
            <v/>
          </cell>
        </row>
        <row r="2066">
          <cell r="B2066" t="str">
            <v/>
          </cell>
        </row>
        <row r="2067">
          <cell r="B2067" t="str">
            <v/>
          </cell>
        </row>
        <row r="2068">
          <cell r="B2068" t="str">
            <v/>
          </cell>
        </row>
        <row r="2069">
          <cell r="B2069" t="str">
            <v/>
          </cell>
        </row>
        <row r="2070">
          <cell r="B2070" t="str">
            <v/>
          </cell>
        </row>
        <row r="2071">
          <cell r="B2071" t="str">
            <v/>
          </cell>
        </row>
        <row r="2072">
          <cell r="B2072" t="str">
            <v/>
          </cell>
        </row>
        <row r="2073">
          <cell r="B2073" t="str">
            <v/>
          </cell>
        </row>
        <row r="2074">
          <cell r="B2074" t="str">
            <v/>
          </cell>
        </row>
        <row r="2075">
          <cell r="B2075" t="str">
            <v/>
          </cell>
        </row>
        <row r="2076">
          <cell r="B2076" t="str">
            <v/>
          </cell>
        </row>
        <row r="2077">
          <cell r="B2077" t="str">
            <v/>
          </cell>
        </row>
        <row r="2078">
          <cell r="B2078" t="str">
            <v/>
          </cell>
        </row>
        <row r="2079">
          <cell r="B2079" t="str">
            <v/>
          </cell>
        </row>
        <row r="2080">
          <cell r="B2080" t="str">
            <v/>
          </cell>
        </row>
        <row r="2081">
          <cell r="B2081" t="str">
            <v/>
          </cell>
        </row>
        <row r="2082">
          <cell r="B2082" t="str">
            <v/>
          </cell>
        </row>
        <row r="2083">
          <cell r="B2083" t="str">
            <v/>
          </cell>
        </row>
        <row r="2084">
          <cell r="B2084" t="str">
            <v/>
          </cell>
        </row>
        <row r="2085">
          <cell r="B2085" t="str">
            <v/>
          </cell>
        </row>
        <row r="2086">
          <cell r="B2086" t="str">
            <v/>
          </cell>
        </row>
        <row r="2087">
          <cell r="B2087" t="str">
            <v/>
          </cell>
        </row>
        <row r="2088">
          <cell r="B2088" t="str">
            <v/>
          </cell>
        </row>
        <row r="2089">
          <cell r="B2089" t="str">
            <v/>
          </cell>
        </row>
        <row r="2090">
          <cell r="B2090" t="str">
            <v/>
          </cell>
        </row>
        <row r="2091">
          <cell r="B2091" t="str">
            <v/>
          </cell>
        </row>
        <row r="2092">
          <cell r="B2092" t="str">
            <v/>
          </cell>
        </row>
        <row r="2093">
          <cell r="B2093" t="str">
            <v/>
          </cell>
        </row>
        <row r="2094">
          <cell r="B2094" t="str">
            <v/>
          </cell>
        </row>
        <row r="2095">
          <cell r="B2095" t="str">
            <v/>
          </cell>
        </row>
        <row r="2096">
          <cell r="B2096" t="str">
            <v/>
          </cell>
        </row>
        <row r="2097">
          <cell r="B2097" t="str">
            <v/>
          </cell>
        </row>
        <row r="2098">
          <cell r="B2098" t="str">
            <v/>
          </cell>
        </row>
        <row r="2099">
          <cell r="B2099" t="str">
            <v/>
          </cell>
        </row>
        <row r="2100">
          <cell r="B2100" t="str">
            <v/>
          </cell>
        </row>
        <row r="2101">
          <cell r="B2101" t="str">
            <v/>
          </cell>
        </row>
        <row r="2102">
          <cell r="B2102" t="str">
            <v/>
          </cell>
        </row>
        <row r="2103">
          <cell r="B2103" t="str">
            <v/>
          </cell>
        </row>
        <row r="2104">
          <cell r="B2104" t="str">
            <v/>
          </cell>
        </row>
        <row r="2105">
          <cell r="B2105" t="str">
            <v/>
          </cell>
        </row>
        <row r="2106">
          <cell r="B2106" t="str">
            <v/>
          </cell>
        </row>
        <row r="2107">
          <cell r="B2107" t="str">
            <v/>
          </cell>
        </row>
        <row r="2108">
          <cell r="B2108" t="str">
            <v/>
          </cell>
        </row>
        <row r="2109">
          <cell r="B2109" t="str">
            <v/>
          </cell>
        </row>
        <row r="2110">
          <cell r="B2110" t="str">
            <v/>
          </cell>
        </row>
        <row r="2111">
          <cell r="B2111" t="str">
            <v/>
          </cell>
        </row>
        <row r="2112">
          <cell r="B2112" t="str">
            <v/>
          </cell>
        </row>
        <row r="2113">
          <cell r="B2113" t="str">
            <v/>
          </cell>
        </row>
        <row r="2114">
          <cell r="B2114" t="str">
            <v/>
          </cell>
        </row>
        <row r="2115">
          <cell r="B2115" t="str">
            <v/>
          </cell>
        </row>
        <row r="2116">
          <cell r="B2116" t="str">
            <v/>
          </cell>
        </row>
        <row r="2117">
          <cell r="B2117" t="str">
            <v/>
          </cell>
        </row>
        <row r="2118">
          <cell r="B2118" t="str">
            <v/>
          </cell>
        </row>
        <row r="2119">
          <cell r="B2119" t="str">
            <v/>
          </cell>
        </row>
        <row r="2120">
          <cell r="B2120" t="str">
            <v/>
          </cell>
        </row>
        <row r="2121">
          <cell r="B2121" t="str">
            <v/>
          </cell>
        </row>
        <row r="2122">
          <cell r="B2122" t="str">
            <v/>
          </cell>
        </row>
        <row r="2123">
          <cell r="B2123" t="str">
            <v/>
          </cell>
        </row>
        <row r="2124">
          <cell r="B2124" t="str">
            <v/>
          </cell>
        </row>
        <row r="2125">
          <cell r="B2125" t="str">
            <v/>
          </cell>
        </row>
        <row r="2126">
          <cell r="B2126" t="str">
            <v/>
          </cell>
        </row>
        <row r="2127">
          <cell r="B2127" t="str">
            <v/>
          </cell>
        </row>
        <row r="2128">
          <cell r="B2128" t="str">
            <v/>
          </cell>
        </row>
        <row r="2129">
          <cell r="B2129" t="str">
            <v/>
          </cell>
        </row>
        <row r="2130">
          <cell r="B2130" t="str">
            <v/>
          </cell>
        </row>
        <row r="2131">
          <cell r="B2131" t="str">
            <v/>
          </cell>
        </row>
        <row r="2132">
          <cell r="B2132" t="str">
            <v/>
          </cell>
        </row>
        <row r="2133">
          <cell r="B2133" t="str">
            <v/>
          </cell>
        </row>
        <row r="2134">
          <cell r="B2134" t="str">
            <v/>
          </cell>
        </row>
        <row r="2135">
          <cell r="B2135" t="str">
            <v/>
          </cell>
        </row>
        <row r="2136">
          <cell r="B2136" t="str">
            <v/>
          </cell>
        </row>
        <row r="2137">
          <cell r="B2137" t="str">
            <v/>
          </cell>
        </row>
        <row r="2138">
          <cell r="B2138" t="str">
            <v/>
          </cell>
        </row>
        <row r="2139">
          <cell r="B2139" t="str">
            <v/>
          </cell>
        </row>
        <row r="2140">
          <cell r="B2140" t="str">
            <v/>
          </cell>
        </row>
        <row r="2141">
          <cell r="B2141" t="str">
            <v/>
          </cell>
        </row>
        <row r="2142">
          <cell r="B2142" t="str">
            <v/>
          </cell>
        </row>
        <row r="2143">
          <cell r="B2143" t="str">
            <v/>
          </cell>
        </row>
        <row r="2144">
          <cell r="B2144" t="str">
            <v/>
          </cell>
        </row>
        <row r="2145">
          <cell r="B2145" t="str">
            <v/>
          </cell>
        </row>
        <row r="2146">
          <cell r="B2146" t="str">
            <v/>
          </cell>
        </row>
        <row r="2147">
          <cell r="B2147" t="str">
            <v/>
          </cell>
        </row>
        <row r="2148">
          <cell r="B2148" t="str">
            <v/>
          </cell>
        </row>
        <row r="2149">
          <cell r="B2149" t="str">
            <v/>
          </cell>
        </row>
        <row r="2150">
          <cell r="B2150" t="str">
            <v/>
          </cell>
        </row>
        <row r="2151">
          <cell r="B2151" t="str">
            <v/>
          </cell>
        </row>
        <row r="2152">
          <cell r="B2152" t="str">
            <v/>
          </cell>
        </row>
        <row r="2153">
          <cell r="B2153" t="str">
            <v/>
          </cell>
        </row>
        <row r="2154">
          <cell r="B2154" t="str">
            <v/>
          </cell>
        </row>
        <row r="2155">
          <cell r="B2155" t="str">
            <v/>
          </cell>
        </row>
        <row r="2156">
          <cell r="B2156" t="str">
            <v/>
          </cell>
        </row>
        <row r="2157">
          <cell r="B2157" t="str">
            <v/>
          </cell>
        </row>
        <row r="2158">
          <cell r="B2158" t="str">
            <v/>
          </cell>
        </row>
        <row r="2159">
          <cell r="B2159" t="str">
            <v/>
          </cell>
        </row>
        <row r="2160">
          <cell r="B2160" t="str">
            <v/>
          </cell>
        </row>
        <row r="2161">
          <cell r="B2161" t="str">
            <v/>
          </cell>
        </row>
        <row r="2162">
          <cell r="B2162" t="str">
            <v/>
          </cell>
        </row>
        <row r="2163">
          <cell r="B2163" t="str">
            <v/>
          </cell>
        </row>
        <row r="2164">
          <cell r="B2164" t="str">
            <v/>
          </cell>
        </row>
        <row r="2165">
          <cell r="B2165" t="str">
            <v/>
          </cell>
        </row>
        <row r="2166">
          <cell r="B2166" t="str">
            <v/>
          </cell>
        </row>
        <row r="2167">
          <cell r="B2167" t="str">
            <v/>
          </cell>
        </row>
        <row r="2168">
          <cell r="B2168" t="str">
            <v/>
          </cell>
        </row>
        <row r="2169">
          <cell r="B2169" t="str">
            <v/>
          </cell>
        </row>
        <row r="2170">
          <cell r="B2170" t="str">
            <v/>
          </cell>
        </row>
        <row r="2171">
          <cell r="B2171" t="str">
            <v/>
          </cell>
        </row>
        <row r="2172">
          <cell r="B2172" t="str">
            <v/>
          </cell>
        </row>
        <row r="2173">
          <cell r="B2173" t="str">
            <v/>
          </cell>
        </row>
        <row r="2174">
          <cell r="B2174" t="str">
            <v/>
          </cell>
        </row>
        <row r="2175">
          <cell r="B2175" t="str">
            <v/>
          </cell>
        </row>
        <row r="2176">
          <cell r="B2176" t="str">
            <v/>
          </cell>
        </row>
        <row r="2177">
          <cell r="B2177" t="str">
            <v/>
          </cell>
        </row>
        <row r="2178">
          <cell r="B2178" t="str">
            <v/>
          </cell>
        </row>
        <row r="2179">
          <cell r="B2179" t="str">
            <v/>
          </cell>
        </row>
        <row r="2180">
          <cell r="B2180" t="str">
            <v/>
          </cell>
        </row>
        <row r="2181">
          <cell r="B2181" t="str">
            <v/>
          </cell>
        </row>
        <row r="2182">
          <cell r="B2182" t="str">
            <v/>
          </cell>
        </row>
        <row r="2183">
          <cell r="B2183" t="str">
            <v/>
          </cell>
        </row>
        <row r="2184">
          <cell r="B2184" t="str">
            <v/>
          </cell>
        </row>
        <row r="2185">
          <cell r="B2185" t="str">
            <v/>
          </cell>
        </row>
        <row r="2186">
          <cell r="B2186" t="str">
            <v/>
          </cell>
        </row>
        <row r="2187">
          <cell r="B2187" t="str">
            <v/>
          </cell>
        </row>
        <row r="2188">
          <cell r="B2188" t="str">
            <v/>
          </cell>
        </row>
        <row r="2189">
          <cell r="B2189" t="str">
            <v/>
          </cell>
        </row>
        <row r="2190">
          <cell r="B2190" t="str">
            <v/>
          </cell>
        </row>
        <row r="2191">
          <cell r="B2191" t="str">
            <v/>
          </cell>
        </row>
        <row r="2192">
          <cell r="B2192" t="str">
            <v/>
          </cell>
        </row>
        <row r="2193">
          <cell r="B2193" t="str">
            <v/>
          </cell>
        </row>
        <row r="2194">
          <cell r="B2194" t="str">
            <v/>
          </cell>
        </row>
        <row r="2195">
          <cell r="B2195" t="str">
            <v/>
          </cell>
        </row>
        <row r="2196">
          <cell r="B2196" t="str">
            <v/>
          </cell>
        </row>
        <row r="2197">
          <cell r="B2197" t="str">
            <v/>
          </cell>
        </row>
        <row r="2198">
          <cell r="B2198" t="str">
            <v/>
          </cell>
        </row>
        <row r="2199">
          <cell r="B2199" t="str">
            <v/>
          </cell>
        </row>
        <row r="2200">
          <cell r="B2200" t="str">
            <v/>
          </cell>
        </row>
        <row r="2201">
          <cell r="B2201" t="str">
            <v/>
          </cell>
          <cell r="E2201" t="str">
            <v/>
          </cell>
        </row>
        <row r="2202">
          <cell r="B2202" t="str">
            <v/>
          </cell>
        </row>
        <row r="2203">
          <cell r="B2203" t="str">
            <v/>
          </cell>
        </row>
        <row r="2204">
          <cell r="B2204" t="str">
            <v/>
          </cell>
        </row>
        <row r="2205">
          <cell r="B2205" t="str">
            <v/>
          </cell>
        </row>
        <row r="2206">
          <cell r="B2206" t="str">
            <v/>
          </cell>
        </row>
        <row r="2207">
          <cell r="B2207" t="str">
            <v/>
          </cell>
        </row>
        <row r="2208">
          <cell r="B2208" t="str">
            <v/>
          </cell>
        </row>
        <row r="2209">
          <cell r="B2209" t="str">
            <v/>
          </cell>
        </row>
        <row r="2210">
          <cell r="B2210" t="str">
            <v/>
          </cell>
        </row>
        <row r="2211">
          <cell r="B2211" t="str">
            <v/>
          </cell>
        </row>
        <row r="2212">
          <cell r="B2212" t="str">
            <v/>
          </cell>
        </row>
        <row r="2213">
          <cell r="B2213" t="str">
            <v/>
          </cell>
        </row>
        <row r="2214">
          <cell r="B2214" t="str">
            <v/>
          </cell>
        </row>
        <row r="2215">
          <cell r="B2215" t="str">
            <v/>
          </cell>
        </row>
        <row r="2216">
          <cell r="B2216" t="str">
            <v/>
          </cell>
        </row>
        <row r="2217">
          <cell r="B2217" t="str">
            <v/>
          </cell>
        </row>
        <row r="2218">
          <cell r="B2218" t="str">
            <v/>
          </cell>
        </row>
        <row r="2219">
          <cell r="B2219" t="str">
            <v/>
          </cell>
        </row>
        <row r="2220">
          <cell r="B2220" t="str">
            <v/>
          </cell>
        </row>
        <row r="2221">
          <cell r="B2221" t="str">
            <v/>
          </cell>
        </row>
        <row r="2222">
          <cell r="B2222" t="str">
            <v/>
          </cell>
        </row>
        <row r="2223">
          <cell r="B2223" t="str">
            <v/>
          </cell>
        </row>
        <row r="2224">
          <cell r="B2224" t="str">
            <v/>
          </cell>
        </row>
        <row r="2225">
          <cell r="B2225" t="str">
            <v/>
          </cell>
        </row>
        <row r="2226">
          <cell r="B2226" t="str">
            <v/>
          </cell>
        </row>
        <row r="2227">
          <cell r="B2227" t="str">
            <v/>
          </cell>
        </row>
        <row r="2228">
          <cell r="B2228" t="str">
            <v/>
          </cell>
        </row>
        <row r="2229">
          <cell r="B2229" t="str">
            <v/>
          </cell>
        </row>
        <row r="2230">
          <cell r="B2230" t="str">
            <v/>
          </cell>
        </row>
        <row r="2231">
          <cell r="B2231" t="str">
            <v/>
          </cell>
        </row>
        <row r="2232">
          <cell r="B2232" t="str">
            <v/>
          </cell>
        </row>
        <row r="2233">
          <cell r="B2233" t="str">
            <v/>
          </cell>
        </row>
        <row r="2234">
          <cell r="B2234" t="str">
            <v/>
          </cell>
        </row>
        <row r="2235">
          <cell r="B2235" t="str">
            <v/>
          </cell>
        </row>
        <row r="2236">
          <cell r="B2236" t="str">
            <v/>
          </cell>
        </row>
        <row r="2237">
          <cell r="B2237" t="str">
            <v/>
          </cell>
        </row>
        <row r="2238">
          <cell r="B2238" t="str">
            <v/>
          </cell>
        </row>
        <row r="2239">
          <cell r="B2239" t="str">
            <v/>
          </cell>
        </row>
        <row r="2240">
          <cell r="B2240" t="str">
            <v/>
          </cell>
        </row>
        <row r="2241">
          <cell r="B2241" t="str">
            <v/>
          </cell>
        </row>
        <row r="2242">
          <cell r="B2242" t="str">
            <v/>
          </cell>
        </row>
        <row r="2243">
          <cell r="B2243" t="str">
            <v/>
          </cell>
        </row>
        <row r="2244">
          <cell r="B2244" t="str">
            <v/>
          </cell>
        </row>
        <row r="2245">
          <cell r="B2245" t="str">
            <v/>
          </cell>
        </row>
        <row r="2246">
          <cell r="B2246" t="str">
            <v/>
          </cell>
        </row>
        <row r="2247">
          <cell r="B2247" t="str">
            <v/>
          </cell>
        </row>
        <row r="2248">
          <cell r="B2248" t="str">
            <v/>
          </cell>
        </row>
        <row r="2249">
          <cell r="B2249" t="str">
            <v/>
          </cell>
        </row>
        <row r="2250">
          <cell r="B2250" t="str">
            <v/>
          </cell>
        </row>
        <row r="2251">
          <cell r="B2251" t="str">
            <v/>
          </cell>
        </row>
        <row r="2252">
          <cell r="B2252" t="str">
            <v/>
          </cell>
        </row>
        <row r="2253">
          <cell r="B2253" t="str">
            <v/>
          </cell>
        </row>
        <row r="2254">
          <cell r="B2254" t="str">
            <v/>
          </cell>
        </row>
        <row r="2255">
          <cell r="B2255" t="str">
            <v/>
          </cell>
        </row>
        <row r="2256">
          <cell r="B2256" t="str">
            <v/>
          </cell>
        </row>
        <row r="2257">
          <cell r="B2257" t="str">
            <v/>
          </cell>
        </row>
        <row r="2258">
          <cell r="B2258" t="str">
            <v/>
          </cell>
        </row>
        <row r="2259">
          <cell r="B2259" t="str">
            <v/>
          </cell>
        </row>
        <row r="2260">
          <cell r="B2260" t="str">
            <v/>
          </cell>
        </row>
        <row r="2261">
          <cell r="B2261" t="str">
            <v/>
          </cell>
        </row>
        <row r="2262">
          <cell r="B2262" t="str">
            <v/>
          </cell>
        </row>
        <row r="2263">
          <cell r="B2263" t="str">
            <v/>
          </cell>
        </row>
        <row r="2264">
          <cell r="B2264" t="str">
            <v/>
          </cell>
        </row>
        <row r="2265">
          <cell r="B2265" t="str">
            <v/>
          </cell>
        </row>
        <row r="2266">
          <cell r="B2266" t="str">
            <v/>
          </cell>
        </row>
        <row r="2267">
          <cell r="B2267" t="str">
            <v/>
          </cell>
        </row>
        <row r="2268">
          <cell r="B2268" t="str">
            <v/>
          </cell>
        </row>
        <row r="2269">
          <cell r="B2269" t="str">
            <v/>
          </cell>
        </row>
        <row r="2270">
          <cell r="B2270" t="str">
            <v/>
          </cell>
        </row>
        <row r="2271">
          <cell r="B2271" t="str">
            <v/>
          </cell>
        </row>
        <row r="2272">
          <cell r="B2272" t="str">
            <v/>
          </cell>
        </row>
        <row r="2273">
          <cell r="B2273" t="str">
            <v/>
          </cell>
        </row>
        <row r="2274">
          <cell r="B2274" t="str">
            <v/>
          </cell>
        </row>
        <row r="2275">
          <cell r="B2275" t="str">
            <v/>
          </cell>
        </row>
        <row r="2276">
          <cell r="B2276" t="str">
            <v/>
          </cell>
        </row>
        <row r="2277">
          <cell r="B2277" t="str">
            <v/>
          </cell>
        </row>
        <row r="2278">
          <cell r="B2278" t="str">
            <v/>
          </cell>
        </row>
        <row r="2279">
          <cell r="B2279" t="str">
            <v/>
          </cell>
        </row>
        <row r="2280">
          <cell r="B2280" t="str">
            <v/>
          </cell>
        </row>
        <row r="2281">
          <cell r="B2281" t="str">
            <v/>
          </cell>
        </row>
        <row r="2282">
          <cell r="B2282" t="str">
            <v/>
          </cell>
        </row>
        <row r="2283">
          <cell r="B2283" t="str">
            <v/>
          </cell>
        </row>
        <row r="2284">
          <cell r="B2284" t="str">
            <v/>
          </cell>
        </row>
        <row r="2285">
          <cell r="B2285" t="str">
            <v/>
          </cell>
        </row>
        <row r="2286">
          <cell r="B2286" t="str">
            <v/>
          </cell>
        </row>
        <row r="2287">
          <cell r="B2287" t="str">
            <v/>
          </cell>
        </row>
        <row r="2288">
          <cell r="B2288" t="str">
            <v/>
          </cell>
        </row>
        <row r="2289">
          <cell r="B2289" t="str">
            <v/>
          </cell>
        </row>
        <row r="2290">
          <cell r="B2290" t="str">
            <v/>
          </cell>
        </row>
        <row r="2291">
          <cell r="B2291" t="str">
            <v/>
          </cell>
        </row>
        <row r="2292">
          <cell r="B2292" t="str">
            <v/>
          </cell>
        </row>
        <row r="2293">
          <cell r="B2293" t="str">
            <v/>
          </cell>
        </row>
        <row r="2294">
          <cell r="B2294" t="str">
            <v/>
          </cell>
        </row>
        <row r="2295">
          <cell r="B2295" t="str">
            <v/>
          </cell>
        </row>
        <row r="2296">
          <cell r="B2296" t="str">
            <v/>
          </cell>
        </row>
        <row r="2297">
          <cell r="B2297" t="str">
            <v/>
          </cell>
        </row>
        <row r="2298">
          <cell r="B2298" t="str">
            <v/>
          </cell>
        </row>
        <row r="2299">
          <cell r="B2299" t="str">
            <v/>
          </cell>
        </row>
        <row r="2300">
          <cell r="B2300" t="str">
            <v/>
          </cell>
        </row>
        <row r="2301">
          <cell r="B2301" t="str">
            <v/>
          </cell>
        </row>
        <row r="2302">
          <cell r="B2302" t="str">
            <v/>
          </cell>
        </row>
        <row r="2303">
          <cell r="B2303" t="str">
            <v/>
          </cell>
        </row>
        <row r="2304">
          <cell r="B2304" t="str">
            <v/>
          </cell>
        </row>
        <row r="2305">
          <cell r="B2305" t="str">
            <v/>
          </cell>
        </row>
        <row r="2306">
          <cell r="B2306" t="str">
            <v/>
          </cell>
        </row>
        <row r="2307">
          <cell r="B2307" t="str">
            <v/>
          </cell>
        </row>
        <row r="2308">
          <cell r="B2308" t="str">
            <v/>
          </cell>
        </row>
        <row r="2309">
          <cell r="B2309" t="str">
            <v/>
          </cell>
        </row>
        <row r="2310">
          <cell r="B2310" t="str">
            <v/>
          </cell>
        </row>
        <row r="2312">
          <cell r="B2312" t="str">
            <v/>
          </cell>
        </row>
        <row r="2313">
          <cell r="B2313" t="str">
            <v/>
          </cell>
        </row>
        <row r="2314">
          <cell r="B2314" t="str">
            <v/>
          </cell>
        </row>
        <row r="2315">
          <cell r="B2315" t="str">
            <v/>
          </cell>
        </row>
        <row r="2316">
          <cell r="B2316" t="str">
            <v/>
          </cell>
        </row>
        <row r="2317">
          <cell r="B2317" t="str">
            <v/>
          </cell>
        </row>
        <row r="2318">
          <cell r="B2318" t="str">
            <v/>
          </cell>
        </row>
        <row r="2319">
          <cell r="B2319" t="str">
            <v/>
          </cell>
        </row>
        <row r="2320">
          <cell r="B2320" t="str">
            <v/>
          </cell>
        </row>
        <row r="2321">
          <cell r="B2321" t="str">
            <v/>
          </cell>
        </row>
        <row r="2322">
          <cell r="B2322" t="str">
            <v/>
          </cell>
        </row>
        <row r="2323">
          <cell r="B2323" t="str">
            <v/>
          </cell>
        </row>
        <row r="2324">
          <cell r="B2324" t="str">
            <v/>
          </cell>
        </row>
        <row r="2325">
          <cell r="B2325" t="str">
            <v/>
          </cell>
        </row>
        <row r="2326">
          <cell r="B2326" t="str">
            <v/>
          </cell>
        </row>
        <row r="2327">
          <cell r="B2327" t="str">
            <v/>
          </cell>
        </row>
        <row r="2328">
          <cell r="B2328" t="str">
            <v/>
          </cell>
        </row>
        <row r="2329">
          <cell r="B2329" t="str">
            <v/>
          </cell>
        </row>
        <row r="2330">
          <cell r="B2330" t="str">
            <v/>
          </cell>
        </row>
        <row r="2331">
          <cell r="B2331" t="str">
            <v/>
          </cell>
        </row>
        <row r="2332">
          <cell r="B2332" t="str">
            <v/>
          </cell>
        </row>
        <row r="2333">
          <cell r="B2333" t="str">
            <v/>
          </cell>
        </row>
        <row r="2334">
          <cell r="B2334" t="str">
            <v/>
          </cell>
        </row>
        <row r="2335">
          <cell r="B2335" t="str">
            <v/>
          </cell>
        </row>
        <row r="2336">
          <cell r="B2336" t="str">
            <v/>
          </cell>
        </row>
        <row r="2337">
          <cell r="B2337" t="str">
            <v/>
          </cell>
        </row>
        <row r="2338">
          <cell r="B2338" t="str">
            <v/>
          </cell>
        </row>
        <row r="2339">
          <cell r="B2339" t="str">
            <v/>
          </cell>
        </row>
        <row r="2340">
          <cell r="B2340" t="str">
            <v/>
          </cell>
        </row>
        <row r="2341">
          <cell r="B2341" t="str">
            <v/>
          </cell>
        </row>
        <row r="2342">
          <cell r="B2342" t="str">
            <v/>
          </cell>
        </row>
        <row r="2343">
          <cell r="B2343" t="str">
            <v/>
          </cell>
        </row>
        <row r="2344">
          <cell r="B2344" t="str">
            <v/>
          </cell>
        </row>
        <row r="2345">
          <cell r="B2345" t="str">
            <v/>
          </cell>
        </row>
        <row r="2346">
          <cell r="B2346" t="str">
            <v/>
          </cell>
        </row>
        <row r="2347">
          <cell r="B2347" t="str">
            <v/>
          </cell>
        </row>
        <row r="2348">
          <cell r="B2348" t="str">
            <v/>
          </cell>
        </row>
        <row r="2349">
          <cell r="B2349" t="str">
            <v/>
          </cell>
        </row>
        <row r="2350">
          <cell r="B2350" t="str">
            <v/>
          </cell>
        </row>
        <row r="2351">
          <cell r="B2351" t="str">
            <v/>
          </cell>
        </row>
        <row r="2352">
          <cell r="B2352" t="str">
            <v/>
          </cell>
        </row>
        <row r="2353">
          <cell r="B2353" t="str">
            <v/>
          </cell>
        </row>
        <row r="2354">
          <cell r="B2354" t="str">
            <v/>
          </cell>
        </row>
        <row r="2355">
          <cell r="B2355" t="str">
            <v/>
          </cell>
        </row>
        <row r="2356">
          <cell r="B2356" t="str">
            <v/>
          </cell>
        </row>
        <row r="2357">
          <cell r="B2357" t="str">
            <v/>
          </cell>
        </row>
        <row r="2358">
          <cell r="B2358" t="str">
            <v/>
          </cell>
        </row>
        <row r="2359">
          <cell r="B2359" t="str">
            <v/>
          </cell>
        </row>
        <row r="2360">
          <cell r="B2360" t="str">
            <v/>
          </cell>
        </row>
        <row r="2361">
          <cell r="B2361" t="str">
            <v/>
          </cell>
        </row>
        <row r="2362">
          <cell r="B2362" t="str">
            <v/>
          </cell>
        </row>
        <row r="2363">
          <cell r="B2363" t="str">
            <v/>
          </cell>
        </row>
        <row r="2364">
          <cell r="B2364" t="str">
            <v/>
          </cell>
        </row>
        <row r="2365">
          <cell r="B2365" t="str">
            <v/>
          </cell>
        </row>
        <row r="2366">
          <cell r="B2366" t="str">
            <v/>
          </cell>
        </row>
        <row r="2367">
          <cell r="B2367" t="str">
            <v/>
          </cell>
        </row>
        <row r="2368">
          <cell r="B2368" t="str">
            <v/>
          </cell>
        </row>
        <row r="2369">
          <cell r="B2369" t="str">
            <v/>
          </cell>
        </row>
        <row r="2370">
          <cell r="B2370" t="str">
            <v/>
          </cell>
        </row>
        <row r="2371">
          <cell r="B2371" t="str">
            <v/>
          </cell>
        </row>
        <row r="2372">
          <cell r="B2372" t="str">
            <v/>
          </cell>
        </row>
        <row r="2373">
          <cell r="B2373" t="str">
            <v/>
          </cell>
        </row>
        <row r="2374">
          <cell r="B2374" t="str">
            <v/>
          </cell>
        </row>
        <row r="2375">
          <cell r="B2375" t="str">
            <v/>
          </cell>
        </row>
        <row r="2376">
          <cell r="B2376" t="str">
            <v/>
          </cell>
        </row>
        <row r="2377">
          <cell r="B2377" t="str">
            <v/>
          </cell>
        </row>
        <row r="2378">
          <cell r="B2378" t="str">
            <v/>
          </cell>
        </row>
        <row r="2379">
          <cell r="B2379" t="str">
            <v/>
          </cell>
        </row>
        <row r="2380">
          <cell r="B2380" t="str">
            <v/>
          </cell>
        </row>
        <row r="2381">
          <cell r="B2381" t="str">
            <v/>
          </cell>
        </row>
        <row r="2382">
          <cell r="B2382" t="str">
            <v/>
          </cell>
        </row>
        <row r="2383">
          <cell r="B2383" t="str">
            <v/>
          </cell>
        </row>
        <row r="2384">
          <cell r="B2384" t="str">
            <v/>
          </cell>
        </row>
        <row r="2385">
          <cell r="B2385" t="str">
            <v/>
          </cell>
        </row>
        <row r="2386">
          <cell r="B2386" t="str">
            <v/>
          </cell>
        </row>
        <row r="2387">
          <cell r="B2387" t="str">
            <v/>
          </cell>
        </row>
        <row r="2388">
          <cell r="B2388" t="str">
            <v/>
          </cell>
        </row>
        <row r="2389">
          <cell r="B2389" t="str">
            <v/>
          </cell>
        </row>
        <row r="2390">
          <cell r="B2390" t="str">
            <v/>
          </cell>
        </row>
        <row r="2391">
          <cell r="B2391" t="str">
            <v/>
          </cell>
        </row>
        <row r="2392">
          <cell r="B2392" t="str">
            <v/>
          </cell>
        </row>
        <row r="2393">
          <cell r="B2393" t="str">
            <v/>
          </cell>
        </row>
        <row r="2394">
          <cell r="B2394" t="str">
            <v/>
          </cell>
        </row>
        <row r="2395">
          <cell r="B2395" t="str">
            <v/>
          </cell>
        </row>
        <row r="2396">
          <cell r="B2396" t="str">
            <v/>
          </cell>
        </row>
        <row r="2397">
          <cell r="B2397" t="str">
            <v/>
          </cell>
        </row>
        <row r="2398">
          <cell r="B2398" t="str">
            <v/>
          </cell>
        </row>
        <row r="2399">
          <cell r="B2399" t="str">
            <v/>
          </cell>
        </row>
        <row r="2400">
          <cell r="B2400" t="str">
            <v/>
          </cell>
        </row>
        <row r="2401">
          <cell r="B2401" t="str">
            <v/>
          </cell>
        </row>
        <row r="2402">
          <cell r="B2402" t="str">
            <v/>
          </cell>
        </row>
        <row r="2403">
          <cell r="B2403" t="str">
            <v/>
          </cell>
        </row>
        <row r="2404">
          <cell r="B2404" t="str">
            <v/>
          </cell>
        </row>
        <row r="2405">
          <cell r="B2405" t="str">
            <v/>
          </cell>
        </row>
        <row r="2406">
          <cell r="B2406" t="str">
            <v/>
          </cell>
        </row>
        <row r="2407">
          <cell r="B2407" t="str">
            <v/>
          </cell>
        </row>
        <row r="2408">
          <cell r="B2408" t="str">
            <v/>
          </cell>
        </row>
        <row r="2409">
          <cell r="B2409" t="str">
            <v/>
          </cell>
        </row>
        <row r="2410">
          <cell r="B2410" t="str">
            <v/>
          </cell>
        </row>
        <row r="2411">
          <cell r="B2411" t="str">
            <v/>
          </cell>
        </row>
        <row r="2412">
          <cell r="B2412" t="str">
            <v/>
          </cell>
        </row>
        <row r="2413">
          <cell r="B2413" t="str">
            <v/>
          </cell>
        </row>
        <row r="2414">
          <cell r="B2414" t="str">
            <v/>
          </cell>
        </row>
        <row r="2415">
          <cell r="B2415" t="str">
            <v/>
          </cell>
        </row>
        <row r="2416">
          <cell r="B2416" t="str">
            <v/>
          </cell>
        </row>
        <row r="2417">
          <cell r="B2417" t="str">
            <v/>
          </cell>
        </row>
        <row r="2418">
          <cell r="B2418" t="str">
            <v/>
          </cell>
        </row>
        <row r="2419">
          <cell r="B2419" t="str">
            <v/>
          </cell>
        </row>
        <row r="2420">
          <cell r="B2420" t="str">
            <v/>
          </cell>
        </row>
        <row r="2421">
          <cell r="B2421" t="str">
            <v/>
          </cell>
        </row>
        <row r="2422">
          <cell r="B2422" t="str">
            <v/>
          </cell>
        </row>
        <row r="2423">
          <cell r="B2423" t="str">
            <v/>
          </cell>
        </row>
        <row r="2424">
          <cell r="B2424" t="str">
            <v/>
          </cell>
        </row>
        <row r="2425">
          <cell r="B2425" t="str">
            <v/>
          </cell>
        </row>
        <row r="2426">
          <cell r="B2426" t="str">
            <v/>
          </cell>
        </row>
        <row r="2427">
          <cell r="B2427" t="str">
            <v/>
          </cell>
        </row>
        <row r="2428">
          <cell r="B2428" t="str">
            <v/>
          </cell>
        </row>
        <row r="2429">
          <cell r="B2429" t="str">
            <v/>
          </cell>
        </row>
        <row r="2430">
          <cell r="B2430" t="str">
            <v/>
          </cell>
        </row>
        <row r="2431">
          <cell r="B2431" t="str">
            <v/>
          </cell>
        </row>
        <row r="2432">
          <cell r="B2432" t="str">
            <v/>
          </cell>
        </row>
        <row r="2433">
          <cell r="B2433" t="str">
            <v/>
          </cell>
        </row>
        <row r="2434">
          <cell r="B2434" t="str">
            <v/>
          </cell>
        </row>
        <row r="2435">
          <cell r="B2435" t="str">
            <v/>
          </cell>
        </row>
        <row r="2436">
          <cell r="B2436" t="str">
            <v/>
          </cell>
        </row>
        <row r="2437">
          <cell r="B2437" t="str">
            <v/>
          </cell>
        </row>
        <row r="2438">
          <cell r="B2438" t="str">
            <v/>
          </cell>
        </row>
        <row r="2439">
          <cell r="B2439" t="str">
            <v/>
          </cell>
        </row>
        <row r="2440">
          <cell r="B2440" t="str">
            <v/>
          </cell>
        </row>
        <row r="2441">
          <cell r="B2441" t="str">
            <v/>
          </cell>
        </row>
        <row r="2442">
          <cell r="B2442" t="str">
            <v/>
          </cell>
        </row>
        <row r="2443">
          <cell r="B2443" t="str">
            <v/>
          </cell>
        </row>
        <row r="2444">
          <cell r="B2444" t="str">
            <v/>
          </cell>
        </row>
        <row r="2445">
          <cell r="B2445" t="str">
            <v/>
          </cell>
        </row>
        <row r="2446">
          <cell r="B2446" t="str">
            <v/>
          </cell>
        </row>
        <row r="2447">
          <cell r="B2447" t="str">
            <v/>
          </cell>
        </row>
        <row r="2448">
          <cell r="B2448" t="str">
            <v/>
          </cell>
        </row>
        <row r="2449">
          <cell r="B2449" t="str">
            <v/>
          </cell>
        </row>
        <row r="2450">
          <cell r="B2450" t="str">
            <v/>
          </cell>
        </row>
        <row r="2451">
          <cell r="B2451" t="str">
            <v/>
          </cell>
        </row>
        <row r="2452">
          <cell r="B2452" t="str">
            <v/>
          </cell>
        </row>
        <row r="2453">
          <cell r="B2453" t="str">
            <v/>
          </cell>
        </row>
        <row r="2454">
          <cell r="B2454" t="str">
            <v/>
          </cell>
        </row>
        <row r="2455">
          <cell r="B2455" t="str">
            <v/>
          </cell>
        </row>
        <row r="2456">
          <cell r="B2456" t="str">
            <v/>
          </cell>
        </row>
        <row r="2457">
          <cell r="B2457" t="str">
            <v/>
          </cell>
        </row>
        <row r="2458">
          <cell r="B2458" t="str">
            <v/>
          </cell>
        </row>
        <row r="2459">
          <cell r="B2459" t="str">
            <v/>
          </cell>
        </row>
        <row r="2460">
          <cell r="B2460" t="str">
            <v/>
          </cell>
        </row>
        <row r="2461">
          <cell r="B2461" t="str">
            <v/>
          </cell>
        </row>
        <row r="2462">
          <cell r="B2462" t="str">
            <v/>
          </cell>
        </row>
        <row r="2463">
          <cell r="B2463" t="str">
            <v/>
          </cell>
        </row>
        <row r="2464">
          <cell r="B2464" t="str">
            <v/>
          </cell>
        </row>
        <row r="2465">
          <cell r="B2465" t="str">
            <v/>
          </cell>
        </row>
        <row r="2466">
          <cell r="B2466" t="str">
            <v/>
          </cell>
        </row>
        <row r="2467">
          <cell r="B2467" t="str">
            <v/>
          </cell>
        </row>
        <row r="2468">
          <cell r="B2468" t="str">
            <v/>
          </cell>
        </row>
        <row r="2469">
          <cell r="B2469" t="str">
            <v/>
          </cell>
        </row>
        <row r="2470">
          <cell r="B2470" t="str">
            <v/>
          </cell>
        </row>
        <row r="2471">
          <cell r="B2471" t="str">
            <v/>
          </cell>
        </row>
        <row r="2472">
          <cell r="B2472" t="str">
            <v/>
          </cell>
        </row>
        <row r="2473">
          <cell r="B2473" t="str">
            <v/>
          </cell>
        </row>
        <row r="2474">
          <cell r="B2474" t="str">
            <v/>
          </cell>
        </row>
        <row r="2475">
          <cell r="B2475" t="str">
            <v/>
          </cell>
        </row>
        <row r="2476">
          <cell r="B2476" t="str">
            <v/>
          </cell>
        </row>
        <row r="2477">
          <cell r="B2477" t="str">
            <v/>
          </cell>
          <cell r="E2477" t="str">
            <v>Choose lycanthrope heritage</v>
          </cell>
        </row>
        <row r="2478">
          <cell r="B2478" t="str">
            <v/>
          </cell>
          <cell r="E2478" t="str">
            <v>Bear</v>
          </cell>
        </row>
        <row r="2479">
          <cell r="B2479" t="str">
            <v/>
          </cell>
          <cell r="E2479" t="str">
            <v>Boar</v>
          </cell>
        </row>
        <row r="2480">
          <cell r="B2480" t="str">
            <v/>
          </cell>
          <cell r="E2480" t="str">
            <v>Rat</v>
          </cell>
        </row>
        <row r="2481">
          <cell r="B2481" t="str">
            <v/>
          </cell>
          <cell r="E2481" t="str">
            <v>Tiger</v>
          </cell>
        </row>
        <row r="2482">
          <cell r="B2482" t="str">
            <v/>
          </cell>
          <cell r="E2482" t="str">
            <v>Wolf</v>
          </cell>
        </row>
        <row r="2483">
          <cell r="B2483" t="str">
            <v/>
          </cell>
          <cell r="E2483" t="str">
            <v>Wolverine</v>
          </cell>
        </row>
        <row r="2484">
          <cell r="B2484" t="str">
            <v/>
          </cell>
        </row>
        <row r="2485">
          <cell r="B2485" t="str">
            <v/>
          </cell>
        </row>
        <row r="2486">
          <cell r="B2486" t="str">
            <v/>
          </cell>
        </row>
        <row r="2487">
          <cell r="B2487" t="str">
            <v/>
          </cell>
        </row>
        <row r="2488">
          <cell r="B2488" t="str">
            <v/>
          </cell>
        </row>
        <row r="2489">
          <cell r="B2489" t="str">
            <v/>
          </cell>
        </row>
        <row r="2490">
          <cell r="B2490" t="str">
            <v/>
          </cell>
        </row>
        <row r="2491">
          <cell r="B2491" t="str">
            <v/>
          </cell>
        </row>
        <row r="2492">
          <cell r="B2492" t="str">
            <v/>
          </cell>
        </row>
        <row r="2493">
          <cell r="B2493" t="str">
            <v/>
          </cell>
        </row>
        <row r="2494">
          <cell r="B2494" t="str">
            <v/>
          </cell>
        </row>
        <row r="2495">
          <cell r="B2495" t="str">
            <v/>
          </cell>
        </row>
        <row r="2496">
          <cell r="B2496" t="str">
            <v/>
          </cell>
        </row>
        <row r="2497">
          <cell r="B2497" t="str">
            <v/>
          </cell>
        </row>
        <row r="2498">
          <cell r="B2498" t="str">
            <v/>
          </cell>
        </row>
        <row r="2499">
          <cell r="B2499" t="str">
            <v/>
          </cell>
        </row>
        <row r="2500">
          <cell r="B2500" t="str">
            <v/>
          </cell>
        </row>
        <row r="2501">
          <cell r="B2501" t="str">
            <v/>
          </cell>
        </row>
        <row r="2502">
          <cell r="B2502" t="str">
            <v/>
          </cell>
        </row>
        <row r="2503">
          <cell r="B2503" t="str">
            <v/>
          </cell>
        </row>
        <row r="2504">
          <cell r="B2504" t="str">
            <v/>
          </cell>
        </row>
        <row r="2505">
          <cell r="B2505" t="str">
            <v/>
          </cell>
        </row>
        <row r="2506">
          <cell r="B2506" t="str">
            <v/>
          </cell>
        </row>
        <row r="2507">
          <cell r="B2507" t="str">
            <v/>
          </cell>
        </row>
        <row r="2508">
          <cell r="B2508" t="str">
            <v/>
          </cell>
        </row>
        <row r="2509">
          <cell r="B2509" t="str">
            <v/>
          </cell>
        </row>
        <row r="2510">
          <cell r="B2510" t="str">
            <v/>
          </cell>
        </row>
        <row r="2511">
          <cell r="B2511" t="str">
            <v/>
          </cell>
        </row>
        <row r="2512">
          <cell r="B2512" t="str">
            <v/>
          </cell>
        </row>
        <row r="2513">
          <cell r="B2513" t="str">
            <v/>
          </cell>
        </row>
        <row r="2514">
          <cell r="B2514" t="str">
            <v/>
          </cell>
        </row>
        <row r="2515">
          <cell r="B2515" t="str">
            <v/>
          </cell>
        </row>
        <row r="2516">
          <cell r="B2516" t="str">
            <v/>
          </cell>
        </row>
        <row r="2517">
          <cell r="B2517" t="str">
            <v/>
          </cell>
        </row>
        <row r="2518">
          <cell r="B2518" t="str">
            <v/>
          </cell>
        </row>
        <row r="2519">
          <cell r="B2519" t="str">
            <v/>
          </cell>
        </row>
        <row r="2520">
          <cell r="B2520" t="str">
            <v/>
          </cell>
        </row>
        <row r="2521">
          <cell r="B2521" t="str">
            <v/>
          </cell>
        </row>
        <row r="2522">
          <cell r="B2522" t="str">
            <v/>
          </cell>
        </row>
        <row r="2523">
          <cell r="B2523" t="str">
            <v/>
          </cell>
        </row>
        <row r="2524">
          <cell r="B2524" t="str">
            <v/>
          </cell>
        </row>
        <row r="2525">
          <cell r="B2525" t="str">
            <v/>
          </cell>
        </row>
        <row r="2526">
          <cell r="B2526" t="str">
            <v/>
          </cell>
        </row>
        <row r="2527">
          <cell r="B2527" t="str">
            <v/>
          </cell>
        </row>
        <row r="2528">
          <cell r="B2528" t="str">
            <v/>
          </cell>
          <cell r="E2528" t="str">
            <v/>
          </cell>
        </row>
        <row r="2529">
          <cell r="B2529" t="str">
            <v/>
          </cell>
          <cell r="E2529" t="str">
            <v>Amethyst</v>
          </cell>
        </row>
        <row r="2530">
          <cell r="B2530" t="str">
            <v/>
          </cell>
        </row>
        <row r="2531">
          <cell r="B2531" t="str">
            <v/>
          </cell>
        </row>
        <row r="2532">
          <cell r="B2532" t="str">
            <v/>
          </cell>
        </row>
        <row r="2533">
          <cell r="B2533" t="str">
            <v/>
          </cell>
        </row>
        <row r="2534">
          <cell r="B2534" t="str">
            <v/>
          </cell>
        </row>
        <row r="2535">
          <cell r="B2535" t="str">
            <v/>
          </cell>
        </row>
        <row r="2536">
          <cell r="B2536" t="str">
            <v/>
          </cell>
        </row>
        <row r="2537">
          <cell r="B2537" t="str">
            <v/>
          </cell>
        </row>
        <row r="2538">
          <cell r="B2538" t="str">
            <v/>
          </cell>
        </row>
        <row r="2539">
          <cell r="B2539" t="str">
            <v/>
          </cell>
        </row>
        <row r="2540">
          <cell r="B2540" t="str">
            <v/>
          </cell>
        </row>
        <row r="2541">
          <cell r="B2541" t="str">
            <v/>
          </cell>
        </row>
        <row r="2542">
          <cell r="B2542" t="str">
            <v/>
          </cell>
        </row>
        <row r="2543">
          <cell r="B2543" t="str">
            <v/>
          </cell>
        </row>
        <row r="2544">
          <cell r="B2544" t="str">
            <v/>
          </cell>
        </row>
        <row r="2545">
          <cell r="B2545" t="str">
            <v/>
          </cell>
        </row>
        <row r="2546">
          <cell r="B2546" t="str">
            <v/>
          </cell>
        </row>
        <row r="2547">
          <cell r="B2547" t="str">
            <v/>
          </cell>
        </row>
        <row r="2548">
          <cell r="B2548" t="str">
            <v/>
          </cell>
        </row>
        <row r="2549">
          <cell r="B2549" t="str">
            <v/>
          </cell>
        </row>
        <row r="2550">
          <cell r="B2550" t="str">
            <v/>
          </cell>
        </row>
        <row r="2551">
          <cell r="B2551" t="str">
            <v/>
          </cell>
        </row>
        <row r="2552">
          <cell r="B2552" t="str">
            <v/>
          </cell>
        </row>
        <row r="2553">
          <cell r="B2553" t="str">
            <v/>
          </cell>
        </row>
        <row r="2554">
          <cell r="B2554" t="str">
            <v/>
          </cell>
        </row>
        <row r="2555">
          <cell r="B2555" t="str">
            <v/>
          </cell>
        </row>
        <row r="2556">
          <cell r="B2556" t="str">
            <v/>
          </cell>
        </row>
        <row r="2557">
          <cell r="B2557" t="str">
            <v/>
          </cell>
        </row>
        <row r="2558">
          <cell r="B2558" t="str">
            <v/>
          </cell>
        </row>
        <row r="2559">
          <cell r="B2559" t="str">
            <v/>
          </cell>
        </row>
        <row r="2560">
          <cell r="B2560" t="str">
            <v/>
          </cell>
        </row>
        <row r="2561">
          <cell r="B2561" t="str">
            <v/>
          </cell>
        </row>
        <row r="2562">
          <cell r="B2562" t="str">
            <v/>
          </cell>
        </row>
        <row r="2563">
          <cell r="B2563" t="str">
            <v/>
          </cell>
        </row>
        <row r="2564">
          <cell r="B2564" t="str">
            <v/>
          </cell>
        </row>
        <row r="2565">
          <cell r="B2565" t="str">
            <v/>
          </cell>
        </row>
        <row r="2566">
          <cell r="B2566" t="str">
            <v/>
          </cell>
        </row>
        <row r="2567">
          <cell r="B2567" t="str">
            <v/>
          </cell>
        </row>
        <row r="2568">
          <cell r="B2568" t="str">
            <v/>
          </cell>
        </row>
        <row r="2569">
          <cell r="B2569" t="str">
            <v/>
          </cell>
        </row>
        <row r="2570">
          <cell r="B2570" t="str">
            <v/>
          </cell>
        </row>
        <row r="2571">
          <cell r="B2571" t="str">
            <v/>
          </cell>
        </row>
        <row r="2572">
          <cell r="B2572" t="str">
            <v/>
          </cell>
        </row>
        <row r="2573">
          <cell r="B2573" t="str">
            <v/>
          </cell>
        </row>
        <row r="2574">
          <cell r="B2574" t="str">
            <v/>
          </cell>
        </row>
        <row r="2575">
          <cell r="B2575" t="str">
            <v/>
          </cell>
        </row>
        <row r="2576">
          <cell r="B2576" t="str">
            <v/>
          </cell>
        </row>
        <row r="2577">
          <cell r="B2577" t="str">
            <v/>
          </cell>
        </row>
        <row r="2578">
          <cell r="B2578" t="str">
            <v/>
          </cell>
        </row>
        <row r="2579">
          <cell r="B2579" t="str">
            <v/>
          </cell>
        </row>
        <row r="2580">
          <cell r="B2580" t="str">
            <v/>
          </cell>
        </row>
        <row r="2581">
          <cell r="B2581" t="str">
            <v/>
          </cell>
        </row>
        <row r="2582">
          <cell r="B2582" t="str">
            <v/>
          </cell>
        </row>
        <row r="2583">
          <cell r="B2583" t="str">
            <v/>
          </cell>
        </row>
        <row r="2584">
          <cell r="B2584" t="str">
            <v/>
          </cell>
        </row>
        <row r="2585">
          <cell r="B2585" t="str">
            <v/>
          </cell>
        </row>
        <row r="2586">
          <cell r="B2586" t="str">
            <v/>
          </cell>
        </row>
        <row r="2587">
          <cell r="B2587" t="str">
            <v/>
          </cell>
        </row>
        <row r="2588">
          <cell r="B2588" t="str">
            <v/>
          </cell>
        </row>
        <row r="2589">
          <cell r="B2589" t="str">
            <v/>
          </cell>
        </row>
        <row r="2590">
          <cell r="B2590" t="str">
            <v/>
          </cell>
        </row>
        <row r="2591">
          <cell r="B2591" t="str">
            <v/>
          </cell>
        </row>
        <row r="2592">
          <cell r="B2592" t="str">
            <v/>
          </cell>
        </row>
        <row r="2593">
          <cell r="B2593" t="str">
            <v/>
          </cell>
        </row>
        <row r="2594">
          <cell r="B2594" t="str">
            <v/>
          </cell>
        </row>
        <row r="2595">
          <cell r="B2595" t="str">
            <v/>
          </cell>
        </row>
        <row r="2596">
          <cell r="B2596" t="str">
            <v/>
          </cell>
        </row>
        <row r="2597">
          <cell r="B2597" t="str">
            <v/>
          </cell>
        </row>
        <row r="2598">
          <cell r="B2598" t="str">
            <v/>
          </cell>
        </row>
        <row r="2599">
          <cell r="B2599" t="str">
            <v/>
          </cell>
        </row>
        <row r="2600">
          <cell r="B2600" t="str">
            <v/>
          </cell>
        </row>
        <row r="2601">
          <cell r="B2601" t="str">
            <v/>
          </cell>
        </row>
        <row r="2602">
          <cell r="B2602" t="str">
            <v/>
          </cell>
        </row>
        <row r="2603">
          <cell r="B2603" t="str">
            <v/>
          </cell>
        </row>
        <row r="2604">
          <cell r="B2604" t="str">
            <v/>
          </cell>
        </row>
        <row r="2605">
          <cell r="B2605" t="str">
            <v/>
          </cell>
        </row>
        <row r="2606">
          <cell r="B2606" t="str">
            <v/>
          </cell>
        </row>
        <row r="2607">
          <cell r="B2607" t="str">
            <v/>
          </cell>
        </row>
        <row r="2608">
          <cell r="B2608" t="str">
            <v/>
          </cell>
        </row>
        <row r="2609">
          <cell r="B2609" t="str">
            <v/>
          </cell>
        </row>
        <row r="2610">
          <cell r="B2610" t="str">
            <v/>
          </cell>
        </row>
        <row r="2611">
          <cell r="B2611" t="str">
            <v/>
          </cell>
        </row>
        <row r="2612">
          <cell r="B2612" t="str">
            <v/>
          </cell>
        </row>
        <row r="2613">
          <cell r="B2613" t="str">
            <v/>
          </cell>
        </row>
        <row r="2614">
          <cell r="B2614" t="str">
            <v/>
          </cell>
        </row>
        <row r="2615">
          <cell r="B2615" t="str">
            <v/>
          </cell>
        </row>
        <row r="2616">
          <cell r="B2616" t="str">
            <v/>
          </cell>
        </row>
        <row r="2617">
          <cell r="B2617" t="str">
            <v/>
          </cell>
        </row>
        <row r="2618">
          <cell r="B2618" t="str">
            <v/>
          </cell>
        </row>
        <row r="2619">
          <cell r="B2619" t="str">
            <v/>
          </cell>
        </row>
        <row r="2620">
          <cell r="B2620" t="str">
            <v/>
          </cell>
        </row>
        <row r="2621">
          <cell r="B2621" t="str">
            <v/>
          </cell>
        </row>
        <row r="2622">
          <cell r="B2622" t="str">
            <v/>
          </cell>
        </row>
        <row r="2623">
          <cell r="B2623" t="str">
            <v/>
          </cell>
        </row>
        <row r="2624">
          <cell r="B2624" t="str">
            <v/>
          </cell>
        </row>
        <row r="2625">
          <cell r="B2625" t="str">
            <v/>
          </cell>
        </row>
        <row r="2626">
          <cell r="B2626" t="str">
            <v/>
          </cell>
        </row>
        <row r="2627">
          <cell r="B2627" t="str">
            <v/>
          </cell>
        </row>
        <row r="2628">
          <cell r="B2628" t="str">
            <v/>
          </cell>
        </row>
        <row r="2629">
          <cell r="B2629" t="str">
            <v/>
          </cell>
        </row>
        <row r="2630">
          <cell r="B2630" t="str">
            <v/>
          </cell>
        </row>
        <row r="2631">
          <cell r="B2631" t="str">
            <v/>
          </cell>
        </row>
        <row r="2632">
          <cell r="B2632" t="str">
            <v/>
          </cell>
        </row>
        <row r="2633">
          <cell r="B2633" t="str">
            <v/>
          </cell>
        </row>
        <row r="2634">
          <cell r="B2634" t="str">
            <v/>
          </cell>
        </row>
        <row r="2635">
          <cell r="B2635" t="str">
            <v/>
          </cell>
        </row>
        <row r="2636">
          <cell r="B2636" t="str">
            <v/>
          </cell>
        </row>
        <row r="2637">
          <cell r="B2637" t="str">
            <v/>
          </cell>
        </row>
        <row r="2638">
          <cell r="B2638" t="str">
            <v/>
          </cell>
        </row>
        <row r="2639">
          <cell r="B2639" t="str">
            <v/>
          </cell>
        </row>
        <row r="2640">
          <cell r="B2640" t="str">
            <v/>
          </cell>
        </row>
        <row r="2641">
          <cell r="B2641" t="str">
            <v/>
          </cell>
        </row>
        <row r="2642">
          <cell r="B2642" t="str">
            <v/>
          </cell>
        </row>
        <row r="2643">
          <cell r="B2643" t="str">
            <v/>
          </cell>
        </row>
        <row r="2644">
          <cell r="B2644" t="str">
            <v/>
          </cell>
        </row>
        <row r="2645">
          <cell r="B2645" t="str">
            <v/>
          </cell>
        </row>
        <row r="2646">
          <cell r="B2646" t="str">
            <v/>
          </cell>
        </row>
        <row r="2647">
          <cell r="B2647" t="str">
            <v/>
          </cell>
        </row>
        <row r="2648">
          <cell r="B2648" t="str">
            <v/>
          </cell>
        </row>
        <row r="2649">
          <cell r="B2649" t="str">
            <v/>
          </cell>
        </row>
        <row r="2650">
          <cell r="B2650" t="str">
            <v/>
          </cell>
        </row>
        <row r="2651">
          <cell r="B2651" t="str">
            <v/>
          </cell>
        </row>
        <row r="2652">
          <cell r="B2652" t="str">
            <v/>
          </cell>
        </row>
        <row r="2653">
          <cell r="B2653" t="str">
            <v/>
          </cell>
        </row>
        <row r="2654">
          <cell r="B2654" t="str">
            <v/>
          </cell>
        </row>
        <row r="2655">
          <cell r="B2655" t="str">
            <v/>
          </cell>
        </row>
        <row r="2656">
          <cell r="B2656" t="str">
            <v/>
          </cell>
        </row>
        <row r="2657">
          <cell r="B2657" t="str">
            <v/>
          </cell>
        </row>
        <row r="2658">
          <cell r="B2658" t="str">
            <v/>
          </cell>
        </row>
        <row r="2659">
          <cell r="B2659" t="str">
            <v/>
          </cell>
        </row>
        <row r="2660">
          <cell r="B2660" t="str">
            <v/>
          </cell>
        </row>
        <row r="2661">
          <cell r="B2661" t="str">
            <v/>
          </cell>
        </row>
        <row r="2662">
          <cell r="B2662" t="str">
            <v/>
          </cell>
        </row>
        <row r="2663">
          <cell r="B2663" t="str">
            <v/>
          </cell>
        </row>
        <row r="2664">
          <cell r="B2664" t="str">
            <v/>
          </cell>
        </row>
        <row r="2665">
          <cell r="B2665" t="str">
            <v/>
          </cell>
        </row>
        <row r="2666">
          <cell r="B2666" t="str">
            <v/>
          </cell>
        </row>
        <row r="2667">
          <cell r="B2667" t="str">
            <v/>
          </cell>
        </row>
        <row r="2668">
          <cell r="B2668" t="str">
            <v/>
          </cell>
        </row>
        <row r="2669">
          <cell r="B2669" t="str">
            <v/>
          </cell>
        </row>
        <row r="2670">
          <cell r="B2670" t="str">
            <v/>
          </cell>
        </row>
        <row r="2671">
          <cell r="B2671" t="str">
            <v/>
          </cell>
        </row>
        <row r="2672">
          <cell r="B2672" t="str">
            <v/>
          </cell>
        </row>
        <row r="2673">
          <cell r="B2673" t="str">
            <v/>
          </cell>
        </row>
        <row r="2674">
          <cell r="B2674" t="str">
            <v/>
          </cell>
        </row>
        <row r="2675">
          <cell r="B2675" t="str">
            <v/>
          </cell>
        </row>
        <row r="2676">
          <cell r="B2676" t="str">
            <v/>
          </cell>
        </row>
        <row r="2677">
          <cell r="B2677" t="str">
            <v/>
          </cell>
        </row>
        <row r="2678">
          <cell r="B2678" t="str">
            <v/>
          </cell>
        </row>
        <row r="2679">
          <cell r="B2679" t="str">
            <v/>
          </cell>
        </row>
        <row r="2680">
          <cell r="B2680" t="str">
            <v/>
          </cell>
        </row>
        <row r="2681">
          <cell r="B2681" t="str">
            <v/>
          </cell>
        </row>
        <row r="2682">
          <cell r="B2682" t="str">
            <v/>
          </cell>
        </row>
        <row r="2683">
          <cell r="B2683" t="str">
            <v/>
          </cell>
        </row>
        <row r="2684">
          <cell r="B2684" t="str">
            <v/>
          </cell>
        </row>
        <row r="2685">
          <cell r="B2685" t="str">
            <v/>
          </cell>
        </row>
        <row r="2686">
          <cell r="B2686" t="str">
            <v/>
          </cell>
        </row>
        <row r="2687">
          <cell r="B2687" t="str">
            <v/>
          </cell>
        </row>
        <row r="2688">
          <cell r="B2688" t="str">
            <v/>
          </cell>
        </row>
        <row r="2689">
          <cell r="B2689" t="str">
            <v/>
          </cell>
        </row>
        <row r="2690">
          <cell r="B2690" t="str">
            <v/>
          </cell>
        </row>
        <row r="2691">
          <cell r="B2691" t="str">
            <v/>
          </cell>
        </row>
        <row r="2692">
          <cell r="B2692" t="str">
            <v/>
          </cell>
        </row>
        <row r="2693">
          <cell r="B2693" t="str">
            <v/>
          </cell>
        </row>
        <row r="2694">
          <cell r="B2694" t="str">
            <v/>
          </cell>
        </row>
        <row r="2695">
          <cell r="B2695" t="str">
            <v/>
          </cell>
        </row>
        <row r="2696">
          <cell r="B2696" t="str">
            <v/>
          </cell>
        </row>
        <row r="2697">
          <cell r="B2697" t="str">
            <v/>
          </cell>
        </row>
        <row r="2698">
          <cell r="B2698" t="str">
            <v/>
          </cell>
        </row>
        <row r="2699">
          <cell r="B2699" t="str">
            <v/>
          </cell>
        </row>
        <row r="2700">
          <cell r="B2700" t="str">
            <v/>
          </cell>
        </row>
        <row r="2701">
          <cell r="B2701" t="str">
            <v/>
          </cell>
        </row>
        <row r="2702">
          <cell r="B2702" t="str">
            <v/>
          </cell>
        </row>
        <row r="2703">
          <cell r="B2703" t="str">
            <v/>
          </cell>
        </row>
        <row r="2704">
          <cell r="B2704" t="str">
            <v/>
          </cell>
        </row>
        <row r="2705">
          <cell r="B2705" t="str">
            <v/>
          </cell>
        </row>
        <row r="2706">
          <cell r="B2706" t="str">
            <v/>
          </cell>
        </row>
        <row r="2707">
          <cell r="B2707" t="str">
            <v/>
          </cell>
        </row>
        <row r="2708">
          <cell r="B2708" t="str">
            <v/>
          </cell>
        </row>
        <row r="2709">
          <cell r="B2709" t="str">
            <v/>
          </cell>
        </row>
        <row r="2710">
          <cell r="B2710" t="str">
            <v/>
          </cell>
        </row>
        <row r="2711">
          <cell r="B2711" t="str">
            <v/>
          </cell>
        </row>
        <row r="2712">
          <cell r="B2712" t="str">
            <v/>
          </cell>
        </row>
        <row r="2713">
          <cell r="B2713" t="str">
            <v/>
          </cell>
        </row>
        <row r="2714">
          <cell r="B2714" t="str">
            <v/>
          </cell>
        </row>
        <row r="2715">
          <cell r="B2715" t="str">
            <v/>
          </cell>
        </row>
        <row r="2716">
          <cell r="B2716" t="str">
            <v/>
          </cell>
        </row>
        <row r="2717">
          <cell r="B2717" t="str">
            <v/>
          </cell>
        </row>
        <row r="2718">
          <cell r="B2718" t="str">
            <v/>
          </cell>
        </row>
        <row r="2719">
          <cell r="B2719" t="str">
            <v/>
          </cell>
        </row>
        <row r="2720">
          <cell r="B2720" t="str">
            <v/>
          </cell>
        </row>
        <row r="2721">
          <cell r="B2721" t="str">
            <v/>
          </cell>
        </row>
        <row r="2722">
          <cell r="B2722" t="str">
            <v/>
          </cell>
          <cell r="D2722" t="b">
            <v>0</v>
          </cell>
        </row>
        <row r="2723">
          <cell r="B2723" t="str">
            <v/>
          </cell>
          <cell r="D2723" t="b">
            <v>0</v>
          </cell>
        </row>
        <row r="2724">
          <cell r="B2724" t="str">
            <v/>
          </cell>
          <cell r="D2724" t="b">
            <v>0</v>
          </cell>
        </row>
        <row r="2725">
          <cell r="B2725" t="str">
            <v/>
          </cell>
          <cell r="D2725" t="b">
            <v>0</v>
          </cell>
        </row>
        <row r="2726">
          <cell r="B2726" t="str">
            <v/>
          </cell>
          <cell r="D2726" t="b">
            <v>0</v>
          </cell>
        </row>
        <row r="2727">
          <cell r="B2727" t="str">
            <v/>
          </cell>
          <cell r="D2727" t="b">
            <v>0</v>
          </cell>
        </row>
        <row r="2728">
          <cell r="B2728" t="str">
            <v/>
          </cell>
          <cell r="D2728" t="b">
            <v>0</v>
          </cell>
        </row>
        <row r="2729">
          <cell r="B2729" t="str">
            <v/>
          </cell>
          <cell r="D2729" t="b">
            <v>0</v>
          </cell>
        </row>
        <row r="2730">
          <cell r="B2730" t="str">
            <v/>
          </cell>
          <cell r="D2730" t="b">
            <v>0</v>
          </cell>
        </row>
        <row r="2731">
          <cell r="B2731" t="str">
            <v/>
          </cell>
        </row>
        <row r="2732">
          <cell r="B2732" t="str">
            <v/>
          </cell>
        </row>
        <row r="2733">
          <cell r="B2733" t="str">
            <v/>
          </cell>
        </row>
        <row r="2734">
          <cell r="B2734" t="str">
            <v/>
          </cell>
        </row>
        <row r="2735">
          <cell r="B2735" t="str">
            <v/>
          </cell>
        </row>
        <row r="2736">
          <cell r="B2736" t="str">
            <v/>
          </cell>
        </row>
        <row r="2737">
          <cell r="B2737" t="str">
            <v/>
          </cell>
        </row>
        <row r="2738">
          <cell r="B2738" t="str">
            <v/>
          </cell>
        </row>
        <row r="2739">
          <cell r="B2739" t="str">
            <v/>
          </cell>
        </row>
        <row r="2740">
          <cell r="B2740" t="str">
            <v/>
          </cell>
        </row>
        <row r="2741">
          <cell r="B2741" t="str">
            <v/>
          </cell>
        </row>
        <row r="2742">
          <cell r="B2742" t="str">
            <v/>
          </cell>
        </row>
        <row r="2743">
          <cell r="B2743" t="str">
            <v/>
          </cell>
        </row>
        <row r="2744">
          <cell r="B2744" t="str">
            <v/>
          </cell>
        </row>
        <row r="2745">
          <cell r="B2745" t="str">
            <v/>
          </cell>
        </row>
        <row r="2746">
          <cell r="B2746" t="str">
            <v/>
          </cell>
        </row>
        <row r="2747">
          <cell r="B2747" t="str">
            <v/>
          </cell>
        </row>
        <row r="2748">
          <cell r="B2748" t="str">
            <v/>
          </cell>
        </row>
        <row r="2749">
          <cell r="B2749" t="str">
            <v/>
          </cell>
        </row>
        <row r="2750">
          <cell r="B2750" t="str">
            <v/>
          </cell>
        </row>
        <row r="2751">
          <cell r="B2751" t="str">
            <v/>
          </cell>
        </row>
        <row r="2752">
          <cell r="B2752" t="str">
            <v/>
          </cell>
        </row>
        <row r="2753">
          <cell r="B2753" t="str">
            <v/>
          </cell>
        </row>
        <row r="2754">
          <cell r="B2754" t="str">
            <v/>
          </cell>
        </row>
        <row r="2755">
          <cell r="B2755" t="str">
            <v/>
          </cell>
        </row>
        <row r="2756">
          <cell r="B2756" t="str">
            <v/>
          </cell>
        </row>
        <row r="2757">
          <cell r="B2757" t="str">
            <v/>
          </cell>
        </row>
        <row r="2758">
          <cell r="B2758" t="str">
            <v/>
          </cell>
        </row>
        <row r="2759">
          <cell r="B2759" t="str">
            <v/>
          </cell>
        </row>
        <row r="2760">
          <cell r="B2760" t="str">
            <v/>
          </cell>
        </row>
        <row r="2761">
          <cell r="B2761" t="str">
            <v/>
          </cell>
        </row>
        <row r="2762">
          <cell r="B2762" t="str">
            <v/>
          </cell>
        </row>
        <row r="2763">
          <cell r="B2763" t="str">
            <v/>
          </cell>
        </row>
        <row r="2764">
          <cell r="B2764" t="str">
            <v/>
          </cell>
        </row>
        <row r="2765">
          <cell r="B2765" t="str">
            <v/>
          </cell>
        </row>
        <row r="2766">
          <cell r="B2766" t="str">
            <v/>
          </cell>
          <cell r="E2766" t="b">
            <v>0</v>
          </cell>
        </row>
        <row r="2767">
          <cell r="B2767" t="str">
            <v/>
          </cell>
          <cell r="E2767" t="str">
            <v/>
          </cell>
        </row>
        <row r="2768">
          <cell r="B2768" t="str">
            <v/>
          </cell>
          <cell r="E2768" t="str">
            <v/>
          </cell>
        </row>
        <row r="2769">
          <cell r="B2769" t="str">
            <v/>
          </cell>
        </row>
        <row r="2770">
          <cell r="B2770" t="str">
            <v/>
          </cell>
          <cell r="E2770">
            <v>0</v>
          </cell>
        </row>
        <row r="2771">
          <cell r="B2771" t="str">
            <v/>
          </cell>
        </row>
        <row r="2772">
          <cell r="B2772" t="str">
            <v/>
          </cell>
        </row>
        <row r="2773">
          <cell r="B2773" t="str">
            <v/>
          </cell>
        </row>
        <row r="2774">
          <cell r="B2774" t="str">
            <v/>
          </cell>
        </row>
        <row r="2775">
          <cell r="B2775" t="str">
            <v/>
          </cell>
        </row>
        <row r="2776">
          <cell r="B2776" t="str">
            <v/>
          </cell>
        </row>
        <row r="2777">
          <cell r="B2777" t="str">
            <v/>
          </cell>
        </row>
        <row r="2778">
          <cell r="B2778" t="str">
            <v/>
          </cell>
        </row>
        <row r="2779">
          <cell r="B2779" t="str">
            <v/>
          </cell>
        </row>
        <row r="2780">
          <cell r="B2780" t="str">
            <v/>
          </cell>
        </row>
        <row r="2781">
          <cell r="B2781" t="str">
            <v/>
          </cell>
        </row>
        <row r="2782">
          <cell r="B2782" t="str">
            <v/>
          </cell>
        </row>
        <row r="2783">
          <cell r="B2783" t="str">
            <v/>
          </cell>
        </row>
        <row r="2784">
          <cell r="B2784" t="str">
            <v/>
          </cell>
        </row>
        <row r="2785">
          <cell r="B2785" t="str">
            <v/>
          </cell>
        </row>
        <row r="2786">
          <cell r="B2786" t="str">
            <v/>
          </cell>
        </row>
        <row r="2787">
          <cell r="B2787" t="str">
            <v/>
          </cell>
        </row>
        <row r="2788">
          <cell r="B2788" t="str">
            <v/>
          </cell>
        </row>
        <row r="2789">
          <cell r="B2789" t="str">
            <v/>
          </cell>
        </row>
        <row r="2790">
          <cell r="B2790" t="str">
            <v/>
          </cell>
        </row>
        <row r="2791">
          <cell r="B2791" t="str">
            <v/>
          </cell>
        </row>
        <row r="2792">
          <cell r="B2792" t="str">
            <v/>
          </cell>
        </row>
        <row r="2793">
          <cell r="B2793" t="str">
            <v/>
          </cell>
        </row>
        <row r="2794">
          <cell r="B2794" t="str">
            <v/>
          </cell>
        </row>
        <row r="2795">
          <cell r="B2795" t="str">
            <v/>
          </cell>
        </row>
        <row r="2796">
          <cell r="B2796" t="str">
            <v/>
          </cell>
        </row>
        <row r="2797">
          <cell r="B2797" t="str">
            <v/>
          </cell>
        </row>
        <row r="2798">
          <cell r="B2798" t="str">
            <v/>
          </cell>
        </row>
        <row r="2799">
          <cell r="B2799" t="str">
            <v/>
          </cell>
        </row>
        <row r="2800">
          <cell r="B2800" t="str">
            <v/>
          </cell>
        </row>
        <row r="2801">
          <cell r="B2801" t="str">
            <v/>
          </cell>
        </row>
        <row r="2802">
          <cell r="B2802" t="str">
            <v/>
          </cell>
        </row>
        <row r="2803">
          <cell r="B2803" t="str">
            <v/>
          </cell>
        </row>
        <row r="2804">
          <cell r="B2804" t="str">
            <v/>
          </cell>
        </row>
        <row r="2805">
          <cell r="B2805" t="str">
            <v/>
          </cell>
        </row>
        <row r="2806">
          <cell r="B2806" t="str">
            <v/>
          </cell>
        </row>
        <row r="2807">
          <cell r="B2807" t="str">
            <v/>
          </cell>
        </row>
        <row r="2808">
          <cell r="B2808" t="str">
            <v/>
          </cell>
        </row>
        <row r="2809">
          <cell r="B2809" t="str">
            <v/>
          </cell>
        </row>
        <row r="2810">
          <cell r="B2810" t="str">
            <v/>
          </cell>
        </row>
        <row r="2811">
          <cell r="B2811" t="str">
            <v/>
          </cell>
        </row>
        <row r="2812">
          <cell r="B2812" t="str">
            <v/>
          </cell>
        </row>
        <row r="2813">
          <cell r="B2813" t="str">
            <v/>
          </cell>
          <cell r="D2813">
            <v>0</v>
          </cell>
        </row>
        <row r="2814">
          <cell r="B2814" t="str">
            <v/>
          </cell>
        </row>
        <row r="2815">
          <cell r="B2815" t="str">
            <v/>
          </cell>
        </row>
        <row r="2816">
          <cell r="B2816" t="str">
            <v/>
          </cell>
        </row>
        <row r="2817">
          <cell r="B2817" t="str">
            <v/>
          </cell>
          <cell r="D2817">
            <v>0</v>
          </cell>
        </row>
        <row r="2818">
          <cell r="B2818" t="str">
            <v/>
          </cell>
        </row>
        <row r="2819">
          <cell r="B2819" t="str">
            <v/>
          </cell>
        </row>
        <row r="2820">
          <cell r="B2820" t="str">
            <v/>
          </cell>
        </row>
        <row r="2821">
          <cell r="B2821" t="str">
            <v/>
          </cell>
        </row>
        <row r="2822">
          <cell r="B2822" t="str">
            <v/>
          </cell>
        </row>
        <row r="2823">
          <cell r="B2823" t="str">
            <v/>
          </cell>
        </row>
        <row r="2824">
          <cell r="B2824" t="str">
            <v/>
          </cell>
        </row>
        <row r="2825">
          <cell r="B2825" t="str">
            <v/>
          </cell>
        </row>
        <row r="2826">
          <cell r="B2826" t="str">
            <v/>
          </cell>
        </row>
        <row r="2827">
          <cell r="B2827" t="str">
            <v/>
          </cell>
        </row>
        <row r="2828">
          <cell r="B2828" t="str">
            <v/>
          </cell>
        </row>
        <row r="2829">
          <cell r="B2829" t="str">
            <v/>
          </cell>
        </row>
        <row r="2830">
          <cell r="B2830" t="str">
            <v/>
          </cell>
        </row>
        <row r="2831">
          <cell r="B2831" t="str">
            <v/>
          </cell>
        </row>
        <row r="2832">
          <cell r="B2832" t="str">
            <v/>
          </cell>
        </row>
        <row r="2833">
          <cell r="B2833" t="str">
            <v/>
          </cell>
        </row>
        <row r="2834">
          <cell r="B2834" t="str">
            <v/>
          </cell>
        </row>
        <row r="2835">
          <cell r="B2835" t="str">
            <v/>
          </cell>
        </row>
        <row r="2836">
          <cell r="B2836" t="str">
            <v/>
          </cell>
        </row>
        <row r="2837">
          <cell r="B2837" t="str">
            <v/>
          </cell>
        </row>
        <row r="2838">
          <cell r="B2838" t="str">
            <v/>
          </cell>
          <cell r="D2838">
            <v>0</v>
          </cell>
        </row>
        <row r="2839">
          <cell r="B2839" t="str">
            <v/>
          </cell>
        </row>
        <row r="2840">
          <cell r="B2840" t="str">
            <v/>
          </cell>
        </row>
        <row r="2841">
          <cell r="B2841" t="str">
            <v/>
          </cell>
        </row>
        <row r="2842">
          <cell r="B2842" t="str">
            <v/>
          </cell>
        </row>
        <row r="2843">
          <cell r="B2843" t="str">
            <v/>
          </cell>
        </row>
        <row r="2844">
          <cell r="B2844" t="str">
            <v/>
          </cell>
        </row>
        <row r="2845">
          <cell r="B2845" t="str">
            <v/>
          </cell>
        </row>
        <row r="2846">
          <cell r="B2846" t="str">
            <v/>
          </cell>
        </row>
        <row r="2847">
          <cell r="B2847" t="str">
            <v/>
          </cell>
        </row>
        <row r="2848">
          <cell r="B2848" t="str">
            <v/>
          </cell>
        </row>
        <row r="2849">
          <cell r="B2849" t="str">
            <v/>
          </cell>
        </row>
        <row r="2850">
          <cell r="B2850" t="str">
            <v/>
          </cell>
        </row>
        <row r="2851">
          <cell r="B2851" t="str">
            <v/>
          </cell>
        </row>
        <row r="2852">
          <cell r="B2852" t="str">
            <v/>
          </cell>
        </row>
        <row r="2853">
          <cell r="B2853" t="str">
            <v/>
          </cell>
        </row>
        <row r="2854">
          <cell r="B2854" t="str">
            <v/>
          </cell>
        </row>
        <row r="2855">
          <cell r="B2855" t="str">
            <v/>
          </cell>
        </row>
        <row r="2856">
          <cell r="B2856" t="str">
            <v/>
          </cell>
        </row>
        <row r="2857">
          <cell r="B2857" t="str">
            <v/>
          </cell>
        </row>
        <row r="2858">
          <cell r="B2858" t="str">
            <v/>
          </cell>
        </row>
        <row r="2859">
          <cell r="B2859" t="str">
            <v/>
          </cell>
        </row>
        <row r="2860">
          <cell r="B2860" t="str">
            <v/>
          </cell>
        </row>
        <row r="2861">
          <cell r="B2861" t="str">
            <v/>
          </cell>
        </row>
        <row r="2862">
          <cell r="B2862" t="str">
            <v/>
          </cell>
        </row>
        <row r="2863">
          <cell r="B2863" t="str">
            <v/>
          </cell>
        </row>
        <row r="2864">
          <cell r="B2864" t="str">
            <v/>
          </cell>
        </row>
        <row r="2865">
          <cell r="B2865" t="str">
            <v/>
          </cell>
        </row>
        <row r="2866">
          <cell r="B2866" t="str">
            <v/>
          </cell>
        </row>
        <row r="2867">
          <cell r="B2867" t="str">
            <v/>
          </cell>
        </row>
        <row r="2868">
          <cell r="B2868" t="str">
            <v/>
          </cell>
        </row>
        <row r="2869">
          <cell r="B2869" t="str">
            <v/>
          </cell>
        </row>
        <row r="2870">
          <cell r="B2870" t="str">
            <v/>
          </cell>
        </row>
        <row r="2871">
          <cell r="B2871" t="str">
            <v/>
          </cell>
        </row>
        <row r="2872">
          <cell r="B2872" t="str">
            <v/>
          </cell>
        </row>
        <row r="2873">
          <cell r="B2873" t="str">
            <v/>
          </cell>
        </row>
        <row r="2874">
          <cell r="B2874" t="str">
            <v/>
          </cell>
        </row>
        <row r="2875">
          <cell r="B2875" t="str">
            <v/>
          </cell>
        </row>
        <row r="2876">
          <cell r="B2876" t="str">
            <v/>
          </cell>
        </row>
        <row r="2877">
          <cell r="B2877" t="str">
            <v/>
          </cell>
        </row>
        <row r="2878">
          <cell r="B2878" t="str">
            <v/>
          </cell>
        </row>
        <row r="2879">
          <cell r="B2879" t="str">
            <v/>
          </cell>
        </row>
        <row r="2880">
          <cell r="B2880" t="str">
            <v/>
          </cell>
        </row>
        <row r="2881">
          <cell r="B2881" t="str">
            <v/>
          </cell>
        </row>
        <row r="2882">
          <cell r="B2882" t="str">
            <v/>
          </cell>
        </row>
        <row r="2883">
          <cell r="B2883" t="str">
            <v/>
          </cell>
        </row>
        <row r="2884">
          <cell r="B2884" t="str">
            <v/>
          </cell>
        </row>
        <row r="2885">
          <cell r="B2885" t="str">
            <v/>
          </cell>
        </row>
        <row r="2886">
          <cell r="B2886" t="str">
            <v/>
          </cell>
        </row>
        <row r="2887">
          <cell r="B2887" t="str">
            <v/>
          </cell>
          <cell r="D2887">
            <v>0</v>
          </cell>
        </row>
        <row r="2888">
          <cell r="B2888" t="str">
            <v/>
          </cell>
        </row>
        <row r="2889">
          <cell r="B2889" t="str">
            <v/>
          </cell>
        </row>
        <row r="2890">
          <cell r="B2890" t="str">
            <v/>
          </cell>
        </row>
        <row r="2891">
          <cell r="B2891" t="str">
            <v/>
          </cell>
        </row>
        <row r="2892">
          <cell r="B2892" t="str">
            <v/>
          </cell>
        </row>
        <row r="2893">
          <cell r="B2893" t="str">
            <v/>
          </cell>
        </row>
        <row r="2894">
          <cell r="B2894" t="str">
            <v/>
          </cell>
        </row>
        <row r="2895">
          <cell r="B2895" t="str">
            <v/>
          </cell>
        </row>
        <row r="2896">
          <cell r="B2896" t="str">
            <v/>
          </cell>
        </row>
        <row r="2897">
          <cell r="B2897" t="str">
            <v/>
          </cell>
        </row>
        <row r="2898">
          <cell r="B2898" t="str">
            <v/>
          </cell>
        </row>
        <row r="2899">
          <cell r="B2899" t="str">
            <v/>
          </cell>
        </row>
        <row r="2900">
          <cell r="B2900" t="str">
            <v/>
          </cell>
        </row>
        <row r="2901">
          <cell r="B2901" t="str">
            <v/>
          </cell>
        </row>
        <row r="2902">
          <cell r="B2902" t="str">
            <v/>
          </cell>
        </row>
        <row r="2903">
          <cell r="B2903" t="str">
            <v/>
          </cell>
        </row>
        <row r="2904">
          <cell r="B2904" t="str">
            <v/>
          </cell>
        </row>
        <row r="2905">
          <cell r="B2905" t="str">
            <v/>
          </cell>
        </row>
        <row r="2906">
          <cell r="B2906" t="str">
            <v/>
          </cell>
        </row>
        <row r="2907">
          <cell r="B2907" t="str">
            <v/>
          </cell>
        </row>
        <row r="2908">
          <cell r="B2908" t="str">
            <v/>
          </cell>
        </row>
        <row r="2909">
          <cell r="B2909" t="str">
            <v/>
          </cell>
        </row>
        <row r="2910">
          <cell r="B2910" t="str">
            <v/>
          </cell>
        </row>
        <row r="2911">
          <cell r="B2911" t="str">
            <v/>
          </cell>
        </row>
        <row r="2912">
          <cell r="B2912" t="str">
            <v/>
          </cell>
        </row>
        <row r="2913">
          <cell r="B2913" t="str">
            <v/>
          </cell>
        </row>
        <row r="2914">
          <cell r="B2914" t="str">
            <v/>
          </cell>
        </row>
        <row r="2915">
          <cell r="B2915" t="str">
            <v/>
          </cell>
        </row>
        <row r="2916">
          <cell r="B2916" t="str">
            <v/>
          </cell>
        </row>
        <row r="2917">
          <cell r="B2917" t="str">
            <v/>
          </cell>
        </row>
        <row r="2918">
          <cell r="B2918" t="str">
            <v/>
          </cell>
        </row>
        <row r="2919">
          <cell r="B2919" t="str">
            <v/>
          </cell>
        </row>
        <row r="2920">
          <cell r="B2920" t="str">
            <v/>
          </cell>
        </row>
        <row r="2921">
          <cell r="B2921" t="str">
            <v/>
          </cell>
        </row>
        <row r="2922">
          <cell r="B2922" t="str">
            <v/>
          </cell>
        </row>
        <row r="2923">
          <cell r="B2923" t="str">
            <v/>
          </cell>
        </row>
        <row r="2924">
          <cell r="B2924" t="str">
            <v/>
          </cell>
        </row>
        <row r="2925">
          <cell r="B2925" t="str">
            <v/>
          </cell>
        </row>
        <row r="2926">
          <cell r="B2926" t="str">
            <v/>
          </cell>
        </row>
        <row r="2927">
          <cell r="B2927" t="str">
            <v/>
          </cell>
        </row>
        <row r="2928">
          <cell r="B2928" t="str">
            <v/>
          </cell>
        </row>
        <row r="2929">
          <cell r="B2929" t="str">
            <v/>
          </cell>
        </row>
        <row r="2930">
          <cell r="B2930" t="str">
            <v/>
          </cell>
        </row>
        <row r="2931">
          <cell r="B2931" t="str">
            <v/>
          </cell>
        </row>
        <row r="2932">
          <cell r="B2932" t="str">
            <v/>
          </cell>
        </row>
        <row r="2933">
          <cell r="B2933" t="str">
            <v/>
          </cell>
        </row>
        <row r="2934">
          <cell r="B2934" t="str">
            <v/>
          </cell>
        </row>
        <row r="2935">
          <cell r="B2935" t="str">
            <v/>
          </cell>
        </row>
        <row r="2936">
          <cell r="B2936" t="str">
            <v/>
          </cell>
        </row>
        <row r="2937">
          <cell r="B2937" t="str">
            <v/>
          </cell>
        </row>
        <row r="2938">
          <cell r="B2938" t="str">
            <v/>
          </cell>
        </row>
        <row r="2939">
          <cell r="B2939" t="str">
            <v/>
          </cell>
        </row>
        <row r="2940">
          <cell r="B2940" t="str">
            <v/>
          </cell>
        </row>
        <row r="2941">
          <cell r="B2941" t="str">
            <v/>
          </cell>
        </row>
        <row r="2942">
          <cell r="B2942" t="str">
            <v/>
          </cell>
        </row>
        <row r="2943">
          <cell r="B2943" t="str">
            <v/>
          </cell>
        </row>
        <row r="2944">
          <cell r="B2944" t="str">
            <v/>
          </cell>
        </row>
        <row r="2945">
          <cell r="B2945" t="str">
            <v/>
          </cell>
        </row>
        <row r="2946">
          <cell r="B2946" t="str">
            <v/>
          </cell>
        </row>
        <row r="2947">
          <cell r="B2947" t="str">
            <v/>
          </cell>
        </row>
        <row r="2948">
          <cell r="B2948" t="str">
            <v/>
          </cell>
        </row>
        <row r="2949">
          <cell r="B2949" t="str">
            <v/>
          </cell>
        </row>
        <row r="2950">
          <cell r="B2950" t="str">
            <v/>
          </cell>
        </row>
        <row r="2951">
          <cell r="B2951" t="str">
            <v/>
          </cell>
        </row>
        <row r="2952">
          <cell r="B2952" t="str">
            <v/>
          </cell>
        </row>
        <row r="2953">
          <cell r="B2953" t="str">
            <v/>
          </cell>
        </row>
        <row r="2954">
          <cell r="B2954" t="str">
            <v/>
          </cell>
        </row>
        <row r="2955">
          <cell r="B2955" t="str">
            <v/>
          </cell>
        </row>
        <row r="2956">
          <cell r="B2956" t="str">
            <v/>
          </cell>
        </row>
        <row r="2957">
          <cell r="B2957" t="str">
            <v/>
          </cell>
        </row>
        <row r="2958">
          <cell r="B2958" t="str">
            <v/>
          </cell>
        </row>
        <row r="2959">
          <cell r="B2959" t="str">
            <v/>
          </cell>
        </row>
        <row r="2960">
          <cell r="B2960" t="str">
            <v/>
          </cell>
        </row>
        <row r="2961">
          <cell r="B2961" t="str">
            <v/>
          </cell>
        </row>
        <row r="2962">
          <cell r="B2962" t="str">
            <v/>
          </cell>
        </row>
        <row r="2963">
          <cell r="B2963" t="str">
            <v/>
          </cell>
        </row>
        <row r="2964">
          <cell r="B2964" t="str">
            <v/>
          </cell>
        </row>
        <row r="2965">
          <cell r="B2965" t="str">
            <v/>
          </cell>
        </row>
        <row r="2966">
          <cell r="B2966" t="str">
            <v/>
          </cell>
        </row>
        <row r="2967">
          <cell r="B2967" t="str">
            <v/>
          </cell>
        </row>
        <row r="2968">
          <cell r="B2968" t="str">
            <v/>
          </cell>
        </row>
        <row r="2969">
          <cell r="B2969" t="str">
            <v/>
          </cell>
        </row>
        <row r="2970">
          <cell r="B2970" t="str">
            <v/>
          </cell>
        </row>
        <row r="2971">
          <cell r="B2971" t="str">
            <v/>
          </cell>
        </row>
        <row r="2972">
          <cell r="B2972" t="str">
            <v/>
          </cell>
        </row>
        <row r="2973">
          <cell r="B2973" t="str">
            <v/>
          </cell>
        </row>
        <row r="2974">
          <cell r="B2974" t="str">
            <v/>
          </cell>
        </row>
        <row r="2975">
          <cell r="B2975" t="str">
            <v/>
          </cell>
        </row>
        <row r="2976">
          <cell r="B2976" t="str">
            <v/>
          </cell>
        </row>
        <row r="2977">
          <cell r="B2977" t="str">
            <v/>
          </cell>
        </row>
        <row r="2978">
          <cell r="B2978" t="str">
            <v/>
          </cell>
        </row>
        <row r="2979">
          <cell r="B2979" t="str">
            <v/>
          </cell>
        </row>
        <row r="2980">
          <cell r="B2980" t="str">
            <v/>
          </cell>
        </row>
        <row r="2981">
          <cell r="B2981" t="str">
            <v/>
          </cell>
        </row>
        <row r="2982">
          <cell r="B2982" t="str">
            <v/>
          </cell>
        </row>
        <row r="2983">
          <cell r="B2983" t="str">
            <v/>
          </cell>
        </row>
        <row r="2984">
          <cell r="B2984" t="str">
            <v/>
          </cell>
        </row>
        <row r="2985">
          <cell r="B2985" t="str">
            <v/>
          </cell>
        </row>
        <row r="2986">
          <cell r="B2986" t="str">
            <v/>
          </cell>
        </row>
        <row r="2987">
          <cell r="B2987" t="str">
            <v/>
          </cell>
        </row>
        <row r="2988">
          <cell r="B2988" t="str">
            <v/>
          </cell>
        </row>
        <row r="2989">
          <cell r="B2989" t="str">
            <v/>
          </cell>
        </row>
        <row r="2990">
          <cell r="B2990" t="str">
            <v/>
          </cell>
        </row>
        <row r="2991">
          <cell r="B2991" t="str">
            <v/>
          </cell>
        </row>
        <row r="2992">
          <cell r="B2992" t="str">
            <v/>
          </cell>
        </row>
        <row r="2993">
          <cell r="B2993" t="str">
            <v/>
          </cell>
        </row>
        <row r="2994">
          <cell r="B2994" t="str">
            <v/>
          </cell>
        </row>
        <row r="2995">
          <cell r="B2995" t="str">
            <v/>
          </cell>
        </row>
        <row r="2996">
          <cell r="B2996" t="str">
            <v/>
          </cell>
        </row>
        <row r="2997">
          <cell r="B2997" t="str">
            <v/>
          </cell>
        </row>
        <row r="2998">
          <cell r="B2998" t="str">
            <v/>
          </cell>
        </row>
        <row r="2999">
          <cell r="B2999" t="str">
            <v/>
          </cell>
        </row>
        <row r="3000">
          <cell r="B3000" t="str">
            <v/>
          </cell>
        </row>
        <row r="3001">
          <cell r="B3001" t="str">
            <v/>
          </cell>
        </row>
        <row r="3002">
          <cell r="B3002" t="str">
            <v/>
          </cell>
        </row>
        <row r="3003">
          <cell r="B3003" t="str">
            <v/>
          </cell>
        </row>
        <row r="3004">
          <cell r="B3004" t="str">
            <v/>
          </cell>
        </row>
        <row r="3005">
          <cell r="B3005" t="str">
            <v/>
          </cell>
        </row>
        <row r="3006">
          <cell r="B3006" t="str">
            <v/>
          </cell>
        </row>
        <row r="3007">
          <cell r="B3007" t="str">
            <v/>
          </cell>
        </row>
        <row r="3008">
          <cell r="B3008" t="str">
            <v/>
          </cell>
        </row>
        <row r="3009">
          <cell r="B3009" t="str">
            <v/>
          </cell>
        </row>
        <row r="3010">
          <cell r="B3010" t="str">
            <v/>
          </cell>
        </row>
        <row r="3011">
          <cell r="B3011" t="str">
            <v/>
          </cell>
        </row>
        <row r="3012">
          <cell r="B3012" t="str">
            <v/>
          </cell>
        </row>
        <row r="3013">
          <cell r="B3013" t="str">
            <v/>
          </cell>
        </row>
        <row r="3014">
          <cell r="B3014" t="str">
            <v/>
          </cell>
        </row>
        <row r="3015">
          <cell r="B3015" t="str">
            <v/>
          </cell>
        </row>
        <row r="3016">
          <cell r="B3016" t="str">
            <v/>
          </cell>
        </row>
        <row r="3017">
          <cell r="B3017" t="str">
            <v/>
          </cell>
        </row>
        <row r="3018">
          <cell r="B3018" t="str">
            <v/>
          </cell>
        </row>
        <row r="3019">
          <cell r="B3019" t="str">
            <v/>
          </cell>
        </row>
        <row r="3020">
          <cell r="B3020" t="str">
            <v/>
          </cell>
        </row>
        <row r="3021">
          <cell r="B3021" t="str">
            <v/>
          </cell>
        </row>
        <row r="3022">
          <cell r="B3022" t="str">
            <v/>
          </cell>
        </row>
        <row r="3023">
          <cell r="B3023" t="str">
            <v/>
          </cell>
        </row>
        <row r="3024">
          <cell r="B3024" t="str">
            <v/>
          </cell>
        </row>
        <row r="3025">
          <cell r="B3025" t="str">
            <v/>
          </cell>
        </row>
        <row r="3026">
          <cell r="B3026" t="str">
            <v/>
          </cell>
        </row>
        <row r="3027">
          <cell r="B3027" t="str">
            <v/>
          </cell>
        </row>
        <row r="3028">
          <cell r="B3028" t="str">
            <v/>
          </cell>
        </row>
        <row r="3029">
          <cell r="B3029" t="str">
            <v/>
          </cell>
        </row>
        <row r="3030">
          <cell r="B3030" t="str">
            <v/>
          </cell>
        </row>
        <row r="3031">
          <cell r="B3031" t="str">
            <v/>
          </cell>
        </row>
        <row r="3032">
          <cell r="B3032" t="str">
            <v/>
          </cell>
        </row>
        <row r="3033">
          <cell r="B3033" t="str">
            <v/>
          </cell>
        </row>
        <row r="3034">
          <cell r="B3034" t="str">
            <v/>
          </cell>
        </row>
        <row r="3035">
          <cell r="B3035" t="str">
            <v/>
          </cell>
        </row>
        <row r="3036">
          <cell r="B3036" t="str">
            <v/>
          </cell>
        </row>
        <row r="3037">
          <cell r="B3037" t="str">
            <v/>
          </cell>
        </row>
        <row r="3038">
          <cell r="B3038" t="str">
            <v/>
          </cell>
        </row>
        <row r="3039">
          <cell r="B3039" t="str">
            <v/>
          </cell>
        </row>
        <row r="3040">
          <cell r="B3040" t="str">
            <v/>
          </cell>
        </row>
        <row r="3041">
          <cell r="B3041" t="str">
            <v/>
          </cell>
        </row>
        <row r="3042">
          <cell r="B3042" t="str">
            <v/>
          </cell>
        </row>
        <row r="3043">
          <cell r="B3043" t="str">
            <v/>
          </cell>
        </row>
        <row r="3044">
          <cell r="B3044" t="str">
            <v/>
          </cell>
        </row>
        <row r="3045">
          <cell r="B3045" t="str">
            <v/>
          </cell>
        </row>
        <row r="3046">
          <cell r="B3046" t="str">
            <v/>
          </cell>
        </row>
        <row r="3047">
          <cell r="B3047" t="str">
            <v/>
          </cell>
        </row>
        <row r="3048">
          <cell r="B3048" t="str">
            <v/>
          </cell>
        </row>
        <row r="3049">
          <cell r="B3049" t="str">
            <v/>
          </cell>
        </row>
        <row r="3050">
          <cell r="B3050" t="str">
            <v/>
          </cell>
        </row>
        <row r="3051">
          <cell r="B3051" t="str">
            <v/>
          </cell>
        </row>
        <row r="3052">
          <cell r="B3052" t="str">
            <v/>
          </cell>
        </row>
        <row r="3053">
          <cell r="B3053" t="str">
            <v/>
          </cell>
        </row>
        <row r="3054">
          <cell r="B3054" t="str">
            <v/>
          </cell>
        </row>
        <row r="3055">
          <cell r="B3055" t="str">
            <v/>
          </cell>
        </row>
        <row r="3056">
          <cell r="B3056" t="str">
            <v/>
          </cell>
        </row>
        <row r="3057">
          <cell r="B3057" t="str">
            <v/>
          </cell>
        </row>
        <row r="3058">
          <cell r="B3058" t="str">
            <v/>
          </cell>
        </row>
        <row r="3059">
          <cell r="B3059" t="str">
            <v/>
          </cell>
        </row>
        <row r="3060">
          <cell r="B3060" t="str">
            <v/>
          </cell>
        </row>
        <row r="3061">
          <cell r="B3061" t="str">
            <v/>
          </cell>
        </row>
        <row r="3062">
          <cell r="B3062" t="str">
            <v/>
          </cell>
        </row>
        <row r="3063">
          <cell r="B3063" t="str">
            <v/>
          </cell>
        </row>
        <row r="3064">
          <cell r="B3064" t="str">
            <v/>
          </cell>
        </row>
        <row r="3065">
          <cell r="B3065" t="str">
            <v/>
          </cell>
        </row>
        <row r="3066">
          <cell r="B3066" t="str">
            <v/>
          </cell>
        </row>
        <row r="3067">
          <cell r="B3067" t="str">
            <v/>
          </cell>
        </row>
        <row r="3068">
          <cell r="B3068" t="str">
            <v/>
          </cell>
        </row>
        <row r="3069">
          <cell r="B3069" t="str">
            <v/>
          </cell>
        </row>
        <row r="3070">
          <cell r="B3070" t="str">
            <v/>
          </cell>
        </row>
        <row r="3071">
          <cell r="B3071" t="str">
            <v/>
          </cell>
        </row>
        <row r="3072">
          <cell r="B3072" t="str">
            <v/>
          </cell>
        </row>
        <row r="3073">
          <cell r="B3073" t="str">
            <v/>
          </cell>
        </row>
        <row r="3074">
          <cell r="B3074" t="str">
            <v/>
          </cell>
        </row>
        <row r="3075">
          <cell r="B3075" t="str">
            <v/>
          </cell>
        </row>
        <row r="3076">
          <cell r="B3076" t="str">
            <v/>
          </cell>
        </row>
        <row r="3077">
          <cell r="B3077" t="str">
            <v/>
          </cell>
        </row>
        <row r="3078">
          <cell r="B3078" t="str">
            <v/>
          </cell>
        </row>
        <row r="3079">
          <cell r="B3079" t="str">
            <v/>
          </cell>
        </row>
        <row r="3080">
          <cell r="B3080" t="str">
            <v/>
          </cell>
        </row>
        <row r="3081">
          <cell r="B3081" t="str">
            <v/>
          </cell>
        </row>
        <row r="3082">
          <cell r="B3082" t="str">
            <v/>
          </cell>
        </row>
        <row r="3083">
          <cell r="B3083" t="str">
            <v/>
          </cell>
        </row>
        <row r="3084">
          <cell r="B3084" t="str">
            <v/>
          </cell>
        </row>
        <row r="3085">
          <cell r="B3085" t="str">
            <v/>
          </cell>
        </row>
        <row r="3086">
          <cell r="B3086" t="str">
            <v/>
          </cell>
        </row>
        <row r="3087">
          <cell r="B3087" t="str">
            <v/>
          </cell>
        </row>
        <row r="3088">
          <cell r="B3088" t="str">
            <v/>
          </cell>
        </row>
        <row r="3089">
          <cell r="B3089" t="str">
            <v/>
          </cell>
        </row>
        <row r="3090">
          <cell r="B3090" t="str">
            <v/>
          </cell>
        </row>
        <row r="3091">
          <cell r="B3091" t="str">
            <v/>
          </cell>
        </row>
        <row r="3092">
          <cell r="B3092" t="str">
            <v/>
          </cell>
        </row>
        <row r="3093">
          <cell r="B3093" t="str">
            <v/>
          </cell>
        </row>
        <row r="3094">
          <cell r="B3094" t="str">
            <v/>
          </cell>
        </row>
        <row r="3095">
          <cell r="B3095" t="str">
            <v/>
          </cell>
        </row>
        <row r="3096">
          <cell r="B3096" t="str">
            <v/>
          </cell>
        </row>
        <row r="3097">
          <cell r="B3097" t="str">
            <v/>
          </cell>
        </row>
        <row r="3098">
          <cell r="B3098" t="str">
            <v/>
          </cell>
        </row>
        <row r="3099">
          <cell r="B3099" t="str">
            <v/>
          </cell>
        </row>
        <row r="3100">
          <cell r="B3100" t="str">
            <v/>
          </cell>
        </row>
        <row r="3101">
          <cell r="B3101" t="str">
            <v/>
          </cell>
        </row>
        <row r="3102">
          <cell r="B3102" t="str">
            <v/>
          </cell>
        </row>
        <row r="3103">
          <cell r="B3103" t="str">
            <v/>
          </cell>
        </row>
        <row r="3104">
          <cell r="B3104" t="str">
            <v/>
          </cell>
        </row>
        <row r="3105">
          <cell r="B3105" t="str">
            <v/>
          </cell>
        </row>
        <row r="3106">
          <cell r="B3106" t="str">
            <v/>
          </cell>
        </row>
        <row r="3107">
          <cell r="B3107" t="str">
            <v/>
          </cell>
        </row>
        <row r="3108">
          <cell r="B3108" t="str">
            <v/>
          </cell>
        </row>
        <row r="3109">
          <cell r="B3109" t="str">
            <v/>
          </cell>
        </row>
        <row r="3110">
          <cell r="B3110" t="str">
            <v/>
          </cell>
        </row>
        <row r="3111">
          <cell r="B3111" t="str">
            <v/>
          </cell>
        </row>
        <row r="3112">
          <cell r="B3112" t="str">
            <v/>
          </cell>
        </row>
        <row r="3113">
          <cell r="B3113" t="str">
            <v/>
          </cell>
        </row>
        <row r="3114">
          <cell r="B3114" t="str">
            <v/>
          </cell>
        </row>
        <row r="3115">
          <cell r="B3115" t="str">
            <v/>
          </cell>
        </row>
        <row r="3116">
          <cell r="B3116" t="str">
            <v/>
          </cell>
        </row>
        <row r="3117">
          <cell r="B3117" t="str">
            <v/>
          </cell>
        </row>
        <row r="3118">
          <cell r="B3118" t="str">
            <v/>
          </cell>
        </row>
        <row r="3119">
          <cell r="B3119" t="str">
            <v/>
          </cell>
        </row>
        <row r="3120">
          <cell r="B3120" t="str">
            <v/>
          </cell>
        </row>
        <row r="3121">
          <cell r="B3121" t="str">
            <v/>
          </cell>
        </row>
        <row r="3122">
          <cell r="B3122" t="str">
            <v/>
          </cell>
        </row>
        <row r="3123">
          <cell r="B3123" t="str">
            <v/>
          </cell>
        </row>
        <row r="3124">
          <cell r="B3124" t="str">
            <v/>
          </cell>
        </row>
        <row r="3125">
          <cell r="B3125" t="str">
            <v/>
          </cell>
        </row>
        <row r="3126">
          <cell r="B3126" t="str">
            <v/>
          </cell>
        </row>
        <row r="3127">
          <cell r="B3127" t="str">
            <v/>
          </cell>
        </row>
        <row r="3128">
          <cell r="B3128" t="str">
            <v/>
          </cell>
        </row>
        <row r="3129">
          <cell r="B3129" t="str">
            <v/>
          </cell>
        </row>
        <row r="3130">
          <cell r="B3130" t="str">
            <v/>
          </cell>
        </row>
        <row r="3131">
          <cell r="B3131" t="str">
            <v/>
          </cell>
        </row>
        <row r="3132">
          <cell r="B3132" t="str">
            <v/>
          </cell>
        </row>
        <row r="3133">
          <cell r="B3133" t="str">
            <v/>
          </cell>
        </row>
        <row r="3134">
          <cell r="B3134" t="str">
            <v/>
          </cell>
        </row>
        <row r="3135">
          <cell r="B3135" t="str">
            <v/>
          </cell>
        </row>
        <row r="3136">
          <cell r="B3136" t="str">
            <v/>
          </cell>
        </row>
        <row r="3137">
          <cell r="B3137" t="str">
            <v/>
          </cell>
        </row>
        <row r="3138">
          <cell r="B3138" t="str">
            <v/>
          </cell>
        </row>
        <row r="3139">
          <cell r="B3139" t="str">
            <v/>
          </cell>
        </row>
        <row r="3140">
          <cell r="B3140" t="str">
            <v/>
          </cell>
        </row>
        <row r="3141">
          <cell r="B3141" t="str">
            <v/>
          </cell>
        </row>
        <row r="3142">
          <cell r="B3142" t="str">
            <v/>
          </cell>
        </row>
        <row r="3143">
          <cell r="B3143" t="str">
            <v/>
          </cell>
        </row>
        <row r="3144">
          <cell r="B3144" t="str">
            <v/>
          </cell>
        </row>
        <row r="3145">
          <cell r="B3145" t="str">
            <v/>
          </cell>
        </row>
        <row r="3146">
          <cell r="B3146" t="str">
            <v/>
          </cell>
        </row>
        <row r="3147">
          <cell r="B3147" t="str">
            <v/>
          </cell>
        </row>
        <row r="3148">
          <cell r="B3148" t="str">
            <v/>
          </cell>
        </row>
        <row r="3149">
          <cell r="B3149" t="str">
            <v/>
          </cell>
        </row>
        <row r="3150">
          <cell r="B3150" t="str">
            <v/>
          </cell>
        </row>
        <row r="3151">
          <cell r="B3151" t="str">
            <v/>
          </cell>
        </row>
        <row r="3152">
          <cell r="B3152" t="str">
            <v/>
          </cell>
        </row>
        <row r="3153">
          <cell r="B3153" t="str">
            <v/>
          </cell>
        </row>
        <row r="3154">
          <cell r="B3154" t="str">
            <v/>
          </cell>
        </row>
        <row r="3155">
          <cell r="B3155" t="str">
            <v/>
          </cell>
        </row>
        <row r="3156">
          <cell r="B3156" t="str">
            <v/>
          </cell>
        </row>
        <row r="3157">
          <cell r="B3157" t="str">
            <v/>
          </cell>
        </row>
        <row r="3158">
          <cell r="B3158" t="str">
            <v/>
          </cell>
        </row>
        <row r="3159">
          <cell r="B3159" t="str">
            <v/>
          </cell>
        </row>
        <row r="3160">
          <cell r="B3160" t="str">
            <v/>
          </cell>
        </row>
        <row r="3161">
          <cell r="B3161" t="str">
            <v/>
          </cell>
        </row>
        <row r="3162">
          <cell r="B3162" t="str">
            <v/>
          </cell>
        </row>
        <row r="3163">
          <cell r="B3163" t="str">
            <v/>
          </cell>
        </row>
        <row r="3164">
          <cell r="B3164" t="str">
            <v/>
          </cell>
        </row>
        <row r="3165">
          <cell r="B3165" t="str">
            <v/>
          </cell>
        </row>
        <row r="3166">
          <cell r="B3166" t="str">
            <v/>
          </cell>
        </row>
        <row r="3167">
          <cell r="B3167" t="str">
            <v/>
          </cell>
        </row>
        <row r="3168">
          <cell r="B3168" t="str">
            <v/>
          </cell>
        </row>
        <row r="3169">
          <cell r="B3169" t="str">
            <v/>
          </cell>
        </row>
        <row r="3170">
          <cell r="B3170" t="str">
            <v/>
          </cell>
        </row>
        <row r="3171">
          <cell r="B3171" t="str">
            <v/>
          </cell>
        </row>
        <row r="3172">
          <cell r="B3172" t="str">
            <v/>
          </cell>
        </row>
        <row r="3173">
          <cell r="B3173" t="str">
            <v/>
          </cell>
        </row>
        <row r="3174">
          <cell r="B3174" t="str">
            <v/>
          </cell>
        </row>
        <row r="3175">
          <cell r="B3175" t="str">
            <v/>
          </cell>
        </row>
        <row r="3176">
          <cell r="B3176" t="str">
            <v/>
          </cell>
        </row>
        <row r="3177">
          <cell r="B3177" t="str">
            <v/>
          </cell>
        </row>
        <row r="3178">
          <cell r="B3178" t="str">
            <v/>
          </cell>
        </row>
        <row r="3179">
          <cell r="B3179" t="str">
            <v/>
          </cell>
        </row>
        <row r="3180">
          <cell r="B3180" t="str">
            <v/>
          </cell>
        </row>
        <row r="3181">
          <cell r="B3181" t="str">
            <v/>
          </cell>
        </row>
        <row r="3182">
          <cell r="B3182" t="str">
            <v/>
          </cell>
        </row>
        <row r="3183">
          <cell r="B3183" t="str">
            <v/>
          </cell>
        </row>
        <row r="3184">
          <cell r="B3184" t="str">
            <v/>
          </cell>
        </row>
        <row r="3185">
          <cell r="B3185" t="str">
            <v/>
          </cell>
        </row>
        <row r="3186">
          <cell r="B3186" t="str">
            <v/>
          </cell>
        </row>
        <row r="3187">
          <cell r="B3187" t="str">
            <v/>
          </cell>
        </row>
        <row r="3188">
          <cell r="B3188" t="str">
            <v/>
          </cell>
        </row>
        <row r="3189">
          <cell r="B3189" t="str">
            <v/>
          </cell>
        </row>
        <row r="3190">
          <cell r="B3190" t="str">
            <v/>
          </cell>
        </row>
        <row r="3191">
          <cell r="B3191" t="str">
            <v/>
          </cell>
        </row>
        <row r="3192">
          <cell r="B3192" t="str">
            <v/>
          </cell>
        </row>
        <row r="3193">
          <cell r="B3193" t="str">
            <v/>
          </cell>
        </row>
        <row r="3194">
          <cell r="B3194" t="str">
            <v/>
          </cell>
        </row>
        <row r="3195">
          <cell r="B3195" t="str">
            <v/>
          </cell>
          <cell r="D3195" t="b">
            <v>0</v>
          </cell>
        </row>
        <row r="3196">
          <cell r="B3196" t="str">
            <v/>
          </cell>
        </row>
        <row r="3197">
          <cell r="B3197" t="str">
            <v/>
          </cell>
        </row>
        <row r="3198">
          <cell r="B3198" t="str">
            <v/>
          </cell>
        </row>
        <row r="3199">
          <cell r="B3199" t="str">
            <v/>
          </cell>
        </row>
        <row r="3200">
          <cell r="B3200" t="str">
            <v/>
          </cell>
          <cell r="D3200" t="b">
            <v>0</v>
          </cell>
        </row>
        <row r="3201">
          <cell r="B3201" t="str">
            <v/>
          </cell>
          <cell r="D3201">
            <v>0</v>
          </cell>
        </row>
        <row r="3202">
          <cell r="B3202" t="str">
            <v/>
          </cell>
        </row>
        <row r="3203">
          <cell r="B3203" t="str">
            <v/>
          </cell>
        </row>
        <row r="3204">
          <cell r="B3204" t="str">
            <v/>
          </cell>
        </row>
        <row r="3205">
          <cell r="B3205" t="str">
            <v/>
          </cell>
        </row>
        <row r="3206">
          <cell r="B3206" t="str">
            <v/>
          </cell>
        </row>
        <row r="3207">
          <cell r="B3207" t="str">
            <v/>
          </cell>
        </row>
        <row r="3208">
          <cell r="B3208" t="str">
            <v/>
          </cell>
        </row>
        <row r="3209">
          <cell r="B3209" t="str">
            <v/>
          </cell>
        </row>
        <row r="3210">
          <cell r="B3210" t="str">
            <v/>
          </cell>
        </row>
        <row r="3211">
          <cell r="B3211" t="str">
            <v/>
          </cell>
        </row>
        <row r="3212">
          <cell r="B3212" t="str">
            <v/>
          </cell>
        </row>
        <row r="3213">
          <cell r="B3213" t="str">
            <v/>
          </cell>
        </row>
        <row r="3214">
          <cell r="B3214" t="str">
            <v/>
          </cell>
        </row>
        <row r="3215">
          <cell r="B3215" t="str">
            <v/>
          </cell>
        </row>
        <row r="3216">
          <cell r="B3216" t="str">
            <v/>
          </cell>
        </row>
        <row r="3217">
          <cell r="B3217" t="str">
            <v/>
          </cell>
        </row>
        <row r="3218">
          <cell r="B3218" t="str">
            <v/>
          </cell>
        </row>
        <row r="3219">
          <cell r="B3219" t="str">
            <v/>
          </cell>
        </row>
        <row r="3220">
          <cell r="B3220" t="str">
            <v/>
          </cell>
        </row>
        <row r="3221">
          <cell r="B3221" t="str">
            <v/>
          </cell>
        </row>
        <row r="3222">
          <cell r="B3222" t="str">
            <v/>
          </cell>
        </row>
        <row r="3223">
          <cell r="B3223" t="str">
            <v/>
          </cell>
        </row>
        <row r="3224">
          <cell r="B3224" t="str">
            <v/>
          </cell>
        </row>
        <row r="3225">
          <cell r="B3225" t="str">
            <v/>
          </cell>
        </row>
        <row r="3226">
          <cell r="B3226" t="str">
            <v/>
          </cell>
        </row>
        <row r="3227">
          <cell r="B3227" t="str">
            <v/>
          </cell>
        </row>
        <row r="3228">
          <cell r="B3228" t="str">
            <v/>
          </cell>
        </row>
        <row r="3229">
          <cell r="B3229" t="str">
            <v/>
          </cell>
        </row>
        <row r="3230">
          <cell r="B3230" t="str">
            <v/>
          </cell>
        </row>
        <row r="3231">
          <cell r="B3231" t="str">
            <v/>
          </cell>
        </row>
        <row r="3232">
          <cell r="B3232" t="str">
            <v/>
          </cell>
        </row>
        <row r="3233">
          <cell r="B3233" t="str">
            <v/>
          </cell>
        </row>
        <row r="3234">
          <cell r="B3234" t="str">
            <v/>
          </cell>
        </row>
        <row r="3235">
          <cell r="B3235" t="str">
            <v/>
          </cell>
        </row>
        <row r="3236">
          <cell r="B3236" t="str">
            <v/>
          </cell>
        </row>
        <row r="3237">
          <cell r="B3237" t="str">
            <v/>
          </cell>
        </row>
        <row r="3238">
          <cell r="B3238" t="str">
            <v/>
          </cell>
        </row>
        <row r="3239">
          <cell r="B3239" t="str">
            <v/>
          </cell>
        </row>
        <row r="3240">
          <cell r="B3240" t="str">
            <v/>
          </cell>
        </row>
        <row r="3241">
          <cell r="B3241" t="str">
            <v/>
          </cell>
        </row>
        <row r="3242">
          <cell r="B3242" t="str">
            <v/>
          </cell>
        </row>
        <row r="3243">
          <cell r="B3243" t="str">
            <v/>
          </cell>
        </row>
        <row r="3244">
          <cell r="B3244" t="str">
            <v/>
          </cell>
        </row>
        <row r="3245">
          <cell r="B3245" t="str">
            <v/>
          </cell>
        </row>
        <row r="3246">
          <cell r="B3246" t="str">
            <v/>
          </cell>
        </row>
        <row r="3247">
          <cell r="B3247" t="str">
            <v/>
          </cell>
        </row>
        <row r="3248">
          <cell r="B3248" t="str">
            <v/>
          </cell>
        </row>
        <row r="3249">
          <cell r="B3249" t="str">
            <v/>
          </cell>
        </row>
        <row r="3250">
          <cell r="B3250" t="str">
            <v/>
          </cell>
        </row>
        <row r="3251">
          <cell r="B3251" t="str">
            <v/>
          </cell>
        </row>
        <row r="3252">
          <cell r="B3252" t="str">
            <v/>
          </cell>
        </row>
        <row r="3253">
          <cell r="B3253" t="str">
            <v/>
          </cell>
        </row>
        <row r="3254">
          <cell r="B3254" t="str">
            <v/>
          </cell>
        </row>
        <row r="3255">
          <cell r="B3255" t="str">
            <v/>
          </cell>
        </row>
        <row r="3256">
          <cell r="B3256" t="str">
            <v/>
          </cell>
        </row>
        <row r="3257">
          <cell r="B3257" t="str">
            <v/>
          </cell>
        </row>
        <row r="3258">
          <cell r="B3258" t="str">
            <v/>
          </cell>
        </row>
        <row r="3259">
          <cell r="B3259" t="str">
            <v/>
          </cell>
        </row>
        <row r="3260">
          <cell r="B3260" t="str">
            <v/>
          </cell>
        </row>
        <row r="3261">
          <cell r="B3261" t="str">
            <v/>
          </cell>
        </row>
        <row r="3262">
          <cell r="B3262" t="str">
            <v/>
          </cell>
        </row>
        <row r="3263">
          <cell r="B3263" t="str">
            <v/>
          </cell>
        </row>
        <row r="3264">
          <cell r="B3264" t="str">
            <v/>
          </cell>
        </row>
        <row r="3265">
          <cell r="B3265" t="str">
            <v/>
          </cell>
        </row>
        <row r="3266">
          <cell r="B3266" t="str">
            <v/>
          </cell>
        </row>
        <row r="3267">
          <cell r="B3267" t="str">
            <v/>
          </cell>
        </row>
        <row r="3268">
          <cell r="B3268" t="str">
            <v/>
          </cell>
        </row>
        <row r="3269">
          <cell r="B3269" t="str">
            <v/>
          </cell>
        </row>
        <row r="3270">
          <cell r="B3270" t="str">
            <v/>
          </cell>
        </row>
        <row r="3271">
          <cell r="B3271" t="str">
            <v/>
          </cell>
        </row>
        <row r="3272">
          <cell r="B3272" t="str">
            <v/>
          </cell>
        </row>
        <row r="3273">
          <cell r="B3273" t="str">
            <v/>
          </cell>
        </row>
        <row r="3274">
          <cell r="B3274" t="str">
            <v/>
          </cell>
        </row>
        <row r="3275">
          <cell r="B3275" t="str">
            <v/>
          </cell>
        </row>
        <row r="3276">
          <cell r="B3276" t="str">
            <v/>
          </cell>
        </row>
        <row r="3277">
          <cell r="B3277" t="str">
            <v/>
          </cell>
        </row>
        <row r="3278">
          <cell r="B3278" t="str">
            <v/>
          </cell>
        </row>
        <row r="3279">
          <cell r="B3279" t="str">
            <v/>
          </cell>
        </row>
        <row r="3280">
          <cell r="B3280" t="str">
            <v/>
          </cell>
        </row>
        <row r="3281">
          <cell r="B3281" t="str">
            <v/>
          </cell>
        </row>
        <row r="3282">
          <cell r="B3282" t="str">
            <v/>
          </cell>
        </row>
        <row r="3283">
          <cell r="B3283" t="str">
            <v/>
          </cell>
        </row>
        <row r="3284">
          <cell r="B3284" t="str">
            <v/>
          </cell>
        </row>
        <row r="3285">
          <cell r="B3285" t="str">
            <v/>
          </cell>
        </row>
        <row r="3286">
          <cell r="B3286" t="str">
            <v/>
          </cell>
          <cell r="D3286">
            <v>0</v>
          </cell>
        </row>
        <row r="3287">
          <cell r="B3287" t="str">
            <v/>
          </cell>
        </row>
        <row r="3288">
          <cell r="B3288" t="str">
            <v/>
          </cell>
        </row>
        <row r="3289">
          <cell r="B3289" t="str">
            <v/>
          </cell>
        </row>
        <row r="3290">
          <cell r="B3290" t="str">
            <v/>
          </cell>
        </row>
        <row r="3291">
          <cell r="B3291" t="str">
            <v/>
          </cell>
        </row>
        <row r="3292">
          <cell r="B3292" t="str">
            <v/>
          </cell>
        </row>
        <row r="3293">
          <cell r="B3293" t="str">
            <v/>
          </cell>
        </row>
        <row r="3294">
          <cell r="B3294" t="str">
            <v/>
          </cell>
        </row>
        <row r="3295">
          <cell r="B3295" t="str">
            <v/>
          </cell>
        </row>
        <row r="3296">
          <cell r="B3296" t="str">
            <v/>
          </cell>
          <cell r="D3296">
            <v>0</v>
          </cell>
        </row>
        <row r="3297">
          <cell r="B3297" t="str">
            <v/>
          </cell>
        </row>
        <row r="3298">
          <cell r="B3298" t="str">
            <v/>
          </cell>
        </row>
        <row r="3299">
          <cell r="B3299" t="str">
            <v/>
          </cell>
        </row>
        <row r="3300">
          <cell r="B3300" t="str">
            <v/>
          </cell>
        </row>
        <row r="3301">
          <cell r="B3301" t="str">
            <v/>
          </cell>
        </row>
        <row r="3302">
          <cell r="B3302" t="str">
            <v/>
          </cell>
        </row>
        <row r="3303">
          <cell r="B3303" t="str">
            <v/>
          </cell>
        </row>
        <row r="3304">
          <cell r="B3304" t="str">
            <v/>
          </cell>
        </row>
        <row r="3305">
          <cell r="B3305" t="str">
            <v/>
          </cell>
        </row>
        <row r="3306">
          <cell r="B3306" t="str">
            <v/>
          </cell>
          <cell r="D3306">
            <v>0</v>
          </cell>
        </row>
        <row r="3307">
          <cell r="B3307" t="str">
            <v/>
          </cell>
          <cell r="D3307">
            <v>0</v>
          </cell>
        </row>
        <row r="3308">
          <cell r="B3308" t="str">
            <v/>
          </cell>
          <cell r="D3308">
            <v>0</v>
          </cell>
        </row>
        <row r="3309">
          <cell r="B3309" t="str">
            <v/>
          </cell>
        </row>
        <row r="3310">
          <cell r="B3310" t="str">
            <v/>
          </cell>
        </row>
        <row r="3311">
          <cell r="B3311" t="str">
            <v/>
          </cell>
        </row>
        <row r="3312">
          <cell r="B3312" t="str">
            <v/>
          </cell>
        </row>
        <row r="3313">
          <cell r="B3313" t="str">
            <v/>
          </cell>
        </row>
        <row r="3314">
          <cell r="B3314" t="str">
            <v/>
          </cell>
        </row>
        <row r="3315">
          <cell r="B3315" t="str">
            <v/>
          </cell>
        </row>
        <row r="3316">
          <cell r="B3316" t="str">
            <v/>
          </cell>
        </row>
        <row r="3317">
          <cell r="B3317" t="str">
            <v/>
          </cell>
        </row>
        <row r="3318">
          <cell r="B3318" t="str">
            <v/>
          </cell>
        </row>
        <row r="3319">
          <cell r="B3319" t="str">
            <v/>
          </cell>
        </row>
        <row r="3320">
          <cell r="B3320" t="str">
            <v/>
          </cell>
        </row>
        <row r="3321">
          <cell r="B3321" t="str">
            <v/>
          </cell>
        </row>
        <row r="3322">
          <cell r="B3322" t="str">
            <v/>
          </cell>
        </row>
        <row r="3323">
          <cell r="B3323" t="str">
            <v/>
          </cell>
          <cell r="D3323">
            <v>0</v>
          </cell>
        </row>
        <row r="3324">
          <cell r="B3324" t="str">
            <v/>
          </cell>
          <cell r="D3324">
            <v>0</v>
          </cell>
        </row>
        <row r="3325">
          <cell r="B3325" t="str">
            <v/>
          </cell>
          <cell r="D3325">
            <v>0</v>
          </cell>
        </row>
        <row r="3326">
          <cell r="B3326" t="str">
            <v/>
          </cell>
        </row>
        <row r="3327">
          <cell r="B3327" t="str">
            <v/>
          </cell>
        </row>
        <row r="3328">
          <cell r="B3328" t="str">
            <v/>
          </cell>
        </row>
        <row r="3329">
          <cell r="B3329" t="str">
            <v/>
          </cell>
        </row>
        <row r="3330">
          <cell r="B3330" t="str">
            <v/>
          </cell>
        </row>
        <row r="3331">
          <cell r="B3331" t="str">
            <v/>
          </cell>
        </row>
        <row r="3332">
          <cell r="B3332" t="str">
            <v/>
          </cell>
        </row>
        <row r="3333">
          <cell r="B3333" t="str">
            <v/>
          </cell>
        </row>
        <row r="3334">
          <cell r="B3334" t="str">
            <v/>
          </cell>
        </row>
        <row r="3335">
          <cell r="B3335" t="str">
            <v/>
          </cell>
        </row>
        <row r="3336">
          <cell r="B3336" t="str">
            <v/>
          </cell>
        </row>
        <row r="3337">
          <cell r="B3337" t="str">
            <v/>
          </cell>
        </row>
        <row r="3338">
          <cell r="B3338" t="str">
            <v/>
          </cell>
        </row>
        <row r="3339">
          <cell r="B3339" t="str">
            <v/>
          </cell>
        </row>
        <row r="3340">
          <cell r="B3340" t="str">
            <v/>
          </cell>
        </row>
        <row r="3341">
          <cell r="B3341" t="str">
            <v/>
          </cell>
        </row>
        <row r="3342">
          <cell r="B3342" t="str">
            <v/>
          </cell>
        </row>
        <row r="3343">
          <cell r="B3343" t="str">
            <v/>
          </cell>
        </row>
        <row r="3344">
          <cell r="B3344" t="str">
            <v/>
          </cell>
        </row>
        <row r="3345">
          <cell r="B3345" t="str">
            <v/>
          </cell>
        </row>
        <row r="3346">
          <cell r="B3346" t="str">
            <v/>
          </cell>
        </row>
        <row r="3347">
          <cell r="B3347" t="str">
            <v/>
          </cell>
        </row>
        <row r="3348">
          <cell r="B3348" t="str">
            <v/>
          </cell>
        </row>
        <row r="3349">
          <cell r="B3349" t="str">
            <v/>
          </cell>
        </row>
        <row r="3350">
          <cell r="B3350" t="str">
            <v/>
          </cell>
        </row>
        <row r="3351">
          <cell r="B3351" t="str">
            <v/>
          </cell>
        </row>
        <row r="3352">
          <cell r="B3352" t="str">
            <v/>
          </cell>
        </row>
        <row r="3353">
          <cell r="B3353" t="str">
            <v/>
          </cell>
        </row>
        <row r="3354">
          <cell r="B3354" t="str">
            <v/>
          </cell>
        </row>
        <row r="3355">
          <cell r="B3355" t="str">
            <v/>
          </cell>
        </row>
        <row r="3356">
          <cell r="B3356" t="str">
            <v/>
          </cell>
        </row>
        <row r="3357">
          <cell r="B3357" t="str">
            <v/>
          </cell>
        </row>
        <row r="3358">
          <cell r="B3358" t="str">
            <v/>
          </cell>
        </row>
        <row r="3359">
          <cell r="B3359" t="str">
            <v/>
          </cell>
        </row>
        <row r="3360">
          <cell r="B3360" t="str">
            <v/>
          </cell>
          <cell r="D3360">
            <v>0</v>
          </cell>
        </row>
        <row r="3361">
          <cell r="B3361" t="str">
            <v/>
          </cell>
        </row>
        <row r="3362">
          <cell r="B3362" t="str">
            <v/>
          </cell>
        </row>
        <row r="3363">
          <cell r="B3363" t="str">
            <v/>
          </cell>
        </row>
        <row r="3364">
          <cell r="B3364" t="str">
            <v/>
          </cell>
        </row>
        <row r="3365">
          <cell r="B3365" t="str">
            <v/>
          </cell>
        </row>
        <row r="3366">
          <cell r="B3366" t="str">
            <v/>
          </cell>
        </row>
        <row r="3367">
          <cell r="B3367" t="str">
            <v/>
          </cell>
        </row>
        <row r="3368">
          <cell r="B3368" t="str">
            <v/>
          </cell>
        </row>
        <row r="3369">
          <cell r="B3369" t="str">
            <v/>
          </cell>
        </row>
        <row r="3370">
          <cell r="B3370" t="str">
            <v/>
          </cell>
        </row>
        <row r="3371">
          <cell r="B3371" t="str">
            <v/>
          </cell>
        </row>
        <row r="3372">
          <cell r="B3372" t="str">
            <v/>
          </cell>
        </row>
        <row r="3373">
          <cell r="B3373" t="str">
            <v/>
          </cell>
        </row>
        <row r="3374">
          <cell r="B3374" t="str">
            <v/>
          </cell>
        </row>
        <row r="3375">
          <cell r="B3375" t="str">
            <v/>
          </cell>
        </row>
        <row r="3376">
          <cell r="B3376" t="str">
            <v/>
          </cell>
        </row>
        <row r="3377">
          <cell r="B3377" t="str">
            <v/>
          </cell>
        </row>
        <row r="3378">
          <cell r="B3378" t="str">
            <v/>
          </cell>
        </row>
        <row r="3379">
          <cell r="B3379" t="str">
            <v/>
          </cell>
        </row>
        <row r="3380">
          <cell r="B3380" t="str">
            <v/>
          </cell>
        </row>
        <row r="3381">
          <cell r="B3381" t="str">
            <v/>
          </cell>
        </row>
        <row r="3382">
          <cell r="B3382" t="str">
            <v/>
          </cell>
        </row>
        <row r="3383">
          <cell r="B3383" t="str">
            <v/>
          </cell>
        </row>
        <row r="3384">
          <cell r="B3384" t="str">
            <v/>
          </cell>
        </row>
        <row r="3385">
          <cell r="B3385" t="str">
            <v/>
          </cell>
        </row>
        <row r="3386">
          <cell r="B3386" t="str">
            <v/>
          </cell>
        </row>
        <row r="3387">
          <cell r="B3387" t="str">
            <v/>
          </cell>
        </row>
        <row r="3388">
          <cell r="B3388" t="str">
            <v/>
          </cell>
        </row>
        <row r="3389">
          <cell r="B3389" t="str">
            <v/>
          </cell>
        </row>
        <row r="3390">
          <cell r="B3390" t="str">
            <v/>
          </cell>
        </row>
        <row r="3391">
          <cell r="B3391" t="str">
            <v/>
          </cell>
        </row>
        <row r="3392">
          <cell r="B3392" t="str">
            <v/>
          </cell>
        </row>
        <row r="3393">
          <cell r="B3393" t="str">
            <v/>
          </cell>
        </row>
        <row r="3394">
          <cell r="B3394" t="str">
            <v/>
          </cell>
        </row>
        <row r="3395">
          <cell r="B3395" t="str">
            <v/>
          </cell>
        </row>
        <row r="3396">
          <cell r="B3396" t="str">
            <v/>
          </cell>
        </row>
        <row r="3397">
          <cell r="B3397" t="str">
            <v/>
          </cell>
        </row>
        <row r="3398">
          <cell r="B3398" t="str">
            <v/>
          </cell>
        </row>
        <row r="3399">
          <cell r="B3399" t="str">
            <v/>
          </cell>
        </row>
        <row r="3400">
          <cell r="B3400" t="str">
            <v/>
          </cell>
        </row>
        <row r="3401">
          <cell r="B3401" t="str">
            <v/>
          </cell>
        </row>
        <row r="3402">
          <cell r="B3402" t="str">
            <v/>
          </cell>
        </row>
        <row r="3403">
          <cell r="B3403" t="str">
            <v/>
          </cell>
        </row>
        <row r="3404">
          <cell r="B3404" t="str">
            <v/>
          </cell>
        </row>
        <row r="3405">
          <cell r="B3405" t="str">
            <v/>
          </cell>
        </row>
        <row r="3406">
          <cell r="B3406" t="str">
            <v/>
          </cell>
        </row>
        <row r="3407">
          <cell r="B3407" t="str">
            <v/>
          </cell>
        </row>
        <row r="3408">
          <cell r="B3408" t="str">
            <v/>
          </cell>
        </row>
        <row r="3409">
          <cell r="B3409" t="str">
            <v/>
          </cell>
        </row>
        <row r="3410">
          <cell r="B3410" t="str">
            <v/>
          </cell>
        </row>
        <row r="3411">
          <cell r="B3411" t="str">
            <v/>
          </cell>
        </row>
        <row r="3412">
          <cell r="B3412" t="str">
            <v/>
          </cell>
        </row>
        <row r="3413">
          <cell r="B3413" t="str">
            <v/>
          </cell>
        </row>
        <row r="3414">
          <cell r="B3414" t="str">
            <v/>
          </cell>
        </row>
        <row r="3415">
          <cell r="B3415" t="str">
            <v/>
          </cell>
        </row>
        <row r="3416">
          <cell r="B3416" t="str">
            <v/>
          </cell>
        </row>
        <row r="3417">
          <cell r="B3417" t="str">
            <v/>
          </cell>
        </row>
        <row r="3418">
          <cell r="B3418" t="str">
            <v/>
          </cell>
        </row>
        <row r="3419">
          <cell r="B3419" t="str">
            <v/>
          </cell>
        </row>
        <row r="3420">
          <cell r="B3420" t="str">
            <v/>
          </cell>
        </row>
        <row r="3421">
          <cell r="B3421" t="str">
            <v/>
          </cell>
        </row>
        <row r="3422">
          <cell r="B3422" t="str">
            <v/>
          </cell>
          <cell r="D3422">
            <v>0</v>
          </cell>
        </row>
        <row r="3423">
          <cell r="B3423" t="str">
            <v/>
          </cell>
        </row>
        <row r="3424">
          <cell r="B3424" t="str">
            <v/>
          </cell>
        </row>
        <row r="3425">
          <cell r="B3425" t="str">
            <v/>
          </cell>
        </row>
        <row r="3426">
          <cell r="B3426" t="str">
            <v/>
          </cell>
        </row>
        <row r="3427">
          <cell r="B3427" t="str">
            <v/>
          </cell>
        </row>
        <row r="3428">
          <cell r="B3428" t="str">
            <v/>
          </cell>
        </row>
        <row r="3429">
          <cell r="B3429" t="str">
            <v/>
          </cell>
        </row>
        <row r="3430">
          <cell r="B3430" t="str">
            <v/>
          </cell>
        </row>
        <row r="3431">
          <cell r="B3431" t="str">
            <v/>
          </cell>
        </row>
        <row r="3432">
          <cell r="B3432" t="str">
            <v/>
          </cell>
        </row>
        <row r="3433">
          <cell r="B3433" t="str">
            <v/>
          </cell>
        </row>
        <row r="3434">
          <cell r="B3434" t="str">
            <v/>
          </cell>
        </row>
        <row r="3435">
          <cell r="B3435" t="str">
            <v/>
          </cell>
        </row>
        <row r="3436">
          <cell r="B3436" t="str">
            <v/>
          </cell>
        </row>
        <row r="3437">
          <cell r="B3437" t="str">
            <v/>
          </cell>
        </row>
        <row r="3438">
          <cell r="B3438" t="str">
            <v/>
          </cell>
        </row>
        <row r="3439">
          <cell r="B3439" t="str">
            <v/>
          </cell>
        </row>
        <row r="3440">
          <cell r="B3440" t="str">
            <v/>
          </cell>
        </row>
        <row r="3441">
          <cell r="B3441" t="str">
            <v/>
          </cell>
        </row>
        <row r="3442">
          <cell r="B3442" t="str">
            <v/>
          </cell>
        </row>
        <row r="3443">
          <cell r="B3443" t="str">
            <v/>
          </cell>
        </row>
        <row r="3444">
          <cell r="B3444" t="str">
            <v/>
          </cell>
        </row>
        <row r="3445">
          <cell r="B3445" t="str">
            <v/>
          </cell>
        </row>
        <row r="3446">
          <cell r="B3446" t="str">
            <v/>
          </cell>
        </row>
        <row r="3447">
          <cell r="B3447" t="str">
            <v/>
          </cell>
        </row>
        <row r="3448">
          <cell r="B3448" t="str">
            <v/>
          </cell>
        </row>
        <row r="3449">
          <cell r="B3449" t="str">
            <v/>
          </cell>
        </row>
        <row r="3450">
          <cell r="B3450" t="str">
            <v/>
          </cell>
        </row>
        <row r="3451">
          <cell r="B3451" t="str">
            <v/>
          </cell>
        </row>
        <row r="3452">
          <cell r="B3452" t="str">
            <v/>
          </cell>
        </row>
        <row r="3453">
          <cell r="B3453" t="str">
            <v/>
          </cell>
        </row>
        <row r="3454">
          <cell r="B3454" t="str">
            <v/>
          </cell>
        </row>
        <row r="3455">
          <cell r="B3455" t="str">
            <v/>
          </cell>
        </row>
        <row r="3456">
          <cell r="B3456" t="str">
            <v/>
          </cell>
        </row>
        <row r="3457">
          <cell r="B3457" t="str">
            <v/>
          </cell>
        </row>
        <row r="3458">
          <cell r="B3458" t="str">
            <v/>
          </cell>
        </row>
        <row r="3459">
          <cell r="B3459" t="str">
            <v/>
          </cell>
        </row>
        <row r="3460">
          <cell r="B3460" t="str">
            <v/>
          </cell>
        </row>
        <row r="3461">
          <cell r="B3461" t="str">
            <v/>
          </cell>
        </row>
        <row r="3462">
          <cell r="B3462" t="str">
            <v/>
          </cell>
        </row>
        <row r="3463">
          <cell r="B3463" t="str">
            <v/>
          </cell>
        </row>
        <row r="3464">
          <cell r="B3464" t="str">
            <v/>
          </cell>
        </row>
        <row r="3465">
          <cell r="B3465" t="str">
            <v/>
          </cell>
        </row>
        <row r="3466">
          <cell r="B3466" t="str">
            <v/>
          </cell>
        </row>
        <row r="3467">
          <cell r="B3467" t="str">
            <v/>
          </cell>
        </row>
        <row r="3468">
          <cell r="B3468" t="str">
            <v/>
          </cell>
        </row>
        <row r="3469">
          <cell r="B3469" t="str">
            <v/>
          </cell>
        </row>
        <row r="3470">
          <cell r="B3470" t="str">
            <v/>
          </cell>
        </row>
        <row r="3471">
          <cell r="B3471" t="str">
            <v/>
          </cell>
        </row>
        <row r="3472">
          <cell r="B3472" t="str">
            <v/>
          </cell>
        </row>
        <row r="3473">
          <cell r="B3473" t="str">
            <v/>
          </cell>
        </row>
        <row r="3474">
          <cell r="B3474" t="str">
            <v/>
          </cell>
        </row>
        <row r="3475">
          <cell r="B3475" t="str">
            <v/>
          </cell>
        </row>
        <row r="3476">
          <cell r="B3476" t="str">
            <v/>
          </cell>
        </row>
        <row r="3477">
          <cell r="B3477" t="str">
            <v/>
          </cell>
        </row>
        <row r="3478">
          <cell r="B3478" t="str">
            <v/>
          </cell>
        </row>
        <row r="3479">
          <cell r="B3479" t="str">
            <v/>
          </cell>
        </row>
        <row r="3480">
          <cell r="B3480" t="str">
            <v/>
          </cell>
        </row>
        <row r="3481">
          <cell r="B3481" t="str">
            <v/>
          </cell>
        </row>
        <row r="3482">
          <cell r="B3482" t="str">
            <v/>
          </cell>
        </row>
        <row r="3483">
          <cell r="B3483" t="str">
            <v/>
          </cell>
        </row>
        <row r="3484">
          <cell r="B3484" t="str">
            <v/>
          </cell>
        </row>
        <row r="3485">
          <cell r="B3485" t="str">
            <v/>
          </cell>
        </row>
        <row r="3486">
          <cell r="B3486" t="str">
            <v/>
          </cell>
        </row>
        <row r="3487">
          <cell r="B3487" t="str">
            <v/>
          </cell>
        </row>
        <row r="3488">
          <cell r="B3488" t="str">
            <v/>
          </cell>
        </row>
        <row r="3489">
          <cell r="B3489" t="str">
            <v/>
          </cell>
        </row>
        <row r="3490">
          <cell r="B3490" t="str">
            <v/>
          </cell>
        </row>
        <row r="3491">
          <cell r="B3491" t="str">
            <v/>
          </cell>
        </row>
        <row r="3492">
          <cell r="B3492" t="str">
            <v/>
          </cell>
        </row>
        <row r="3493">
          <cell r="B3493" t="str">
            <v/>
          </cell>
        </row>
        <row r="3494">
          <cell r="B3494" t="str">
            <v/>
          </cell>
        </row>
        <row r="3495">
          <cell r="B3495" t="str">
            <v/>
          </cell>
        </row>
        <row r="3496">
          <cell r="B3496" t="str">
            <v/>
          </cell>
        </row>
        <row r="3497">
          <cell r="B3497" t="str">
            <v/>
          </cell>
        </row>
        <row r="3498">
          <cell r="B3498" t="str">
            <v/>
          </cell>
        </row>
        <row r="3499">
          <cell r="B3499" t="str">
            <v/>
          </cell>
        </row>
        <row r="3500">
          <cell r="B3500" t="str">
            <v/>
          </cell>
        </row>
        <row r="3501">
          <cell r="B3501" t="str">
            <v/>
          </cell>
        </row>
        <row r="3502">
          <cell r="B3502" t="str">
            <v/>
          </cell>
        </row>
        <row r="3503">
          <cell r="B3503" t="str">
            <v/>
          </cell>
        </row>
        <row r="3504">
          <cell r="B3504" t="str">
            <v/>
          </cell>
        </row>
        <row r="3505">
          <cell r="B3505" t="str">
            <v/>
          </cell>
        </row>
        <row r="3506">
          <cell r="B3506" t="str">
            <v/>
          </cell>
        </row>
        <row r="3507">
          <cell r="B3507" t="str">
            <v/>
          </cell>
        </row>
        <row r="3508">
          <cell r="B3508" t="str">
            <v/>
          </cell>
        </row>
        <row r="3509">
          <cell r="B3509" t="str">
            <v/>
          </cell>
        </row>
        <row r="3510">
          <cell r="B3510" t="str">
            <v/>
          </cell>
        </row>
        <row r="3511">
          <cell r="B3511" t="str">
            <v/>
          </cell>
        </row>
        <row r="3512">
          <cell r="B3512" t="str">
            <v/>
          </cell>
        </row>
        <row r="3513">
          <cell r="B3513" t="str">
            <v/>
          </cell>
        </row>
        <row r="3514">
          <cell r="B3514" t="str">
            <v/>
          </cell>
        </row>
        <row r="3515">
          <cell r="B3515" t="str">
            <v/>
          </cell>
        </row>
        <row r="3516">
          <cell r="B3516" t="str">
            <v/>
          </cell>
        </row>
        <row r="3517">
          <cell r="B3517" t="str">
            <v/>
          </cell>
        </row>
        <row r="3518">
          <cell r="B3518" t="str">
            <v/>
          </cell>
        </row>
        <row r="3519">
          <cell r="B3519" t="str">
            <v/>
          </cell>
        </row>
        <row r="3520">
          <cell r="B3520" t="str">
            <v/>
          </cell>
        </row>
        <row r="3521">
          <cell r="B3521" t="str">
            <v/>
          </cell>
        </row>
        <row r="3522">
          <cell r="B3522" t="str">
            <v/>
          </cell>
        </row>
        <row r="3523">
          <cell r="B3523" t="str">
            <v/>
          </cell>
        </row>
        <row r="3524">
          <cell r="B3524" t="str">
            <v/>
          </cell>
        </row>
        <row r="3525">
          <cell r="B3525" t="str">
            <v/>
          </cell>
        </row>
        <row r="3526">
          <cell r="B3526" t="str">
            <v/>
          </cell>
        </row>
        <row r="3527">
          <cell r="B3527" t="str">
            <v/>
          </cell>
        </row>
        <row r="3528">
          <cell r="B3528" t="str">
            <v/>
          </cell>
        </row>
        <row r="3529">
          <cell r="B3529" t="str">
            <v/>
          </cell>
        </row>
        <row r="3530">
          <cell r="B3530" t="str">
            <v/>
          </cell>
        </row>
        <row r="3531">
          <cell r="B3531" t="str">
            <v/>
          </cell>
        </row>
        <row r="3532">
          <cell r="B3532" t="str">
            <v/>
          </cell>
        </row>
        <row r="3533">
          <cell r="B3533" t="str">
            <v/>
          </cell>
        </row>
        <row r="3534">
          <cell r="B3534" t="str">
            <v/>
          </cell>
        </row>
        <row r="3535">
          <cell r="B3535" t="str">
            <v/>
          </cell>
        </row>
        <row r="3536">
          <cell r="B3536" t="str">
            <v/>
          </cell>
        </row>
        <row r="3537">
          <cell r="B3537" t="str">
            <v/>
          </cell>
        </row>
        <row r="3538">
          <cell r="B3538" t="str">
            <v/>
          </cell>
        </row>
        <row r="3539">
          <cell r="B3539" t="str">
            <v/>
          </cell>
        </row>
        <row r="3540">
          <cell r="B3540" t="str">
            <v/>
          </cell>
        </row>
        <row r="3541">
          <cell r="B3541" t="str">
            <v/>
          </cell>
        </row>
        <row r="3542">
          <cell r="B3542" t="str">
            <v/>
          </cell>
        </row>
        <row r="3543">
          <cell r="B3543" t="str">
            <v/>
          </cell>
        </row>
        <row r="3544">
          <cell r="B3544" t="str">
            <v/>
          </cell>
        </row>
        <row r="3545">
          <cell r="B3545" t="str">
            <v/>
          </cell>
        </row>
        <row r="3546">
          <cell r="B3546" t="str">
            <v/>
          </cell>
        </row>
        <row r="3547">
          <cell r="B3547" t="str">
            <v/>
          </cell>
        </row>
        <row r="3548">
          <cell r="B3548" t="str">
            <v/>
          </cell>
        </row>
        <row r="3549">
          <cell r="B3549" t="str">
            <v/>
          </cell>
        </row>
        <row r="3550">
          <cell r="B3550" t="str">
            <v/>
          </cell>
        </row>
        <row r="3551">
          <cell r="B3551" t="str">
            <v/>
          </cell>
        </row>
        <row r="3552">
          <cell r="B3552" t="str">
            <v/>
          </cell>
        </row>
        <row r="3553">
          <cell r="B3553" t="str">
            <v/>
          </cell>
        </row>
        <row r="3554">
          <cell r="B3554" t="str">
            <v/>
          </cell>
        </row>
        <row r="3555">
          <cell r="B3555" t="str">
            <v/>
          </cell>
        </row>
        <row r="3556">
          <cell r="B3556" t="str">
            <v/>
          </cell>
        </row>
        <row r="3557">
          <cell r="B3557" t="str">
            <v/>
          </cell>
        </row>
        <row r="3558">
          <cell r="B3558" t="str">
            <v/>
          </cell>
        </row>
        <row r="3559">
          <cell r="B3559" t="str">
            <v/>
          </cell>
        </row>
        <row r="3560">
          <cell r="B3560" t="str">
            <v/>
          </cell>
        </row>
        <row r="3561">
          <cell r="B3561" t="str">
            <v/>
          </cell>
        </row>
        <row r="3562">
          <cell r="B3562" t="str">
            <v/>
          </cell>
        </row>
        <row r="3563">
          <cell r="B3563" t="str">
            <v/>
          </cell>
        </row>
        <row r="3564">
          <cell r="B3564" t="str">
            <v/>
          </cell>
        </row>
        <row r="3565">
          <cell r="B3565" t="str">
            <v/>
          </cell>
        </row>
        <row r="3566">
          <cell r="B3566" t="str">
            <v/>
          </cell>
        </row>
        <row r="3567">
          <cell r="B3567" t="str">
            <v/>
          </cell>
        </row>
        <row r="3568">
          <cell r="B3568" t="str">
            <v/>
          </cell>
        </row>
        <row r="3569">
          <cell r="B3569" t="str">
            <v/>
          </cell>
        </row>
        <row r="3570">
          <cell r="B3570" t="str">
            <v/>
          </cell>
        </row>
        <row r="3571">
          <cell r="B3571" t="str">
            <v/>
          </cell>
        </row>
        <row r="3572">
          <cell r="B3572" t="str">
            <v/>
          </cell>
        </row>
        <row r="3573">
          <cell r="B3573" t="str">
            <v/>
          </cell>
        </row>
        <row r="3574">
          <cell r="B3574" t="str">
            <v/>
          </cell>
        </row>
        <row r="3575">
          <cell r="B3575" t="str">
            <v/>
          </cell>
        </row>
        <row r="3576">
          <cell r="B3576" t="str">
            <v/>
          </cell>
        </row>
        <row r="3577">
          <cell r="B3577" t="str">
            <v/>
          </cell>
        </row>
        <row r="3578">
          <cell r="B3578" t="str">
            <v/>
          </cell>
        </row>
        <row r="3579">
          <cell r="B3579" t="str">
            <v/>
          </cell>
        </row>
        <row r="3580">
          <cell r="B3580" t="str">
            <v/>
          </cell>
        </row>
        <row r="3581">
          <cell r="B3581" t="str">
            <v/>
          </cell>
        </row>
        <row r="3582">
          <cell r="B3582" t="str">
            <v/>
          </cell>
        </row>
        <row r="3583">
          <cell r="B3583" t="str">
            <v/>
          </cell>
        </row>
        <row r="3584">
          <cell r="B3584" t="str">
            <v/>
          </cell>
        </row>
        <row r="3585">
          <cell r="B3585" t="str">
            <v/>
          </cell>
        </row>
        <row r="3586">
          <cell r="B3586" t="str">
            <v/>
          </cell>
        </row>
        <row r="3587">
          <cell r="B3587" t="str">
            <v/>
          </cell>
        </row>
        <row r="3588">
          <cell r="B3588" t="str">
            <v/>
          </cell>
        </row>
        <row r="3589">
          <cell r="B3589" t="str">
            <v/>
          </cell>
        </row>
        <row r="3590">
          <cell r="B3590" t="str">
            <v/>
          </cell>
        </row>
        <row r="3591">
          <cell r="B3591" t="str">
            <v/>
          </cell>
        </row>
        <row r="3592">
          <cell r="B3592" t="str">
            <v/>
          </cell>
        </row>
        <row r="3593">
          <cell r="B3593" t="str">
            <v/>
          </cell>
        </row>
        <row r="3594">
          <cell r="B3594" t="str">
            <v/>
          </cell>
        </row>
        <row r="3595">
          <cell r="B3595" t="str">
            <v/>
          </cell>
        </row>
        <row r="3596">
          <cell r="B3596" t="str">
            <v/>
          </cell>
        </row>
        <row r="3597">
          <cell r="B3597" t="str">
            <v/>
          </cell>
        </row>
        <row r="3598">
          <cell r="B3598" t="str">
            <v/>
          </cell>
        </row>
        <row r="3599">
          <cell r="B3599" t="str">
            <v/>
          </cell>
        </row>
        <row r="3600">
          <cell r="B3600" t="str">
            <v/>
          </cell>
        </row>
        <row r="3601">
          <cell r="B3601" t="str">
            <v/>
          </cell>
        </row>
        <row r="3602">
          <cell r="B3602" t="str">
            <v/>
          </cell>
        </row>
        <row r="3603">
          <cell r="B3603" t="str">
            <v/>
          </cell>
        </row>
        <row r="3604">
          <cell r="B3604" t="str">
            <v/>
          </cell>
        </row>
        <row r="3605">
          <cell r="B3605" t="str">
            <v/>
          </cell>
        </row>
        <row r="3606">
          <cell r="B3606" t="str">
            <v/>
          </cell>
        </row>
        <row r="3607">
          <cell r="B3607" t="str">
            <v/>
          </cell>
        </row>
        <row r="3608">
          <cell r="B3608" t="str">
            <v/>
          </cell>
        </row>
        <row r="3609">
          <cell r="B3609" t="str">
            <v/>
          </cell>
        </row>
        <row r="3610">
          <cell r="B3610" t="str">
            <v/>
          </cell>
        </row>
        <row r="3611">
          <cell r="B3611" t="str">
            <v/>
          </cell>
        </row>
        <row r="3612">
          <cell r="B3612" t="str">
            <v/>
          </cell>
        </row>
        <row r="3613">
          <cell r="B3613" t="str">
            <v/>
          </cell>
        </row>
        <row r="3614">
          <cell r="B3614" t="str">
            <v/>
          </cell>
        </row>
        <row r="3615">
          <cell r="B3615" t="str">
            <v/>
          </cell>
        </row>
        <row r="3616">
          <cell r="B3616" t="str">
            <v/>
          </cell>
        </row>
        <row r="3617">
          <cell r="B3617" t="str">
            <v/>
          </cell>
        </row>
        <row r="3618">
          <cell r="B3618" t="str">
            <v/>
          </cell>
        </row>
        <row r="3619">
          <cell r="B3619" t="str">
            <v/>
          </cell>
        </row>
        <row r="3620">
          <cell r="B3620" t="str">
            <v/>
          </cell>
        </row>
        <row r="3621">
          <cell r="B3621" t="str">
            <v/>
          </cell>
        </row>
        <row r="3622">
          <cell r="B3622" t="str">
            <v/>
          </cell>
        </row>
        <row r="3623">
          <cell r="B3623" t="str">
            <v/>
          </cell>
        </row>
        <row r="3624">
          <cell r="B3624" t="str">
            <v/>
          </cell>
        </row>
        <row r="3625">
          <cell r="B3625" t="str">
            <v/>
          </cell>
        </row>
        <row r="3626">
          <cell r="B3626" t="str">
            <v/>
          </cell>
        </row>
        <row r="3627">
          <cell r="B3627" t="str">
            <v/>
          </cell>
        </row>
        <row r="3628">
          <cell r="B3628" t="str">
            <v/>
          </cell>
        </row>
        <row r="3629">
          <cell r="B3629" t="str">
            <v/>
          </cell>
        </row>
        <row r="3630">
          <cell r="B3630" t="str">
            <v/>
          </cell>
        </row>
        <row r="3631">
          <cell r="B3631" t="str">
            <v/>
          </cell>
        </row>
        <row r="3632">
          <cell r="B3632" t="str">
            <v/>
          </cell>
        </row>
        <row r="3633">
          <cell r="B3633" t="str">
            <v/>
          </cell>
        </row>
        <row r="3634">
          <cell r="B3634" t="str">
            <v/>
          </cell>
        </row>
        <row r="3635">
          <cell r="B3635" t="str">
            <v/>
          </cell>
        </row>
        <row r="3636">
          <cell r="B3636" t="str">
            <v/>
          </cell>
        </row>
        <row r="3637">
          <cell r="B3637" t="str">
            <v/>
          </cell>
        </row>
        <row r="3638">
          <cell r="B3638" t="str">
            <v/>
          </cell>
        </row>
        <row r="3639">
          <cell r="B3639" t="str">
            <v/>
          </cell>
        </row>
        <row r="3640">
          <cell r="B3640" t="str">
            <v/>
          </cell>
        </row>
        <row r="3641">
          <cell r="B3641" t="str">
            <v/>
          </cell>
        </row>
        <row r="3642">
          <cell r="B3642" t="str">
            <v/>
          </cell>
        </row>
        <row r="3643">
          <cell r="B3643" t="str">
            <v/>
          </cell>
        </row>
        <row r="3644">
          <cell r="B3644" t="str">
            <v/>
          </cell>
        </row>
        <row r="3645">
          <cell r="B3645" t="str">
            <v/>
          </cell>
        </row>
        <row r="3646">
          <cell r="B3646" t="str">
            <v/>
          </cell>
        </row>
        <row r="3647">
          <cell r="B3647" t="str">
            <v/>
          </cell>
        </row>
        <row r="3648">
          <cell r="B3648" t="str">
            <v/>
          </cell>
        </row>
        <row r="3649">
          <cell r="B3649" t="str">
            <v/>
          </cell>
        </row>
        <row r="3650">
          <cell r="B3650" t="str">
            <v/>
          </cell>
        </row>
        <row r="3651">
          <cell r="B3651" t="str">
            <v/>
          </cell>
        </row>
        <row r="3652">
          <cell r="B3652" t="str">
            <v/>
          </cell>
          <cell r="D3652">
            <v>0</v>
          </cell>
        </row>
        <row r="3653">
          <cell r="B3653" t="str">
            <v/>
          </cell>
        </row>
        <row r="3654">
          <cell r="B3654" t="str">
            <v/>
          </cell>
        </row>
        <row r="3655">
          <cell r="B3655" t="str">
            <v/>
          </cell>
        </row>
        <row r="3656">
          <cell r="B3656" t="str">
            <v/>
          </cell>
        </row>
        <row r="3657">
          <cell r="B3657" t="str">
            <v/>
          </cell>
        </row>
        <row r="3658">
          <cell r="B3658" t="str">
            <v/>
          </cell>
        </row>
        <row r="3659">
          <cell r="B3659" t="str">
            <v/>
          </cell>
        </row>
        <row r="3660">
          <cell r="B3660" t="str">
            <v/>
          </cell>
        </row>
        <row r="3661">
          <cell r="B3661" t="str">
            <v/>
          </cell>
        </row>
        <row r="3662">
          <cell r="B3662" t="str">
            <v/>
          </cell>
        </row>
        <row r="3663">
          <cell r="B3663" t="str">
            <v/>
          </cell>
        </row>
        <row r="3664">
          <cell r="B3664" t="str">
            <v/>
          </cell>
        </row>
        <row r="3665">
          <cell r="B3665" t="str">
            <v/>
          </cell>
        </row>
        <row r="3666">
          <cell r="B3666" t="str">
            <v/>
          </cell>
        </row>
        <row r="3667">
          <cell r="B3667" t="str">
            <v/>
          </cell>
        </row>
        <row r="3668">
          <cell r="B3668" t="str">
            <v/>
          </cell>
        </row>
        <row r="3669">
          <cell r="B3669" t="str">
            <v/>
          </cell>
        </row>
        <row r="3670">
          <cell r="B3670" t="str">
            <v/>
          </cell>
        </row>
        <row r="3671">
          <cell r="B3671" t="str">
            <v/>
          </cell>
        </row>
        <row r="3672">
          <cell r="B3672" t="str">
            <v/>
          </cell>
        </row>
        <row r="3673">
          <cell r="B3673" t="str">
            <v/>
          </cell>
        </row>
        <row r="3674">
          <cell r="B3674" t="str">
            <v/>
          </cell>
        </row>
        <row r="3675">
          <cell r="B3675" t="str">
            <v/>
          </cell>
        </row>
        <row r="3676">
          <cell r="B3676" t="str">
            <v/>
          </cell>
        </row>
        <row r="3677">
          <cell r="B3677" t="str">
            <v/>
          </cell>
        </row>
        <row r="3678">
          <cell r="B3678" t="str">
            <v/>
          </cell>
        </row>
        <row r="3679">
          <cell r="B3679" t="str">
            <v/>
          </cell>
        </row>
        <row r="3680">
          <cell r="B3680" t="str">
            <v/>
          </cell>
        </row>
        <row r="3681">
          <cell r="B3681" t="str">
            <v/>
          </cell>
        </row>
        <row r="3682">
          <cell r="B3682" t="str">
            <v/>
          </cell>
        </row>
        <row r="3683">
          <cell r="B3683" t="str">
            <v/>
          </cell>
        </row>
        <row r="3684">
          <cell r="B3684" t="str">
            <v/>
          </cell>
        </row>
        <row r="3685">
          <cell r="B3685" t="str">
            <v/>
          </cell>
        </row>
        <row r="3686">
          <cell r="B3686" t="str">
            <v/>
          </cell>
        </row>
        <row r="3687">
          <cell r="B3687" t="str">
            <v/>
          </cell>
        </row>
        <row r="3688">
          <cell r="B3688" t="str">
            <v/>
          </cell>
        </row>
        <row r="3689">
          <cell r="B3689" t="str">
            <v/>
          </cell>
        </row>
        <row r="3690">
          <cell r="B3690" t="str">
            <v/>
          </cell>
        </row>
        <row r="3691">
          <cell r="B3691" t="str">
            <v/>
          </cell>
        </row>
        <row r="3692">
          <cell r="B3692" t="str">
            <v/>
          </cell>
          <cell r="D3692">
            <v>0</v>
          </cell>
        </row>
        <row r="3693">
          <cell r="B3693" t="str">
            <v/>
          </cell>
        </row>
        <row r="3694">
          <cell r="B3694" t="str">
            <v/>
          </cell>
        </row>
        <row r="3695">
          <cell r="B3695" t="str">
            <v/>
          </cell>
        </row>
        <row r="3696">
          <cell r="B3696" t="str">
            <v/>
          </cell>
        </row>
        <row r="3697">
          <cell r="B3697" t="str">
            <v/>
          </cell>
        </row>
        <row r="3698">
          <cell r="B3698" t="str">
            <v/>
          </cell>
        </row>
        <row r="3699">
          <cell r="B3699" t="str">
            <v/>
          </cell>
        </row>
        <row r="3700">
          <cell r="B3700" t="str">
            <v/>
          </cell>
        </row>
        <row r="3701">
          <cell r="B3701" t="str">
            <v/>
          </cell>
        </row>
        <row r="3702">
          <cell r="B3702" t="str">
            <v/>
          </cell>
        </row>
        <row r="3703">
          <cell r="B3703" t="str">
            <v/>
          </cell>
        </row>
        <row r="3704">
          <cell r="B3704" t="str">
            <v/>
          </cell>
        </row>
        <row r="3705">
          <cell r="B3705" t="str">
            <v/>
          </cell>
        </row>
        <row r="3706">
          <cell r="B3706" t="str">
            <v/>
          </cell>
        </row>
        <row r="3707">
          <cell r="B3707" t="str">
            <v/>
          </cell>
        </row>
        <row r="3708">
          <cell r="B3708" t="str">
            <v/>
          </cell>
        </row>
        <row r="3709">
          <cell r="B3709" t="str">
            <v/>
          </cell>
        </row>
        <row r="3710">
          <cell r="B3710" t="str">
            <v/>
          </cell>
        </row>
        <row r="3711">
          <cell r="B3711" t="str">
            <v/>
          </cell>
        </row>
        <row r="3712">
          <cell r="B3712" t="str">
            <v/>
          </cell>
        </row>
        <row r="3713">
          <cell r="B3713" t="str">
            <v/>
          </cell>
        </row>
        <row r="3714">
          <cell r="B3714" t="str">
            <v/>
          </cell>
        </row>
        <row r="3715">
          <cell r="B3715" t="str">
            <v/>
          </cell>
        </row>
        <row r="3716">
          <cell r="B3716" t="str">
            <v/>
          </cell>
        </row>
        <row r="3717">
          <cell r="B3717" t="str">
            <v/>
          </cell>
        </row>
        <row r="3718">
          <cell r="B3718" t="str">
            <v/>
          </cell>
        </row>
        <row r="3719">
          <cell r="B3719" t="str">
            <v/>
          </cell>
        </row>
        <row r="3720">
          <cell r="B3720" t="str">
            <v/>
          </cell>
        </row>
        <row r="3721">
          <cell r="B3721" t="str">
            <v/>
          </cell>
        </row>
        <row r="3722">
          <cell r="B3722" t="str">
            <v/>
          </cell>
        </row>
        <row r="3723">
          <cell r="B3723" t="str">
            <v/>
          </cell>
        </row>
        <row r="3724">
          <cell r="B3724" t="str">
            <v/>
          </cell>
        </row>
        <row r="3725">
          <cell r="B3725" t="str">
            <v/>
          </cell>
        </row>
        <row r="3726">
          <cell r="B3726" t="str">
            <v/>
          </cell>
        </row>
        <row r="3727">
          <cell r="B3727" t="str">
            <v/>
          </cell>
        </row>
        <row r="3728">
          <cell r="B3728" t="str">
            <v/>
          </cell>
        </row>
        <row r="3729">
          <cell r="B3729" t="str">
            <v/>
          </cell>
        </row>
        <row r="3730">
          <cell r="B3730" t="str">
            <v/>
          </cell>
        </row>
        <row r="3731">
          <cell r="B3731" t="str">
            <v/>
          </cell>
        </row>
        <row r="3732">
          <cell r="B3732" t="str">
            <v/>
          </cell>
        </row>
        <row r="3733">
          <cell r="B3733" t="str">
            <v/>
          </cell>
        </row>
        <row r="3734">
          <cell r="B3734" t="str">
            <v/>
          </cell>
        </row>
        <row r="3735">
          <cell r="B3735" t="str">
            <v/>
          </cell>
        </row>
        <row r="3736">
          <cell r="B3736" t="str">
            <v/>
          </cell>
        </row>
        <row r="3737">
          <cell r="B3737" t="str">
            <v/>
          </cell>
        </row>
        <row r="3738">
          <cell r="B3738" t="str">
            <v/>
          </cell>
        </row>
        <row r="3739">
          <cell r="B3739" t="str">
            <v/>
          </cell>
        </row>
        <row r="3740">
          <cell r="B3740" t="str">
            <v/>
          </cell>
        </row>
        <row r="3741">
          <cell r="B3741" t="str">
            <v/>
          </cell>
        </row>
        <row r="3742">
          <cell r="B3742" t="str">
            <v/>
          </cell>
        </row>
        <row r="3743">
          <cell r="B3743" t="str">
            <v/>
          </cell>
        </row>
        <row r="3744">
          <cell r="B3744" t="str">
            <v/>
          </cell>
        </row>
        <row r="3745">
          <cell r="B3745" t="str">
            <v/>
          </cell>
        </row>
        <row r="3746">
          <cell r="B3746" t="str">
            <v/>
          </cell>
        </row>
        <row r="3747">
          <cell r="B3747" t="str">
            <v/>
          </cell>
        </row>
        <row r="3748">
          <cell r="B3748" t="str">
            <v/>
          </cell>
        </row>
        <row r="3749">
          <cell r="B3749" t="str">
            <v/>
          </cell>
        </row>
        <row r="3750">
          <cell r="B3750" t="str">
            <v/>
          </cell>
        </row>
        <row r="3751">
          <cell r="B3751" t="str">
            <v/>
          </cell>
        </row>
        <row r="3752">
          <cell r="B3752" t="str">
            <v/>
          </cell>
        </row>
        <row r="3753">
          <cell r="B3753" t="str">
            <v/>
          </cell>
        </row>
        <row r="3754">
          <cell r="B3754" t="str">
            <v/>
          </cell>
        </row>
        <row r="3755">
          <cell r="B3755" t="str">
            <v/>
          </cell>
        </row>
        <row r="3756">
          <cell r="B3756" t="str">
            <v/>
          </cell>
        </row>
        <row r="3757">
          <cell r="B3757" t="str">
            <v/>
          </cell>
        </row>
        <row r="3758">
          <cell r="B3758" t="str">
            <v/>
          </cell>
        </row>
        <row r="3759">
          <cell r="B3759" t="str">
            <v/>
          </cell>
        </row>
        <row r="3760">
          <cell r="B3760" t="str">
            <v/>
          </cell>
        </row>
        <row r="3761">
          <cell r="B3761" t="str">
            <v/>
          </cell>
        </row>
        <row r="3762">
          <cell r="B3762" t="str">
            <v/>
          </cell>
        </row>
        <row r="3763">
          <cell r="B3763" t="str">
            <v/>
          </cell>
        </row>
        <row r="3764">
          <cell r="B3764" t="str">
            <v/>
          </cell>
        </row>
        <row r="3765">
          <cell r="B3765" t="str">
            <v/>
          </cell>
        </row>
        <row r="3766">
          <cell r="B3766" t="str">
            <v/>
          </cell>
        </row>
        <row r="3767">
          <cell r="B3767" t="str">
            <v/>
          </cell>
        </row>
        <row r="3768">
          <cell r="B3768" t="str">
            <v/>
          </cell>
        </row>
        <row r="3769">
          <cell r="B3769" t="str">
            <v/>
          </cell>
        </row>
        <row r="3770">
          <cell r="B3770" t="str">
            <v/>
          </cell>
        </row>
        <row r="3771">
          <cell r="B3771" t="str">
            <v/>
          </cell>
        </row>
        <row r="3772">
          <cell r="B3772" t="str">
            <v/>
          </cell>
        </row>
        <row r="3773">
          <cell r="B3773" t="str">
            <v/>
          </cell>
        </row>
        <row r="3774">
          <cell r="B3774" t="str">
            <v/>
          </cell>
        </row>
        <row r="3775">
          <cell r="B3775" t="str">
            <v/>
          </cell>
        </row>
        <row r="3776">
          <cell r="B3776" t="str">
            <v/>
          </cell>
        </row>
        <row r="3777">
          <cell r="B3777" t="str">
            <v/>
          </cell>
        </row>
        <row r="3778">
          <cell r="B3778" t="str">
            <v/>
          </cell>
        </row>
        <row r="3779">
          <cell r="B3779" t="str">
            <v/>
          </cell>
        </row>
        <row r="3780">
          <cell r="B3780" t="str">
            <v/>
          </cell>
        </row>
        <row r="3781">
          <cell r="B3781" t="str">
            <v/>
          </cell>
        </row>
        <row r="3782">
          <cell r="B3782" t="str">
            <v/>
          </cell>
        </row>
        <row r="3783">
          <cell r="B3783" t="str">
            <v/>
          </cell>
        </row>
        <row r="3784">
          <cell r="B3784" t="str">
            <v/>
          </cell>
        </row>
        <row r="3785">
          <cell r="B3785" t="str">
            <v/>
          </cell>
        </row>
        <row r="3786">
          <cell r="B3786" t="str">
            <v/>
          </cell>
        </row>
        <row r="3787">
          <cell r="B3787" t="str">
            <v/>
          </cell>
        </row>
        <row r="3788">
          <cell r="B3788" t="str">
            <v/>
          </cell>
        </row>
        <row r="3789">
          <cell r="B3789" t="str">
            <v/>
          </cell>
        </row>
        <row r="3790">
          <cell r="B3790" t="str">
            <v/>
          </cell>
        </row>
        <row r="3791">
          <cell r="B3791" t="str">
            <v/>
          </cell>
        </row>
        <row r="3792">
          <cell r="B3792" t="str">
            <v/>
          </cell>
        </row>
        <row r="3793">
          <cell r="B3793" t="str">
            <v/>
          </cell>
        </row>
        <row r="3794">
          <cell r="B3794" t="str">
            <v/>
          </cell>
        </row>
        <row r="3795">
          <cell r="B3795" t="str">
            <v/>
          </cell>
        </row>
        <row r="3796">
          <cell r="B3796" t="str">
            <v/>
          </cell>
        </row>
        <row r="3797">
          <cell r="B3797" t="str">
            <v/>
          </cell>
        </row>
        <row r="3798">
          <cell r="B3798" t="str">
            <v/>
          </cell>
        </row>
        <row r="3799">
          <cell r="B3799" t="str">
            <v/>
          </cell>
        </row>
        <row r="3800">
          <cell r="B3800" t="str">
            <v/>
          </cell>
        </row>
        <row r="3801">
          <cell r="B3801" t="str">
            <v/>
          </cell>
        </row>
        <row r="3802">
          <cell r="B3802" t="str">
            <v/>
          </cell>
        </row>
        <row r="3803">
          <cell r="B3803" t="str">
            <v/>
          </cell>
        </row>
        <row r="3804">
          <cell r="B3804" t="str">
            <v/>
          </cell>
        </row>
        <row r="3805">
          <cell r="B3805" t="str">
            <v/>
          </cell>
        </row>
        <row r="3806">
          <cell r="B3806" t="str">
            <v/>
          </cell>
        </row>
        <row r="3807">
          <cell r="B3807" t="str">
            <v/>
          </cell>
        </row>
        <row r="3808">
          <cell r="B3808" t="str">
            <v/>
          </cell>
        </row>
        <row r="3809">
          <cell r="B3809" t="str">
            <v/>
          </cell>
        </row>
        <row r="3810">
          <cell r="B3810" t="str">
            <v/>
          </cell>
        </row>
        <row r="3811">
          <cell r="B3811" t="str">
            <v/>
          </cell>
        </row>
        <row r="3812">
          <cell r="B3812" t="str">
            <v/>
          </cell>
        </row>
        <row r="3813">
          <cell r="B3813" t="str">
            <v/>
          </cell>
        </row>
        <row r="3814">
          <cell r="B3814" t="str">
            <v/>
          </cell>
        </row>
        <row r="3815">
          <cell r="B3815" t="str">
            <v/>
          </cell>
        </row>
        <row r="3816">
          <cell r="B3816" t="str">
            <v/>
          </cell>
        </row>
        <row r="3817">
          <cell r="B3817" t="str">
            <v/>
          </cell>
        </row>
        <row r="3818">
          <cell r="B3818" t="str">
            <v/>
          </cell>
        </row>
        <row r="3819">
          <cell r="B3819" t="str">
            <v/>
          </cell>
        </row>
        <row r="3820">
          <cell r="B3820" t="str">
            <v/>
          </cell>
        </row>
        <row r="3821">
          <cell r="B3821" t="str">
            <v/>
          </cell>
        </row>
        <row r="3822">
          <cell r="B3822" t="str">
            <v/>
          </cell>
        </row>
        <row r="3823">
          <cell r="B3823" t="str">
            <v/>
          </cell>
        </row>
        <row r="3824">
          <cell r="B3824" t="str">
            <v/>
          </cell>
        </row>
        <row r="3825">
          <cell r="B3825" t="str">
            <v/>
          </cell>
        </row>
        <row r="3826">
          <cell r="B3826" t="str">
            <v/>
          </cell>
        </row>
        <row r="3827">
          <cell r="B3827" t="str">
            <v/>
          </cell>
        </row>
        <row r="3828">
          <cell r="B3828" t="str">
            <v/>
          </cell>
        </row>
        <row r="3829">
          <cell r="B3829" t="str">
            <v/>
          </cell>
        </row>
        <row r="3830">
          <cell r="B3830" t="str">
            <v/>
          </cell>
        </row>
        <row r="3831">
          <cell r="B3831" t="str">
            <v/>
          </cell>
        </row>
        <row r="3832">
          <cell r="B3832" t="str">
            <v/>
          </cell>
        </row>
        <row r="3833">
          <cell r="B3833" t="str">
            <v/>
          </cell>
        </row>
        <row r="3834">
          <cell r="B3834" t="str">
            <v/>
          </cell>
        </row>
        <row r="3835">
          <cell r="B3835" t="str">
            <v/>
          </cell>
        </row>
        <row r="3836">
          <cell r="B3836" t="str">
            <v/>
          </cell>
        </row>
        <row r="3837">
          <cell r="B3837" t="str">
            <v/>
          </cell>
        </row>
        <row r="3838">
          <cell r="B3838" t="str">
            <v/>
          </cell>
        </row>
        <row r="3839">
          <cell r="B3839" t="str">
            <v/>
          </cell>
        </row>
        <row r="3840">
          <cell r="B3840" t="str">
            <v/>
          </cell>
        </row>
        <row r="3841">
          <cell r="B3841" t="str">
            <v/>
          </cell>
        </row>
        <row r="3842">
          <cell r="B3842" t="str">
            <v/>
          </cell>
        </row>
        <row r="3843">
          <cell r="B3843" t="str">
            <v/>
          </cell>
        </row>
        <row r="3844">
          <cell r="B3844" t="str">
            <v/>
          </cell>
        </row>
        <row r="3845">
          <cell r="B3845" t="str">
            <v/>
          </cell>
        </row>
        <row r="3846">
          <cell r="B3846" t="str">
            <v/>
          </cell>
        </row>
        <row r="3847">
          <cell r="B3847" t="str">
            <v/>
          </cell>
        </row>
        <row r="3848">
          <cell r="B3848" t="str">
            <v/>
          </cell>
        </row>
        <row r="3849">
          <cell r="B3849" t="str">
            <v/>
          </cell>
        </row>
        <row r="3850">
          <cell r="B3850" t="str">
            <v/>
          </cell>
        </row>
        <row r="3851">
          <cell r="B3851" t="str">
            <v/>
          </cell>
        </row>
        <row r="3852">
          <cell r="B3852" t="str">
            <v/>
          </cell>
        </row>
        <row r="3853">
          <cell r="B3853" t="str">
            <v/>
          </cell>
        </row>
        <row r="3854">
          <cell r="B3854" t="str">
            <v/>
          </cell>
        </row>
        <row r="3855">
          <cell r="B3855" t="str">
            <v/>
          </cell>
        </row>
        <row r="3856">
          <cell r="B3856" t="str">
            <v/>
          </cell>
        </row>
        <row r="3857">
          <cell r="B3857" t="str">
            <v/>
          </cell>
        </row>
        <row r="3858">
          <cell r="B3858" t="str">
            <v/>
          </cell>
        </row>
        <row r="3859">
          <cell r="B3859" t="str">
            <v/>
          </cell>
        </row>
        <row r="3860">
          <cell r="B3860" t="str">
            <v/>
          </cell>
        </row>
        <row r="3861">
          <cell r="B3861" t="str">
            <v/>
          </cell>
        </row>
        <row r="3862">
          <cell r="B3862" t="str">
            <v/>
          </cell>
        </row>
        <row r="3863">
          <cell r="B3863" t="str">
            <v/>
          </cell>
        </row>
        <row r="3864">
          <cell r="B3864" t="str">
            <v/>
          </cell>
          <cell r="D3864">
            <v>0</v>
          </cell>
        </row>
        <row r="3865">
          <cell r="B3865" t="str">
            <v/>
          </cell>
        </row>
        <row r="3866">
          <cell r="B3866" t="str">
            <v/>
          </cell>
        </row>
        <row r="3867">
          <cell r="B3867" t="str">
            <v/>
          </cell>
        </row>
        <row r="3868">
          <cell r="B3868" t="str">
            <v/>
          </cell>
        </row>
        <row r="3869">
          <cell r="B3869" t="str">
            <v/>
          </cell>
        </row>
        <row r="3870">
          <cell r="B3870" t="str">
            <v/>
          </cell>
        </row>
        <row r="3871">
          <cell r="B3871" t="str">
            <v/>
          </cell>
        </row>
        <row r="3872">
          <cell r="B3872" t="str">
            <v/>
          </cell>
        </row>
        <row r="3873">
          <cell r="B3873" t="str">
            <v/>
          </cell>
        </row>
        <row r="3874">
          <cell r="B3874" t="str">
            <v/>
          </cell>
        </row>
        <row r="3875">
          <cell r="B3875" t="str">
            <v/>
          </cell>
        </row>
        <row r="3876">
          <cell r="B3876" t="str">
            <v/>
          </cell>
        </row>
        <row r="3877">
          <cell r="B3877" t="str">
            <v/>
          </cell>
        </row>
        <row r="3878">
          <cell r="B3878" t="str">
            <v/>
          </cell>
        </row>
        <row r="3879">
          <cell r="B3879" t="str">
            <v/>
          </cell>
        </row>
        <row r="3880">
          <cell r="B3880" t="str">
            <v/>
          </cell>
        </row>
        <row r="3881">
          <cell r="B3881" t="str">
            <v/>
          </cell>
        </row>
        <row r="3882">
          <cell r="B3882" t="str">
            <v/>
          </cell>
        </row>
        <row r="3883">
          <cell r="B3883" t="str">
            <v/>
          </cell>
        </row>
        <row r="3884">
          <cell r="B3884" t="str">
            <v/>
          </cell>
        </row>
        <row r="3885">
          <cell r="B3885" t="str">
            <v/>
          </cell>
        </row>
        <row r="3886">
          <cell r="B3886" t="str">
            <v/>
          </cell>
        </row>
        <row r="3887">
          <cell r="B3887" t="str">
            <v/>
          </cell>
        </row>
        <row r="3888">
          <cell r="B3888" t="str">
            <v/>
          </cell>
        </row>
        <row r="3889">
          <cell r="B3889" t="str">
            <v/>
          </cell>
        </row>
        <row r="3890">
          <cell r="B3890" t="str">
            <v/>
          </cell>
        </row>
        <row r="3891">
          <cell r="B3891" t="str">
            <v/>
          </cell>
        </row>
        <row r="3892">
          <cell r="B3892" t="str">
            <v/>
          </cell>
        </row>
        <row r="3893">
          <cell r="B3893" t="str">
            <v/>
          </cell>
        </row>
        <row r="3894">
          <cell r="B3894" t="str">
            <v/>
          </cell>
        </row>
        <row r="3895">
          <cell r="B3895" t="str">
            <v/>
          </cell>
        </row>
        <row r="3896">
          <cell r="B3896" t="str">
            <v/>
          </cell>
        </row>
        <row r="3897">
          <cell r="B3897" t="str">
            <v/>
          </cell>
        </row>
        <row r="3898">
          <cell r="B3898" t="str">
            <v/>
          </cell>
        </row>
        <row r="3899">
          <cell r="B3899" t="str">
            <v/>
          </cell>
        </row>
        <row r="3900">
          <cell r="B3900" t="str">
            <v/>
          </cell>
        </row>
        <row r="3901">
          <cell r="B3901" t="str">
            <v/>
          </cell>
        </row>
        <row r="3902">
          <cell r="B3902" t="str">
            <v/>
          </cell>
        </row>
        <row r="3903">
          <cell r="B3903" t="str">
            <v/>
          </cell>
        </row>
        <row r="3904">
          <cell r="B3904" t="str">
            <v/>
          </cell>
        </row>
        <row r="3905">
          <cell r="B3905" t="str">
            <v/>
          </cell>
        </row>
        <row r="3906">
          <cell r="B3906" t="str">
            <v/>
          </cell>
        </row>
        <row r="3907">
          <cell r="B3907" t="str">
            <v/>
          </cell>
        </row>
        <row r="3908">
          <cell r="B3908" t="str">
            <v/>
          </cell>
        </row>
        <row r="3909">
          <cell r="B3909" t="str">
            <v/>
          </cell>
        </row>
        <row r="3910">
          <cell r="B3910" t="str">
            <v/>
          </cell>
        </row>
        <row r="3911">
          <cell r="B3911" t="str">
            <v/>
          </cell>
        </row>
        <row r="3912">
          <cell r="B3912" t="str">
            <v/>
          </cell>
        </row>
        <row r="3913">
          <cell r="B3913" t="str">
            <v/>
          </cell>
        </row>
        <row r="3914">
          <cell r="B3914" t="str">
            <v/>
          </cell>
        </row>
        <row r="3915">
          <cell r="B3915" t="str">
            <v/>
          </cell>
        </row>
        <row r="3916">
          <cell r="B3916" t="str">
            <v/>
          </cell>
        </row>
        <row r="3917">
          <cell r="B3917" t="str">
            <v/>
          </cell>
        </row>
        <row r="3918">
          <cell r="B3918" t="str">
            <v/>
          </cell>
        </row>
        <row r="3919">
          <cell r="B3919" t="str">
            <v/>
          </cell>
        </row>
        <row r="3920">
          <cell r="B3920" t="str">
            <v/>
          </cell>
        </row>
        <row r="3921">
          <cell r="B3921" t="str">
            <v/>
          </cell>
        </row>
        <row r="3922">
          <cell r="B3922" t="str">
            <v/>
          </cell>
        </row>
        <row r="3923">
          <cell r="B3923" t="str">
            <v/>
          </cell>
        </row>
        <row r="3924">
          <cell r="B3924" t="str">
            <v/>
          </cell>
        </row>
        <row r="3925">
          <cell r="B3925" t="str">
            <v/>
          </cell>
        </row>
        <row r="3926">
          <cell r="B3926" t="str">
            <v/>
          </cell>
        </row>
        <row r="3927">
          <cell r="B3927" t="str">
            <v/>
          </cell>
        </row>
        <row r="3928">
          <cell r="B3928" t="str">
            <v/>
          </cell>
        </row>
        <row r="3929">
          <cell r="B3929" t="str">
            <v/>
          </cell>
        </row>
        <row r="3930">
          <cell r="B3930" t="str">
            <v/>
          </cell>
        </row>
        <row r="3931">
          <cell r="B3931" t="str">
            <v/>
          </cell>
        </row>
        <row r="3932">
          <cell r="B3932" t="str">
            <v/>
          </cell>
        </row>
        <row r="3933">
          <cell r="B3933" t="str">
            <v/>
          </cell>
        </row>
        <row r="3934">
          <cell r="B3934" t="str">
            <v/>
          </cell>
        </row>
        <row r="3935">
          <cell r="B3935" t="str">
            <v/>
          </cell>
        </row>
        <row r="3936">
          <cell r="B3936" t="str">
            <v/>
          </cell>
        </row>
        <row r="3937">
          <cell r="B3937" t="str">
            <v/>
          </cell>
        </row>
        <row r="3938">
          <cell r="B3938" t="str">
            <v/>
          </cell>
        </row>
        <row r="3939">
          <cell r="B3939" t="str">
            <v/>
          </cell>
        </row>
        <row r="3940">
          <cell r="B3940" t="str">
            <v/>
          </cell>
        </row>
        <row r="3941">
          <cell r="B3941" t="str">
            <v/>
          </cell>
        </row>
        <row r="3942">
          <cell r="B3942" t="str">
            <v/>
          </cell>
        </row>
        <row r="3943">
          <cell r="B3943" t="str">
            <v/>
          </cell>
        </row>
        <row r="3944">
          <cell r="B3944" t="str">
            <v/>
          </cell>
        </row>
        <row r="3945">
          <cell r="B3945" t="str">
            <v/>
          </cell>
        </row>
        <row r="3946">
          <cell r="B3946" t="str">
            <v/>
          </cell>
        </row>
        <row r="3947">
          <cell r="B3947" t="str">
            <v/>
          </cell>
        </row>
        <row r="3948">
          <cell r="B3948" t="str">
            <v/>
          </cell>
        </row>
        <row r="3949">
          <cell r="B3949" t="str">
            <v/>
          </cell>
        </row>
        <row r="3950">
          <cell r="B3950" t="str">
            <v/>
          </cell>
        </row>
        <row r="3951">
          <cell r="B3951" t="str">
            <v/>
          </cell>
        </row>
        <row r="3952">
          <cell r="B3952" t="str">
            <v/>
          </cell>
        </row>
        <row r="3953">
          <cell r="B3953" t="str">
            <v/>
          </cell>
        </row>
        <row r="3954">
          <cell r="B3954" t="str">
            <v/>
          </cell>
        </row>
        <row r="3955">
          <cell r="B3955" t="str">
            <v/>
          </cell>
        </row>
        <row r="3956">
          <cell r="B3956" t="str">
            <v/>
          </cell>
        </row>
        <row r="3957">
          <cell r="B3957" t="str">
            <v/>
          </cell>
        </row>
        <row r="3958">
          <cell r="B3958" t="str">
            <v/>
          </cell>
          <cell r="D3958">
            <v>0</v>
          </cell>
        </row>
        <row r="3959">
          <cell r="B3959" t="str">
            <v/>
          </cell>
        </row>
        <row r="3960">
          <cell r="B3960" t="str">
            <v/>
          </cell>
        </row>
        <row r="3961">
          <cell r="B3961" t="str">
            <v/>
          </cell>
        </row>
        <row r="3962">
          <cell r="B3962" t="str">
            <v/>
          </cell>
        </row>
        <row r="3963">
          <cell r="B3963" t="str">
            <v/>
          </cell>
        </row>
        <row r="3964">
          <cell r="B3964" t="str">
            <v/>
          </cell>
        </row>
        <row r="3965">
          <cell r="B3965" t="str">
            <v/>
          </cell>
        </row>
        <row r="3966">
          <cell r="B3966" t="str">
            <v/>
          </cell>
        </row>
        <row r="3967">
          <cell r="B3967" t="str">
            <v/>
          </cell>
        </row>
        <row r="3968">
          <cell r="B3968" t="str">
            <v/>
          </cell>
        </row>
        <row r="3969">
          <cell r="B3969" t="str">
            <v/>
          </cell>
        </row>
        <row r="3970">
          <cell r="B3970" t="str">
            <v/>
          </cell>
        </row>
        <row r="3971">
          <cell r="B3971" t="str">
            <v/>
          </cell>
        </row>
        <row r="3972">
          <cell r="B3972" t="str">
            <v/>
          </cell>
        </row>
        <row r="3973">
          <cell r="B3973" t="str">
            <v/>
          </cell>
        </row>
        <row r="3974">
          <cell r="B3974" t="str">
            <v/>
          </cell>
        </row>
        <row r="3975">
          <cell r="B3975" t="str">
            <v/>
          </cell>
        </row>
        <row r="3976">
          <cell r="B3976" t="str">
            <v/>
          </cell>
        </row>
        <row r="3977">
          <cell r="B3977" t="str">
            <v/>
          </cell>
        </row>
        <row r="3978">
          <cell r="B3978" t="str">
            <v/>
          </cell>
        </row>
        <row r="3979">
          <cell r="B3979" t="str">
            <v/>
          </cell>
        </row>
        <row r="3980">
          <cell r="B3980" t="str">
            <v/>
          </cell>
        </row>
        <row r="3981">
          <cell r="B3981" t="str">
            <v/>
          </cell>
        </row>
        <row r="3982">
          <cell r="B3982" t="str">
            <v/>
          </cell>
        </row>
        <row r="3983">
          <cell r="B3983" t="str">
            <v/>
          </cell>
        </row>
        <row r="3984">
          <cell r="B3984" t="str">
            <v/>
          </cell>
        </row>
        <row r="3985">
          <cell r="B3985" t="str">
            <v/>
          </cell>
        </row>
        <row r="3986">
          <cell r="B3986" t="str">
            <v/>
          </cell>
        </row>
        <row r="3987">
          <cell r="B3987" t="str">
            <v/>
          </cell>
        </row>
        <row r="3988">
          <cell r="B3988" t="str">
            <v/>
          </cell>
        </row>
        <row r="3989">
          <cell r="B3989" t="str">
            <v/>
          </cell>
        </row>
        <row r="3990">
          <cell r="B3990" t="str">
            <v/>
          </cell>
        </row>
        <row r="3991">
          <cell r="B3991" t="str">
            <v/>
          </cell>
        </row>
        <row r="3992">
          <cell r="B3992" t="str">
            <v/>
          </cell>
        </row>
        <row r="3993">
          <cell r="B3993" t="str">
            <v/>
          </cell>
        </row>
        <row r="3994">
          <cell r="B3994" t="str">
            <v/>
          </cell>
        </row>
        <row r="3995">
          <cell r="B3995" t="str">
            <v/>
          </cell>
        </row>
        <row r="3996">
          <cell r="B3996" t="str">
            <v/>
          </cell>
        </row>
        <row r="3997">
          <cell r="B3997" t="str">
            <v/>
          </cell>
        </row>
        <row r="3998">
          <cell r="B3998" t="str">
            <v/>
          </cell>
        </row>
        <row r="3999">
          <cell r="B3999" t="str">
            <v/>
          </cell>
        </row>
        <row r="4000">
          <cell r="B4000" t="str">
            <v/>
          </cell>
        </row>
        <row r="4001">
          <cell r="B4001" t="str">
            <v/>
          </cell>
        </row>
        <row r="4002">
          <cell r="B4002" t="str">
            <v/>
          </cell>
        </row>
        <row r="4003">
          <cell r="B4003" t="str">
            <v/>
          </cell>
        </row>
        <row r="4004">
          <cell r="B4004" t="str">
            <v/>
          </cell>
        </row>
        <row r="4005">
          <cell r="B4005" t="str">
            <v/>
          </cell>
        </row>
        <row r="4006">
          <cell r="B4006" t="str">
            <v/>
          </cell>
        </row>
        <row r="4007">
          <cell r="B4007" t="str">
            <v/>
          </cell>
        </row>
        <row r="4008">
          <cell r="B4008" t="str">
            <v/>
          </cell>
        </row>
        <row r="4009">
          <cell r="B4009" t="str">
            <v/>
          </cell>
        </row>
        <row r="4010">
          <cell r="B4010" t="str">
            <v/>
          </cell>
        </row>
        <row r="4011">
          <cell r="B4011" t="str">
            <v/>
          </cell>
        </row>
        <row r="4012">
          <cell r="B4012" t="str">
            <v/>
          </cell>
        </row>
        <row r="4013">
          <cell r="B4013" t="str">
            <v/>
          </cell>
        </row>
        <row r="4014">
          <cell r="B4014" t="str">
            <v/>
          </cell>
        </row>
        <row r="4015">
          <cell r="B4015" t="str">
            <v/>
          </cell>
        </row>
        <row r="4016">
          <cell r="B4016" t="str">
            <v/>
          </cell>
        </row>
        <row r="4017">
          <cell r="B4017" t="str">
            <v/>
          </cell>
        </row>
        <row r="4018">
          <cell r="B4018" t="str">
            <v/>
          </cell>
        </row>
        <row r="4019">
          <cell r="B4019" t="str">
            <v/>
          </cell>
        </row>
        <row r="4020">
          <cell r="B4020" t="str">
            <v/>
          </cell>
        </row>
        <row r="4021">
          <cell r="B4021" t="str">
            <v/>
          </cell>
        </row>
        <row r="4022">
          <cell r="B4022" t="str">
            <v/>
          </cell>
        </row>
        <row r="4023">
          <cell r="B4023" t="str">
            <v/>
          </cell>
        </row>
        <row r="4024">
          <cell r="B4024" t="str">
            <v/>
          </cell>
        </row>
        <row r="4025">
          <cell r="B4025" t="str">
            <v/>
          </cell>
        </row>
        <row r="4026">
          <cell r="B4026" t="str">
            <v/>
          </cell>
        </row>
        <row r="4027">
          <cell r="B4027" t="str">
            <v/>
          </cell>
        </row>
        <row r="4028">
          <cell r="B4028" t="str">
            <v/>
          </cell>
        </row>
        <row r="4029">
          <cell r="B4029" t="str">
            <v/>
          </cell>
        </row>
        <row r="4030">
          <cell r="B4030" t="str">
            <v/>
          </cell>
        </row>
        <row r="4031">
          <cell r="B4031" t="str">
            <v/>
          </cell>
        </row>
        <row r="4032">
          <cell r="B4032" t="str">
            <v/>
          </cell>
        </row>
        <row r="4033">
          <cell r="B4033" t="str">
            <v/>
          </cell>
        </row>
        <row r="4034">
          <cell r="B4034" t="str">
            <v/>
          </cell>
        </row>
        <row r="4035">
          <cell r="B4035" t="str">
            <v/>
          </cell>
        </row>
        <row r="4036">
          <cell r="B4036" t="str">
            <v/>
          </cell>
        </row>
        <row r="4037">
          <cell r="B4037" t="str">
            <v/>
          </cell>
        </row>
        <row r="4038">
          <cell r="B4038" t="str">
            <v/>
          </cell>
        </row>
        <row r="4039">
          <cell r="B4039" t="str">
            <v/>
          </cell>
        </row>
        <row r="4040">
          <cell r="B4040" t="str">
            <v/>
          </cell>
        </row>
        <row r="4041">
          <cell r="B4041" t="str">
            <v/>
          </cell>
        </row>
        <row r="4042">
          <cell r="B4042" t="str">
            <v/>
          </cell>
        </row>
        <row r="4043">
          <cell r="B4043" t="str">
            <v/>
          </cell>
        </row>
        <row r="4044">
          <cell r="B4044" t="str">
            <v/>
          </cell>
        </row>
        <row r="4045">
          <cell r="B4045" t="str">
            <v/>
          </cell>
        </row>
        <row r="4046">
          <cell r="B4046" t="str">
            <v/>
          </cell>
        </row>
        <row r="4047">
          <cell r="B4047" t="str">
            <v/>
          </cell>
        </row>
        <row r="4048">
          <cell r="B4048" t="str">
            <v/>
          </cell>
        </row>
        <row r="4049">
          <cell r="B4049" t="str">
            <v/>
          </cell>
        </row>
        <row r="4050">
          <cell r="B4050" t="str">
            <v/>
          </cell>
        </row>
        <row r="4051">
          <cell r="B4051" t="str">
            <v/>
          </cell>
        </row>
        <row r="4052">
          <cell r="B4052" t="str">
            <v/>
          </cell>
        </row>
        <row r="4053">
          <cell r="B4053" t="str">
            <v/>
          </cell>
        </row>
        <row r="4054">
          <cell r="B4054" t="str">
            <v/>
          </cell>
        </row>
        <row r="4055">
          <cell r="B4055" t="str">
            <v/>
          </cell>
        </row>
        <row r="4056">
          <cell r="B4056" t="str">
            <v/>
          </cell>
        </row>
        <row r="4057">
          <cell r="B4057" t="str">
            <v/>
          </cell>
        </row>
        <row r="4058">
          <cell r="B4058" t="str">
            <v/>
          </cell>
        </row>
        <row r="4059">
          <cell r="B4059" t="str">
            <v/>
          </cell>
        </row>
        <row r="4060">
          <cell r="B4060" t="str">
            <v/>
          </cell>
        </row>
        <row r="4061">
          <cell r="B4061" t="str">
            <v/>
          </cell>
        </row>
        <row r="4062">
          <cell r="B4062" t="str">
            <v/>
          </cell>
        </row>
        <row r="4063">
          <cell r="B4063" t="str">
            <v/>
          </cell>
        </row>
        <row r="4064">
          <cell r="B4064" t="str">
            <v/>
          </cell>
        </row>
        <row r="4065">
          <cell r="B4065" t="str">
            <v/>
          </cell>
        </row>
        <row r="4066">
          <cell r="B4066" t="str">
            <v/>
          </cell>
        </row>
        <row r="4067">
          <cell r="B4067" t="str">
            <v/>
          </cell>
          <cell r="E4067" t="str">
            <v/>
          </cell>
        </row>
        <row r="4068">
          <cell r="B4068" t="str">
            <v/>
          </cell>
        </row>
        <row r="4069">
          <cell r="B4069" t="str">
            <v/>
          </cell>
        </row>
        <row r="4070">
          <cell r="B4070" t="str">
            <v/>
          </cell>
        </row>
        <row r="4071">
          <cell r="B4071" t="str">
            <v/>
          </cell>
        </row>
        <row r="4072">
          <cell r="B4072" t="str">
            <v/>
          </cell>
        </row>
        <row r="4073">
          <cell r="B4073" t="str">
            <v/>
          </cell>
        </row>
        <row r="4074">
          <cell r="B4074" t="str">
            <v/>
          </cell>
        </row>
        <row r="4075">
          <cell r="B4075" t="str">
            <v/>
          </cell>
        </row>
        <row r="4076">
          <cell r="B4076" t="str">
            <v/>
          </cell>
        </row>
        <row r="4077">
          <cell r="B4077" t="str">
            <v/>
          </cell>
        </row>
        <row r="4078">
          <cell r="B4078" t="str">
            <v/>
          </cell>
        </row>
        <row r="4079">
          <cell r="B4079" t="str">
            <v/>
          </cell>
        </row>
        <row r="4080">
          <cell r="B4080" t="str">
            <v/>
          </cell>
        </row>
        <row r="4081">
          <cell r="B4081" t="str">
            <v/>
          </cell>
        </row>
        <row r="4082">
          <cell r="B4082" t="str">
            <v/>
          </cell>
        </row>
        <row r="4083">
          <cell r="B4083" t="str">
            <v/>
          </cell>
        </row>
        <row r="4084">
          <cell r="B4084" t="str">
            <v/>
          </cell>
        </row>
        <row r="4085">
          <cell r="B4085" t="str">
            <v/>
          </cell>
        </row>
        <row r="4086">
          <cell r="B4086" t="str">
            <v/>
          </cell>
        </row>
        <row r="4087">
          <cell r="B4087" t="str">
            <v/>
          </cell>
        </row>
        <row r="4088">
          <cell r="B4088" t="str">
            <v/>
          </cell>
        </row>
        <row r="4089">
          <cell r="B4089" t="str">
            <v/>
          </cell>
        </row>
        <row r="4090">
          <cell r="B4090" t="str">
            <v/>
          </cell>
        </row>
        <row r="4091">
          <cell r="B4091" t="str">
            <v/>
          </cell>
        </row>
        <row r="4092">
          <cell r="B4092" t="str">
            <v/>
          </cell>
        </row>
        <row r="4093">
          <cell r="B4093" t="str">
            <v/>
          </cell>
        </row>
        <row r="4094">
          <cell r="B4094" t="str">
            <v/>
          </cell>
        </row>
        <row r="4095">
          <cell r="B4095" t="str">
            <v/>
          </cell>
        </row>
        <row r="4096">
          <cell r="B4096" t="str">
            <v/>
          </cell>
        </row>
        <row r="4097">
          <cell r="B4097" t="str">
            <v/>
          </cell>
        </row>
        <row r="4098">
          <cell r="B4098" t="str">
            <v/>
          </cell>
        </row>
        <row r="4099">
          <cell r="B4099" t="str">
            <v/>
          </cell>
        </row>
        <row r="4100">
          <cell r="B4100" t="str">
            <v/>
          </cell>
        </row>
        <row r="4101">
          <cell r="B4101" t="str">
            <v/>
          </cell>
        </row>
        <row r="4102">
          <cell r="B4102" t="str">
            <v/>
          </cell>
        </row>
        <row r="4103">
          <cell r="B4103" t="str">
            <v/>
          </cell>
        </row>
        <row r="4104">
          <cell r="B4104" t="str">
            <v/>
          </cell>
        </row>
        <row r="4105">
          <cell r="B4105" t="str">
            <v/>
          </cell>
        </row>
        <row r="4106">
          <cell r="B4106" t="str">
            <v/>
          </cell>
        </row>
        <row r="4107">
          <cell r="B4107" t="str">
            <v/>
          </cell>
        </row>
        <row r="4108">
          <cell r="B4108" t="str">
            <v/>
          </cell>
        </row>
        <row r="4109">
          <cell r="B4109" t="str">
            <v/>
          </cell>
        </row>
        <row r="4110">
          <cell r="B4110" t="str">
            <v/>
          </cell>
        </row>
        <row r="4111">
          <cell r="B4111" t="str">
            <v/>
          </cell>
        </row>
        <row r="4112">
          <cell r="B4112" t="str">
            <v/>
          </cell>
        </row>
        <row r="4113">
          <cell r="B4113" t="str">
            <v/>
          </cell>
        </row>
        <row r="4114">
          <cell r="B4114" t="str">
            <v/>
          </cell>
        </row>
        <row r="4115">
          <cell r="B4115" t="str">
            <v/>
          </cell>
        </row>
        <row r="4116">
          <cell r="B4116" t="str">
            <v/>
          </cell>
        </row>
        <row r="4117">
          <cell r="B4117" t="str">
            <v/>
          </cell>
        </row>
        <row r="4118">
          <cell r="B4118" t="str">
            <v/>
          </cell>
        </row>
        <row r="4119">
          <cell r="B4119" t="str">
            <v/>
          </cell>
        </row>
        <row r="4120">
          <cell r="B4120" t="str">
            <v/>
          </cell>
        </row>
        <row r="4121">
          <cell r="B4121" t="str">
            <v/>
          </cell>
        </row>
        <row r="4122">
          <cell r="B4122" t="str">
            <v/>
          </cell>
        </row>
        <row r="4123">
          <cell r="B4123" t="str">
            <v/>
          </cell>
        </row>
        <row r="4124">
          <cell r="B4124" t="str">
            <v/>
          </cell>
        </row>
        <row r="4125">
          <cell r="B4125" t="str">
            <v/>
          </cell>
        </row>
        <row r="4126">
          <cell r="B4126" t="str">
            <v/>
          </cell>
        </row>
        <row r="4127">
          <cell r="B4127" t="str">
            <v/>
          </cell>
        </row>
        <row r="4128">
          <cell r="B4128" t="str">
            <v/>
          </cell>
        </row>
        <row r="4129">
          <cell r="B4129" t="str">
            <v/>
          </cell>
        </row>
        <row r="4130">
          <cell r="B4130" t="str">
            <v/>
          </cell>
        </row>
        <row r="4131">
          <cell r="B4131" t="str">
            <v/>
          </cell>
        </row>
        <row r="4132">
          <cell r="B4132" t="str">
            <v/>
          </cell>
        </row>
        <row r="4133">
          <cell r="B4133" t="str">
            <v/>
          </cell>
        </row>
        <row r="4134">
          <cell r="B4134" t="str">
            <v/>
          </cell>
        </row>
        <row r="4135">
          <cell r="B4135" t="str">
            <v/>
          </cell>
        </row>
        <row r="4136">
          <cell r="B4136" t="str">
            <v/>
          </cell>
        </row>
        <row r="4137">
          <cell r="B4137" t="str">
            <v/>
          </cell>
        </row>
        <row r="4138">
          <cell r="B4138" t="str">
            <v/>
          </cell>
        </row>
        <row r="4139">
          <cell r="B4139" t="str">
            <v/>
          </cell>
        </row>
        <row r="4140">
          <cell r="B4140" t="str">
            <v/>
          </cell>
        </row>
        <row r="4141">
          <cell r="B4141" t="str">
            <v/>
          </cell>
        </row>
        <row r="4142">
          <cell r="B4142" t="str">
            <v/>
          </cell>
        </row>
        <row r="4143">
          <cell r="B4143" t="str">
            <v/>
          </cell>
        </row>
        <row r="4144">
          <cell r="B4144" t="str">
            <v/>
          </cell>
        </row>
        <row r="4145">
          <cell r="B4145" t="str">
            <v/>
          </cell>
        </row>
        <row r="4146">
          <cell r="B4146" t="str">
            <v/>
          </cell>
        </row>
        <row r="4147">
          <cell r="B4147" t="str">
            <v/>
          </cell>
        </row>
        <row r="4148">
          <cell r="B4148" t="str">
            <v/>
          </cell>
        </row>
        <row r="4149">
          <cell r="B4149" t="str">
            <v/>
          </cell>
        </row>
        <row r="4150">
          <cell r="B4150" t="str">
            <v/>
          </cell>
        </row>
        <row r="4151">
          <cell r="B4151" t="str">
            <v/>
          </cell>
        </row>
        <row r="4152">
          <cell r="B4152" t="str">
            <v/>
          </cell>
        </row>
        <row r="4153">
          <cell r="B4153" t="str">
            <v/>
          </cell>
        </row>
        <row r="4154">
          <cell r="B4154" t="str">
            <v/>
          </cell>
        </row>
        <row r="4155">
          <cell r="B4155" t="str">
            <v/>
          </cell>
        </row>
        <row r="4156">
          <cell r="B4156" t="str">
            <v/>
          </cell>
        </row>
        <row r="4157">
          <cell r="B4157" t="str">
            <v/>
          </cell>
        </row>
        <row r="4158">
          <cell r="B4158" t="str">
            <v/>
          </cell>
        </row>
        <row r="4159">
          <cell r="B4159" t="str">
            <v/>
          </cell>
        </row>
        <row r="4160">
          <cell r="B4160" t="str">
            <v/>
          </cell>
        </row>
        <row r="4161">
          <cell r="B4161" t="str">
            <v/>
          </cell>
        </row>
        <row r="4162">
          <cell r="B4162" t="str">
            <v/>
          </cell>
        </row>
        <row r="4163">
          <cell r="B4163" t="str">
            <v/>
          </cell>
        </row>
        <row r="4164">
          <cell r="B4164" t="str">
            <v/>
          </cell>
        </row>
        <row r="4165">
          <cell r="B4165" t="str">
            <v/>
          </cell>
        </row>
        <row r="4166">
          <cell r="B4166" t="str">
            <v/>
          </cell>
        </row>
        <row r="4167">
          <cell r="B4167" t="str">
            <v/>
          </cell>
        </row>
        <row r="4168">
          <cell r="B4168" t="str">
            <v/>
          </cell>
        </row>
        <row r="4169">
          <cell r="B4169" t="str">
            <v/>
          </cell>
        </row>
        <row r="4170">
          <cell r="B4170" t="str">
            <v/>
          </cell>
        </row>
        <row r="4171">
          <cell r="B4171" t="str">
            <v/>
          </cell>
        </row>
        <row r="4172">
          <cell r="B4172" t="str">
            <v/>
          </cell>
        </row>
        <row r="4173">
          <cell r="B4173" t="str">
            <v/>
          </cell>
        </row>
        <row r="4174">
          <cell r="B4174" t="str">
            <v/>
          </cell>
        </row>
        <row r="4175">
          <cell r="B4175" t="str">
            <v/>
          </cell>
        </row>
        <row r="4176">
          <cell r="B4176" t="str">
            <v/>
          </cell>
        </row>
        <row r="4177">
          <cell r="B4177" t="str">
            <v/>
          </cell>
        </row>
        <row r="4178">
          <cell r="B4178" t="str">
            <v/>
          </cell>
        </row>
        <row r="4179">
          <cell r="B4179" t="str">
            <v/>
          </cell>
        </row>
        <row r="4180">
          <cell r="B4180" t="str">
            <v/>
          </cell>
        </row>
        <row r="4181">
          <cell r="B4181" t="str">
            <v/>
          </cell>
        </row>
        <row r="4182">
          <cell r="B4182" t="str">
            <v/>
          </cell>
        </row>
        <row r="4183">
          <cell r="B4183" t="str">
            <v/>
          </cell>
        </row>
        <row r="4184">
          <cell r="B4184" t="str">
            <v/>
          </cell>
        </row>
        <row r="4185">
          <cell r="B4185" t="str">
            <v/>
          </cell>
        </row>
        <row r="4186">
          <cell r="B4186" t="str">
            <v/>
          </cell>
        </row>
        <row r="4187">
          <cell r="B4187" t="str">
            <v/>
          </cell>
        </row>
        <row r="4188">
          <cell r="B4188" t="str">
            <v/>
          </cell>
        </row>
        <row r="4189">
          <cell r="B4189" t="str">
            <v/>
          </cell>
        </row>
        <row r="4190">
          <cell r="B4190" t="str">
            <v/>
          </cell>
        </row>
        <row r="4191">
          <cell r="B4191" t="str">
            <v/>
          </cell>
        </row>
        <row r="4192">
          <cell r="B4192" t="str">
            <v/>
          </cell>
        </row>
        <row r="4193">
          <cell r="B4193" t="str">
            <v/>
          </cell>
        </row>
        <row r="4194">
          <cell r="B4194" t="str">
            <v/>
          </cell>
        </row>
        <row r="4195">
          <cell r="B4195" t="str">
            <v/>
          </cell>
        </row>
        <row r="4196">
          <cell r="B4196" t="str">
            <v/>
          </cell>
        </row>
        <row r="4197">
          <cell r="B4197" t="str">
            <v/>
          </cell>
        </row>
        <row r="4198">
          <cell r="B4198" t="str">
            <v/>
          </cell>
        </row>
        <row r="4199">
          <cell r="B4199" t="str">
            <v/>
          </cell>
        </row>
        <row r="4200">
          <cell r="B4200" t="str">
            <v/>
          </cell>
        </row>
        <row r="4201">
          <cell r="B4201" t="str">
            <v/>
          </cell>
        </row>
        <row r="4202">
          <cell r="B4202" t="str">
            <v/>
          </cell>
        </row>
        <row r="4203">
          <cell r="B4203" t="str">
            <v/>
          </cell>
        </row>
        <row r="4204">
          <cell r="B4204" t="str">
            <v/>
          </cell>
        </row>
        <row r="4205">
          <cell r="B4205" t="str">
            <v/>
          </cell>
        </row>
        <row r="4206">
          <cell r="B4206" t="str">
            <v/>
          </cell>
        </row>
        <row r="4207">
          <cell r="B4207" t="str">
            <v/>
          </cell>
        </row>
        <row r="4208">
          <cell r="B4208" t="str">
            <v/>
          </cell>
        </row>
        <row r="4209">
          <cell r="B4209" t="str">
            <v/>
          </cell>
        </row>
        <row r="4210">
          <cell r="B4210" t="str">
            <v/>
          </cell>
        </row>
        <row r="4211">
          <cell r="B4211" t="str">
            <v/>
          </cell>
        </row>
        <row r="4212">
          <cell r="B4212" t="str">
            <v/>
          </cell>
        </row>
        <row r="4213">
          <cell r="B4213" t="str">
            <v/>
          </cell>
        </row>
        <row r="4214">
          <cell r="B4214" t="str">
            <v/>
          </cell>
        </row>
        <row r="4215">
          <cell r="B4215" t="str">
            <v/>
          </cell>
        </row>
        <row r="4216">
          <cell r="B4216" t="str">
            <v/>
          </cell>
        </row>
        <row r="4217">
          <cell r="B4217" t="str">
            <v/>
          </cell>
        </row>
        <row r="4218">
          <cell r="B4218" t="str">
            <v/>
          </cell>
        </row>
        <row r="4219">
          <cell r="B4219" t="str">
            <v/>
          </cell>
        </row>
        <row r="4220">
          <cell r="B4220" t="str">
            <v/>
          </cell>
        </row>
        <row r="4221">
          <cell r="B4221" t="str">
            <v/>
          </cell>
        </row>
        <row r="4222">
          <cell r="B4222" t="str">
            <v/>
          </cell>
        </row>
        <row r="4223">
          <cell r="B4223" t="str">
            <v/>
          </cell>
        </row>
        <row r="4224">
          <cell r="B4224" t="str">
            <v/>
          </cell>
        </row>
        <row r="4225">
          <cell r="B4225" t="str">
            <v/>
          </cell>
        </row>
        <row r="4226">
          <cell r="B4226" t="str">
            <v/>
          </cell>
        </row>
        <row r="4227">
          <cell r="B4227" t="str">
            <v/>
          </cell>
        </row>
        <row r="4228">
          <cell r="B4228" t="str">
            <v/>
          </cell>
        </row>
        <row r="4229">
          <cell r="B4229" t="str">
            <v/>
          </cell>
        </row>
        <row r="4230">
          <cell r="B4230" t="str">
            <v/>
          </cell>
        </row>
        <row r="4231">
          <cell r="B4231" t="str">
            <v/>
          </cell>
        </row>
        <row r="4232">
          <cell r="B4232" t="str">
            <v/>
          </cell>
        </row>
        <row r="4233">
          <cell r="B4233" t="str">
            <v/>
          </cell>
        </row>
        <row r="4234">
          <cell r="B4234" t="str">
            <v/>
          </cell>
        </row>
        <row r="4235">
          <cell r="B4235" t="str">
            <v/>
          </cell>
        </row>
        <row r="4236">
          <cell r="B4236" t="str">
            <v/>
          </cell>
        </row>
        <row r="4237">
          <cell r="B4237" t="str">
            <v/>
          </cell>
        </row>
        <row r="4238">
          <cell r="B4238" t="str">
            <v/>
          </cell>
        </row>
        <row r="4239">
          <cell r="B4239" t="str">
            <v/>
          </cell>
        </row>
        <row r="4240">
          <cell r="B4240" t="str">
            <v/>
          </cell>
        </row>
        <row r="4241">
          <cell r="B4241" t="str">
            <v/>
          </cell>
        </row>
        <row r="4242">
          <cell r="B4242" t="str">
            <v/>
          </cell>
        </row>
        <row r="4243">
          <cell r="B4243" t="str">
            <v/>
          </cell>
        </row>
        <row r="4244">
          <cell r="B4244" t="str">
            <v/>
          </cell>
        </row>
        <row r="4245">
          <cell r="B4245" t="str">
            <v/>
          </cell>
        </row>
        <row r="4246">
          <cell r="B4246" t="str">
            <v/>
          </cell>
        </row>
        <row r="4247">
          <cell r="B4247" t="str">
            <v/>
          </cell>
        </row>
        <row r="4248">
          <cell r="B4248" t="str">
            <v/>
          </cell>
        </row>
        <row r="4249">
          <cell r="B4249" t="str">
            <v/>
          </cell>
        </row>
        <row r="4250">
          <cell r="B4250" t="str">
            <v/>
          </cell>
        </row>
        <row r="4251">
          <cell r="B4251" t="str">
            <v/>
          </cell>
        </row>
        <row r="4252">
          <cell r="B4252" t="str">
            <v/>
          </cell>
        </row>
        <row r="4253">
          <cell r="B4253" t="str">
            <v/>
          </cell>
        </row>
        <row r="4254">
          <cell r="B4254" t="str">
            <v/>
          </cell>
        </row>
        <row r="4255">
          <cell r="B4255" t="str">
            <v/>
          </cell>
        </row>
        <row r="4256">
          <cell r="B4256" t="str">
            <v/>
          </cell>
        </row>
        <row r="4257">
          <cell r="B4257" t="str">
            <v/>
          </cell>
        </row>
        <row r="4258">
          <cell r="B4258" t="str">
            <v/>
          </cell>
        </row>
        <row r="4259">
          <cell r="B4259" t="str">
            <v/>
          </cell>
        </row>
        <row r="4260">
          <cell r="B4260" t="str">
            <v/>
          </cell>
        </row>
        <row r="4261">
          <cell r="B4261" t="str">
            <v/>
          </cell>
        </row>
        <row r="4262">
          <cell r="B4262" t="str">
            <v/>
          </cell>
        </row>
        <row r="4263">
          <cell r="B4263" t="str">
            <v/>
          </cell>
        </row>
        <row r="4264">
          <cell r="B4264" t="str">
            <v/>
          </cell>
        </row>
        <row r="4265">
          <cell r="B4265" t="str">
            <v/>
          </cell>
        </row>
        <row r="4266">
          <cell r="B4266" t="str">
            <v/>
          </cell>
        </row>
        <row r="4267">
          <cell r="B4267" t="str">
            <v/>
          </cell>
        </row>
        <row r="4268">
          <cell r="B4268" t="str">
            <v/>
          </cell>
        </row>
        <row r="4269">
          <cell r="B4269" t="str">
            <v/>
          </cell>
        </row>
        <row r="4270">
          <cell r="B4270" t="str">
            <v/>
          </cell>
        </row>
        <row r="4271">
          <cell r="B4271" t="str">
            <v/>
          </cell>
        </row>
        <row r="4272">
          <cell r="B4272" t="str">
            <v/>
          </cell>
        </row>
        <row r="4273">
          <cell r="B4273" t="str">
            <v/>
          </cell>
        </row>
        <row r="4274">
          <cell r="B4274" t="str">
            <v/>
          </cell>
        </row>
        <row r="4275">
          <cell r="B4275" t="str">
            <v/>
          </cell>
        </row>
        <row r="4276">
          <cell r="B4276" t="str">
            <v/>
          </cell>
        </row>
        <row r="4277">
          <cell r="B4277" t="str">
            <v/>
          </cell>
        </row>
        <row r="4278">
          <cell r="B4278" t="str">
            <v/>
          </cell>
        </row>
        <row r="4279">
          <cell r="B4279" t="str">
            <v/>
          </cell>
        </row>
        <row r="4280">
          <cell r="B4280" t="str">
            <v/>
          </cell>
        </row>
        <row r="4281">
          <cell r="B4281" t="str">
            <v/>
          </cell>
        </row>
        <row r="4282">
          <cell r="B4282" t="str">
            <v/>
          </cell>
        </row>
        <row r="4283">
          <cell r="B4283" t="str">
            <v/>
          </cell>
        </row>
        <row r="4284">
          <cell r="B4284" t="str">
            <v/>
          </cell>
        </row>
        <row r="4285">
          <cell r="B4285" t="str">
            <v/>
          </cell>
        </row>
        <row r="4286">
          <cell r="B4286" t="str">
            <v/>
          </cell>
        </row>
        <row r="4287">
          <cell r="B4287" t="str">
            <v/>
          </cell>
        </row>
        <row r="4288">
          <cell r="B4288" t="str">
            <v/>
          </cell>
        </row>
        <row r="4289">
          <cell r="B4289" t="str">
            <v/>
          </cell>
        </row>
        <row r="4290">
          <cell r="B4290" t="str">
            <v/>
          </cell>
        </row>
        <row r="4291">
          <cell r="B4291" t="str">
            <v/>
          </cell>
        </row>
        <row r="4292">
          <cell r="B4292" t="str">
            <v/>
          </cell>
        </row>
        <row r="4293">
          <cell r="B4293" t="str">
            <v/>
          </cell>
        </row>
        <row r="4294">
          <cell r="B4294" t="str">
            <v/>
          </cell>
        </row>
        <row r="4295">
          <cell r="B4295" t="str">
            <v/>
          </cell>
        </row>
        <row r="4296">
          <cell r="B4296" t="str">
            <v/>
          </cell>
        </row>
        <row r="4297">
          <cell r="B4297" t="str">
            <v/>
          </cell>
        </row>
        <row r="4298">
          <cell r="B4298" t="str">
            <v/>
          </cell>
        </row>
        <row r="4299">
          <cell r="B4299" t="str">
            <v/>
          </cell>
        </row>
        <row r="4300">
          <cell r="B4300" t="str">
            <v/>
          </cell>
        </row>
        <row r="4301">
          <cell r="B4301" t="str">
            <v/>
          </cell>
        </row>
        <row r="4302">
          <cell r="B4302" t="str">
            <v/>
          </cell>
        </row>
        <row r="4303">
          <cell r="B4303" t="str">
            <v/>
          </cell>
        </row>
        <row r="4304">
          <cell r="B4304" t="str">
            <v/>
          </cell>
          <cell r="D4304">
            <v>-1</v>
          </cell>
        </row>
        <row r="4305">
          <cell r="B4305" t="str">
            <v/>
          </cell>
        </row>
        <row r="4306">
          <cell r="B4306" t="str">
            <v/>
          </cell>
        </row>
        <row r="4307">
          <cell r="B4307" t="str">
            <v/>
          </cell>
        </row>
        <row r="4308">
          <cell r="B4308" t="str">
            <v/>
          </cell>
        </row>
        <row r="4309">
          <cell r="B4309" t="str">
            <v/>
          </cell>
        </row>
        <row r="4310">
          <cell r="B4310" t="str">
            <v/>
          </cell>
        </row>
        <row r="4311">
          <cell r="B4311" t="str">
            <v/>
          </cell>
        </row>
        <row r="4312">
          <cell r="B4312" t="str">
            <v/>
          </cell>
        </row>
        <row r="4313">
          <cell r="B4313" t="str">
            <v/>
          </cell>
        </row>
        <row r="4314">
          <cell r="B4314" t="str">
            <v/>
          </cell>
        </row>
        <row r="4315">
          <cell r="B4315" t="str">
            <v/>
          </cell>
        </row>
        <row r="4316">
          <cell r="B4316" t="str">
            <v/>
          </cell>
        </row>
        <row r="4317">
          <cell r="B4317" t="str">
            <v/>
          </cell>
        </row>
        <row r="4318">
          <cell r="B4318" t="str">
            <v/>
          </cell>
        </row>
        <row r="4319">
          <cell r="B4319" t="str">
            <v/>
          </cell>
        </row>
        <row r="4320">
          <cell r="B4320" t="str">
            <v/>
          </cell>
        </row>
        <row r="4321">
          <cell r="B4321" t="str">
            <v/>
          </cell>
        </row>
        <row r="4322">
          <cell r="B4322" t="str">
            <v/>
          </cell>
        </row>
        <row r="4323">
          <cell r="B4323" t="str">
            <v/>
          </cell>
        </row>
        <row r="4324">
          <cell r="B4324" t="str">
            <v/>
          </cell>
        </row>
        <row r="4325">
          <cell r="B4325" t="str">
            <v/>
          </cell>
        </row>
        <row r="4326">
          <cell r="B4326" t="str">
            <v/>
          </cell>
        </row>
        <row r="4327">
          <cell r="B4327" t="str">
            <v/>
          </cell>
        </row>
        <row r="4328">
          <cell r="B4328" t="str">
            <v/>
          </cell>
        </row>
        <row r="4329">
          <cell r="B4329" t="str">
            <v/>
          </cell>
        </row>
        <row r="4330">
          <cell r="B4330" t="str">
            <v/>
          </cell>
        </row>
        <row r="4331">
          <cell r="B4331" t="str">
            <v/>
          </cell>
        </row>
        <row r="4332">
          <cell r="B4332" t="str">
            <v/>
          </cell>
        </row>
        <row r="4333">
          <cell r="B4333" t="str">
            <v/>
          </cell>
        </row>
        <row r="4334">
          <cell r="B4334" t="str">
            <v/>
          </cell>
        </row>
        <row r="4335">
          <cell r="B4335" t="str">
            <v/>
          </cell>
        </row>
        <row r="4336">
          <cell r="B4336" t="str">
            <v/>
          </cell>
        </row>
        <row r="4337">
          <cell r="B4337" t="str">
            <v/>
          </cell>
        </row>
        <row r="4338">
          <cell r="B4338" t="str">
            <v/>
          </cell>
        </row>
        <row r="4339">
          <cell r="B4339" t="str">
            <v/>
          </cell>
        </row>
        <row r="4340">
          <cell r="B4340" t="str">
            <v/>
          </cell>
        </row>
        <row r="4341">
          <cell r="B4341" t="str">
            <v/>
          </cell>
        </row>
        <row r="4342">
          <cell r="B4342" t="str">
            <v/>
          </cell>
        </row>
        <row r="4343">
          <cell r="B4343" t="str">
            <v/>
          </cell>
        </row>
        <row r="4344">
          <cell r="B4344" t="str">
            <v/>
          </cell>
        </row>
        <row r="4345">
          <cell r="B4345" t="str">
            <v/>
          </cell>
        </row>
        <row r="4346">
          <cell r="B4346" t="str">
            <v/>
          </cell>
        </row>
        <row r="4347">
          <cell r="B4347" t="str">
            <v/>
          </cell>
        </row>
        <row r="4348">
          <cell r="B4348" t="str">
            <v/>
          </cell>
        </row>
        <row r="4349">
          <cell r="B4349" t="str">
            <v/>
          </cell>
        </row>
        <row r="4350">
          <cell r="B4350" t="str">
            <v/>
          </cell>
        </row>
        <row r="4351">
          <cell r="B4351" t="str">
            <v/>
          </cell>
        </row>
        <row r="4352">
          <cell r="B4352" t="str">
            <v/>
          </cell>
        </row>
        <row r="4353">
          <cell r="B4353" t="str">
            <v/>
          </cell>
        </row>
        <row r="4354">
          <cell r="B4354" t="str">
            <v/>
          </cell>
        </row>
        <row r="4355">
          <cell r="B4355" t="str">
            <v/>
          </cell>
        </row>
        <row r="4356">
          <cell r="B4356" t="str">
            <v/>
          </cell>
        </row>
        <row r="4357">
          <cell r="B4357" t="str">
            <v/>
          </cell>
        </row>
        <row r="4358">
          <cell r="B4358" t="str">
            <v/>
          </cell>
        </row>
        <row r="4359">
          <cell r="B4359" t="str">
            <v/>
          </cell>
        </row>
        <row r="4360">
          <cell r="B4360" t="str">
            <v/>
          </cell>
        </row>
        <row r="4361">
          <cell r="B4361" t="str">
            <v/>
          </cell>
        </row>
        <row r="4362">
          <cell r="B4362" t="str">
            <v/>
          </cell>
        </row>
        <row r="4363">
          <cell r="B4363" t="str">
            <v/>
          </cell>
        </row>
        <row r="4364">
          <cell r="B4364" t="str">
            <v/>
          </cell>
        </row>
        <row r="4365">
          <cell r="B4365" t="str">
            <v/>
          </cell>
        </row>
        <row r="4366">
          <cell r="B4366" t="str">
            <v/>
          </cell>
        </row>
        <row r="4367">
          <cell r="B4367" t="str">
            <v/>
          </cell>
        </row>
        <row r="4368">
          <cell r="B4368" t="str">
            <v/>
          </cell>
          <cell r="D4368">
            <v>0</v>
          </cell>
        </row>
        <row r="4369">
          <cell r="B4369" t="str">
            <v/>
          </cell>
        </row>
        <row r="4370">
          <cell r="B4370" t="str">
            <v/>
          </cell>
        </row>
        <row r="4371">
          <cell r="B4371" t="str">
            <v/>
          </cell>
        </row>
        <row r="4372">
          <cell r="B4372" t="str">
            <v/>
          </cell>
        </row>
        <row r="4373">
          <cell r="B4373" t="str">
            <v/>
          </cell>
        </row>
        <row r="4374">
          <cell r="B4374" t="str">
            <v/>
          </cell>
        </row>
        <row r="4375">
          <cell r="B4375" t="str">
            <v/>
          </cell>
        </row>
        <row r="4376">
          <cell r="B4376" t="str">
            <v/>
          </cell>
        </row>
        <row r="4377">
          <cell r="B4377" t="str">
            <v/>
          </cell>
        </row>
        <row r="4378">
          <cell r="B4378" t="str">
            <v/>
          </cell>
        </row>
        <row r="4379">
          <cell r="B4379" t="str">
            <v/>
          </cell>
        </row>
        <row r="4380">
          <cell r="B4380" t="str">
            <v/>
          </cell>
        </row>
        <row r="4381">
          <cell r="B4381" t="str">
            <v/>
          </cell>
        </row>
        <row r="4382">
          <cell r="B4382" t="str">
            <v/>
          </cell>
        </row>
        <row r="4383">
          <cell r="B4383" t="str">
            <v/>
          </cell>
        </row>
        <row r="4384">
          <cell r="B4384" t="str">
            <v/>
          </cell>
        </row>
        <row r="4385">
          <cell r="B4385" t="str">
            <v/>
          </cell>
        </row>
        <row r="4386">
          <cell r="B4386" t="str">
            <v/>
          </cell>
        </row>
        <row r="4387">
          <cell r="B4387" t="str">
            <v/>
          </cell>
        </row>
        <row r="4388">
          <cell r="B4388" t="str">
            <v/>
          </cell>
        </row>
        <row r="4389">
          <cell r="B4389" t="str">
            <v/>
          </cell>
        </row>
        <row r="4390">
          <cell r="B4390" t="str">
            <v/>
          </cell>
        </row>
        <row r="4391">
          <cell r="B4391" t="str">
            <v/>
          </cell>
        </row>
        <row r="4392">
          <cell r="B4392" t="str">
            <v/>
          </cell>
        </row>
        <row r="4393">
          <cell r="B4393" t="str">
            <v/>
          </cell>
        </row>
        <row r="4394">
          <cell r="B4394" t="str">
            <v/>
          </cell>
        </row>
        <row r="4395">
          <cell r="B4395" t="str">
            <v/>
          </cell>
        </row>
        <row r="4396">
          <cell r="B4396" t="str">
            <v/>
          </cell>
        </row>
        <row r="4397">
          <cell r="B4397" t="str">
            <v/>
          </cell>
        </row>
        <row r="4398">
          <cell r="B4398" t="str">
            <v/>
          </cell>
        </row>
        <row r="4399">
          <cell r="B4399" t="str">
            <v/>
          </cell>
        </row>
        <row r="4400">
          <cell r="B4400" t="str">
            <v/>
          </cell>
        </row>
        <row r="4401">
          <cell r="B4401" t="str">
            <v/>
          </cell>
        </row>
        <row r="4402">
          <cell r="B4402" t="str">
            <v/>
          </cell>
        </row>
        <row r="4403">
          <cell r="B4403" t="str">
            <v/>
          </cell>
        </row>
        <row r="4404">
          <cell r="B4404" t="str">
            <v/>
          </cell>
        </row>
        <row r="4405">
          <cell r="B4405" t="str">
            <v/>
          </cell>
        </row>
        <row r="4406">
          <cell r="B4406" t="str">
            <v/>
          </cell>
        </row>
        <row r="4407">
          <cell r="B4407" t="str">
            <v/>
          </cell>
        </row>
        <row r="4408">
          <cell r="B4408" t="str">
            <v/>
          </cell>
        </row>
        <row r="4409">
          <cell r="B4409" t="str">
            <v/>
          </cell>
        </row>
        <row r="4410">
          <cell r="B4410" t="str">
            <v/>
          </cell>
        </row>
        <row r="4411">
          <cell r="B4411" t="str">
            <v/>
          </cell>
        </row>
        <row r="4412">
          <cell r="B4412" t="str">
            <v/>
          </cell>
        </row>
        <row r="4413">
          <cell r="B4413" t="str">
            <v/>
          </cell>
        </row>
        <row r="4414">
          <cell r="B4414" t="str">
            <v/>
          </cell>
        </row>
        <row r="4415">
          <cell r="B4415" t="str">
            <v/>
          </cell>
        </row>
        <row r="4416">
          <cell r="B4416" t="str">
            <v/>
          </cell>
        </row>
        <row r="4417">
          <cell r="B4417" t="str">
            <v/>
          </cell>
        </row>
        <row r="4418">
          <cell r="B4418" t="str">
            <v/>
          </cell>
        </row>
        <row r="4419">
          <cell r="B4419" t="str">
            <v/>
          </cell>
        </row>
        <row r="4420">
          <cell r="B4420" t="str">
            <v/>
          </cell>
        </row>
        <row r="4421">
          <cell r="B4421" t="str">
            <v/>
          </cell>
        </row>
        <row r="4422">
          <cell r="B4422" t="str">
            <v/>
          </cell>
        </row>
        <row r="4423">
          <cell r="B4423" t="str">
            <v/>
          </cell>
        </row>
        <row r="4424">
          <cell r="B4424" t="str">
            <v/>
          </cell>
        </row>
        <row r="4425">
          <cell r="B4425" t="str">
            <v/>
          </cell>
        </row>
        <row r="4426">
          <cell r="B4426" t="str">
            <v/>
          </cell>
        </row>
        <row r="4427">
          <cell r="B4427" t="str">
            <v/>
          </cell>
        </row>
        <row r="4428">
          <cell r="B4428" t="str">
            <v/>
          </cell>
        </row>
        <row r="4429">
          <cell r="B4429" t="str">
            <v/>
          </cell>
        </row>
        <row r="4430">
          <cell r="B4430" t="str">
            <v/>
          </cell>
        </row>
        <row r="4431">
          <cell r="B4431" t="str">
            <v/>
          </cell>
        </row>
        <row r="4432">
          <cell r="B4432" t="str">
            <v/>
          </cell>
        </row>
        <row r="4433">
          <cell r="B4433" t="str">
            <v/>
          </cell>
        </row>
        <row r="4434">
          <cell r="B4434" t="str">
            <v/>
          </cell>
        </row>
        <row r="4435">
          <cell r="B4435" t="str">
            <v/>
          </cell>
        </row>
        <row r="4436">
          <cell r="B4436" t="str">
            <v/>
          </cell>
        </row>
        <row r="4437">
          <cell r="B4437" t="str">
            <v/>
          </cell>
        </row>
        <row r="4438">
          <cell r="B4438" t="str">
            <v/>
          </cell>
        </row>
        <row r="4439">
          <cell r="B4439" t="str">
            <v/>
          </cell>
        </row>
        <row r="4440">
          <cell r="B4440" t="str">
            <v/>
          </cell>
        </row>
        <row r="4441">
          <cell r="B4441" t="str">
            <v/>
          </cell>
        </row>
        <row r="4442">
          <cell r="B4442" t="str">
            <v/>
          </cell>
        </row>
        <row r="4443">
          <cell r="B4443" t="str">
            <v/>
          </cell>
        </row>
        <row r="4444">
          <cell r="B4444" t="str">
            <v/>
          </cell>
        </row>
        <row r="4445">
          <cell r="B4445" t="str">
            <v/>
          </cell>
        </row>
        <row r="4446">
          <cell r="B4446" t="str">
            <v/>
          </cell>
        </row>
        <row r="4447">
          <cell r="B4447" t="str">
            <v/>
          </cell>
        </row>
        <row r="4448">
          <cell r="B4448" t="str">
            <v/>
          </cell>
        </row>
        <row r="4449">
          <cell r="B4449" t="str">
            <v/>
          </cell>
        </row>
        <row r="4450">
          <cell r="B4450" t="str">
            <v/>
          </cell>
        </row>
        <row r="4451">
          <cell r="B4451" t="str">
            <v/>
          </cell>
        </row>
        <row r="4452">
          <cell r="B4452" t="str">
            <v/>
          </cell>
        </row>
        <row r="4453">
          <cell r="B4453" t="str">
            <v/>
          </cell>
        </row>
        <row r="4454">
          <cell r="B4454" t="str">
            <v/>
          </cell>
        </row>
        <row r="4455">
          <cell r="B4455" t="str">
            <v/>
          </cell>
        </row>
        <row r="4456">
          <cell r="B4456" t="str">
            <v/>
          </cell>
        </row>
        <row r="4457">
          <cell r="B4457" t="str">
            <v/>
          </cell>
        </row>
        <row r="4458">
          <cell r="B4458" t="str">
            <v/>
          </cell>
        </row>
        <row r="4459">
          <cell r="B4459" t="str">
            <v/>
          </cell>
        </row>
        <row r="4460">
          <cell r="B4460" t="str">
            <v/>
          </cell>
        </row>
        <row r="4461">
          <cell r="B4461" t="str">
            <v/>
          </cell>
        </row>
        <row r="4462">
          <cell r="B4462" t="str">
            <v/>
          </cell>
        </row>
        <row r="4463">
          <cell r="B4463" t="str">
            <v/>
          </cell>
        </row>
        <row r="4464">
          <cell r="B4464" t="str">
            <v/>
          </cell>
        </row>
        <row r="4465">
          <cell r="B4465" t="str">
            <v/>
          </cell>
        </row>
        <row r="4466">
          <cell r="B4466" t="str">
            <v/>
          </cell>
        </row>
        <row r="4467">
          <cell r="B4467" t="str">
            <v/>
          </cell>
        </row>
        <row r="4468">
          <cell r="B4468" t="str">
            <v/>
          </cell>
        </row>
        <row r="4469">
          <cell r="B4469" t="str">
            <v/>
          </cell>
        </row>
        <row r="4470">
          <cell r="B4470" t="str">
            <v/>
          </cell>
        </row>
        <row r="4471">
          <cell r="B4471" t="str">
            <v/>
          </cell>
        </row>
        <row r="4472">
          <cell r="B4472" t="str">
            <v/>
          </cell>
        </row>
        <row r="4473">
          <cell r="B4473" t="str">
            <v/>
          </cell>
        </row>
        <row r="4474">
          <cell r="B4474" t="str">
            <v/>
          </cell>
        </row>
        <row r="4475">
          <cell r="B4475" t="str">
            <v/>
          </cell>
        </row>
        <row r="4476">
          <cell r="B4476" t="str">
            <v/>
          </cell>
        </row>
        <row r="4477">
          <cell r="B4477" t="str">
            <v/>
          </cell>
        </row>
        <row r="4478">
          <cell r="B4478" t="str">
            <v/>
          </cell>
        </row>
        <row r="4479">
          <cell r="B4479" t="str">
            <v/>
          </cell>
        </row>
        <row r="4480">
          <cell r="B4480" t="str">
            <v/>
          </cell>
        </row>
        <row r="4481">
          <cell r="B4481" t="str">
            <v/>
          </cell>
        </row>
        <row r="4482">
          <cell r="B4482" t="str">
            <v/>
          </cell>
        </row>
        <row r="4483">
          <cell r="B4483" t="str">
            <v/>
          </cell>
        </row>
        <row r="4484">
          <cell r="B4484" t="str">
            <v/>
          </cell>
        </row>
        <row r="4485">
          <cell r="B4485" t="str">
            <v/>
          </cell>
        </row>
        <row r="4486">
          <cell r="B4486" t="str">
            <v/>
          </cell>
        </row>
        <row r="4488">
          <cell r="B4488" t="str">
            <v/>
          </cell>
        </row>
        <row r="4489">
          <cell r="B4489" t="str">
            <v/>
          </cell>
        </row>
        <row r="4490">
          <cell r="B4490" t="str">
            <v/>
          </cell>
        </row>
        <row r="4491">
          <cell r="B4491" t="str">
            <v/>
          </cell>
        </row>
        <row r="4492">
          <cell r="B4492" t="str">
            <v/>
          </cell>
        </row>
        <row r="4493">
          <cell r="B4493" t="str">
            <v/>
          </cell>
        </row>
        <row r="4494">
          <cell r="B4494" t="str">
            <v/>
          </cell>
        </row>
        <row r="4495">
          <cell r="B4495" t="str">
            <v/>
          </cell>
        </row>
        <row r="4496">
          <cell r="B4496" t="str">
            <v/>
          </cell>
        </row>
        <row r="4497">
          <cell r="B4497" t="str">
            <v/>
          </cell>
        </row>
        <row r="4498">
          <cell r="B4498" t="str">
            <v/>
          </cell>
        </row>
        <row r="4499">
          <cell r="B4499" t="str">
            <v/>
          </cell>
        </row>
        <row r="4500">
          <cell r="B4500" t="str">
            <v/>
          </cell>
        </row>
        <row r="4501">
          <cell r="B4501" t="str">
            <v/>
          </cell>
        </row>
        <row r="4502">
          <cell r="B4502" t="str">
            <v/>
          </cell>
        </row>
        <row r="4503">
          <cell r="B4503" t="str">
            <v/>
          </cell>
        </row>
        <row r="4504">
          <cell r="B4504" t="str">
            <v/>
          </cell>
        </row>
        <row r="4505">
          <cell r="B4505" t="str">
            <v/>
          </cell>
        </row>
        <row r="4506">
          <cell r="B4506" t="str">
            <v/>
          </cell>
        </row>
        <row r="4507">
          <cell r="B4507" t="str">
            <v/>
          </cell>
        </row>
        <row r="4508">
          <cell r="B4508" t="str">
            <v/>
          </cell>
        </row>
        <row r="4509">
          <cell r="B4509" t="str">
            <v/>
          </cell>
        </row>
        <row r="4510">
          <cell r="B4510" t="str">
            <v/>
          </cell>
        </row>
        <row r="4511">
          <cell r="B4511" t="str">
            <v/>
          </cell>
        </row>
        <row r="4512">
          <cell r="B4512" t="str">
            <v/>
          </cell>
        </row>
        <row r="4513">
          <cell r="B4513" t="str">
            <v/>
          </cell>
        </row>
        <row r="4514">
          <cell r="B4514" t="str">
            <v/>
          </cell>
        </row>
        <row r="4515">
          <cell r="B4515" t="str">
            <v/>
          </cell>
        </row>
        <row r="4516">
          <cell r="B4516" t="str">
            <v/>
          </cell>
        </row>
        <row r="4517">
          <cell r="B4517" t="str">
            <v/>
          </cell>
        </row>
        <row r="4518">
          <cell r="B4518" t="str">
            <v/>
          </cell>
        </row>
        <row r="4519">
          <cell r="B4519" t="str">
            <v/>
          </cell>
        </row>
        <row r="4520">
          <cell r="B4520" t="str">
            <v/>
          </cell>
        </row>
        <row r="4521">
          <cell r="B4521" t="str">
            <v/>
          </cell>
        </row>
        <row r="4522">
          <cell r="B4522" t="str">
            <v/>
          </cell>
        </row>
        <row r="4523">
          <cell r="B4523" t="str">
            <v/>
          </cell>
        </row>
        <row r="4524">
          <cell r="B4524" t="str">
            <v/>
          </cell>
        </row>
        <row r="4525">
          <cell r="B4525" t="str">
            <v/>
          </cell>
        </row>
        <row r="4526">
          <cell r="B4526" t="str">
            <v/>
          </cell>
        </row>
        <row r="4527">
          <cell r="B4527" t="str">
            <v/>
          </cell>
        </row>
        <row r="4528">
          <cell r="B4528" t="str">
            <v/>
          </cell>
        </row>
        <row r="4529">
          <cell r="B4529" t="str">
            <v/>
          </cell>
        </row>
        <row r="4530">
          <cell r="B4530" t="str">
            <v/>
          </cell>
        </row>
        <row r="4531">
          <cell r="B4531" t="str">
            <v/>
          </cell>
        </row>
        <row r="4532">
          <cell r="B4532" t="str">
            <v/>
          </cell>
        </row>
        <row r="4533">
          <cell r="B4533" t="str">
            <v/>
          </cell>
        </row>
        <row r="4534">
          <cell r="B4534" t="str">
            <v/>
          </cell>
        </row>
        <row r="4535">
          <cell r="B4535" t="str">
            <v/>
          </cell>
        </row>
        <row r="4536">
          <cell r="B4536" t="str">
            <v/>
          </cell>
        </row>
        <row r="4537">
          <cell r="B4537" t="str">
            <v/>
          </cell>
        </row>
        <row r="4538">
          <cell r="B4538" t="str">
            <v/>
          </cell>
          <cell r="E4538">
            <v>0</v>
          </cell>
        </row>
        <row r="4539">
          <cell r="B4539" t="str">
            <v/>
          </cell>
          <cell r="E4539">
            <v>0</v>
          </cell>
        </row>
        <row r="4540">
          <cell r="B4540" t="str">
            <v/>
          </cell>
          <cell r="E4540">
            <v>0</v>
          </cell>
        </row>
        <row r="4541">
          <cell r="B4541" t="str">
            <v/>
          </cell>
          <cell r="E4541">
            <v>0</v>
          </cell>
        </row>
        <row r="4542">
          <cell r="B4542" t="str">
            <v/>
          </cell>
        </row>
        <row r="4543">
          <cell r="B4543" t="str">
            <v/>
          </cell>
          <cell r="E4543">
            <v>0</v>
          </cell>
        </row>
        <row r="4544">
          <cell r="B4544" t="str">
            <v/>
          </cell>
        </row>
        <row r="4545">
          <cell r="B4545" t="str">
            <v/>
          </cell>
        </row>
        <row r="4546">
          <cell r="B4546" t="str">
            <v/>
          </cell>
        </row>
        <row r="4547">
          <cell r="B4547" t="str">
            <v/>
          </cell>
        </row>
        <row r="4548">
          <cell r="B4548" t="str">
            <v/>
          </cell>
        </row>
        <row r="4549">
          <cell r="B4549" t="str">
            <v/>
          </cell>
        </row>
        <row r="4550">
          <cell r="B4550" t="str">
            <v/>
          </cell>
        </row>
        <row r="4551">
          <cell r="B4551" t="str">
            <v/>
          </cell>
        </row>
        <row r="4552">
          <cell r="B4552" t="str">
            <v/>
          </cell>
        </row>
        <row r="4553">
          <cell r="B4553" t="str">
            <v/>
          </cell>
        </row>
        <row r="4554">
          <cell r="B4554" t="str">
            <v/>
          </cell>
        </row>
        <row r="4555">
          <cell r="B4555" t="str">
            <v/>
          </cell>
        </row>
        <row r="4556">
          <cell r="B4556" t="str">
            <v/>
          </cell>
        </row>
        <row r="4557">
          <cell r="B4557" t="str">
            <v/>
          </cell>
        </row>
        <row r="4558">
          <cell r="B4558" t="str">
            <v/>
          </cell>
        </row>
        <row r="4559">
          <cell r="B4559" t="str">
            <v/>
          </cell>
        </row>
        <row r="4560">
          <cell r="B4560" t="str">
            <v/>
          </cell>
        </row>
        <row r="4561">
          <cell r="B4561" t="str">
            <v/>
          </cell>
        </row>
        <row r="4562">
          <cell r="B4562" t="str">
            <v/>
          </cell>
        </row>
        <row r="4563">
          <cell r="B4563" t="str">
            <v/>
          </cell>
        </row>
        <row r="4564">
          <cell r="B4564" t="str">
            <v/>
          </cell>
        </row>
        <row r="4565">
          <cell r="B4565" t="str">
            <v/>
          </cell>
        </row>
        <row r="4566">
          <cell r="B4566" t="str">
            <v/>
          </cell>
        </row>
        <row r="4567">
          <cell r="B4567" t="str">
            <v/>
          </cell>
        </row>
        <row r="4568">
          <cell r="B4568" t="str">
            <v/>
          </cell>
        </row>
        <row r="4569">
          <cell r="B4569" t="str">
            <v/>
          </cell>
        </row>
        <row r="4570">
          <cell r="B4570" t="str">
            <v/>
          </cell>
        </row>
        <row r="4571">
          <cell r="B4571" t="str">
            <v/>
          </cell>
        </row>
        <row r="4572">
          <cell r="B4572" t="str">
            <v/>
          </cell>
        </row>
        <row r="4573">
          <cell r="B4573" t="str">
            <v/>
          </cell>
        </row>
        <row r="4574">
          <cell r="B4574" t="str">
            <v/>
          </cell>
        </row>
        <row r="4575">
          <cell r="B4575" t="str">
            <v/>
          </cell>
        </row>
        <row r="4576">
          <cell r="B4576" t="str">
            <v/>
          </cell>
        </row>
        <row r="4577">
          <cell r="B4577" t="str">
            <v/>
          </cell>
        </row>
        <row r="4578">
          <cell r="B4578" t="str">
            <v/>
          </cell>
        </row>
        <row r="4579">
          <cell r="B4579" t="str">
            <v/>
          </cell>
        </row>
        <row r="4580">
          <cell r="B4580" t="str">
            <v/>
          </cell>
        </row>
        <row r="4581">
          <cell r="B4581" t="str">
            <v/>
          </cell>
        </row>
        <row r="4582">
          <cell r="B4582" t="str">
            <v/>
          </cell>
        </row>
        <row r="4583">
          <cell r="B4583" t="str">
            <v/>
          </cell>
        </row>
        <row r="4584">
          <cell r="B4584" t="str">
            <v/>
          </cell>
        </row>
        <row r="4585">
          <cell r="B4585" t="str">
            <v/>
          </cell>
        </row>
        <row r="4586">
          <cell r="B4586" t="str">
            <v/>
          </cell>
        </row>
        <row r="4587">
          <cell r="B4587" t="str">
            <v/>
          </cell>
        </row>
        <row r="4588">
          <cell r="B4588" t="str">
            <v/>
          </cell>
        </row>
        <row r="4589">
          <cell r="B4589" t="str">
            <v/>
          </cell>
        </row>
        <row r="4590">
          <cell r="B4590" t="str">
            <v/>
          </cell>
        </row>
        <row r="4591">
          <cell r="B4591" t="str">
            <v/>
          </cell>
        </row>
        <row r="4592">
          <cell r="B4592" t="str">
            <v/>
          </cell>
        </row>
        <row r="4593">
          <cell r="B4593" t="str">
            <v/>
          </cell>
        </row>
        <row r="4594">
          <cell r="B4594" t="str">
            <v/>
          </cell>
        </row>
        <row r="4595">
          <cell r="B4595" t="str">
            <v/>
          </cell>
        </row>
        <row r="4596">
          <cell r="B4596" t="str">
            <v/>
          </cell>
        </row>
        <row r="4597">
          <cell r="B4597" t="str">
            <v/>
          </cell>
        </row>
        <row r="4598">
          <cell r="B4598" t="str">
            <v/>
          </cell>
        </row>
        <row r="4599">
          <cell r="B4599" t="str">
            <v/>
          </cell>
        </row>
        <row r="4600">
          <cell r="B4600" t="str">
            <v/>
          </cell>
        </row>
        <row r="4601">
          <cell r="B4601" t="str">
            <v/>
          </cell>
        </row>
        <row r="4602">
          <cell r="B4602" t="str">
            <v/>
          </cell>
        </row>
        <row r="4603">
          <cell r="B4603" t="str">
            <v/>
          </cell>
        </row>
        <row r="4604">
          <cell r="B4604" t="str">
            <v/>
          </cell>
        </row>
        <row r="4605">
          <cell r="B4605" t="str">
            <v/>
          </cell>
        </row>
        <row r="4606">
          <cell r="B4606" t="str">
            <v/>
          </cell>
        </row>
        <row r="4607">
          <cell r="B4607" t="str">
            <v/>
          </cell>
        </row>
        <row r="4608">
          <cell r="B4608" t="str">
            <v/>
          </cell>
        </row>
        <row r="4609">
          <cell r="B4609" t="str">
            <v/>
          </cell>
        </row>
        <row r="4610">
          <cell r="B4610" t="str">
            <v/>
          </cell>
        </row>
        <row r="4611">
          <cell r="B4611" t="str">
            <v/>
          </cell>
        </row>
        <row r="4612">
          <cell r="B4612" t="str">
            <v/>
          </cell>
        </row>
        <row r="4613">
          <cell r="B4613" t="str">
            <v/>
          </cell>
        </row>
        <row r="4614">
          <cell r="B4614" t="str">
            <v/>
          </cell>
        </row>
        <row r="4615">
          <cell r="B4615" t="str">
            <v/>
          </cell>
        </row>
        <row r="4616">
          <cell r="B4616" t="str">
            <v/>
          </cell>
        </row>
        <row r="4617">
          <cell r="B4617" t="str">
            <v/>
          </cell>
        </row>
        <row r="4618">
          <cell r="B4618" t="str">
            <v/>
          </cell>
        </row>
        <row r="4619">
          <cell r="B4619" t="str">
            <v/>
          </cell>
        </row>
        <row r="4620">
          <cell r="B4620" t="str">
            <v/>
          </cell>
        </row>
        <row r="4621">
          <cell r="B4621" t="str">
            <v/>
          </cell>
        </row>
        <row r="4622">
          <cell r="B4622" t="str">
            <v/>
          </cell>
        </row>
        <row r="4623">
          <cell r="B4623" t="str">
            <v/>
          </cell>
        </row>
        <row r="4624">
          <cell r="B4624" t="str">
            <v/>
          </cell>
        </row>
        <row r="4625">
          <cell r="B4625" t="str">
            <v/>
          </cell>
        </row>
        <row r="4626">
          <cell r="B4626" t="str">
            <v/>
          </cell>
        </row>
        <row r="4627">
          <cell r="B4627" t="str">
            <v/>
          </cell>
        </row>
        <row r="4628">
          <cell r="B4628" t="str">
            <v/>
          </cell>
        </row>
        <row r="4629">
          <cell r="B4629" t="str">
            <v/>
          </cell>
        </row>
        <row r="4630">
          <cell r="B4630" t="str">
            <v/>
          </cell>
        </row>
        <row r="4631">
          <cell r="B4631" t="str">
            <v/>
          </cell>
        </row>
        <row r="4632">
          <cell r="B4632" t="str">
            <v/>
          </cell>
        </row>
        <row r="4633">
          <cell r="B4633" t="str">
            <v/>
          </cell>
        </row>
        <row r="4634">
          <cell r="B4634" t="str">
            <v/>
          </cell>
        </row>
        <row r="4635">
          <cell r="B4635" t="str">
            <v/>
          </cell>
        </row>
        <row r="4636">
          <cell r="B4636" t="str">
            <v/>
          </cell>
        </row>
        <row r="4637">
          <cell r="B4637" t="str">
            <v/>
          </cell>
        </row>
        <row r="4638">
          <cell r="B4638" t="str">
            <v/>
          </cell>
        </row>
        <row r="4639">
          <cell r="B4639" t="str">
            <v/>
          </cell>
        </row>
        <row r="4640">
          <cell r="B4640" t="str">
            <v/>
          </cell>
        </row>
        <row r="4641">
          <cell r="B4641" t="str">
            <v/>
          </cell>
        </row>
        <row r="4642">
          <cell r="B4642" t="str">
            <v/>
          </cell>
        </row>
        <row r="4643">
          <cell r="B4643" t="str">
            <v/>
          </cell>
        </row>
        <row r="4644">
          <cell r="B4644" t="str">
            <v/>
          </cell>
        </row>
        <row r="4645">
          <cell r="B4645" t="str">
            <v/>
          </cell>
        </row>
        <row r="4646">
          <cell r="B4646" t="str">
            <v/>
          </cell>
        </row>
        <row r="4647">
          <cell r="B4647" t="str">
            <v/>
          </cell>
        </row>
        <row r="4648">
          <cell r="B4648" t="str">
            <v/>
          </cell>
        </row>
        <row r="4649">
          <cell r="B4649" t="str">
            <v/>
          </cell>
        </row>
        <row r="4650">
          <cell r="B4650" t="str">
            <v/>
          </cell>
        </row>
        <row r="4651">
          <cell r="B4651" t="str">
            <v/>
          </cell>
        </row>
        <row r="4652">
          <cell r="B4652" t="str">
            <v/>
          </cell>
        </row>
        <row r="4653">
          <cell r="B4653" t="str">
            <v/>
          </cell>
        </row>
        <row r="4654">
          <cell r="B4654" t="str">
            <v/>
          </cell>
        </row>
        <row r="4655">
          <cell r="B4655" t="str">
            <v/>
          </cell>
        </row>
        <row r="4656">
          <cell r="B4656" t="str">
            <v/>
          </cell>
        </row>
        <row r="4657">
          <cell r="B4657" t="str">
            <v/>
          </cell>
        </row>
        <row r="4658">
          <cell r="B4658" t="str">
            <v/>
          </cell>
        </row>
        <row r="4659">
          <cell r="B4659" t="str">
            <v/>
          </cell>
        </row>
        <row r="4660">
          <cell r="B4660" t="str">
            <v/>
          </cell>
        </row>
        <row r="4661">
          <cell r="B4661" t="str">
            <v/>
          </cell>
        </row>
        <row r="4662">
          <cell r="B4662" t="str">
            <v/>
          </cell>
        </row>
        <row r="4663">
          <cell r="B4663" t="str">
            <v/>
          </cell>
        </row>
        <row r="4664">
          <cell r="B4664" t="str">
            <v/>
          </cell>
        </row>
        <row r="4665">
          <cell r="B4665" t="str">
            <v/>
          </cell>
        </row>
        <row r="4666">
          <cell r="B4666" t="str">
            <v/>
          </cell>
        </row>
        <row r="4667">
          <cell r="B4667" t="str">
            <v/>
          </cell>
        </row>
        <row r="4668">
          <cell r="B4668" t="str">
            <v/>
          </cell>
        </row>
        <row r="4669">
          <cell r="B4669" t="str">
            <v/>
          </cell>
        </row>
        <row r="4670">
          <cell r="B4670" t="str">
            <v/>
          </cell>
        </row>
        <row r="4671">
          <cell r="B4671" t="str">
            <v/>
          </cell>
        </row>
        <row r="4672">
          <cell r="B4672" t="str">
            <v/>
          </cell>
        </row>
        <row r="4673">
          <cell r="B4673" t="str">
            <v/>
          </cell>
        </row>
        <row r="4674">
          <cell r="B4674" t="str">
            <v/>
          </cell>
        </row>
        <row r="4675">
          <cell r="B4675" t="str">
            <v/>
          </cell>
        </row>
        <row r="4676">
          <cell r="B4676" t="str">
            <v/>
          </cell>
        </row>
        <row r="4677">
          <cell r="B4677" t="str">
            <v/>
          </cell>
        </row>
        <row r="4678">
          <cell r="B4678" t="str">
            <v/>
          </cell>
        </row>
        <row r="4679">
          <cell r="B4679" t="str">
            <v/>
          </cell>
        </row>
        <row r="4680">
          <cell r="B4680" t="str">
            <v/>
          </cell>
        </row>
        <row r="4681">
          <cell r="B4681" t="str">
            <v/>
          </cell>
        </row>
        <row r="4682">
          <cell r="B4682" t="str">
            <v/>
          </cell>
          <cell r="G4682" t="b">
            <v>0</v>
          </cell>
        </row>
        <row r="4683">
          <cell r="B4683" t="str">
            <v/>
          </cell>
        </row>
        <row r="4684">
          <cell r="B4684" t="str">
            <v/>
          </cell>
        </row>
        <row r="4685">
          <cell r="B4685" t="str">
            <v/>
          </cell>
        </row>
        <row r="4686">
          <cell r="B4686" t="str">
            <v/>
          </cell>
        </row>
        <row r="4687">
          <cell r="B4687" t="str">
            <v/>
          </cell>
        </row>
        <row r="4688">
          <cell r="B4688" t="str">
            <v/>
          </cell>
        </row>
        <row r="4689">
          <cell r="B4689" t="str">
            <v/>
          </cell>
        </row>
        <row r="4690">
          <cell r="B4690" t="str">
            <v/>
          </cell>
        </row>
        <row r="4691">
          <cell r="B4691" t="str">
            <v/>
          </cell>
        </row>
        <row r="4692">
          <cell r="B4692" t="str">
            <v/>
          </cell>
        </row>
        <row r="4693">
          <cell r="B4693" t="str">
            <v/>
          </cell>
        </row>
        <row r="4694">
          <cell r="B4694" t="str">
            <v/>
          </cell>
        </row>
        <row r="4695">
          <cell r="B4695" t="str">
            <v/>
          </cell>
        </row>
        <row r="4696">
          <cell r="B4696" t="str">
            <v/>
          </cell>
        </row>
        <row r="4697">
          <cell r="B4697" t="str">
            <v/>
          </cell>
        </row>
        <row r="4698">
          <cell r="B4698" t="str">
            <v/>
          </cell>
        </row>
        <row r="4699">
          <cell r="B4699" t="str">
            <v/>
          </cell>
        </row>
        <row r="4700">
          <cell r="B4700" t="str">
            <v/>
          </cell>
        </row>
        <row r="4701">
          <cell r="B4701" t="str">
            <v/>
          </cell>
        </row>
        <row r="4702">
          <cell r="B4702" t="str">
            <v/>
          </cell>
        </row>
        <row r="4703">
          <cell r="B4703" t="str">
            <v/>
          </cell>
        </row>
        <row r="4704">
          <cell r="B4704" t="str">
            <v/>
          </cell>
        </row>
        <row r="4705">
          <cell r="B4705" t="str">
            <v/>
          </cell>
        </row>
        <row r="4706">
          <cell r="B4706" t="str">
            <v/>
          </cell>
        </row>
        <row r="4707">
          <cell r="B4707" t="str">
            <v/>
          </cell>
        </row>
        <row r="4708">
          <cell r="B4708" t="str">
            <v/>
          </cell>
        </row>
        <row r="4709">
          <cell r="B4709" t="str">
            <v/>
          </cell>
        </row>
        <row r="4710">
          <cell r="B4710" t="str">
            <v/>
          </cell>
        </row>
        <row r="4711">
          <cell r="B4711" t="str">
            <v/>
          </cell>
        </row>
        <row r="4712">
          <cell r="B4712" t="str">
            <v/>
          </cell>
        </row>
        <row r="4713">
          <cell r="B4713" t="str">
            <v/>
          </cell>
        </row>
        <row r="4714">
          <cell r="B4714" t="str">
            <v/>
          </cell>
        </row>
        <row r="4715">
          <cell r="B4715" t="str">
            <v/>
          </cell>
        </row>
        <row r="4716">
          <cell r="B4716" t="str">
            <v/>
          </cell>
        </row>
        <row r="4717">
          <cell r="B4717" t="str">
            <v/>
          </cell>
        </row>
        <row r="4718">
          <cell r="B4718" t="str">
            <v/>
          </cell>
        </row>
        <row r="4719">
          <cell r="B4719" t="str">
            <v/>
          </cell>
        </row>
        <row r="4720">
          <cell r="B4720" t="str">
            <v/>
          </cell>
        </row>
        <row r="4721">
          <cell r="B4721" t="str">
            <v/>
          </cell>
        </row>
        <row r="4722">
          <cell r="B4722" t="str">
            <v/>
          </cell>
        </row>
        <row r="4723">
          <cell r="B4723" t="str">
            <v/>
          </cell>
        </row>
        <row r="4724">
          <cell r="B4724" t="str">
            <v/>
          </cell>
        </row>
        <row r="4725">
          <cell r="B4725" t="str">
            <v/>
          </cell>
        </row>
        <row r="4726">
          <cell r="B4726" t="str">
            <v/>
          </cell>
        </row>
        <row r="4727">
          <cell r="B4727" t="str">
            <v/>
          </cell>
        </row>
        <row r="4728">
          <cell r="B4728" t="str">
            <v/>
          </cell>
        </row>
        <row r="4729">
          <cell r="B4729" t="str">
            <v/>
          </cell>
        </row>
        <row r="4730">
          <cell r="B4730" t="str">
            <v/>
          </cell>
        </row>
        <row r="4731">
          <cell r="B4731" t="str">
            <v/>
          </cell>
        </row>
        <row r="4732">
          <cell r="B4732" t="str">
            <v/>
          </cell>
        </row>
        <row r="4733">
          <cell r="B4733" t="str">
            <v/>
          </cell>
        </row>
        <row r="4734">
          <cell r="B4734" t="str">
            <v/>
          </cell>
        </row>
        <row r="4735">
          <cell r="B4735" t="str">
            <v/>
          </cell>
        </row>
        <row r="4736">
          <cell r="B4736" t="str">
            <v/>
          </cell>
        </row>
        <row r="4737">
          <cell r="B4737" t="str">
            <v/>
          </cell>
        </row>
        <row r="4738">
          <cell r="B4738" t="str">
            <v/>
          </cell>
        </row>
        <row r="4739">
          <cell r="B4739" t="str">
            <v/>
          </cell>
        </row>
        <row r="4740">
          <cell r="B4740" t="str">
            <v/>
          </cell>
        </row>
        <row r="4741">
          <cell r="B4741" t="str">
            <v/>
          </cell>
        </row>
        <row r="4742">
          <cell r="B4742" t="str">
            <v/>
          </cell>
        </row>
        <row r="4743">
          <cell r="B4743" t="str">
            <v/>
          </cell>
        </row>
        <row r="4744">
          <cell r="B4744" t="str">
            <v/>
          </cell>
        </row>
        <row r="4745">
          <cell r="B4745" t="str">
            <v/>
          </cell>
        </row>
        <row r="4746">
          <cell r="B4746" t="str">
            <v/>
          </cell>
        </row>
        <row r="4747">
          <cell r="B4747" t="str">
            <v/>
          </cell>
        </row>
        <row r="4748">
          <cell r="B4748" t="str">
            <v/>
          </cell>
        </row>
        <row r="4749">
          <cell r="B4749" t="str">
            <v/>
          </cell>
        </row>
        <row r="4750">
          <cell r="B4750" t="str">
            <v/>
          </cell>
        </row>
        <row r="4751">
          <cell r="B4751" t="str">
            <v/>
          </cell>
        </row>
        <row r="4752">
          <cell r="B4752" t="str">
            <v/>
          </cell>
        </row>
        <row r="4753">
          <cell r="B4753" t="str">
            <v/>
          </cell>
        </row>
        <row r="4754">
          <cell r="B4754" t="str">
            <v/>
          </cell>
        </row>
        <row r="4755">
          <cell r="B4755" t="str">
            <v/>
          </cell>
        </row>
        <row r="4756">
          <cell r="B4756" t="str">
            <v/>
          </cell>
        </row>
        <row r="4757">
          <cell r="B4757" t="str">
            <v/>
          </cell>
        </row>
        <row r="4758">
          <cell r="B4758" t="str">
            <v/>
          </cell>
        </row>
        <row r="4759">
          <cell r="B4759" t="str">
            <v/>
          </cell>
        </row>
        <row r="4760">
          <cell r="B4760" t="str">
            <v/>
          </cell>
        </row>
        <row r="4761">
          <cell r="B4761" t="str">
            <v/>
          </cell>
        </row>
        <row r="4762">
          <cell r="B4762" t="str">
            <v/>
          </cell>
        </row>
        <row r="4763">
          <cell r="B4763" t="str">
            <v/>
          </cell>
        </row>
        <row r="4764">
          <cell r="B4764" t="str">
            <v/>
          </cell>
        </row>
        <row r="4765">
          <cell r="B4765" t="str">
            <v/>
          </cell>
        </row>
        <row r="4766">
          <cell r="B4766" t="str">
            <v/>
          </cell>
        </row>
        <row r="4767">
          <cell r="B4767" t="str">
            <v/>
          </cell>
        </row>
        <row r="4768">
          <cell r="B4768" t="str">
            <v/>
          </cell>
        </row>
        <row r="4769">
          <cell r="B4769" t="str">
            <v/>
          </cell>
        </row>
        <row r="4770">
          <cell r="B4770" t="str">
            <v/>
          </cell>
        </row>
        <row r="4771">
          <cell r="B4771" t="str">
            <v/>
          </cell>
        </row>
        <row r="4772">
          <cell r="B4772" t="str">
            <v/>
          </cell>
        </row>
        <row r="4773">
          <cell r="B4773" t="str">
            <v/>
          </cell>
        </row>
        <row r="4774">
          <cell r="B4774" t="str">
            <v/>
          </cell>
        </row>
        <row r="4775">
          <cell r="B4775" t="str">
            <v/>
          </cell>
        </row>
        <row r="4776">
          <cell r="B4776" t="str">
            <v/>
          </cell>
        </row>
        <row r="4777">
          <cell r="B4777" t="str">
            <v/>
          </cell>
        </row>
        <row r="4778">
          <cell r="B4778" t="str">
            <v/>
          </cell>
        </row>
        <row r="4779">
          <cell r="B4779" t="str">
            <v/>
          </cell>
        </row>
        <row r="4780">
          <cell r="B4780" t="str">
            <v/>
          </cell>
        </row>
        <row r="4781">
          <cell r="B4781" t="str">
            <v/>
          </cell>
        </row>
        <row r="4782">
          <cell r="B4782" t="str">
            <v/>
          </cell>
        </row>
        <row r="4783">
          <cell r="B4783" t="str">
            <v/>
          </cell>
        </row>
        <row r="4784">
          <cell r="B4784" t="str">
            <v/>
          </cell>
        </row>
        <row r="4785">
          <cell r="B4785" t="str">
            <v/>
          </cell>
        </row>
        <row r="4786">
          <cell r="B4786" t="str">
            <v/>
          </cell>
        </row>
        <row r="4787">
          <cell r="B4787" t="str">
            <v/>
          </cell>
        </row>
        <row r="4788">
          <cell r="B4788" t="str">
            <v/>
          </cell>
        </row>
        <row r="4789">
          <cell r="B4789" t="str">
            <v/>
          </cell>
        </row>
        <row r="4790">
          <cell r="B4790" t="str">
            <v/>
          </cell>
        </row>
        <row r="4791">
          <cell r="B4791" t="str">
            <v/>
          </cell>
        </row>
        <row r="4792">
          <cell r="B4792" t="str">
            <v/>
          </cell>
        </row>
        <row r="4793">
          <cell r="B4793" t="str">
            <v/>
          </cell>
        </row>
        <row r="4794">
          <cell r="B4794" t="str">
            <v/>
          </cell>
        </row>
        <row r="4795">
          <cell r="B4795" t="str">
            <v/>
          </cell>
        </row>
        <row r="4796">
          <cell r="B4796" t="str">
            <v/>
          </cell>
        </row>
        <row r="4797">
          <cell r="B4797" t="str">
            <v/>
          </cell>
        </row>
        <row r="4798">
          <cell r="B4798" t="str">
            <v/>
          </cell>
        </row>
        <row r="4799">
          <cell r="B4799" t="str">
            <v/>
          </cell>
        </row>
        <row r="4800">
          <cell r="B4800" t="str">
            <v/>
          </cell>
        </row>
        <row r="4801">
          <cell r="B4801" t="str">
            <v/>
          </cell>
        </row>
        <row r="4802">
          <cell r="B4802" t="str">
            <v/>
          </cell>
        </row>
        <row r="4803">
          <cell r="B4803" t="str">
            <v/>
          </cell>
        </row>
        <row r="4804">
          <cell r="B4804" t="str">
            <v/>
          </cell>
        </row>
        <row r="4805">
          <cell r="B4805" t="str">
            <v/>
          </cell>
        </row>
        <row r="4806">
          <cell r="B4806" t="str">
            <v/>
          </cell>
        </row>
        <row r="4807">
          <cell r="B4807" t="str">
            <v/>
          </cell>
        </row>
        <row r="4808">
          <cell r="B4808" t="str">
            <v/>
          </cell>
        </row>
        <row r="4809">
          <cell r="B4809" t="str">
            <v/>
          </cell>
        </row>
        <row r="4810">
          <cell r="B4810" t="str">
            <v/>
          </cell>
        </row>
        <row r="4811">
          <cell r="B4811" t="str">
            <v/>
          </cell>
        </row>
        <row r="4812">
          <cell r="B4812" t="str">
            <v/>
          </cell>
        </row>
        <row r="4813">
          <cell r="B4813" t="str">
            <v/>
          </cell>
        </row>
        <row r="4814">
          <cell r="B4814" t="str">
            <v/>
          </cell>
        </row>
        <row r="4815">
          <cell r="B4815" t="str">
            <v/>
          </cell>
        </row>
        <row r="4816">
          <cell r="B4816" t="str">
            <v/>
          </cell>
        </row>
        <row r="4817">
          <cell r="B4817" t="str">
            <v/>
          </cell>
        </row>
        <row r="4818">
          <cell r="B4818" t="str">
            <v/>
          </cell>
        </row>
        <row r="4819">
          <cell r="B4819" t="str">
            <v/>
          </cell>
        </row>
        <row r="4820">
          <cell r="B4820" t="str">
            <v/>
          </cell>
        </row>
        <row r="4821">
          <cell r="B4821" t="str">
            <v/>
          </cell>
        </row>
        <row r="4822">
          <cell r="B4822" t="str">
            <v/>
          </cell>
        </row>
        <row r="4823">
          <cell r="B4823" t="str">
            <v/>
          </cell>
        </row>
        <row r="4824">
          <cell r="B4824" t="str">
            <v/>
          </cell>
        </row>
        <row r="4825">
          <cell r="B4825" t="str">
            <v/>
          </cell>
        </row>
        <row r="4826">
          <cell r="B4826" t="str">
            <v/>
          </cell>
        </row>
        <row r="4827">
          <cell r="B4827" t="str">
            <v/>
          </cell>
        </row>
        <row r="4828">
          <cell r="B4828" t="str">
            <v/>
          </cell>
        </row>
        <row r="4829">
          <cell r="B4829" t="str">
            <v/>
          </cell>
        </row>
        <row r="4830">
          <cell r="B4830" t="str">
            <v/>
          </cell>
        </row>
        <row r="4831">
          <cell r="B4831" t="str">
            <v/>
          </cell>
        </row>
        <row r="4832">
          <cell r="B4832" t="str">
            <v/>
          </cell>
        </row>
        <row r="4833">
          <cell r="B4833" t="str">
            <v/>
          </cell>
        </row>
        <row r="4834">
          <cell r="B4834" t="str">
            <v/>
          </cell>
        </row>
        <row r="4835">
          <cell r="B4835" t="str">
            <v/>
          </cell>
        </row>
        <row r="4836">
          <cell r="B4836" t="str">
            <v/>
          </cell>
        </row>
        <row r="4837">
          <cell r="B4837" t="str">
            <v/>
          </cell>
        </row>
        <row r="4838">
          <cell r="B4838" t="str">
            <v/>
          </cell>
        </row>
        <row r="4839">
          <cell r="B4839" t="str">
            <v/>
          </cell>
        </row>
        <row r="4840">
          <cell r="B4840" t="str">
            <v/>
          </cell>
        </row>
        <row r="4841">
          <cell r="B4841" t="str">
            <v/>
          </cell>
        </row>
        <row r="4842">
          <cell r="B4842" t="str">
            <v/>
          </cell>
        </row>
        <row r="4843">
          <cell r="B4843" t="str">
            <v/>
          </cell>
        </row>
        <row r="4844">
          <cell r="B4844" t="str">
            <v/>
          </cell>
        </row>
        <row r="4845">
          <cell r="B4845" t="str">
            <v/>
          </cell>
        </row>
        <row r="4846">
          <cell r="B4846" t="str">
            <v/>
          </cell>
        </row>
        <row r="4847">
          <cell r="B4847" t="str">
            <v/>
          </cell>
        </row>
        <row r="4848">
          <cell r="B4848" t="str">
            <v/>
          </cell>
        </row>
        <row r="4849">
          <cell r="B4849" t="str">
            <v/>
          </cell>
        </row>
        <row r="4850">
          <cell r="B4850" t="str">
            <v/>
          </cell>
        </row>
        <row r="4851">
          <cell r="B4851" t="str">
            <v/>
          </cell>
        </row>
        <row r="4852">
          <cell r="B4852" t="str">
            <v/>
          </cell>
        </row>
        <row r="4853">
          <cell r="B4853" t="str">
            <v/>
          </cell>
        </row>
        <row r="4854">
          <cell r="B4854" t="str">
            <v/>
          </cell>
        </row>
        <row r="4855">
          <cell r="B4855" t="str">
            <v/>
          </cell>
        </row>
        <row r="4856">
          <cell r="B4856" t="str">
            <v/>
          </cell>
        </row>
        <row r="4857">
          <cell r="B4857" t="str">
            <v/>
          </cell>
        </row>
        <row r="4858">
          <cell r="B4858" t="str">
            <v/>
          </cell>
        </row>
        <row r="4859">
          <cell r="B4859" t="str">
            <v/>
          </cell>
        </row>
        <row r="4860">
          <cell r="B4860" t="str">
            <v/>
          </cell>
        </row>
        <row r="4861">
          <cell r="B4861" t="str">
            <v/>
          </cell>
        </row>
        <row r="4862">
          <cell r="B4862" t="str">
            <v/>
          </cell>
        </row>
        <row r="4863">
          <cell r="B4863" t="str">
            <v/>
          </cell>
        </row>
        <row r="4864">
          <cell r="B4864" t="str">
            <v/>
          </cell>
        </row>
        <row r="4865">
          <cell r="B4865" t="str">
            <v/>
          </cell>
        </row>
        <row r="4866">
          <cell r="B4866" t="str">
            <v/>
          </cell>
        </row>
        <row r="4867">
          <cell r="B4867" t="str">
            <v/>
          </cell>
        </row>
        <row r="4868">
          <cell r="B4868" t="str">
            <v/>
          </cell>
        </row>
        <row r="4869">
          <cell r="B4869" t="str">
            <v/>
          </cell>
        </row>
        <row r="4870">
          <cell r="B4870" t="str">
            <v/>
          </cell>
        </row>
        <row r="4871">
          <cell r="B4871" t="str">
            <v/>
          </cell>
        </row>
        <row r="4872">
          <cell r="B4872" t="str">
            <v/>
          </cell>
        </row>
        <row r="4873">
          <cell r="B4873" t="str">
            <v/>
          </cell>
        </row>
        <row r="4874">
          <cell r="B4874" t="str">
            <v/>
          </cell>
        </row>
        <row r="4875">
          <cell r="B4875" t="str">
            <v/>
          </cell>
        </row>
        <row r="4876">
          <cell r="B4876" t="str">
            <v/>
          </cell>
        </row>
        <row r="4877">
          <cell r="B4877" t="str">
            <v/>
          </cell>
        </row>
        <row r="4878">
          <cell r="B4878" t="str">
            <v/>
          </cell>
        </row>
        <row r="4879">
          <cell r="B4879" t="str">
            <v/>
          </cell>
        </row>
        <row r="4880">
          <cell r="B4880" t="str">
            <v/>
          </cell>
        </row>
        <row r="4881">
          <cell r="B4881" t="str">
            <v/>
          </cell>
        </row>
        <row r="4882">
          <cell r="B4882" t="str">
            <v/>
          </cell>
        </row>
        <row r="4883">
          <cell r="B4883" t="str">
            <v/>
          </cell>
        </row>
        <row r="4884">
          <cell r="B4884" t="str">
            <v/>
          </cell>
        </row>
        <row r="4885">
          <cell r="B4885" t="str">
            <v/>
          </cell>
        </row>
        <row r="4886">
          <cell r="B4886" t="str">
            <v/>
          </cell>
        </row>
        <row r="4887">
          <cell r="B4887" t="str">
            <v/>
          </cell>
        </row>
        <row r="4888">
          <cell r="B4888" t="str">
            <v/>
          </cell>
        </row>
        <row r="4889">
          <cell r="B4889" t="str">
            <v/>
          </cell>
        </row>
        <row r="4890">
          <cell r="B4890" t="str">
            <v/>
          </cell>
        </row>
        <row r="4891">
          <cell r="B4891" t="str">
            <v/>
          </cell>
        </row>
        <row r="4892">
          <cell r="B4892" t="str">
            <v/>
          </cell>
        </row>
        <row r="4893">
          <cell r="B4893" t="str">
            <v/>
          </cell>
        </row>
        <row r="4894">
          <cell r="B4894" t="str">
            <v/>
          </cell>
        </row>
        <row r="4895">
          <cell r="B4895" t="str">
            <v/>
          </cell>
        </row>
        <row r="4896">
          <cell r="B4896" t="str">
            <v/>
          </cell>
        </row>
        <row r="4897">
          <cell r="B4897" t="str">
            <v/>
          </cell>
        </row>
        <row r="4898">
          <cell r="B4898" t="str">
            <v/>
          </cell>
        </row>
        <row r="4899">
          <cell r="B4899" t="str">
            <v/>
          </cell>
        </row>
        <row r="4900">
          <cell r="B4900" t="str">
            <v/>
          </cell>
        </row>
        <row r="4901">
          <cell r="B4901" t="str">
            <v/>
          </cell>
        </row>
        <row r="4902">
          <cell r="B4902" t="str">
            <v/>
          </cell>
        </row>
        <row r="4903">
          <cell r="B4903" t="str">
            <v/>
          </cell>
        </row>
        <row r="4904">
          <cell r="B4904" t="str">
            <v/>
          </cell>
        </row>
        <row r="4905">
          <cell r="B4905" t="str">
            <v/>
          </cell>
        </row>
        <row r="4906">
          <cell r="B4906" t="str">
            <v/>
          </cell>
        </row>
        <row r="4907">
          <cell r="B4907" t="str">
            <v/>
          </cell>
        </row>
        <row r="4908">
          <cell r="B4908" t="str">
            <v/>
          </cell>
        </row>
        <row r="4909">
          <cell r="B4909" t="str">
            <v/>
          </cell>
        </row>
        <row r="4910">
          <cell r="B4910" t="str">
            <v/>
          </cell>
        </row>
        <row r="4911">
          <cell r="B4911" t="str">
            <v/>
          </cell>
        </row>
        <row r="4912">
          <cell r="B4912" t="str">
            <v/>
          </cell>
        </row>
        <row r="4913">
          <cell r="B4913" t="str">
            <v/>
          </cell>
        </row>
        <row r="4914">
          <cell r="B4914" t="str">
            <v/>
          </cell>
        </row>
        <row r="4915">
          <cell r="B4915" t="str">
            <v/>
          </cell>
        </row>
        <row r="4916">
          <cell r="B4916" t="str">
            <v/>
          </cell>
        </row>
        <row r="4917">
          <cell r="B4917" t="str">
            <v/>
          </cell>
        </row>
        <row r="4918">
          <cell r="B4918" t="str">
            <v/>
          </cell>
        </row>
        <row r="4919">
          <cell r="B4919" t="str">
            <v/>
          </cell>
        </row>
        <row r="4920">
          <cell r="B4920" t="str">
            <v/>
          </cell>
        </row>
        <row r="4921">
          <cell r="B4921" t="str">
            <v/>
          </cell>
        </row>
        <row r="4922">
          <cell r="B4922" t="str">
            <v/>
          </cell>
        </row>
        <row r="4923">
          <cell r="B4923" t="str">
            <v/>
          </cell>
        </row>
        <row r="4924">
          <cell r="B4924" t="str">
            <v/>
          </cell>
        </row>
        <row r="4925">
          <cell r="B4925" t="str">
            <v/>
          </cell>
        </row>
        <row r="4926">
          <cell r="B4926" t="str">
            <v/>
          </cell>
        </row>
        <row r="4927">
          <cell r="B4927" t="str">
            <v/>
          </cell>
        </row>
        <row r="4928">
          <cell r="B4928" t="str">
            <v/>
          </cell>
        </row>
        <row r="4929">
          <cell r="B4929" t="str">
            <v/>
          </cell>
        </row>
        <row r="4930">
          <cell r="B4930" t="str">
            <v/>
          </cell>
        </row>
        <row r="4931">
          <cell r="B4931" t="str">
            <v/>
          </cell>
        </row>
        <row r="4932">
          <cell r="B4932" t="str">
            <v/>
          </cell>
        </row>
        <row r="4933">
          <cell r="B4933" t="str">
            <v/>
          </cell>
        </row>
        <row r="4934">
          <cell r="B4934" t="str">
            <v/>
          </cell>
        </row>
        <row r="4935">
          <cell r="B4935" t="str">
            <v/>
          </cell>
        </row>
        <row r="4936">
          <cell r="B4936" t="str">
            <v/>
          </cell>
        </row>
        <row r="4937">
          <cell r="B4937" t="str">
            <v/>
          </cell>
        </row>
        <row r="4938">
          <cell r="B4938" t="str">
            <v/>
          </cell>
        </row>
        <row r="4939">
          <cell r="B4939" t="str">
            <v/>
          </cell>
        </row>
        <row r="4940">
          <cell r="B4940" t="str">
            <v/>
          </cell>
        </row>
        <row r="4941">
          <cell r="B4941" t="str">
            <v/>
          </cell>
        </row>
        <row r="4942">
          <cell r="B4942" t="str">
            <v/>
          </cell>
        </row>
        <row r="4943">
          <cell r="B4943" t="str">
            <v/>
          </cell>
        </row>
        <row r="4944">
          <cell r="B4944" t="str">
            <v/>
          </cell>
        </row>
        <row r="4945">
          <cell r="B4945" t="str">
            <v/>
          </cell>
        </row>
        <row r="4946">
          <cell r="B4946" t="str">
            <v/>
          </cell>
        </row>
        <row r="4947">
          <cell r="B4947" t="str">
            <v/>
          </cell>
        </row>
        <row r="4948">
          <cell r="B4948" t="str">
            <v/>
          </cell>
        </row>
        <row r="4949">
          <cell r="B4949" t="str">
            <v/>
          </cell>
        </row>
        <row r="4950">
          <cell r="B4950" t="str">
            <v/>
          </cell>
        </row>
        <row r="4951">
          <cell r="B4951" t="str">
            <v/>
          </cell>
        </row>
        <row r="4952">
          <cell r="B4952" t="str">
            <v/>
          </cell>
        </row>
        <row r="4953">
          <cell r="B4953" t="str">
            <v/>
          </cell>
        </row>
        <row r="4954">
          <cell r="B4954" t="str">
            <v/>
          </cell>
        </row>
        <row r="4955">
          <cell r="B4955" t="str">
            <v/>
          </cell>
        </row>
        <row r="4956">
          <cell r="B4956" t="str">
            <v/>
          </cell>
        </row>
        <row r="4957">
          <cell r="B4957" t="str">
            <v/>
          </cell>
        </row>
        <row r="4958">
          <cell r="B4958" t="str">
            <v/>
          </cell>
        </row>
        <row r="4959">
          <cell r="B4959" t="str">
            <v/>
          </cell>
        </row>
        <row r="4960">
          <cell r="B4960" t="str">
            <v/>
          </cell>
        </row>
        <row r="4961">
          <cell r="B4961" t="str">
            <v/>
          </cell>
        </row>
        <row r="4962">
          <cell r="B4962" t="str">
            <v/>
          </cell>
        </row>
        <row r="4963">
          <cell r="B4963" t="str">
            <v/>
          </cell>
        </row>
        <row r="4964">
          <cell r="B4964" t="str">
            <v/>
          </cell>
        </row>
        <row r="4965">
          <cell r="B4965" t="str">
            <v/>
          </cell>
        </row>
        <row r="4966">
          <cell r="B4966" t="str">
            <v/>
          </cell>
        </row>
        <row r="4967">
          <cell r="B4967" t="str">
            <v/>
          </cell>
        </row>
        <row r="4968">
          <cell r="B4968" t="str">
            <v/>
          </cell>
        </row>
        <row r="4969">
          <cell r="B4969" t="str">
            <v/>
          </cell>
        </row>
        <row r="4970">
          <cell r="B4970" t="str">
            <v/>
          </cell>
        </row>
        <row r="4971">
          <cell r="B4971" t="str">
            <v/>
          </cell>
        </row>
        <row r="4972">
          <cell r="B4972" t="str">
            <v/>
          </cell>
        </row>
        <row r="4973">
          <cell r="B4973" t="str">
            <v/>
          </cell>
        </row>
        <row r="4974">
          <cell r="B4974" t="str">
            <v/>
          </cell>
        </row>
        <row r="4975">
          <cell r="B4975" t="str">
            <v/>
          </cell>
        </row>
        <row r="4976">
          <cell r="B4976" t="str">
            <v/>
          </cell>
        </row>
        <row r="4977">
          <cell r="B4977" t="str">
            <v/>
          </cell>
        </row>
        <row r="4978">
          <cell r="B4978" t="str">
            <v/>
          </cell>
        </row>
        <row r="4979">
          <cell r="B4979" t="str">
            <v/>
          </cell>
        </row>
        <row r="4980">
          <cell r="B4980" t="str">
            <v/>
          </cell>
        </row>
        <row r="4981">
          <cell r="B4981" t="str">
            <v/>
          </cell>
        </row>
        <row r="4982">
          <cell r="B4982" t="str">
            <v/>
          </cell>
        </row>
        <row r="4983">
          <cell r="B4983" t="str">
            <v/>
          </cell>
        </row>
        <row r="4984">
          <cell r="B4984" t="str">
            <v/>
          </cell>
        </row>
        <row r="4985">
          <cell r="B4985" t="str">
            <v/>
          </cell>
        </row>
        <row r="4986">
          <cell r="B4986" t="str">
            <v/>
          </cell>
        </row>
        <row r="4987">
          <cell r="B4987" t="str">
            <v/>
          </cell>
        </row>
        <row r="4988">
          <cell r="B4988" t="str">
            <v/>
          </cell>
        </row>
        <row r="4989">
          <cell r="B4989" t="str">
            <v/>
          </cell>
        </row>
        <row r="4990">
          <cell r="B4990" t="str">
            <v/>
          </cell>
        </row>
        <row r="4991">
          <cell r="B4991" t="str">
            <v/>
          </cell>
        </row>
        <row r="4992">
          <cell r="B4992" t="str">
            <v/>
          </cell>
        </row>
        <row r="4993">
          <cell r="B4993" t="str">
            <v/>
          </cell>
        </row>
        <row r="4994">
          <cell r="B4994" t="str">
            <v/>
          </cell>
        </row>
        <row r="4995">
          <cell r="B4995" t="str">
            <v/>
          </cell>
        </row>
        <row r="4996">
          <cell r="B4996" t="str">
            <v/>
          </cell>
        </row>
        <row r="4997">
          <cell r="B4997" t="str">
            <v/>
          </cell>
        </row>
        <row r="4998">
          <cell r="B4998" t="str">
            <v/>
          </cell>
        </row>
        <row r="4999">
          <cell r="B4999" t="str">
            <v/>
          </cell>
        </row>
        <row r="5000">
          <cell r="B5000" t="str">
            <v/>
          </cell>
        </row>
        <row r="5001">
          <cell r="B5001" t="str">
            <v/>
          </cell>
        </row>
        <row r="5002">
          <cell r="B5002" t="str">
            <v/>
          </cell>
        </row>
        <row r="5003">
          <cell r="B5003" t="str">
            <v/>
          </cell>
        </row>
        <row r="5004">
          <cell r="B5004" t="str">
            <v/>
          </cell>
        </row>
        <row r="5005">
          <cell r="B5005" t="str">
            <v/>
          </cell>
        </row>
        <row r="5006">
          <cell r="B5006" t="str">
            <v/>
          </cell>
        </row>
        <row r="5007">
          <cell r="B5007" t="str">
            <v/>
          </cell>
        </row>
        <row r="5008">
          <cell r="B5008" t="str">
            <v/>
          </cell>
        </row>
        <row r="5009">
          <cell r="B5009" t="str">
            <v/>
          </cell>
        </row>
        <row r="5010">
          <cell r="B5010" t="str">
            <v/>
          </cell>
        </row>
        <row r="5011">
          <cell r="B5011" t="str">
            <v/>
          </cell>
        </row>
        <row r="5012">
          <cell r="B5012" t="str">
            <v/>
          </cell>
        </row>
        <row r="5013">
          <cell r="B5013" t="str">
            <v/>
          </cell>
        </row>
        <row r="5014">
          <cell r="B5014" t="str">
            <v/>
          </cell>
        </row>
        <row r="5015">
          <cell r="B5015" t="str">
            <v/>
          </cell>
        </row>
        <row r="5016">
          <cell r="B5016" t="str">
            <v/>
          </cell>
        </row>
        <row r="5017">
          <cell r="B5017" t="str">
            <v/>
          </cell>
        </row>
        <row r="5018">
          <cell r="B5018" t="str">
            <v/>
          </cell>
        </row>
        <row r="5019">
          <cell r="B5019" t="str">
            <v/>
          </cell>
        </row>
        <row r="5020">
          <cell r="B5020" t="str">
            <v/>
          </cell>
        </row>
        <row r="5021">
          <cell r="B5021" t="str">
            <v/>
          </cell>
        </row>
        <row r="5022">
          <cell r="B5022" t="str">
            <v/>
          </cell>
        </row>
        <row r="5023">
          <cell r="B5023" t="str">
            <v/>
          </cell>
        </row>
        <row r="5024">
          <cell r="B5024" t="str">
            <v/>
          </cell>
        </row>
        <row r="5025">
          <cell r="B5025" t="str">
            <v/>
          </cell>
        </row>
        <row r="5026">
          <cell r="B5026" t="str">
            <v/>
          </cell>
        </row>
        <row r="5027">
          <cell r="B5027" t="str">
            <v/>
          </cell>
        </row>
        <row r="5028">
          <cell r="B5028" t="str">
            <v/>
          </cell>
        </row>
        <row r="5029">
          <cell r="B5029" t="str">
            <v/>
          </cell>
        </row>
        <row r="5030">
          <cell r="B5030" t="str">
            <v/>
          </cell>
        </row>
        <row r="5031">
          <cell r="B5031" t="str">
            <v/>
          </cell>
        </row>
        <row r="5032">
          <cell r="B5032" t="str">
            <v/>
          </cell>
        </row>
        <row r="5033">
          <cell r="B5033" t="str">
            <v/>
          </cell>
        </row>
        <row r="5034">
          <cell r="B5034" t="str">
            <v/>
          </cell>
        </row>
        <row r="5035">
          <cell r="B5035" t="str">
            <v/>
          </cell>
        </row>
        <row r="5036">
          <cell r="B5036" t="str">
            <v/>
          </cell>
        </row>
        <row r="5037">
          <cell r="B5037" t="str">
            <v/>
          </cell>
        </row>
        <row r="5038">
          <cell r="B5038" t="str">
            <v/>
          </cell>
        </row>
        <row r="5039">
          <cell r="B5039" t="str">
            <v/>
          </cell>
        </row>
        <row r="5040">
          <cell r="B5040" t="str">
            <v/>
          </cell>
        </row>
        <row r="5041">
          <cell r="B5041" t="str">
            <v/>
          </cell>
        </row>
        <row r="5042">
          <cell r="B5042" t="str">
            <v/>
          </cell>
        </row>
        <row r="5043">
          <cell r="B5043" t="str">
            <v/>
          </cell>
        </row>
        <row r="5044">
          <cell r="B5044" t="str">
            <v/>
          </cell>
        </row>
        <row r="5045">
          <cell r="B5045" t="str">
            <v/>
          </cell>
        </row>
        <row r="5046">
          <cell r="B5046" t="str">
            <v/>
          </cell>
        </row>
        <row r="5047">
          <cell r="B5047" t="str">
            <v/>
          </cell>
        </row>
        <row r="5048">
          <cell r="B5048" t="str">
            <v/>
          </cell>
        </row>
        <row r="5049">
          <cell r="B5049" t="str">
            <v/>
          </cell>
        </row>
        <row r="5050">
          <cell r="B5050" t="str">
            <v/>
          </cell>
        </row>
        <row r="5051">
          <cell r="B5051" t="str">
            <v/>
          </cell>
        </row>
        <row r="5052">
          <cell r="B5052" t="str">
            <v/>
          </cell>
        </row>
        <row r="5053">
          <cell r="B5053" t="str">
            <v/>
          </cell>
        </row>
        <row r="5054">
          <cell r="B5054" t="str">
            <v/>
          </cell>
        </row>
        <row r="5055">
          <cell r="B5055" t="str">
            <v/>
          </cell>
        </row>
        <row r="5056">
          <cell r="B5056" t="str">
            <v/>
          </cell>
        </row>
        <row r="5057">
          <cell r="B5057" t="str">
            <v/>
          </cell>
        </row>
        <row r="5058">
          <cell r="B5058" t="str">
            <v/>
          </cell>
        </row>
        <row r="5059">
          <cell r="B5059" t="str">
            <v/>
          </cell>
        </row>
        <row r="5060">
          <cell r="B5060" t="str">
            <v/>
          </cell>
        </row>
        <row r="5061">
          <cell r="B5061" t="str">
            <v/>
          </cell>
        </row>
        <row r="5062">
          <cell r="B5062" t="str">
            <v/>
          </cell>
        </row>
        <row r="5063">
          <cell r="B5063" t="str">
            <v/>
          </cell>
        </row>
        <row r="5064">
          <cell r="B5064" t="str">
            <v/>
          </cell>
        </row>
        <row r="5065">
          <cell r="B5065" t="str">
            <v/>
          </cell>
        </row>
        <row r="5066">
          <cell r="B5066" t="str">
            <v/>
          </cell>
        </row>
        <row r="5067">
          <cell r="B5067" t="str">
            <v/>
          </cell>
        </row>
        <row r="5068">
          <cell r="B5068" t="str">
            <v/>
          </cell>
        </row>
        <row r="5069">
          <cell r="B5069" t="str">
            <v/>
          </cell>
        </row>
        <row r="5070">
          <cell r="B5070" t="str">
            <v/>
          </cell>
        </row>
        <row r="5071">
          <cell r="B5071" t="str">
            <v/>
          </cell>
        </row>
        <row r="5072">
          <cell r="B5072" t="str">
            <v/>
          </cell>
        </row>
        <row r="5073">
          <cell r="B5073" t="str">
            <v/>
          </cell>
        </row>
        <row r="5074">
          <cell r="B5074" t="str">
            <v/>
          </cell>
        </row>
        <row r="5075">
          <cell r="B5075" t="str">
            <v/>
          </cell>
        </row>
        <row r="5076">
          <cell r="B5076" t="str">
            <v/>
          </cell>
        </row>
        <row r="5077">
          <cell r="B5077" t="str">
            <v/>
          </cell>
        </row>
        <row r="5078">
          <cell r="B5078" t="str">
            <v/>
          </cell>
        </row>
        <row r="5079">
          <cell r="B5079" t="str">
            <v/>
          </cell>
        </row>
        <row r="5080">
          <cell r="B5080" t="str">
            <v/>
          </cell>
        </row>
        <row r="5081">
          <cell r="B5081" t="str">
            <v/>
          </cell>
        </row>
        <row r="5082">
          <cell r="B5082" t="str">
            <v/>
          </cell>
        </row>
        <row r="5083">
          <cell r="B5083" t="str">
            <v/>
          </cell>
        </row>
        <row r="5084">
          <cell r="B5084" t="str">
            <v/>
          </cell>
        </row>
        <row r="5085">
          <cell r="B5085" t="str">
            <v/>
          </cell>
        </row>
        <row r="5086">
          <cell r="B5086" t="str">
            <v/>
          </cell>
        </row>
        <row r="5087">
          <cell r="B5087" t="str">
            <v/>
          </cell>
        </row>
        <row r="5088">
          <cell r="B5088" t="str">
            <v/>
          </cell>
        </row>
        <row r="5089">
          <cell r="B5089" t="str">
            <v/>
          </cell>
        </row>
        <row r="5090">
          <cell r="B5090" t="str">
            <v/>
          </cell>
        </row>
        <row r="5091">
          <cell r="B5091" t="str">
            <v/>
          </cell>
        </row>
        <row r="5092">
          <cell r="B5092" t="str">
            <v/>
          </cell>
        </row>
        <row r="5093">
          <cell r="B5093" t="str">
            <v/>
          </cell>
        </row>
        <row r="5094">
          <cell r="B5094" t="str">
            <v/>
          </cell>
        </row>
        <row r="5095">
          <cell r="B5095" t="str">
            <v/>
          </cell>
        </row>
        <row r="5096">
          <cell r="B5096" t="str">
            <v/>
          </cell>
        </row>
        <row r="5097">
          <cell r="B5097" t="str">
            <v/>
          </cell>
        </row>
        <row r="5098">
          <cell r="B5098" t="str">
            <v/>
          </cell>
        </row>
        <row r="5099">
          <cell r="B5099" t="str">
            <v/>
          </cell>
        </row>
        <row r="5100">
          <cell r="B5100" t="str">
            <v/>
          </cell>
        </row>
        <row r="5101">
          <cell r="B5101" t="str">
            <v/>
          </cell>
        </row>
        <row r="5102">
          <cell r="B5102" t="str">
            <v/>
          </cell>
          <cell r="D5102">
            <v>20</v>
          </cell>
        </row>
        <row r="5103">
          <cell r="B5103" t="str">
            <v/>
          </cell>
        </row>
        <row r="5104">
          <cell r="B5104" t="str">
            <v/>
          </cell>
        </row>
        <row r="5105">
          <cell r="B5105" t="str">
            <v/>
          </cell>
        </row>
        <row r="5106">
          <cell r="B5106" t="str">
            <v/>
          </cell>
        </row>
        <row r="5107">
          <cell r="B5107" t="str">
            <v/>
          </cell>
        </row>
        <row r="5108">
          <cell r="B5108" t="str">
            <v/>
          </cell>
        </row>
        <row r="5109">
          <cell r="B5109" t="str">
            <v/>
          </cell>
        </row>
        <row r="5110">
          <cell r="B5110" t="str">
            <v/>
          </cell>
        </row>
        <row r="5111">
          <cell r="B5111" t="str">
            <v/>
          </cell>
        </row>
        <row r="5112">
          <cell r="B5112" t="str">
            <v/>
          </cell>
        </row>
        <row r="5113">
          <cell r="B5113" t="str">
            <v/>
          </cell>
        </row>
        <row r="5114">
          <cell r="B5114" t="str">
            <v/>
          </cell>
        </row>
        <row r="5115">
          <cell r="B5115" t="str">
            <v/>
          </cell>
        </row>
        <row r="5116">
          <cell r="B5116" t="str">
            <v/>
          </cell>
        </row>
        <row r="5117">
          <cell r="B5117" t="str">
            <v/>
          </cell>
        </row>
        <row r="5118">
          <cell r="B5118" t="str">
            <v/>
          </cell>
        </row>
        <row r="5119">
          <cell r="B5119" t="str">
            <v/>
          </cell>
        </row>
        <row r="5120">
          <cell r="B5120" t="str">
            <v/>
          </cell>
        </row>
        <row r="5121">
          <cell r="B5121" t="str">
            <v/>
          </cell>
        </row>
        <row r="5122">
          <cell r="B5122" t="str">
            <v/>
          </cell>
        </row>
        <row r="5123">
          <cell r="B5123" t="str">
            <v/>
          </cell>
        </row>
        <row r="5124">
          <cell r="B5124" t="str">
            <v/>
          </cell>
        </row>
        <row r="5125">
          <cell r="B5125" t="str">
            <v/>
          </cell>
        </row>
        <row r="5126">
          <cell r="B5126" t="str">
            <v/>
          </cell>
        </row>
        <row r="5127">
          <cell r="B5127" t="str">
            <v/>
          </cell>
        </row>
        <row r="5128">
          <cell r="B5128" t="str">
            <v/>
          </cell>
        </row>
        <row r="5129">
          <cell r="B5129" t="str">
            <v/>
          </cell>
        </row>
        <row r="5130">
          <cell r="B5130" t="str">
            <v/>
          </cell>
        </row>
        <row r="5131">
          <cell r="B5131" t="str">
            <v/>
          </cell>
        </row>
        <row r="5132">
          <cell r="B5132" t="str">
            <v/>
          </cell>
        </row>
        <row r="5133">
          <cell r="B5133" t="str">
            <v/>
          </cell>
        </row>
        <row r="5134">
          <cell r="B5134" t="str">
            <v/>
          </cell>
        </row>
        <row r="5135">
          <cell r="B5135" t="str">
            <v/>
          </cell>
        </row>
        <row r="5136">
          <cell r="B5136" t="str">
            <v/>
          </cell>
        </row>
        <row r="5137">
          <cell r="B5137" t="str">
            <v/>
          </cell>
        </row>
        <row r="5138">
          <cell r="B5138" t="str">
            <v/>
          </cell>
        </row>
        <row r="5139">
          <cell r="B5139" t="str">
            <v/>
          </cell>
        </row>
        <row r="5140">
          <cell r="B5140" t="str">
            <v/>
          </cell>
        </row>
        <row r="5141">
          <cell r="B5141" t="str">
            <v/>
          </cell>
        </row>
        <row r="5142">
          <cell r="B5142" t="str">
            <v/>
          </cell>
        </row>
        <row r="5143">
          <cell r="B5143" t="str">
            <v/>
          </cell>
        </row>
        <row r="5144">
          <cell r="B5144" t="str">
            <v/>
          </cell>
        </row>
        <row r="5145">
          <cell r="B5145" t="str">
            <v/>
          </cell>
        </row>
        <row r="5146">
          <cell r="B5146" t="str">
            <v/>
          </cell>
        </row>
        <row r="5147">
          <cell r="B5147" t="str">
            <v/>
          </cell>
        </row>
        <row r="5148">
          <cell r="B5148" t="str">
            <v/>
          </cell>
        </row>
        <row r="5149">
          <cell r="B5149" t="str">
            <v/>
          </cell>
        </row>
        <row r="5150">
          <cell r="B5150" t="str">
            <v/>
          </cell>
        </row>
        <row r="5151">
          <cell r="B5151" t="str">
            <v/>
          </cell>
        </row>
        <row r="5152">
          <cell r="B5152" t="str">
            <v/>
          </cell>
        </row>
        <row r="5153">
          <cell r="B5153" t="str">
            <v/>
          </cell>
        </row>
        <row r="5154">
          <cell r="B5154" t="str">
            <v/>
          </cell>
        </row>
        <row r="5155">
          <cell r="B5155" t="str">
            <v/>
          </cell>
        </row>
        <row r="5156">
          <cell r="B5156" t="str">
            <v/>
          </cell>
        </row>
        <row r="5157">
          <cell r="B5157" t="str">
            <v/>
          </cell>
        </row>
        <row r="5158">
          <cell r="B5158" t="str">
            <v/>
          </cell>
        </row>
        <row r="5159">
          <cell r="B5159" t="str">
            <v/>
          </cell>
        </row>
        <row r="5160">
          <cell r="B5160" t="str">
            <v/>
          </cell>
        </row>
        <row r="5161">
          <cell r="B5161" t="str">
            <v/>
          </cell>
        </row>
        <row r="5162">
          <cell r="B5162" t="str">
            <v/>
          </cell>
        </row>
        <row r="5163">
          <cell r="B5163" t="str">
            <v/>
          </cell>
        </row>
        <row r="5164">
          <cell r="B5164" t="str">
            <v/>
          </cell>
        </row>
        <row r="5165">
          <cell r="B5165" t="str">
            <v/>
          </cell>
        </row>
        <row r="5166">
          <cell r="B5166" t="str">
            <v/>
          </cell>
        </row>
        <row r="5167">
          <cell r="B5167" t="str">
            <v/>
          </cell>
        </row>
        <row r="5168">
          <cell r="B5168" t="str">
            <v/>
          </cell>
        </row>
        <row r="5169">
          <cell r="B5169" t="str">
            <v/>
          </cell>
        </row>
        <row r="5170">
          <cell r="B5170" t="str">
            <v/>
          </cell>
        </row>
        <row r="5171">
          <cell r="B5171" t="str">
            <v/>
          </cell>
        </row>
        <row r="5172">
          <cell r="B5172" t="str">
            <v/>
          </cell>
        </row>
        <row r="5173">
          <cell r="B5173" t="str">
            <v/>
          </cell>
        </row>
        <row r="5174">
          <cell r="B5174" t="str">
            <v/>
          </cell>
        </row>
        <row r="5175">
          <cell r="B5175" t="str">
            <v/>
          </cell>
        </row>
        <row r="5176">
          <cell r="B5176" t="str">
            <v/>
          </cell>
        </row>
        <row r="5177">
          <cell r="B5177" t="str">
            <v/>
          </cell>
        </row>
        <row r="5178">
          <cell r="B5178" t="str">
            <v/>
          </cell>
        </row>
        <row r="5179">
          <cell r="B5179" t="str">
            <v/>
          </cell>
        </row>
        <row r="5180">
          <cell r="B5180" t="str">
            <v/>
          </cell>
        </row>
        <row r="5181">
          <cell r="B5181" t="str">
            <v/>
          </cell>
          <cell r="C5181" t="str">
            <v>Select a Weapon</v>
          </cell>
        </row>
        <row r="5182">
          <cell r="B5182" t="str">
            <v/>
          </cell>
        </row>
        <row r="5183">
          <cell r="B5183" t="str">
            <v/>
          </cell>
        </row>
        <row r="5184">
          <cell r="B5184" t="str">
            <v/>
          </cell>
        </row>
        <row r="5185">
          <cell r="B5185" t="str">
            <v/>
          </cell>
        </row>
        <row r="5186">
          <cell r="B5186" t="str">
            <v/>
          </cell>
        </row>
        <row r="5187">
          <cell r="B5187" t="str">
            <v/>
          </cell>
        </row>
        <row r="5188">
          <cell r="B5188" t="str">
            <v/>
          </cell>
        </row>
        <row r="5189">
          <cell r="B5189" t="str">
            <v/>
          </cell>
        </row>
        <row r="5190">
          <cell r="B5190" t="str">
            <v/>
          </cell>
        </row>
        <row r="5191">
          <cell r="B5191" t="str">
            <v/>
          </cell>
        </row>
        <row r="5192">
          <cell r="B5192" t="str">
            <v/>
          </cell>
        </row>
        <row r="5193">
          <cell r="B5193" t="str">
            <v/>
          </cell>
        </row>
        <row r="5194">
          <cell r="B5194" t="str">
            <v/>
          </cell>
        </row>
        <row r="5242">
          <cell r="B5242" t="str">
            <v/>
          </cell>
        </row>
        <row r="5243">
          <cell r="B5243" t="str">
            <v/>
          </cell>
        </row>
        <row r="5244">
          <cell r="B5244" t="str">
            <v/>
          </cell>
        </row>
        <row r="5245">
          <cell r="B5245" t="str">
            <v/>
          </cell>
        </row>
        <row r="5246">
          <cell r="B5246" t="str">
            <v/>
          </cell>
        </row>
        <row r="5247">
          <cell r="B5247" t="str">
            <v/>
          </cell>
        </row>
        <row r="5248">
          <cell r="B5248" t="str">
            <v/>
          </cell>
        </row>
        <row r="5249">
          <cell r="B5249" t="str">
            <v/>
          </cell>
        </row>
        <row r="5250">
          <cell r="B5250" t="str">
            <v/>
          </cell>
        </row>
        <row r="5251">
          <cell r="B5251" t="str">
            <v/>
          </cell>
        </row>
        <row r="5252">
          <cell r="B5252" t="str">
            <v/>
          </cell>
        </row>
        <row r="5253">
          <cell r="B5253" t="str">
            <v/>
          </cell>
        </row>
        <row r="5254">
          <cell r="B5254" t="str">
            <v/>
          </cell>
        </row>
        <row r="5255">
          <cell r="B5255" t="str">
            <v/>
          </cell>
        </row>
        <row r="5256">
          <cell r="B5256" t="str">
            <v/>
          </cell>
        </row>
        <row r="5257">
          <cell r="B5257" t="str">
            <v/>
          </cell>
        </row>
        <row r="5258">
          <cell r="B5258" t="str">
            <v/>
          </cell>
        </row>
        <row r="5259">
          <cell r="B5259" t="str">
            <v/>
          </cell>
        </row>
        <row r="5260">
          <cell r="B5260" t="str">
            <v/>
          </cell>
        </row>
        <row r="5261">
          <cell r="B5261" t="str">
            <v/>
          </cell>
        </row>
      </sheetData>
      <sheetData sheetId="52">
        <row r="1">
          <cell r="C1" t="e">
            <v>#VALUE!</v>
          </cell>
          <cell r="F1" t="e">
            <v>#VALUE!</v>
          </cell>
          <cell r="M1" t="e">
            <v>#VALUE!</v>
          </cell>
          <cell r="N1" t="e">
            <v>#VALUE!</v>
          </cell>
          <cell r="O1" t="e">
            <v>#VALUE!</v>
          </cell>
          <cell r="X1" t="e">
            <v>#VALUE!</v>
          </cell>
          <cell r="Y1" t="e">
            <v>#VALUE!</v>
          </cell>
          <cell r="AA1" t="e">
            <v>#VALUE!</v>
          </cell>
          <cell r="AB1" t="e">
            <v>#VALUE!</v>
          </cell>
          <cell r="AC1" t="e">
            <v>#VALUE!</v>
          </cell>
          <cell r="AD1" t="e">
            <v>#VALUE!</v>
          </cell>
          <cell r="AE1" t="e">
            <v>#VALUE!</v>
          </cell>
          <cell r="AF1" t="e">
            <v>#VALUE!</v>
          </cell>
          <cell r="AG1" t="e">
            <v>#VALUE!</v>
          </cell>
          <cell r="AH1" t="e">
            <v>#VALUE!</v>
          </cell>
          <cell r="AI1" t="e">
            <v>#VALUE!</v>
          </cell>
          <cell r="AJ1" t="e">
            <v>#VALUE!</v>
          </cell>
          <cell r="AK1" t="e">
            <v>#VALUE!</v>
          </cell>
          <cell r="AL1" t="e">
            <v>#VALUE!</v>
          </cell>
          <cell r="AN1" t="e">
            <v>#VALUE!</v>
          </cell>
          <cell r="AO1" t="e">
            <v>#VALUE!</v>
          </cell>
          <cell r="AP1" t="e">
            <v>#VALUE!</v>
          </cell>
          <cell r="AQ1" t="e">
            <v>#VALUE!</v>
          </cell>
          <cell r="AR1" t="e">
            <v>#VALUE!</v>
          </cell>
          <cell r="AS1" t="e">
            <v>#VALUE!</v>
          </cell>
          <cell r="AT1" t="e">
            <v>#VALUE!</v>
          </cell>
          <cell r="AU1" t="e">
            <v>#VALUE!</v>
          </cell>
          <cell r="AV1" t="e">
            <v>#VALUE!</v>
          </cell>
          <cell r="AW1" t="e">
            <v>#VALUE!</v>
          </cell>
          <cell r="AX1" t="e">
            <v>#VALUE!</v>
          </cell>
          <cell r="BB1" t="e">
            <v>#VALUE!</v>
          </cell>
          <cell r="BD1" t="e">
            <v>#VALUE!</v>
          </cell>
        </row>
        <row r="2">
          <cell r="G2" t="e">
            <v>#N/A</v>
          </cell>
          <cell r="H2" t="e">
            <v>#N/A</v>
          </cell>
          <cell r="I2" t="e">
            <v>#N/A</v>
          </cell>
          <cell r="J2" t="e">
            <v>#N/A</v>
          </cell>
          <cell r="K2" t="e">
            <v>#N/A</v>
          </cell>
          <cell r="L2" t="e">
            <v>#N/A</v>
          </cell>
          <cell r="M2" t="e">
            <v>#N/A</v>
          </cell>
          <cell r="N2" t="e">
            <v>#N/A</v>
          </cell>
          <cell r="AA2" t="e">
            <v>#N/A</v>
          </cell>
          <cell r="AB2" t="e">
            <v>#N/A</v>
          </cell>
          <cell r="AC2" t="e">
            <v>#N/A</v>
          </cell>
        </row>
        <row r="3">
          <cell r="C3" t="e">
            <v>#N/A</v>
          </cell>
          <cell r="F3" t="e">
            <v>#N/A</v>
          </cell>
          <cell r="M3" t="e">
            <v>#N/A</v>
          </cell>
          <cell r="N3" t="e">
            <v>#N/A</v>
          </cell>
          <cell r="X3" t="e">
            <v>#N/A</v>
          </cell>
          <cell r="Y3" t="e">
            <v>#N/A</v>
          </cell>
          <cell r="AA3" t="e">
            <v>#N/A</v>
          </cell>
          <cell r="AB3" t="e">
            <v>#N/A</v>
          </cell>
          <cell r="AC3" t="e">
            <v>#N/A</v>
          </cell>
          <cell r="AD3" t="e">
            <v>#N/A</v>
          </cell>
          <cell r="AE3" t="e">
            <v>#N/A</v>
          </cell>
          <cell r="AF3" t="e">
            <v>#N/A</v>
          </cell>
          <cell r="AX3" t="e">
            <v>#N/A</v>
          </cell>
          <cell r="BB3" t="e">
            <v>#N/A</v>
          </cell>
          <cell r="BD3" t="e">
            <v>#N/A</v>
          </cell>
          <cell r="BG3" t="e">
            <v>#N/A</v>
          </cell>
        </row>
        <row r="4">
          <cell r="C4">
            <v>3</v>
          </cell>
          <cell r="H4">
            <v>8</v>
          </cell>
          <cell r="I4">
            <v>9</v>
          </cell>
          <cell r="J4">
            <v>10</v>
          </cell>
          <cell r="K4">
            <v>11</v>
          </cell>
          <cell r="L4">
            <v>12</v>
          </cell>
          <cell r="N4">
            <v>14</v>
          </cell>
          <cell r="W4">
            <v>23</v>
          </cell>
          <cell r="AA4">
            <v>27</v>
          </cell>
          <cell r="AB4">
            <v>28</v>
          </cell>
          <cell r="AC4">
            <v>29</v>
          </cell>
          <cell r="AY4">
            <v>51</v>
          </cell>
          <cell r="BD4">
            <v>56</v>
          </cell>
          <cell r="BJ4">
            <v>62</v>
          </cell>
        </row>
        <row r="6">
          <cell r="A6" t="str">
            <v>Creature</v>
          </cell>
          <cell r="B6" t="str">
            <v>Short Description</v>
          </cell>
          <cell r="C6" t="str">
            <v>Size</v>
          </cell>
          <cell r="D6" t="str">
            <v>Type</v>
          </cell>
          <cell r="E6" t="str">
            <v>Subtype</v>
          </cell>
          <cell r="F6" t="str">
            <v>HD</v>
          </cell>
          <cell r="G6" t="str">
            <v>Land Speed</v>
          </cell>
          <cell r="H6" t="str">
            <v>Burrow</v>
          </cell>
          <cell r="I6" t="str">
            <v>Climb</v>
          </cell>
          <cell r="J6" t="str">
            <v>Fly</v>
          </cell>
          <cell r="K6" t="str">
            <v>Maneuverability</v>
          </cell>
          <cell r="L6" t="str">
            <v>Swim</v>
          </cell>
          <cell r="M6" t="str">
            <v>Natural Armor</v>
          </cell>
          <cell r="N6" t="str">
            <v>Natural Attacks</v>
          </cell>
          <cell r="O6" t="str">
            <v>Natural Attacks Dmg</v>
          </cell>
          <cell r="P6" t="str">
            <v>Special Attacks</v>
          </cell>
          <cell r="Q6" t="str">
            <v>Spell-Like Abilities</v>
          </cell>
          <cell r="R6" t="str">
            <v>Psionics Abilities</v>
          </cell>
          <cell r="S6" t="str">
            <v>LowLight</v>
          </cell>
          <cell r="T6" t="str">
            <v>Darkvision</v>
          </cell>
          <cell r="U6" t="str">
            <v>Immunities</v>
          </cell>
          <cell r="V6" t="str">
            <v>Vulnerabilities</v>
          </cell>
          <cell r="W6" t="str">
            <v>Energy Resistance</v>
          </cell>
          <cell r="X6" t="str">
            <v>Spell Resistance</v>
          </cell>
          <cell r="Y6" t="str">
            <v>DR</v>
          </cell>
          <cell r="Z6" t="str">
            <v>Fast Healing</v>
          </cell>
          <cell r="AA6" t="str">
            <v>Str</v>
          </cell>
          <cell r="AB6" t="str">
            <v>Dex</v>
          </cell>
          <cell r="AC6" t="str">
            <v>Con</v>
          </cell>
          <cell r="AD6" t="str">
            <v>Int</v>
          </cell>
          <cell r="AE6" t="str">
            <v>Wis</v>
          </cell>
          <cell r="AF6" t="str">
            <v>Cha</v>
          </cell>
          <cell r="AG6" t="str">
            <v xml:space="preserve"> Balance</v>
          </cell>
          <cell r="AH6" t="str">
            <v xml:space="preserve"> Bluff</v>
          </cell>
          <cell r="AI6" t="str">
            <v xml:space="preserve"> Climb</v>
          </cell>
          <cell r="AJ6" t="str">
            <v xml:space="preserve"> Diplomacy</v>
          </cell>
          <cell r="AK6" t="str">
            <v xml:space="preserve"> Disguise</v>
          </cell>
          <cell r="AL6" t="str">
            <v xml:space="preserve"> Hide</v>
          </cell>
          <cell r="AM6" t="str">
            <v>Iaikutsu Focus</v>
          </cell>
          <cell r="AN6" t="str">
            <v xml:space="preserve"> Intimidate</v>
          </cell>
          <cell r="AO6" t="str">
            <v xml:space="preserve"> Jump</v>
          </cell>
          <cell r="AP6" t="str">
            <v xml:space="preserve"> Listen</v>
          </cell>
          <cell r="AQ6" t="str">
            <v xml:space="preserve"> Move Silently</v>
          </cell>
          <cell r="AR6" t="str">
            <v xml:space="preserve"> Search</v>
          </cell>
          <cell r="AS6" t="str">
            <v xml:space="preserve"> Sense Motive</v>
          </cell>
          <cell r="AT6" t="str">
            <v xml:space="preserve"> Spellcraft</v>
          </cell>
          <cell r="AU6" t="str">
            <v xml:space="preserve"> Spot</v>
          </cell>
          <cell r="AV6" t="str">
            <v xml:space="preserve"> Survival</v>
          </cell>
          <cell r="AW6" t="str">
            <v xml:space="preserve"> Swim</v>
          </cell>
          <cell r="AX6" t="str">
            <v>Bonus Feats</v>
          </cell>
          <cell r="AY6" t="str">
            <v>Automatic Languages</v>
          </cell>
          <cell r="AZ6" t="str">
            <v>Bonus Languages</v>
          </cell>
          <cell r="BA6" t="str">
            <v>CR Adj</v>
          </cell>
          <cell r="BB6" t="str">
            <v>Alignment</v>
          </cell>
          <cell r="BC6" t="str">
            <v>Lvl Adj.</v>
          </cell>
          <cell r="BD6" t="str">
            <v>Special Abilities</v>
          </cell>
          <cell r="BF6" t="str">
            <v>Familiar Level</v>
          </cell>
          <cell r="BG6" t="str">
            <v>Companion Level</v>
          </cell>
          <cell r="BH6" t="str">
            <v>Familiar Type</v>
          </cell>
          <cell r="BI6" t="str">
            <v>Companion  Type</v>
          </cell>
          <cell r="BJ6" t="str">
            <v>Special</v>
          </cell>
          <cell r="BK6" t="str">
            <v>Index</v>
          </cell>
          <cell r="BL6" t="str">
            <v>Species</v>
          </cell>
          <cell r="BM6" t="str">
            <v>Src</v>
          </cell>
          <cell r="BN6" t="str">
            <v>Pg</v>
          </cell>
          <cell r="BO6" t="str">
            <v>AltSrc</v>
          </cell>
          <cell r="BP6" t="str">
            <v>Src Sel</v>
          </cell>
          <cell r="BQ6" t="str">
            <v>Lycan Prereq</v>
          </cell>
          <cell r="BR6" t="str">
            <v>Lycan Available</v>
          </cell>
          <cell r="BS6">
            <v>6</v>
          </cell>
          <cell r="BT6">
            <v>6</v>
          </cell>
          <cell r="BU6" t="str">
            <v>Familiar Prereq</v>
          </cell>
          <cell r="BV6" t="str">
            <v>Familiar Available</v>
          </cell>
          <cell r="BW6">
            <v>6</v>
          </cell>
          <cell r="BX6" t="str">
            <v>Select Familiar</v>
          </cell>
          <cell r="BY6" t="str">
            <v>Companion Prereq</v>
          </cell>
          <cell r="BZ6" t="str">
            <v>Companion Available</v>
          </cell>
          <cell r="CA6">
            <v>6</v>
          </cell>
          <cell r="CB6" t="str">
            <v>Select Companion</v>
          </cell>
          <cell r="CC6" t="str">
            <v>Wild Shape Prereq</v>
          </cell>
          <cell r="CD6" t="str">
            <v>Wild Shape Available</v>
          </cell>
          <cell r="CE6">
            <v>6</v>
          </cell>
          <cell r="CF6" t="str">
            <v>Select Wild Shape Form</v>
          </cell>
          <cell r="CG6" t="str">
            <v>Dragon Prereq</v>
          </cell>
          <cell r="CJ6" t="str">
            <v>Select Dragon</v>
          </cell>
        </row>
        <row r="7">
          <cell r="A7" t="str">
            <v>Ankheg</v>
          </cell>
          <cell r="D7" t="str">
            <v>Magical Beast</v>
          </cell>
          <cell r="N7" t="str">
            <v/>
          </cell>
          <cell r="BG7">
            <v>7</v>
          </cell>
          <cell r="BM7" t="str">
            <v>MM</v>
          </cell>
          <cell r="BN7">
            <v>14</v>
          </cell>
          <cell r="BP7" t="b">
            <v>1</v>
          </cell>
          <cell r="BQ7" t="b">
            <v>0</v>
          </cell>
          <cell r="BR7" t="b">
            <v>0</v>
          </cell>
          <cell r="BS7">
            <v>6</v>
          </cell>
          <cell r="BT7" t="str">
            <v/>
          </cell>
          <cell r="BV7" t="b">
            <v>0</v>
          </cell>
          <cell r="BW7">
            <v>6</v>
          </cell>
          <cell r="BX7" t="str">
            <v/>
          </cell>
          <cell r="BY7" t="b">
            <v>0</v>
          </cell>
          <cell r="BZ7" t="b">
            <v>0</v>
          </cell>
          <cell r="CA7">
            <v>6</v>
          </cell>
          <cell r="CB7" t="str">
            <v/>
          </cell>
          <cell r="CD7" t="b">
            <v>0</v>
          </cell>
          <cell r="CE7">
            <v>6</v>
          </cell>
          <cell r="CF7" t="str">
            <v/>
          </cell>
          <cell r="CJ7" t="str">
            <v>Amethyst</v>
          </cell>
          <cell r="CN7">
            <v>209</v>
          </cell>
        </row>
        <row r="8">
          <cell r="A8" t="str">
            <v>Ape</v>
          </cell>
          <cell r="C8" t="str">
            <v>Large</v>
          </cell>
          <cell r="D8" t="str">
            <v>Animal</v>
          </cell>
          <cell r="F8">
            <v>4</v>
          </cell>
          <cell r="G8">
            <v>30</v>
          </cell>
          <cell r="I8">
            <v>30</v>
          </cell>
          <cell r="M8">
            <v>3</v>
          </cell>
          <cell r="N8" t="str">
            <v>2 Claws+4+0+1,Bite+4+0+0</v>
          </cell>
          <cell r="S8" t="str">
            <v>normal</v>
          </cell>
          <cell r="AA8">
            <v>21</v>
          </cell>
          <cell r="AB8">
            <v>15</v>
          </cell>
          <cell r="AC8">
            <v>14</v>
          </cell>
          <cell r="AD8">
            <v>2</v>
          </cell>
          <cell r="AE8">
            <v>12</v>
          </cell>
          <cell r="AF8">
            <v>7</v>
          </cell>
          <cell r="AG8" t="str">
            <v>climb+8,listen,spot</v>
          </cell>
          <cell r="AX8" t="str">
            <v>Alertness;Toughness</v>
          </cell>
          <cell r="BD8" t="str">
            <v>Scent</v>
          </cell>
          <cell r="BG8">
            <v>4</v>
          </cell>
          <cell r="BM8" t="str">
            <v>MM</v>
          </cell>
          <cell r="BN8">
            <v>268</v>
          </cell>
          <cell r="BP8" t="b">
            <v>1</v>
          </cell>
          <cell r="BQ8" t="b">
            <v>0</v>
          </cell>
          <cell r="BR8" t="b">
            <v>0</v>
          </cell>
          <cell r="BS8">
            <v>6</v>
          </cell>
          <cell r="BT8" t="str">
            <v/>
          </cell>
          <cell r="BV8" t="b">
            <v>0</v>
          </cell>
          <cell r="BW8">
            <v>6</v>
          </cell>
          <cell r="BX8" t="str">
            <v/>
          </cell>
          <cell r="BY8" t="b">
            <v>1</v>
          </cell>
          <cell r="BZ8" t="b">
            <v>0</v>
          </cell>
          <cell r="CA8">
            <v>6</v>
          </cell>
          <cell r="CB8" t="str">
            <v/>
          </cell>
          <cell r="CD8" t="b">
            <v>0</v>
          </cell>
          <cell r="CE8">
            <v>6</v>
          </cell>
          <cell r="CF8" t="str">
            <v/>
          </cell>
          <cell r="CJ8" t="str">
            <v>Battle</v>
          </cell>
          <cell r="CN8">
            <v>0</v>
          </cell>
        </row>
        <row r="9">
          <cell r="A9" t="str">
            <v>Archon, Lantern</v>
          </cell>
          <cell r="C9" t="str">
            <v>Small</v>
          </cell>
          <cell r="D9" t="str">
            <v>Outsider</v>
          </cell>
          <cell r="F9">
            <v>1</v>
          </cell>
          <cell r="J9">
            <v>60</v>
          </cell>
          <cell r="K9" t="str">
            <v>perfect</v>
          </cell>
          <cell r="M9">
            <v>4</v>
          </cell>
          <cell r="N9" t="str">
            <v>2 light rays+6+0-1</v>
          </cell>
          <cell r="O9" t="str">
            <v>1d6;</v>
          </cell>
          <cell r="T9">
            <v>60</v>
          </cell>
          <cell r="U9" t="str">
            <v>electricity,petrification</v>
          </cell>
          <cell r="Y9" t="str">
            <v>10/evil and magic</v>
          </cell>
          <cell r="AA9">
            <v>1</v>
          </cell>
          <cell r="AB9">
            <v>11</v>
          </cell>
          <cell r="AC9">
            <v>10</v>
          </cell>
          <cell r="AD9">
            <v>6</v>
          </cell>
          <cell r="AE9">
            <v>11</v>
          </cell>
          <cell r="AF9">
            <v>10</v>
          </cell>
          <cell r="AG9" t="str">
            <v>0;0</v>
          </cell>
          <cell r="AH9" t="str">
            <v>0;0</v>
          </cell>
          <cell r="AI9" t="str">
            <v>0;0</v>
          </cell>
          <cell r="AJ9" t="str">
            <v>4;0</v>
          </cell>
          <cell r="AK9" t="str">
            <v>0;0</v>
          </cell>
          <cell r="AL9" t="str">
            <v>6;4</v>
          </cell>
          <cell r="AN9" t="str">
            <v>0;0</v>
          </cell>
          <cell r="AO9" t="str">
            <v>0;0</v>
          </cell>
          <cell r="AP9" t="str">
            <v>4;0</v>
          </cell>
          <cell r="AQ9" t="str">
            <v>0;0</v>
          </cell>
          <cell r="AR9" t="str">
            <v>0;0</v>
          </cell>
          <cell r="AS9" t="str">
            <v>4;0</v>
          </cell>
          <cell r="AT9" t="str">
            <v>0;0</v>
          </cell>
          <cell r="AU9" t="str">
            <v>4;0</v>
          </cell>
          <cell r="AV9" t="str">
            <v>0;0</v>
          </cell>
          <cell r="AW9" t="str">
            <v>0;0</v>
          </cell>
          <cell r="AX9" t="str">
            <v>Improved Initiative</v>
          </cell>
          <cell r="BB9" t="str">
            <v>Lawful Good</v>
          </cell>
          <cell r="BD9" t="str">
            <v>Spell-like abilities;Aura of menace;magic circle agaist evil;Teleport;Tongues</v>
          </cell>
          <cell r="BF9">
            <v>7</v>
          </cell>
          <cell r="BH9" t="str">
            <v>Celestial, Planar</v>
          </cell>
          <cell r="BM9" t="str">
            <v>MM</v>
          </cell>
          <cell r="BN9">
            <v>16</v>
          </cell>
          <cell r="BO9" t="str">
            <v>PlH</v>
          </cell>
          <cell r="BP9" t="b">
            <v>1</v>
          </cell>
          <cell r="BQ9" t="b">
            <v>0</v>
          </cell>
          <cell r="BR9" t="b">
            <v>0</v>
          </cell>
          <cell r="BS9">
            <v>6</v>
          </cell>
          <cell r="BT9" t="str">
            <v/>
          </cell>
          <cell r="BU9" t="b">
            <v>0</v>
          </cell>
          <cell r="BV9" t="b">
            <v>0</v>
          </cell>
          <cell r="BW9">
            <v>6</v>
          </cell>
          <cell r="BX9" t="str">
            <v/>
          </cell>
          <cell r="BZ9" t="b">
            <v>0</v>
          </cell>
          <cell r="CA9">
            <v>6</v>
          </cell>
          <cell r="CB9" t="str">
            <v/>
          </cell>
          <cell r="CD9" t="b">
            <v>0</v>
          </cell>
          <cell r="CE9">
            <v>6</v>
          </cell>
          <cell r="CF9" t="str">
            <v/>
          </cell>
          <cell r="CJ9" t="str">
            <v>Black</v>
          </cell>
          <cell r="CN9">
            <v>0</v>
          </cell>
        </row>
        <row r="10">
          <cell r="A10" t="str">
            <v>Asperi</v>
          </cell>
          <cell r="D10" t="str">
            <v>Magical Beast</v>
          </cell>
          <cell r="N10" t="str">
            <v/>
          </cell>
          <cell r="BG10">
            <v>7</v>
          </cell>
          <cell r="BM10" t="str">
            <v>MM2</v>
          </cell>
          <cell r="BN10">
            <v>25</v>
          </cell>
          <cell r="BP10" t="b">
            <v>1</v>
          </cell>
          <cell r="BQ10" t="b">
            <v>0</v>
          </cell>
          <cell r="BR10" t="b">
            <v>0</v>
          </cell>
          <cell r="BS10">
            <v>6</v>
          </cell>
          <cell r="BT10" t="str">
            <v/>
          </cell>
          <cell r="BV10" t="b">
            <v>0</v>
          </cell>
          <cell r="BW10">
            <v>6</v>
          </cell>
          <cell r="BX10" t="str">
            <v/>
          </cell>
          <cell r="BY10" t="b">
            <v>0</v>
          </cell>
          <cell r="BZ10" t="b">
            <v>0</v>
          </cell>
          <cell r="CA10">
            <v>6</v>
          </cell>
          <cell r="CB10" t="str">
            <v/>
          </cell>
          <cell r="CD10" t="b">
            <v>0</v>
          </cell>
          <cell r="CE10">
            <v>6</v>
          </cell>
          <cell r="CF10" t="str">
            <v/>
          </cell>
          <cell r="CJ10" t="str">
            <v>Blue</v>
          </cell>
          <cell r="CN10">
            <v>0</v>
          </cell>
          <cell r="CP10">
            <v>1</v>
          </cell>
          <cell r="CQ10">
            <v>0</v>
          </cell>
          <cell r="CR10">
            <v>0</v>
          </cell>
          <cell r="CS10">
            <v>0</v>
          </cell>
          <cell r="CT10" t="str">
            <v>Link;Share Spells</v>
          </cell>
        </row>
        <row r="11">
          <cell r="A11" t="str">
            <v>Baboon</v>
          </cell>
          <cell r="C11" t="str">
            <v>Medium</v>
          </cell>
          <cell r="D11" t="str">
            <v>Animal</v>
          </cell>
          <cell r="F11">
            <v>1</v>
          </cell>
          <cell r="G11">
            <v>40</v>
          </cell>
          <cell r="I11">
            <v>30</v>
          </cell>
          <cell r="M11">
            <v>1</v>
          </cell>
          <cell r="N11" t="str">
            <v>Bite+5+0+2</v>
          </cell>
          <cell r="S11" t="str">
            <v>normal</v>
          </cell>
          <cell r="AA11">
            <v>15</v>
          </cell>
          <cell r="AB11">
            <v>14</v>
          </cell>
          <cell r="AC11">
            <v>12</v>
          </cell>
          <cell r="AD11">
            <v>2</v>
          </cell>
          <cell r="AE11">
            <v>12</v>
          </cell>
          <cell r="AF11">
            <v>4</v>
          </cell>
          <cell r="BG11">
            <v>1</v>
          </cell>
          <cell r="BM11" t="str">
            <v>MM</v>
          </cell>
          <cell r="BN11">
            <v>268</v>
          </cell>
          <cell r="BP11" t="b">
            <v>1</v>
          </cell>
          <cell r="BQ11" t="b">
            <v>0</v>
          </cell>
          <cell r="BR11" t="b">
            <v>0</v>
          </cell>
          <cell r="BS11">
            <v>6</v>
          </cell>
          <cell r="BT11" t="str">
            <v/>
          </cell>
          <cell r="BV11" t="b">
            <v>0</v>
          </cell>
          <cell r="BW11">
            <v>6</v>
          </cell>
          <cell r="BX11" t="str">
            <v/>
          </cell>
          <cell r="BY11" t="b">
            <v>0</v>
          </cell>
          <cell r="BZ11" t="b">
            <v>0</v>
          </cell>
          <cell r="CA11">
            <v>6</v>
          </cell>
          <cell r="CB11" t="str">
            <v/>
          </cell>
          <cell r="CD11" t="b">
            <v>0</v>
          </cell>
          <cell r="CE11">
            <v>6</v>
          </cell>
          <cell r="CF11" t="str">
            <v/>
          </cell>
          <cell r="CJ11" t="str">
            <v>Brass</v>
          </cell>
          <cell r="CN11">
            <v>0</v>
          </cell>
          <cell r="CP11">
            <v>2</v>
          </cell>
          <cell r="CQ11">
            <v>0</v>
          </cell>
          <cell r="CR11">
            <v>0</v>
          </cell>
          <cell r="CS11">
            <v>0</v>
          </cell>
        </row>
        <row r="12">
          <cell r="A12" t="str">
            <v>Badger</v>
          </cell>
          <cell r="C12" t="str">
            <v>Small</v>
          </cell>
          <cell r="D12" t="str">
            <v>Animal</v>
          </cell>
          <cell r="F12">
            <v>1</v>
          </cell>
          <cell r="G12">
            <v>30</v>
          </cell>
          <cell r="H12">
            <v>10</v>
          </cell>
          <cell r="M12">
            <v>1</v>
          </cell>
          <cell r="N12" t="str">
            <v>2 Claws+3+0+1,Bite+4+0+0</v>
          </cell>
          <cell r="S12" t="str">
            <v>normal</v>
          </cell>
          <cell r="AA12">
            <v>8</v>
          </cell>
          <cell r="AB12">
            <v>17</v>
          </cell>
          <cell r="AC12">
            <v>15</v>
          </cell>
          <cell r="AD12">
            <v>3</v>
          </cell>
          <cell r="AE12">
            <v>12</v>
          </cell>
          <cell r="AF12">
            <v>6</v>
          </cell>
          <cell r="BG12">
            <v>1</v>
          </cell>
          <cell r="BM12" t="str">
            <v>MM</v>
          </cell>
          <cell r="BN12">
            <v>268</v>
          </cell>
          <cell r="BP12" t="b">
            <v>1</v>
          </cell>
          <cell r="BQ12" t="b">
            <v>0</v>
          </cell>
          <cell r="BR12" t="b">
            <v>0</v>
          </cell>
          <cell r="BS12">
            <v>6</v>
          </cell>
          <cell r="BT12" t="str">
            <v/>
          </cell>
          <cell r="BV12" t="b">
            <v>0</v>
          </cell>
          <cell r="BW12">
            <v>6</v>
          </cell>
          <cell r="BX12" t="str">
            <v/>
          </cell>
          <cell r="BY12" t="b">
            <v>1</v>
          </cell>
          <cell r="BZ12" t="b">
            <v>0</v>
          </cell>
          <cell r="CA12">
            <v>6</v>
          </cell>
          <cell r="CB12" t="str">
            <v/>
          </cell>
          <cell r="CD12" t="b">
            <v>0</v>
          </cell>
          <cell r="CE12">
            <v>6</v>
          </cell>
          <cell r="CF12" t="str">
            <v/>
          </cell>
          <cell r="CJ12" t="str">
            <v>Bronze</v>
          </cell>
          <cell r="CN12">
            <v>31</v>
          </cell>
          <cell r="CP12">
            <v>3</v>
          </cell>
          <cell r="CQ12">
            <v>2</v>
          </cell>
          <cell r="CR12">
            <v>2</v>
          </cell>
          <cell r="CS12">
            <v>1</v>
          </cell>
          <cell r="CT12" t="str">
            <v>Evasion</v>
          </cell>
        </row>
        <row r="13">
          <cell r="A13" t="str">
            <v>Basilisk</v>
          </cell>
          <cell r="D13" t="str">
            <v>Magical Beast</v>
          </cell>
          <cell r="N13" t="str">
            <v/>
          </cell>
          <cell r="BG13">
            <v>10</v>
          </cell>
          <cell r="BM13" t="str">
            <v>MM</v>
          </cell>
          <cell r="BN13">
            <v>23</v>
          </cell>
          <cell r="BP13" t="b">
            <v>1</v>
          </cell>
          <cell r="BQ13" t="b">
            <v>0</v>
          </cell>
          <cell r="BR13" t="b">
            <v>0</v>
          </cell>
          <cell r="BS13">
            <v>6</v>
          </cell>
          <cell r="BT13" t="str">
            <v/>
          </cell>
          <cell r="BV13" t="b">
            <v>0</v>
          </cell>
          <cell r="BW13">
            <v>6</v>
          </cell>
          <cell r="BX13" t="str">
            <v/>
          </cell>
          <cell r="BY13" t="b">
            <v>0</v>
          </cell>
          <cell r="BZ13" t="b">
            <v>0</v>
          </cell>
          <cell r="CA13">
            <v>6</v>
          </cell>
          <cell r="CB13" t="str">
            <v/>
          </cell>
          <cell r="CD13" t="b">
            <v>0</v>
          </cell>
          <cell r="CE13">
            <v>6</v>
          </cell>
          <cell r="CF13" t="str">
            <v/>
          </cell>
          <cell r="CJ13" t="str">
            <v>Brown</v>
          </cell>
          <cell r="CP13">
            <v>4</v>
          </cell>
          <cell r="CQ13">
            <v>2</v>
          </cell>
          <cell r="CR13">
            <v>2</v>
          </cell>
          <cell r="CS13">
            <v>1</v>
          </cell>
        </row>
        <row r="14">
          <cell r="A14" t="str">
            <v>Bat</v>
          </cell>
          <cell r="C14" t="str">
            <v>Diminutive</v>
          </cell>
          <cell r="D14" t="str">
            <v>Animal</v>
          </cell>
          <cell r="F14">
            <v>0.25</v>
          </cell>
          <cell r="G14">
            <v>5</v>
          </cell>
          <cell r="J14">
            <v>40</v>
          </cell>
          <cell r="K14" t="str">
            <v>good</v>
          </cell>
          <cell r="M14">
            <v>0</v>
          </cell>
          <cell r="O14" t="str">
            <v xml:space="preserve"> ;</v>
          </cell>
          <cell r="S14" t="str">
            <v>normal</v>
          </cell>
          <cell r="AA14">
            <v>1</v>
          </cell>
          <cell r="AB14">
            <v>15</v>
          </cell>
          <cell r="AC14">
            <v>10</v>
          </cell>
          <cell r="AD14">
            <v>2</v>
          </cell>
          <cell r="AE14">
            <v>14</v>
          </cell>
          <cell r="AF14">
            <v>4</v>
          </cell>
          <cell r="AG14" t="str">
            <v>0;0</v>
          </cell>
          <cell r="AH14" t="str">
            <v>0;0</v>
          </cell>
          <cell r="AI14" t="str">
            <v>0;0</v>
          </cell>
          <cell r="AJ14" t="str">
            <v>0;0</v>
          </cell>
          <cell r="AK14" t="str">
            <v>0;0</v>
          </cell>
          <cell r="AL14" t="str">
            <v>0;12</v>
          </cell>
          <cell r="AN14" t="str">
            <v>0;0</v>
          </cell>
          <cell r="AO14" t="str">
            <v>0;-12</v>
          </cell>
          <cell r="AP14" t="str">
            <v>0;6</v>
          </cell>
          <cell r="AQ14" t="str">
            <v>4;0</v>
          </cell>
          <cell r="AR14" t="str">
            <v>0;0</v>
          </cell>
          <cell r="AS14" t="str">
            <v>0;0</v>
          </cell>
          <cell r="AT14" t="str">
            <v>0;0</v>
          </cell>
          <cell r="AU14" t="str">
            <v>0;6</v>
          </cell>
          <cell r="AV14" t="str">
            <v>0;0</v>
          </cell>
          <cell r="AW14" t="str">
            <v>0;0</v>
          </cell>
          <cell r="AX14" t="str">
            <v>Alertness</v>
          </cell>
          <cell r="BA14">
            <v>0</v>
          </cell>
          <cell r="BB14" t="str">
            <v>Neutral</v>
          </cell>
          <cell r="BD14" t="str">
            <v>Blindsense 10"</v>
          </cell>
          <cell r="BF14">
            <v>1</v>
          </cell>
          <cell r="BH14" t="str">
            <v>Normal</v>
          </cell>
          <cell r="BM14" t="str">
            <v>MM</v>
          </cell>
          <cell r="BN14">
            <v>268</v>
          </cell>
          <cell r="BP14" t="b">
            <v>1</v>
          </cell>
          <cell r="BQ14" t="b">
            <v>1</v>
          </cell>
          <cell r="BR14" t="b">
            <v>0</v>
          </cell>
          <cell r="BS14">
            <v>6</v>
          </cell>
          <cell r="BT14" t="str">
            <v/>
          </cell>
          <cell r="BV14" t="b">
            <v>0</v>
          </cell>
          <cell r="BW14">
            <v>6</v>
          </cell>
          <cell r="BX14" t="str">
            <v/>
          </cell>
          <cell r="BZ14" t="b">
            <v>0</v>
          </cell>
          <cell r="CA14">
            <v>6</v>
          </cell>
          <cell r="CB14" t="str">
            <v/>
          </cell>
          <cell r="CD14" t="b">
            <v>0</v>
          </cell>
          <cell r="CE14">
            <v>6</v>
          </cell>
          <cell r="CF14" t="str">
            <v/>
          </cell>
          <cell r="CJ14" t="str">
            <v>Chaos</v>
          </cell>
          <cell r="CP14">
            <v>5</v>
          </cell>
          <cell r="CQ14">
            <v>2</v>
          </cell>
          <cell r="CR14">
            <v>2</v>
          </cell>
          <cell r="CS14">
            <v>1</v>
          </cell>
        </row>
        <row r="15">
          <cell r="A15" t="str">
            <v>Bear, Black</v>
          </cell>
          <cell r="C15" t="str">
            <v>Medium</v>
          </cell>
          <cell r="D15" t="str">
            <v>Animal</v>
          </cell>
          <cell r="F15">
            <v>3</v>
          </cell>
          <cell r="G15">
            <v>40</v>
          </cell>
          <cell r="M15">
            <v>2</v>
          </cell>
          <cell r="N15" t="str">
            <v>2 Claws+4+0+1,Bite+5+0+0</v>
          </cell>
          <cell r="O15" t="str">
            <v>1d4;1d6</v>
          </cell>
          <cell r="S15" t="str">
            <v>normal</v>
          </cell>
          <cell r="AA15">
            <v>19</v>
          </cell>
          <cell r="AB15">
            <v>13</v>
          </cell>
          <cell r="AC15">
            <v>15</v>
          </cell>
          <cell r="AD15">
            <v>2</v>
          </cell>
          <cell r="AE15">
            <v>12</v>
          </cell>
          <cell r="AF15">
            <v>6</v>
          </cell>
          <cell r="BG15">
            <v>4</v>
          </cell>
          <cell r="BM15" t="str">
            <v>MM</v>
          </cell>
          <cell r="BN15">
            <v>269</v>
          </cell>
          <cell r="BP15" t="b">
            <v>1</v>
          </cell>
          <cell r="BQ15" t="b">
            <v>0</v>
          </cell>
          <cell r="BR15" t="b">
            <v>0</v>
          </cell>
          <cell r="BS15">
            <v>6</v>
          </cell>
          <cell r="BT15" t="str">
            <v/>
          </cell>
          <cell r="BV15" t="b">
            <v>0</v>
          </cell>
          <cell r="BW15">
            <v>6</v>
          </cell>
          <cell r="BX15" t="str">
            <v/>
          </cell>
          <cell r="BY15" t="b">
            <v>1</v>
          </cell>
          <cell r="BZ15" t="b">
            <v>0</v>
          </cell>
          <cell r="CA15">
            <v>6</v>
          </cell>
          <cell r="CB15" t="str">
            <v/>
          </cell>
          <cell r="CD15" t="b">
            <v>0</v>
          </cell>
          <cell r="CE15">
            <v>6</v>
          </cell>
          <cell r="CF15" t="str">
            <v/>
          </cell>
          <cell r="CJ15" t="str">
            <v>Copper</v>
          </cell>
          <cell r="CP15">
            <v>6</v>
          </cell>
          <cell r="CQ15">
            <v>4</v>
          </cell>
          <cell r="CR15">
            <v>4</v>
          </cell>
          <cell r="CS15">
            <v>2</v>
          </cell>
          <cell r="CT15" t="str">
            <v>Devotion</v>
          </cell>
        </row>
        <row r="16">
          <cell r="A16" t="str">
            <v>Bear, Brown</v>
          </cell>
          <cell r="C16" t="str">
            <v>Large</v>
          </cell>
          <cell r="D16" t="str">
            <v>Animal</v>
          </cell>
          <cell r="F16">
            <v>6</v>
          </cell>
          <cell r="G16">
            <v>40</v>
          </cell>
          <cell r="M16">
            <v>2</v>
          </cell>
          <cell r="N16" t="str">
            <v>2 Claws+5+0+1,Bite+6-1+0</v>
          </cell>
          <cell r="S16" t="str">
            <v>normal</v>
          </cell>
          <cell r="AA16">
            <v>27</v>
          </cell>
          <cell r="AB16">
            <v>13</v>
          </cell>
          <cell r="AC16">
            <v>19</v>
          </cell>
          <cell r="AD16">
            <v>2</v>
          </cell>
          <cell r="AE16">
            <v>12</v>
          </cell>
          <cell r="AF16">
            <v>6</v>
          </cell>
          <cell r="AG16" t="str">
            <v>listen,spot,swim</v>
          </cell>
          <cell r="BA16">
            <v>4</v>
          </cell>
          <cell r="BB16" t="str">
            <v>Lawful Good</v>
          </cell>
          <cell r="BG16">
            <v>7</v>
          </cell>
          <cell r="BM16" t="str">
            <v>MM</v>
          </cell>
          <cell r="BN16">
            <v>269</v>
          </cell>
          <cell r="BP16" t="b">
            <v>1</v>
          </cell>
          <cell r="BQ16" t="b">
            <v>1</v>
          </cell>
          <cell r="BR16" t="b">
            <v>0</v>
          </cell>
          <cell r="BS16">
            <v>6</v>
          </cell>
          <cell r="BT16" t="str">
            <v/>
          </cell>
          <cell r="BV16" t="b">
            <v>0</v>
          </cell>
          <cell r="BW16">
            <v>6</v>
          </cell>
          <cell r="BX16" t="str">
            <v/>
          </cell>
          <cell r="BY16" t="b">
            <v>1</v>
          </cell>
          <cell r="BZ16" t="b">
            <v>0</v>
          </cell>
          <cell r="CA16">
            <v>6</v>
          </cell>
          <cell r="CB16" t="str">
            <v/>
          </cell>
          <cell r="CD16" t="b">
            <v>0</v>
          </cell>
          <cell r="CE16">
            <v>6</v>
          </cell>
          <cell r="CF16" t="str">
            <v/>
          </cell>
          <cell r="CJ16" t="str">
            <v>Crystal</v>
          </cell>
          <cell r="CP16">
            <v>7</v>
          </cell>
          <cell r="CQ16">
            <v>4</v>
          </cell>
          <cell r="CR16">
            <v>4</v>
          </cell>
          <cell r="CS16">
            <v>2</v>
          </cell>
        </row>
        <row r="17">
          <cell r="A17" t="str">
            <v>Bear, Polar</v>
          </cell>
          <cell r="C17" t="str">
            <v>Large</v>
          </cell>
          <cell r="D17" t="str">
            <v>Animal</v>
          </cell>
          <cell r="F17">
            <v>8</v>
          </cell>
          <cell r="G17">
            <v>40</v>
          </cell>
          <cell r="L17">
            <v>30</v>
          </cell>
          <cell r="M17">
            <v>5</v>
          </cell>
          <cell r="N17" t="str">
            <v>2 Claws+5+0+1,Bite+7+0+0</v>
          </cell>
          <cell r="O17" t="str">
            <v>1d8;2d8</v>
          </cell>
          <cell r="S17" t="str">
            <v>normal</v>
          </cell>
          <cell r="AA17">
            <v>27</v>
          </cell>
          <cell r="AB17">
            <v>13</v>
          </cell>
          <cell r="AC17">
            <v>19</v>
          </cell>
          <cell r="AD17">
            <v>2</v>
          </cell>
          <cell r="AE17">
            <v>12</v>
          </cell>
          <cell r="AF17">
            <v>6</v>
          </cell>
          <cell r="BG17">
            <v>10</v>
          </cell>
          <cell r="BM17" t="str">
            <v>MM</v>
          </cell>
          <cell r="BN17">
            <v>269</v>
          </cell>
          <cell r="BP17" t="b">
            <v>1</v>
          </cell>
          <cell r="BQ17" t="b">
            <v>0</v>
          </cell>
          <cell r="BR17" t="b">
            <v>0</v>
          </cell>
          <cell r="BS17">
            <v>6</v>
          </cell>
          <cell r="BT17" t="str">
            <v/>
          </cell>
          <cell r="BV17" t="b">
            <v>0</v>
          </cell>
          <cell r="BW17">
            <v>6</v>
          </cell>
          <cell r="BX17" t="str">
            <v/>
          </cell>
          <cell r="BY17" t="b">
            <v>1</v>
          </cell>
          <cell r="BZ17" t="b">
            <v>0</v>
          </cell>
          <cell r="CA17">
            <v>6</v>
          </cell>
          <cell r="CB17" t="str">
            <v/>
          </cell>
          <cell r="CD17" t="b">
            <v>0</v>
          </cell>
          <cell r="CE17">
            <v>6</v>
          </cell>
          <cell r="CF17" t="str">
            <v/>
          </cell>
          <cell r="CJ17" t="str">
            <v>Emerald</v>
          </cell>
          <cell r="CP17">
            <v>8</v>
          </cell>
          <cell r="CQ17">
            <v>4</v>
          </cell>
          <cell r="CR17">
            <v>4</v>
          </cell>
          <cell r="CS17">
            <v>2</v>
          </cell>
        </row>
        <row r="18">
          <cell r="A18" t="str">
            <v>Bison</v>
          </cell>
          <cell r="C18" t="str">
            <v>Large</v>
          </cell>
          <cell r="D18" t="str">
            <v>Animal</v>
          </cell>
          <cell r="N18" t="str">
            <v/>
          </cell>
          <cell r="BG18">
            <v>4</v>
          </cell>
          <cell r="BM18" t="str">
            <v>MM</v>
          </cell>
          <cell r="BN18">
            <v>269</v>
          </cell>
          <cell r="BP18" t="b">
            <v>1</v>
          </cell>
          <cell r="BQ18" t="b">
            <v>0</v>
          </cell>
          <cell r="BR18" t="b">
            <v>0</v>
          </cell>
          <cell r="BS18">
            <v>6</v>
          </cell>
          <cell r="BT18" t="str">
            <v/>
          </cell>
          <cell r="BV18" t="b">
            <v>0</v>
          </cell>
          <cell r="BW18">
            <v>6</v>
          </cell>
          <cell r="BX18" t="str">
            <v/>
          </cell>
          <cell r="BY18" t="b">
            <v>1</v>
          </cell>
          <cell r="BZ18" t="b">
            <v>0</v>
          </cell>
          <cell r="CA18">
            <v>6</v>
          </cell>
          <cell r="CB18" t="str">
            <v/>
          </cell>
          <cell r="CD18" t="b">
            <v>0</v>
          </cell>
          <cell r="CE18">
            <v>6</v>
          </cell>
          <cell r="CF18" t="str">
            <v/>
          </cell>
          <cell r="CJ18" t="str">
            <v>Ethereal</v>
          </cell>
          <cell r="CP18">
            <v>9</v>
          </cell>
          <cell r="CQ18">
            <v>6</v>
          </cell>
          <cell r="CR18">
            <v>6</v>
          </cell>
          <cell r="CS18">
            <v>3</v>
          </cell>
          <cell r="CT18" t="str">
            <v>Multiattack</v>
          </cell>
        </row>
        <row r="19">
          <cell r="A19" t="str">
            <v>Blink Dog</v>
          </cell>
          <cell r="C19" t="str">
            <v>Medium</v>
          </cell>
          <cell r="D19" t="str">
            <v>Magical Beast</v>
          </cell>
          <cell r="F19">
            <v>4</v>
          </cell>
          <cell r="G19">
            <v>40</v>
          </cell>
          <cell r="M19">
            <v>3</v>
          </cell>
          <cell r="N19" t="str">
            <v>Bite+5+0+2</v>
          </cell>
          <cell r="O19" t="str">
            <v>1d6;</v>
          </cell>
          <cell r="S19" t="str">
            <v>normal</v>
          </cell>
          <cell r="T19">
            <v>60</v>
          </cell>
          <cell r="AA19">
            <v>10</v>
          </cell>
          <cell r="AB19">
            <v>17</v>
          </cell>
          <cell r="AC19">
            <v>10</v>
          </cell>
          <cell r="AD19">
            <v>10</v>
          </cell>
          <cell r="AE19">
            <v>13</v>
          </cell>
          <cell r="AF19">
            <v>11</v>
          </cell>
          <cell r="AG19" t="str">
            <v>0;0</v>
          </cell>
          <cell r="AH19" t="str">
            <v>0;0</v>
          </cell>
          <cell r="AI19" t="str">
            <v>0;0</v>
          </cell>
          <cell r="AJ19" t="str">
            <v>0;0</v>
          </cell>
          <cell r="AK19" t="str">
            <v>0;0</v>
          </cell>
          <cell r="AL19" t="str">
            <v>0;0</v>
          </cell>
          <cell r="AN19" t="str">
            <v>0;0</v>
          </cell>
          <cell r="AO19" t="str">
            <v>0;4</v>
          </cell>
          <cell r="AP19" t="str">
            <v>4;0</v>
          </cell>
          <cell r="AQ19" t="str">
            <v>0;0</v>
          </cell>
          <cell r="AR19" t="str">
            <v>0;0</v>
          </cell>
          <cell r="AS19" t="str">
            <v>2;0</v>
          </cell>
          <cell r="AT19" t="str">
            <v>0;0</v>
          </cell>
          <cell r="AU19" t="str">
            <v>4;0</v>
          </cell>
          <cell r="AV19" t="str">
            <v>3;0</v>
          </cell>
          <cell r="AW19" t="str">
            <v>0;0</v>
          </cell>
          <cell r="AX19" t="str">
            <v>Iron Will;Run;Track;</v>
          </cell>
          <cell r="BB19" t="str">
            <v>Lawful Good</v>
          </cell>
          <cell r="BD19" t="str">
            <v>Blink;Dimension Door;Scent</v>
          </cell>
          <cell r="BF19">
            <v>5</v>
          </cell>
          <cell r="BG19">
            <v>4</v>
          </cell>
          <cell r="BH19" t="str">
            <v>Improved</v>
          </cell>
          <cell r="BM19" t="str">
            <v>MM</v>
          </cell>
          <cell r="BN19">
            <v>28</v>
          </cell>
          <cell r="BO19" t="str">
            <v>CW</v>
          </cell>
          <cell r="BP19" t="b">
            <v>1</v>
          </cell>
          <cell r="BQ19" t="b">
            <v>0</v>
          </cell>
          <cell r="BR19" t="b">
            <v>0</v>
          </cell>
          <cell r="BS19">
            <v>6</v>
          </cell>
          <cell r="BT19" t="str">
            <v/>
          </cell>
          <cell r="BU19" t="b">
            <v>0</v>
          </cell>
          <cell r="BV19" t="b">
            <v>0</v>
          </cell>
          <cell r="BW19">
            <v>6</v>
          </cell>
          <cell r="BX19" t="str">
            <v/>
          </cell>
          <cell r="BY19" t="b">
            <v>0</v>
          </cell>
          <cell r="BZ19" t="b">
            <v>0</v>
          </cell>
          <cell r="CA19">
            <v>6</v>
          </cell>
          <cell r="CB19" t="str">
            <v/>
          </cell>
          <cell r="CC19" t="b">
            <v>0</v>
          </cell>
          <cell r="CD19" t="b">
            <v>0</v>
          </cell>
          <cell r="CE19">
            <v>6</v>
          </cell>
          <cell r="CF19" t="str">
            <v/>
          </cell>
          <cell r="CJ19" t="str">
            <v>Fang</v>
          </cell>
          <cell r="CP19">
            <v>10</v>
          </cell>
          <cell r="CQ19">
            <v>6</v>
          </cell>
          <cell r="CR19">
            <v>6</v>
          </cell>
          <cell r="CS19">
            <v>3</v>
          </cell>
        </row>
        <row r="20">
          <cell r="A20" t="str">
            <v>Boar</v>
          </cell>
          <cell r="C20" t="str">
            <v>Medium</v>
          </cell>
          <cell r="D20" t="str">
            <v>Animal</v>
          </cell>
          <cell r="F20">
            <v>3</v>
          </cell>
          <cell r="G20">
            <v>40</v>
          </cell>
          <cell r="M20">
            <v>2</v>
          </cell>
          <cell r="N20" t="str">
            <v>Gore+6+0+2</v>
          </cell>
          <cell r="S20" t="str">
            <v>normal</v>
          </cell>
          <cell r="AA20">
            <v>15</v>
          </cell>
          <cell r="AB20">
            <v>10</v>
          </cell>
          <cell r="AC20">
            <v>17</v>
          </cell>
          <cell r="AD20">
            <v>2</v>
          </cell>
          <cell r="AE20">
            <v>13</v>
          </cell>
          <cell r="AF20">
            <v>4</v>
          </cell>
          <cell r="AG20" t="str">
            <v>listen,spot</v>
          </cell>
          <cell r="BA20">
            <v>3</v>
          </cell>
          <cell r="BB20" t="str">
            <v>Neutral</v>
          </cell>
          <cell r="BG20">
            <v>4</v>
          </cell>
          <cell r="BM20" t="str">
            <v>MM</v>
          </cell>
          <cell r="BN20">
            <v>270</v>
          </cell>
          <cell r="BP20" t="b">
            <v>1</v>
          </cell>
          <cell r="BQ20" t="b">
            <v>1</v>
          </cell>
          <cell r="BR20" t="b">
            <v>0</v>
          </cell>
          <cell r="BS20">
            <v>6</v>
          </cell>
          <cell r="BT20" t="str">
            <v/>
          </cell>
          <cell r="BV20" t="b">
            <v>0</v>
          </cell>
          <cell r="BW20">
            <v>6</v>
          </cell>
          <cell r="BX20" t="str">
            <v/>
          </cell>
          <cell r="BY20" t="b">
            <v>1</v>
          </cell>
          <cell r="BZ20" t="b">
            <v>0</v>
          </cell>
          <cell r="CA20">
            <v>6</v>
          </cell>
          <cell r="CB20" t="str">
            <v/>
          </cell>
          <cell r="CD20" t="b">
            <v>0</v>
          </cell>
          <cell r="CE20">
            <v>6</v>
          </cell>
          <cell r="CF20" t="str">
            <v/>
          </cell>
          <cell r="CJ20" t="str">
            <v>Force</v>
          </cell>
          <cell r="CP20">
            <v>11</v>
          </cell>
          <cell r="CQ20">
            <v>6</v>
          </cell>
          <cell r="CR20">
            <v>6</v>
          </cell>
          <cell r="CS20">
            <v>3</v>
          </cell>
        </row>
        <row r="21">
          <cell r="A21" t="str">
            <v>Bull</v>
          </cell>
          <cell r="C21" t="str">
            <v>Large</v>
          </cell>
          <cell r="D21" t="str">
            <v>Animal</v>
          </cell>
          <cell r="N21" t="str">
            <v/>
          </cell>
          <cell r="BG21">
            <v>7</v>
          </cell>
          <cell r="BM21" t="str">
            <v>PGtA</v>
          </cell>
          <cell r="BP21" t="b">
            <v>0</v>
          </cell>
          <cell r="BQ21" t="b">
            <v>0</v>
          </cell>
          <cell r="BR21" t="b">
            <v>0</v>
          </cell>
          <cell r="BS21">
            <v>6</v>
          </cell>
          <cell r="BT21" t="str">
            <v/>
          </cell>
          <cell r="BV21" t="b">
            <v>0</v>
          </cell>
          <cell r="BW21">
            <v>6</v>
          </cell>
          <cell r="BX21" t="str">
            <v/>
          </cell>
          <cell r="BY21" t="b">
            <v>1</v>
          </cell>
          <cell r="BZ21" t="b">
            <v>0</v>
          </cell>
          <cell r="CA21">
            <v>6</v>
          </cell>
          <cell r="CB21" t="str">
            <v/>
          </cell>
          <cell r="CD21" t="b">
            <v>0</v>
          </cell>
          <cell r="CE21">
            <v>6</v>
          </cell>
          <cell r="CF21" t="str">
            <v/>
          </cell>
          <cell r="CJ21" t="str">
            <v>Gold</v>
          </cell>
          <cell r="CP21">
            <v>12</v>
          </cell>
          <cell r="CQ21">
            <v>8</v>
          </cell>
          <cell r="CR21">
            <v>8</v>
          </cell>
          <cell r="CS21">
            <v>4</v>
          </cell>
        </row>
        <row r="22">
          <cell r="A22" t="str">
            <v>Bullete</v>
          </cell>
          <cell r="D22" t="str">
            <v>Magical Beast</v>
          </cell>
          <cell r="N22" t="str">
            <v/>
          </cell>
          <cell r="BG22">
            <v>13</v>
          </cell>
          <cell r="BM22" t="str">
            <v>MM</v>
          </cell>
          <cell r="BN22">
            <v>30</v>
          </cell>
          <cell r="BP22" t="b">
            <v>1</v>
          </cell>
          <cell r="BQ22" t="b">
            <v>0</v>
          </cell>
          <cell r="BR22" t="b">
            <v>0</v>
          </cell>
          <cell r="BS22">
            <v>6</v>
          </cell>
          <cell r="BT22" t="str">
            <v/>
          </cell>
          <cell r="BV22" t="b">
            <v>0</v>
          </cell>
          <cell r="BW22">
            <v>6</v>
          </cell>
          <cell r="BX22" t="str">
            <v/>
          </cell>
          <cell r="BY22" t="b">
            <v>0</v>
          </cell>
          <cell r="BZ22" t="b">
            <v>0</v>
          </cell>
          <cell r="CA22">
            <v>6</v>
          </cell>
          <cell r="CB22" t="str">
            <v/>
          </cell>
          <cell r="CD22" t="b">
            <v>0</v>
          </cell>
          <cell r="CE22">
            <v>6</v>
          </cell>
          <cell r="CF22" t="str">
            <v/>
          </cell>
          <cell r="CJ22" t="str">
            <v>Green</v>
          </cell>
          <cell r="CP22">
            <v>13</v>
          </cell>
          <cell r="CQ22">
            <v>8</v>
          </cell>
          <cell r="CR22">
            <v>8</v>
          </cell>
          <cell r="CS22">
            <v>4</v>
          </cell>
        </row>
        <row r="23">
          <cell r="A23" t="str">
            <v>Camel</v>
          </cell>
          <cell r="C23" t="str">
            <v>Large</v>
          </cell>
          <cell r="D23" t="str">
            <v>Animal</v>
          </cell>
          <cell r="N23" t="str">
            <v/>
          </cell>
          <cell r="BG23">
            <v>1</v>
          </cell>
          <cell r="BM23" t="str">
            <v>MM</v>
          </cell>
          <cell r="BN23">
            <v>270</v>
          </cell>
          <cell r="BP23" t="b">
            <v>1</v>
          </cell>
          <cell r="BQ23" t="b">
            <v>0</v>
          </cell>
          <cell r="BR23" t="b">
            <v>0</v>
          </cell>
          <cell r="BS23">
            <v>6</v>
          </cell>
          <cell r="BT23" t="str">
            <v/>
          </cell>
          <cell r="BV23" t="b">
            <v>0</v>
          </cell>
          <cell r="BW23">
            <v>6</v>
          </cell>
          <cell r="BX23" t="str">
            <v/>
          </cell>
          <cell r="BY23" t="b">
            <v>1</v>
          </cell>
          <cell r="BZ23" t="b">
            <v>0</v>
          </cell>
          <cell r="CA23">
            <v>6</v>
          </cell>
          <cell r="CB23" t="str">
            <v/>
          </cell>
          <cell r="CD23" t="b">
            <v>0</v>
          </cell>
          <cell r="CE23">
            <v>6</v>
          </cell>
          <cell r="CF23" t="str">
            <v/>
          </cell>
          <cell r="CJ23" t="str">
            <v>Howling</v>
          </cell>
          <cell r="CP23">
            <v>14</v>
          </cell>
          <cell r="CQ23">
            <v>8</v>
          </cell>
          <cell r="CR23">
            <v>8</v>
          </cell>
          <cell r="CS23">
            <v>4</v>
          </cell>
        </row>
        <row r="24">
          <cell r="A24" t="str">
            <v>Carp</v>
          </cell>
          <cell r="C24" t="str">
            <v>Diminutive</v>
          </cell>
          <cell r="D24" t="str">
            <v>Animal</v>
          </cell>
          <cell r="E24" t="str">
            <v>Aquatic</v>
          </cell>
          <cell r="F24">
            <v>1</v>
          </cell>
          <cell r="L24">
            <v>10</v>
          </cell>
          <cell r="S24" t="str">
            <v>normal</v>
          </cell>
          <cell r="AA24">
            <v>1</v>
          </cell>
          <cell r="AB24">
            <v>20</v>
          </cell>
          <cell r="AC24">
            <v>10</v>
          </cell>
          <cell r="BM24" t="str">
            <v>OA</v>
          </cell>
          <cell r="BP24" t="b">
            <v>0</v>
          </cell>
          <cell r="BQ24" t="b">
            <v>0</v>
          </cell>
          <cell r="BR24" t="b">
            <v>0</v>
          </cell>
          <cell r="BS24">
            <v>6</v>
          </cell>
          <cell r="BT24" t="str">
            <v/>
          </cell>
          <cell r="BV24" t="b">
            <v>0</v>
          </cell>
          <cell r="BW24">
            <v>6</v>
          </cell>
          <cell r="BX24" t="str">
            <v/>
          </cell>
          <cell r="BZ24" t="b">
            <v>0</v>
          </cell>
          <cell r="CA24">
            <v>6</v>
          </cell>
          <cell r="CB24" t="str">
            <v/>
          </cell>
          <cell r="CD24" t="b">
            <v>0</v>
          </cell>
          <cell r="CE24">
            <v>6</v>
          </cell>
          <cell r="CF24" t="str">
            <v/>
          </cell>
          <cell r="CJ24" t="str">
            <v>Oceanus</v>
          </cell>
          <cell r="CP24">
            <v>15</v>
          </cell>
          <cell r="CQ24">
            <v>10</v>
          </cell>
          <cell r="CR24">
            <v>10</v>
          </cell>
          <cell r="CS24">
            <v>5</v>
          </cell>
          <cell r="CT24" t="str">
            <v>Improved Evasion</v>
          </cell>
        </row>
        <row r="25">
          <cell r="A25" t="str">
            <v>Cat</v>
          </cell>
          <cell r="C25" t="str">
            <v>Tiny</v>
          </cell>
          <cell r="D25" t="str">
            <v>Animal</v>
          </cell>
          <cell r="F25">
            <v>0.5</v>
          </cell>
          <cell r="G25">
            <v>30</v>
          </cell>
          <cell r="M25">
            <v>0</v>
          </cell>
          <cell r="N25" t="str">
            <v>2 Claws+4+0+1,Bite+5+0+0</v>
          </cell>
          <cell r="O25" t="str">
            <v>1d2;1d3;</v>
          </cell>
          <cell r="S25" t="str">
            <v>normal</v>
          </cell>
          <cell r="AA25">
            <v>3</v>
          </cell>
          <cell r="AB25">
            <v>15</v>
          </cell>
          <cell r="AC25">
            <v>10</v>
          </cell>
          <cell r="AD25">
            <v>2</v>
          </cell>
          <cell r="AE25">
            <v>12</v>
          </cell>
          <cell r="AF25">
            <v>7</v>
          </cell>
          <cell r="AG25" t="str">
            <v>0;8</v>
          </cell>
          <cell r="AH25" t="str">
            <v>0;0</v>
          </cell>
          <cell r="AI25" t="str">
            <v>0;4</v>
          </cell>
          <cell r="AJ25" t="str">
            <v>0;0</v>
          </cell>
          <cell r="AK25" t="str">
            <v>0;0</v>
          </cell>
          <cell r="AL25" t="str">
            <v>0;12</v>
          </cell>
          <cell r="AN25" t="str">
            <v>0;0</v>
          </cell>
          <cell r="AO25" t="str">
            <v>0;8</v>
          </cell>
          <cell r="AP25" t="str">
            <v>2;0</v>
          </cell>
          <cell r="AQ25" t="str">
            <v>0;4</v>
          </cell>
          <cell r="AR25" t="str">
            <v>0;0</v>
          </cell>
          <cell r="AS25" t="str">
            <v>0;0</v>
          </cell>
          <cell r="AT25" t="str">
            <v>0;0</v>
          </cell>
          <cell r="AU25" t="str">
            <v>2;0</v>
          </cell>
          <cell r="AV25" t="str">
            <v>0;0</v>
          </cell>
          <cell r="AW25" t="str">
            <v>0;0</v>
          </cell>
          <cell r="AX25" t="str">
            <v>Weapon Finesse</v>
          </cell>
          <cell r="BA25">
            <v>0</v>
          </cell>
          <cell r="BB25" t="str">
            <v>Neutral</v>
          </cell>
          <cell r="BD25" t="str">
            <v>Scent</v>
          </cell>
          <cell r="BF25">
            <v>1</v>
          </cell>
          <cell r="BH25" t="str">
            <v>Normal</v>
          </cell>
          <cell r="BM25" t="str">
            <v>MM</v>
          </cell>
          <cell r="BN25">
            <v>270</v>
          </cell>
          <cell r="BP25" t="b">
            <v>1</v>
          </cell>
          <cell r="BQ25" t="b">
            <v>0</v>
          </cell>
          <cell r="BR25" t="b">
            <v>0</v>
          </cell>
          <cell r="BS25">
            <v>6</v>
          </cell>
          <cell r="BT25" t="str">
            <v/>
          </cell>
          <cell r="BV25" t="b">
            <v>0</v>
          </cell>
          <cell r="BW25">
            <v>6</v>
          </cell>
          <cell r="BX25" t="str">
            <v/>
          </cell>
          <cell r="BZ25" t="b">
            <v>0</v>
          </cell>
          <cell r="CA25">
            <v>6</v>
          </cell>
          <cell r="CB25" t="str">
            <v/>
          </cell>
          <cell r="CD25" t="b">
            <v>0</v>
          </cell>
          <cell r="CE25">
            <v>6</v>
          </cell>
          <cell r="CF25" t="str">
            <v/>
          </cell>
          <cell r="CJ25" t="str">
            <v>Prismatic</v>
          </cell>
          <cell r="CP25">
            <v>16</v>
          </cell>
          <cell r="CQ25">
            <v>10</v>
          </cell>
          <cell r="CR25">
            <v>10</v>
          </cell>
          <cell r="CS25">
            <v>5</v>
          </cell>
        </row>
        <row r="26">
          <cell r="A26" t="str">
            <v>Cheetah</v>
          </cell>
          <cell r="C26" t="str">
            <v>Medium</v>
          </cell>
          <cell r="D26" t="str">
            <v>Animal</v>
          </cell>
          <cell r="F26">
            <v>3</v>
          </cell>
          <cell r="G26">
            <v>50</v>
          </cell>
          <cell r="M26">
            <v>1</v>
          </cell>
          <cell r="N26" t="str">
            <v>Bite+5+0+1,2 Claws+2+0+0</v>
          </cell>
          <cell r="S26" t="str">
            <v>normal</v>
          </cell>
          <cell r="AA26">
            <v>16</v>
          </cell>
          <cell r="AB26">
            <v>19</v>
          </cell>
          <cell r="AC26">
            <v>15</v>
          </cell>
          <cell r="AD26">
            <v>2</v>
          </cell>
          <cell r="AE26">
            <v>12</v>
          </cell>
          <cell r="AF26">
            <v>6</v>
          </cell>
          <cell r="BG26">
            <v>4</v>
          </cell>
          <cell r="BM26" t="str">
            <v>MM</v>
          </cell>
          <cell r="BN26">
            <v>271</v>
          </cell>
          <cell r="BP26" t="b">
            <v>1</v>
          </cell>
          <cell r="BQ26" t="b">
            <v>0</v>
          </cell>
          <cell r="BR26" t="b">
            <v>0</v>
          </cell>
          <cell r="BS26">
            <v>6</v>
          </cell>
          <cell r="BT26" t="str">
            <v/>
          </cell>
          <cell r="BV26" t="b">
            <v>0</v>
          </cell>
          <cell r="BW26">
            <v>6</v>
          </cell>
          <cell r="BX26" t="str">
            <v/>
          </cell>
          <cell r="BY26" t="b">
            <v>1</v>
          </cell>
          <cell r="BZ26" t="b">
            <v>0</v>
          </cell>
          <cell r="CA26">
            <v>6</v>
          </cell>
          <cell r="CB26" t="str">
            <v/>
          </cell>
          <cell r="CD26" t="b">
            <v>0</v>
          </cell>
          <cell r="CE26">
            <v>6</v>
          </cell>
          <cell r="CF26" t="str">
            <v/>
          </cell>
          <cell r="CJ26" t="str">
            <v>Pyroclastic</v>
          </cell>
          <cell r="CP26">
            <v>17</v>
          </cell>
          <cell r="CQ26">
            <v>10</v>
          </cell>
          <cell r="CR26">
            <v>10</v>
          </cell>
          <cell r="CS26">
            <v>5</v>
          </cell>
        </row>
        <row r="27">
          <cell r="A27" t="str">
            <v>Chimera</v>
          </cell>
          <cell r="D27" t="str">
            <v>Magical Beast</v>
          </cell>
          <cell r="N27" t="str">
            <v/>
          </cell>
          <cell r="BG27">
            <v>13</v>
          </cell>
          <cell r="BM27" t="str">
            <v>MM</v>
          </cell>
          <cell r="BN27">
            <v>34</v>
          </cell>
          <cell r="BP27" t="b">
            <v>1</v>
          </cell>
          <cell r="BQ27" t="b">
            <v>0</v>
          </cell>
          <cell r="BR27" t="b">
            <v>0</v>
          </cell>
          <cell r="BS27">
            <v>6</v>
          </cell>
          <cell r="BT27" t="str">
            <v/>
          </cell>
          <cell r="BV27" t="b">
            <v>0</v>
          </cell>
          <cell r="BW27">
            <v>6</v>
          </cell>
          <cell r="BX27" t="str">
            <v/>
          </cell>
          <cell r="BY27" t="b">
            <v>0</v>
          </cell>
          <cell r="BZ27" t="b">
            <v>0</v>
          </cell>
          <cell r="CA27">
            <v>6</v>
          </cell>
          <cell r="CB27" t="str">
            <v/>
          </cell>
          <cell r="CD27" t="b">
            <v>0</v>
          </cell>
          <cell r="CE27">
            <v>6</v>
          </cell>
          <cell r="CF27" t="str">
            <v/>
          </cell>
          <cell r="CJ27" t="str">
            <v>Radiant</v>
          </cell>
          <cell r="CP27">
            <v>18</v>
          </cell>
          <cell r="CQ27">
            <v>12</v>
          </cell>
          <cell r="CR27">
            <v>12</v>
          </cell>
          <cell r="CS27">
            <v>6</v>
          </cell>
        </row>
        <row r="28">
          <cell r="A28" t="str">
            <v>Clockwork Mender</v>
          </cell>
          <cell r="C28" t="str">
            <v>Tiny</v>
          </cell>
          <cell r="D28" t="str">
            <v>Magical Beast</v>
          </cell>
          <cell r="F28">
            <v>1</v>
          </cell>
          <cell r="G28">
            <v>10</v>
          </cell>
          <cell r="J28">
            <v>30</v>
          </cell>
          <cell r="K28" t="str">
            <v>perfect</v>
          </cell>
          <cell r="M28">
            <v>2</v>
          </cell>
          <cell r="N28" t="str">
            <v>Sting</v>
          </cell>
          <cell r="O28" t="str">
            <v>1d2;</v>
          </cell>
          <cell r="S28" t="str">
            <v>normal</v>
          </cell>
          <cell r="T28">
            <v>60</v>
          </cell>
          <cell r="AA28">
            <v>3</v>
          </cell>
          <cell r="AB28">
            <v>19</v>
          </cell>
          <cell r="AC28" t="str">
            <v>-</v>
          </cell>
          <cell r="AD28">
            <v>4</v>
          </cell>
          <cell r="AE28">
            <v>12</v>
          </cell>
          <cell r="AF28">
            <v>10</v>
          </cell>
          <cell r="AG28" t="str">
            <v>0;0</v>
          </cell>
          <cell r="AH28" t="str">
            <v>0;0</v>
          </cell>
          <cell r="AI28" t="str">
            <v>0;0</v>
          </cell>
          <cell r="AJ28" t="str">
            <v>0;0</v>
          </cell>
          <cell r="AK28" t="str">
            <v>0;0</v>
          </cell>
          <cell r="AL28" t="str">
            <v>0;12</v>
          </cell>
          <cell r="AN28" t="str">
            <v>0;0</v>
          </cell>
          <cell r="AO28" t="str">
            <v>0;0</v>
          </cell>
          <cell r="AP28" t="str">
            <v>0;1</v>
          </cell>
          <cell r="AQ28" t="str">
            <v>0;0</v>
          </cell>
          <cell r="AR28" t="str">
            <v>0;0</v>
          </cell>
          <cell r="AS28" t="str">
            <v>0;0</v>
          </cell>
          <cell r="AT28" t="str">
            <v>0;0</v>
          </cell>
          <cell r="AU28" t="str">
            <v>0;1</v>
          </cell>
          <cell r="AV28" t="str">
            <v>0;0</v>
          </cell>
          <cell r="AW28" t="str">
            <v>0;0</v>
          </cell>
          <cell r="AX28" t="str">
            <v>Spring Attack;Weapon Finesse;</v>
          </cell>
          <cell r="BB28" t="str">
            <v>Lawful Neutral</v>
          </cell>
          <cell r="BD28" t="str">
            <v>Construct Immunities;Aligned Strike;Poison;Repairing Touch</v>
          </cell>
          <cell r="BF28">
            <v>5</v>
          </cell>
          <cell r="BH28" t="str">
            <v>Improved</v>
          </cell>
          <cell r="BM28" t="str">
            <v>MM4</v>
          </cell>
          <cell r="BP28" t="b">
            <v>1</v>
          </cell>
          <cell r="BQ28" t="b">
            <v>0</v>
          </cell>
          <cell r="BR28" t="b">
            <v>0</v>
          </cell>
          <cell r="BS28">
            <v>6</v>
          </cell>
          <cell r="BT28" t="str">
            <v/>
          </cell>
          <cell r="BU28" t="b">
            <v>1</v>
          </cell>
          <cell r="BV28" t="b">
            <v>0</v>
          </cell>
          <cell r="BW28">
            <v>6</v>
          </cell>
          <cell r="BX28" t="str">
            <v/>
          </cell>
          <cell r="BZ28" t="b">
            <v>0</v>
          </cell>
          <cell r="CA28">
            <v>6</v>
          </cell>
          <cell r="CB28" t="str">
            <v/>
          </cell>
          <cell r="CD28" t="b">
            <v>0</v>
          </cell>
          <cell r="CE28">
            <v>6</v>
          </cell>
          <cell r="CF28" t="str">
            <v/>
          </cell>
          <cell r="CJ28" t="str">
            <v>Red</v>
          </cell>
          <cell r="CP28">
            <v>19</v>
          </cell>
          <cell r="CQ28">
            <v>12</v>
          </cell>
          <cell r="CR28">
            <v>12</v>
          </cell>
          <cell r="CS28">
            <v>6</v>
          </cell>
        </row>
        <row r="29">
          <cell r="A29" t="str">
            <v>Cockatrice</v>
          </cell>
          <cell r="D29" t="str">
            <v>Magical Beast</v>
          </cell>
          <cell r="N29" t="str">
            <v/>
          </cell>
          <cell r="BG29">
            <v>7</v>
          </cell>
          <cell r="BM29" t="str">
            <v>MM</v>
          </cell>
          <cell r="BN29">
            <v>37</v>
          </cell>
          <cell r="BP29" t="b">
            <v>1</v>
          </cell>
          <cell r="BQ29" t="b">
            <v>0</v>
          </cell>
          <cell r="BR29" t="b">
            <v>0</v>
          </cell>
          <cell r="BS29">
            <v>6</v>
          </cell>
          <cell r="BT29" t="str">
            <v/>
          </cell>
          <cell r="BV29" t="b">
            <v>0</v>
          </cell>
          <cell r="BW29">
            <v>6</v>
          </cell>
          <cell r="BX29" t="str">
            <v/>
          </cell>
          <cell r="BY29" t="b">
            <v>0</v>
          </cell>
          <cell r="BZ29" t="b">
            <v>0</v>
          </cell>
          <cell r="CA29">
            <v>6</v>
          </cell>
          <cell r="CB29" t="str">
            <v/>
          </cell>
          <cell r="CD29" t="b">
            <v>0</v>
          </cell>
          <cell r="CE29">
            <v>6</v>
          </cell>
          <cell r="CF29" t="str">
            <v/>
          </cell>
          <cell r="CJ29" t="str">
            <v>Rust</v>
          </cell>
          <cell r="CP29">
            <v>20</v>
          </cell>
          <cell r="CQ29">
            <v>12</v>
          </cell>
          <cell r="CR29">
            <v>12</v>
          </cell>
          <cell r="CS29">
            <v>6</v>
          </cell>
        </row>
        <row r="30">
          <cell r="A30" t="str">
            <v>Crab</v>
          </cell>
          <cell r="C30" t="str">
            <v>Diminutive</v>
          </cell>
          <cell r="D30" t="str">
            <v>Animal</v>
          </cell>
          <cell r="F30">
            <v>1</v>
          </cell>
          <cell r="G30">
            <v>15</v>
          </cell>
          <cell r="M30">
            <v>1</v>
          </cell>
          <cell r="N30" t="str">
            <v>2 Claws+5+0+1</v>
          </cell>
          <cell r="S30" t="str">
            <v>normal</v>
          </cell>
          <cell r="AA30">
            <v>1</v>
          </cell>
          <cell r="AB30">
            <v>17</v>
          </cell>
          <cell r="AC30">
            <v>10</v>
          </cell>
          <cell r="BM30" t="str">
            <v>OA</v>
          </cell>
          <cell r="BP30" t="b">
            <v>0</v>
          </cell>
          <cell r="BQ30" t="b">
            <v>0</v>
          </cell>
          <cell r="BR30" t="b">
            <v>0</v>
          </cell>
          <cell r="BS30">
            <v>6</v>
          </cell>
          <cell r="BT30" t="str">
            <v/>
          </cell>
          <cell r="BV30" t="b">
            <v>0</v>
          </cell>
          <cell r="BW30">
            <v>6</v>
          </cell>
          <cell r="BX30" t="str">
            <v/>
          </cell>
          <cell r="BZ30" t="b">
            <v>0</v>
          </cell>
          <cell r="CA30">
            <v>6</v>
          </cell>
          <cell r="CB30" t="str">
            <v/>
          </cell>
          <cell r="CD30" t="b">
            <v>0</v>
          </cell>
          <cell r="CE30">
            <v>6</v>
          </cell>
          <cell r="CF30" t="str">
            <v/>
          </cell>
          <cell r="CJ30" t="str">
            <v>Sand</v>
          </cell>
        </row>
        <row r="31">
          <cell r="A31" t="str">
            <v>Crane</v>
          </cell>
          <cell r="C31" t="str">
            <v>Small</v>
          </cell>
          <cell r="D31" t="str">
            <v>Animal</v>
          </cell>
          <cell r="F31">
            <v>1</v>
          </cell>
          <cell r="G31">
            <v>5</v>
          </cell>
          <cell r="J31">
            <v>60</v>
          </cell>
          <cell r="K31" t="str">
            <v>average</v>
          </cell>
          <cell r="N31" t="str">
            <v>Bite+5+0+2</v>
          </cell>
          <cell r="S31" t="str">
            <v>normal</v>
          </cell>
          <cell r="AA31">
            <v>6</v>
          </cell>
          <cell r="AB31">
            <v>16</v>
          </cell>
          <cell r="AC31">
            <v>10</v>
          </cell>
          <cell r="BM31" t="str">
            <v>OA</v>
          </cell>
          <cell r="BP31" t="b">
            <v>0</v>
          </cell>
          <cell r="BQ31" t="b">
            <v>0</v>
          </cell>
          <cell r="BR31" t="b">
            <v>0</v>
          </cell>
          <cell r="BS31">
            <v>6</v>
          </cell>
          <cell r="BT31" t="str">
            <v/>
          </cell>
          <cell r="BV31" t="b">
            <v>0</v>
          </cell>
          <cell r="BW31">
            <v>6</v>
          </cell>
          <cell r="BX31" t="str">
            <v/>
          </cell>
          <cell r="BZ31" t="b">
            <v>0</v>
          </cell>
          <cell r="CA31">
            <v>6</v>
          </cell>
          <cell r="CB31" t="str">
            <v/>
          </cell>
          <cell r="CD31" t="b">
            <v>0</v>
          </cell>
          <cell r="CE31">
            <v>6</v>
          </cell>
          <cell r="CF31" t="str">
            <v/>
          </cell>
          <cell r="CJ31" t="str">
            <v>Sapphire</v>
          </cell>
        </row>
        <row r="32">
          <cell r="A32" t="str">
            <v>Crocodile</v>
          </cell>
          <cell r="C32" t="str">
            <v>Medium</v>
          </cell>
          <cell r="D32" t="str">
            <v>Animal</v>
          </cell>
          <cell r="F32">
            <v>3</v>
          </cell>
          <cell r="G32">
            <v>20</v>
          </cell>
          <cell r="L32">
            <v>30</v>
          </cell>
          <cell r="M32">
            <v>4</v>
          </cell>
          <cell r="N32" t="str">
            <v>Bite+6+0+2,Tail Slap+8+0+2</v>
          </cell>
          <cell r="S32" t="str">
            <v>normal</v>
          </cell>
          <cell r="AA32">
            <v>19</v>
          </cell>
          <cell r="AB32">
            <v>12</v>
          </cell>
          <cell r="AC32">
            <v>17</v>
          </cell>
          <cell r="AD32">
            <v>1</v>
          </cell>
          <cell r="AE32">
            <v>12</v>
          </cell>
          <cell r="AF32">
            <v>2</v>
          </cell>
          <cell r="BG32">
            <v>4</v>
          </cell>
          <cell r="BM32" t="str">
            <v>MM</v>
          </cell>
          <cell r="BN32">
            <v>271</v>
          </cell>
          <cell r="BP32" t="b">
            <v>1</v>
          </cell>
          <cell r="BQ32" t="b">
            <v>0</v>
          </cell>
          <cell r="BR32" t="b">
            <v>0</v>
          </cell>
          <cell r="BS32">
            <v>6</v>
          </cell>
          <cell r="BT32" t="str">
            <v/>
          </cell>
          <cell r="BV32" t="b">
            <v>0</v>
          </cell>
          <cell r="BW32">
            <v>6</v>
          </cell>
          <cell r="BX32" t="str">
            <v/>
          </cell>
          <cell r="BZ32" t="b">
            <v>0</v>
          </cell>
          <cell r="CA32">
            <v>6</v>
          </cell>
          <cell r="CB32" t="str">
            <v/>
          </cell>
          <cell r="CD32" t="b">
            <v>0</v>
          </cell>
          <cell r="CE32">
            <v>6</v>
          </cell>
          <cell r="CF32" t="str">
            <v/>
          </cell>
          <cell r="CJ32" t="str">
            <v>Shadow</v>
          </cell>
        </row>
        <row r="33">
          <cell r="A33" t="str">
            <v>Crocodile, Giant</v>
          </cell>
          <cell r="C33" t="str">
            <v>Huge</v>
          </cell>
          <cell r="D33" t="str">
            <v>Animal</v>
          </cell>
          <cell r="F33">
            <v>7</v>
          </cell>
          <cell r="G33">
            <v>20</v>
          </cell>
          <cell r="L33">
            <v>30</v>
          </cell>
          <cell r="M33">
            <v>7</v>
          </cell>
          <cell r="N33" t="str">
            <v>Bite+14+0+2,Tail Slap+13+0+2</v>
          </cell>
          <cell r="S33" t="str">
            <v>normal</v>
          </cell>
          <cell r="AA33">
            <v>27</v>
          </cell>
          <cell r="AB33">
            <v>12</v>
          </cell>
          <cell r="AC33">
            <v>19</v>
          </cell>
          <cell r="AD33">
            <v>1</v>
          </cell>
          <cell r="AE33">
            <v>12</v>
          </cell>
          <cell r="AF33">
            <v>2</v>
          </cell>
          <cell r="BG33">
            <v>7</v>
          </cell>
          <cell r="BM33" t="str">
            <v>MM</v>
          </cell>
          <cell r="BN33">
            <v>271</v>
          </cell>
          <cell r="BP33" t="b">
            <v>1</v>
          </cell>
          <cell r="BQ33" t="b">
            <v>0</v>
          </cell>
          <cell r="BR33" t="b">
            <v>0</v>
          </cell>
          <cell r="BS33">
            <v>6</v>
          </cell>
          <cell r="BT33" t="str">
            <v/>
          </cell>
          <cell r="BV33" t="b">
            <v>0</v>
          </cell>
          <cell r="BW33">
            <v>6</v>
          </cell>
          <cell r="BX33" t="str">
            <v/>
          </cell>
          <cell r="BY33" t="b">
            <v>1</v>
          </cell>
          <cell r="BZ33" t="b">
            <v>0</v>
          </cell>
          <cell r="CA33">
            <v>6</v>
          </cell>
          <cell r="CB33" t="str">
            <v/>
          </cell>
          <cell r="CD33" t="b">
            <v>0</v>
          </cell>
          <cell r="CE33">
            <v>6</v>
          </cell>
          <cell r="CF33" t="str">
            <v/>
          </cell>
          <cell r="CJ33" t="str">
            <v>Silver</v>
          </cell>
        </row>
        <row r="34">
          <cell r="A34" t="str">
            <v>Darkmantle</v>
          </cell>
          <cell r="D34" t="str">
            <v>Magical Beast</v>
          </cell>
          <cell r="N34" t="str">
            <v/>
          </cell>
          <cell r="BG34">
            <v>1</v>
          </cell>
          <cell r="BM34" t="str">
            <v>MM</v>
          </cell>
          <cell r="BN34">
            <v>38</v>
          </cell>
          <cell r="BP34" t="b">
            <v>1</v>
          </cell>
          <cell r="BQ34" t="b">
            <v>0</v>
          </cell>
          <cell r="BR34" t="b">
            <v>0</v>
          </cell>
          <cell r="BS34">
            <v>6</v>
          </cell>
          <cell r="BT34" t="str">
            <v/>
          </cell>
          <cell r="BV34" t="b">
            <v>0</v>
          </cell>
          <cell r="BW34">
            <v>6</v>
          </cell>
          <cell r="BX34" t="str">
            <v/>
          </cell>
          <cell r="BY34" t="b">
            <v>0</v>
          </cell>
          <cell r="BZ34" t="b">
            <v>0</v>
          </cell>
          <cell r="CA34">
            <v>6</v>
          </cell>
          <cell r="CB34" t="str">
            <v/>
          </cell>
          <cell r="CD34" t="b">
            <v>0</v>
          </cell>
          <cell r="CE34">
            <v>6</v>
          </cell>
          <cell r="CF34" t="str">
            <v/>
          </cell>
          <cell r="CJ34" t="str">
            <v>Styx</v>
          </cell>
        </row>
        <row r="35">
          <cell r="A35" t="str">
            <v>Deathfang</v>
          </cell>
          <cell r="C35" t="str">
            <v>Small</v>
          </cell>
          <cell r="D35" t="str">
            <v>Magical Beast</v>
          </cell>
          <cell r="F35">
            <v>1</v>
          </cell>
          <cell r="G35">
            <v>20</v>
          </cell>
          <cell r="I35">
            <v>20</v>
          </cell>
          <cell r="J35">
            <v>20</v>
          </cell>
          <cell r="K35" t="str">
            <v>avg</v>
          </cell>
          <cell r="M35">
            <v>3</v>
          </cell>
          <cell r="N35" t="str">
            <v>Bite;</v>
          </cell>
          <cell r="O35" t="str">
            <v>1d3;</v>
          </cell>
          <cell r="AA35">
            <v>6</v>
          </cell>
          <cell r="AB35">
            <v>17</v>
          </cell>
          <cell r="AC35" t="str">
            <v>-</v>
          </cell>
          <cell r="AD35">
            <v>1</v>
          </cell>
          <cell r="AE35">
            <v>12</v>
          </cell>
          <cell r="AF35">
            <v>2</v>
          </cell>
          <cell r="AG35" t="str">
            <v>0;8</v>
          </cell>
          <cell r="AH35" t="str">
            <v>0;0</v>
          </cell>
          <cell r="AI35" t="str">
            <v>1;8</v>
          </cell>
          <cell r="AJ35" t="str">
            <v>0;0</v>
          </cell>
          <cell r="AK35" t="str">
            <v>0;0</v>
          </cell>
          <cell r="AL35" t="str">
            <v>1;8</v>
          </cell>
          <cell r="AN35" t="str">
            <v>0;0</v>
          </cell>
          <cell r="AO35" t="str">
            <v>0;-6</v>
          </cell>
          <cell r="AP35" t="str">
            <v>1;6</v>
          </cell>
          <cell r="AQ35" t="str">
            <v>0;0</v>
          </cell>
          <cell r="AR35" t="str">
            <v>0;0</v>
          </cell>
          <cell r="AS35" t="str">
            <v>0;0</v>
          </cell>
          <cell r="AT35" t="str">
            <v>0;0</v>
          </cell>
          <cell r="AU35" t="str">
            <v>1;6</v>
          </cell>
          <cell r="AV35" t="str">
            <v>0;0</v>
          </cell>
          <cell r="AW35" t="str">
            <v>0;0</v>
          </cell>
          <cell r="AX35" t="str">
            <v>Alertness;Weapon Finesse;</v>
          </cell>
          <cell r="BB35" t="str">
            <v>Neutral Evil</v>
          </cell>
          <cell r="BD35" t="str">
            <v>Chilling Bite;Improved Grab;Constrict;Undead</v>
          </cell>
          <cell r="BF35">
            <v>9</v>
          </cell>
          <cell r="BH35" t="str">
            <v>Improved</v>
          </cell>
          <cell r="BM35" t="str">
            <v>RoF</v>
          </cell>
          <cell r="BO35" t="str">
            <v>PGtF</v>
          </cell>
          <cell r="BP35" t="b">
            <v>0</v>
          </cell>
          <cell r="BQ35" t="b">
            <v>0</v>
          </cell>
          <cell r="BR35" t="b">
            <v>0</v>
          </cell>
          <cell r="BS35">
            <v>6</v>
          </cell>
          <cell r="BT35" t="str">
            <v/>
          </cell>
          <cell r="BU35" t="b">
            <v>0</v>
          </cell>
          <cell r="BV35" t="b">
            <v>0</v>
          </cell>
          <cell r="BW35">
            <v>6</v>
          </cell>
          <cell r="BX35" t="str">
            <v/>
          </cell>
          <cell r="BZ35" t="b">
            <v>0</v>
          </cell>
          <cell r="CA35">
            <v>6</v>
          </cell>
          <cell r="CB35" t="str">
            <v/>
          </cell>
          <cell r="CD35" t="b">
            <v>0</v>
          </cell>
          <cell r="CE35">
            <v>6</v>
          </cell>
          <cell r="CF35" t="str">
            <v/>
          </cell>
          <cell r="CJ35" t="str">
            <v>Tarterian</v>
          </cell>
        </row>
        <row r="36">
          <cell r="A36" t="str">
            <v>Deinonychus</v>
          </cell>
          <cell r="C36" t="str">
            <v>Medium</v>
          </cell>
          <cell r="D36" t="str">
            <v>Animal</v>
          </cell>
          <cell r="F36">
            <v>4</v>
          </cell>
          <cell r="G36">
            <v>60</v>
          </cell>
          <cell r="M36">
            <v>5</v>
          </cell>
          <cell r="N36" t="str">
            <v>Talons+6+0+1,2 Foreclaws+3+0+0,Bite+9+0+0</v>
          </cell>
          <cell r="S36" t="str">
            <v>normal</v>
          </cell>
          <cell r="AA36">
            <v>19</v>
          </cell>
          <cell r="AB36">
            <v>15</v>
          </cell>
          <cell r="AC36">
            <v>19</v>
          </cell>
          <cell r="AD36">
            <v>2</v>
          </cell>
          <cell r="AE36">
            <v>12</v>
          </cell>
          <cell r="AF36">
            <v>10</v>
          </cell>
          <cell r="BG36">
            <v>7</v>
          </cell>
          <cell r="BL36" t="str">
            <v>Dinosaur</v>
          </cell>
          <cell r="BM36" t="str">
            <v>MM</v>
          </cell>
          <cell r="BN36">
            <v>60</v>
          </cell>
          <cell r="BP36" t="b">
            <v>1</v>
          </cell>
          <cell r="BQ36" t="b">
            <v>0</v>
          </cell>
          <cell r="BR36" t="b">
            <v>0</v>
          </cell>
          <cell r="BS36">
            <v>6</v>
          </cell>
          <cell r="BT36" t="str">
            <v/>
          </cell>
          <cell r="BV36" t="b">
            <v>0</v>
          </cell>
          <cell r="BW36">
            <v>6</v>
          </cell>
          <cell r="BX36" t="str">
            <v/>
          </cell>
          <cell r="BY36" t="b">
            <v>1</v>
          </cell>
          <cell r="BZ36" t="b">
            <v>0</v>
          </cell>
          <cell r="CA36">
            <v>6</v>
          </cell>
          <cell r="CB36" t="str">
            <v/>
          </cell>
          <cell r="CD36" t="b">
            <v>0</v>
          </cell>
          <cell r="CE36">
            <v>6</v>
          </cell>
          <cell r="CF36" t="str">
            <v/>
          </cell>
          <cell r="CJ36" t="str">
            <v>Topaz</v>
          </cell>
        </row>
        <row r="37">
          <cell r="A37" t="str">
            <v>Digester</v>
          </cell>
          <cell r="D37" t="str">
            <v>Magical Beast</v>
          </cell>
          <cell r="N37" t="str">
            <v/>
          </cell>
          <cell r="BG37">
            <v>10</v>
          </cell>
          <cell r="BM37" t="str">
            <v>MM</v>
          </cell>
          <cell r="BN37">
            <v>59</v>
          </cell>
          <cell r="BP37" t="b">
            <v>1</v>
          </cell>
          <cell r="BQ37" t="b">
            <v>0</v>
          </cell>
          <cell r="BR37" t="b">
            <v>0</v>
          </cell>
          <cell r="BS37">
            <v>6</v>
          </cell>
          <cell r="BT37" t="str">
            <v/>
          </cell>
          <cell r="BV37" t="b">
            <v>0</v>
          </cell>
          <cell r="BW37">
            <v>6</v>
          </cell>
          <cell r="BX37" t="str">
            <v/>
          </cell>
          <cell r="BY37" t="b">
            <v>0</v>
          </cell>
          <cell r="BZ37" t="b">
            <v>0</v>
          </cell>
          <cell r="CA37">
            <v>6</v>
          </cell>
          <cell r="CB37" t="str">
            <v/>
          </cell>
          <cell r="CD37" t="b">
            <v>0</v>
          </cell>
          <cell r="CE37">
            <v>6</v>
          </cell>
          <cell r="CF37" t="str">
            <v/>
          </cell>
          <cell r="CJ37" t="str">
            <v>White</v>
          </cell>
        </row>
        <row r="38">
          <cell r="A38" t="str">
            <v>Dire Ape</v>
          </cell>
          <cell r="C38" t="str">
            <v>Large</v>
          </cell>
          <cell r="D38" t="str">
            <v>Animal</v>
          </cell>
          <cell r="F38">
            <v>5</v>
          </cell>
          <cell r="G38">
            <v>30</v>
          </cell>
          <cell r="I38">
            <v>15</v>
          </cell>
          <cell r="M38">
            <v>4</v>
          </cell>
          <cell r="N38" t="str">
            <v>2 Claws+4+0+1,Bite+5+0+0</v>
          </cell>
          <cell r="S38" t="str">
            <v>normal</v>
          </cell>
          <cell r="AA38">
            <v>22</v>
          </cell>
          <cell r="AB38">
            <v>15</v>
          </cell>
          <cell r="AC38">
            <v>14</v>
          </cell>
          <cell r="AD38">
            <v>2</v>
          </cell>
          <cell r="AE38">
            <v>12</v>
          </cell>
          <cell r="AF38">
            <v>7</v>
          </cell>
          <cell r="BG38">
            <v>7</v>
          </cell>
          <cell r="BL38" t="str">
            <v>Dire Animal</v>
          </cell>
          <cell r="BM38" t="str">
            <v>MM</v>
          </cell>
          <cell r="BN38">
            <v>62</v>
          </cell>
          <cell r="BP38" t="b">
            <v>1</v>
          </cell>
          <cell r="BQ38" t="b">
            <v>0</v>
          </cell>
          <cell r="BR38" t="b">
            <v>0</v>
          </cell>
          <cell r="BS38">
            <v>6</v>
          </cell>
          <cell r="BT38" t="str">
            <v/>
          </cell>
          <cell r="BV38" t="b">
            <v>0</v>
          </cell>
          <cell r="BW38">
            <v>6</v>
          </cell>
          <cell r="BX38" t="str">
            <v/>
          </cell>
          <cell r="BY38" t="b">
            <v>1</v>
          </cell>
          <cell r="BZ38" t="b">
            <v>0</v>
          </cell>
          <cell r="CA38">
            <v>6</v>
          </cell>
          <cell r="CB38" t="str">
            <v/>
          </cell>
          <cell r="CD38" t="b">
            <v>0</v>
          </cell>
          <cell r="CE38">
            <v>6</v>
          </cell>
          <cell r="CF38" t="str">
            <v/>
          </cell>
          <cell r="CJ38" t="str">
            <v/>
          </cell>
        </row>
        <row r="39">
          <cell r="A39" t="str">
            <v>Dire Badger</v>
          </cell>
          <cell r="C39" t="str">
            <v>Medium</v>
          </cell>
          <cell r="D39" t="str">
            <v>Animal</v>
          </cell>
          <cell r="F39">
            <v>3</v>
          </cell>
          <cell r="G39">
            <v>30</v>
          </cell>
          <cell r="H39">
            <v>10</v>
          </cell>
          <cell r="M39">
            <v>3</v>
          </cell>
          <cell r="N39" t="str">
            <v>2 Claws+4+0+1,Bite+5+0+0</v>
          </cell>
          <cell r="S39" t="str">
            <v>normal</v>
          </cell>
          <cell r="AA39">
            <v>14</v>
          </cell>
          <cell r="AB39">
            <v>17</v>
          </cell>
          <cell r="AC39">
            <v>19</v>
          </cell>
          <cell r="AD39">
            <v>2</v>
          </cell>
          <cell r="AE39">
            <v>12</v>
          </cell>
          <cell r="AF39">
            <v>10</v>
          </cell>
          <cell r="BG39">
            <v>4</v>
          </cell>
          <cell r="BL39" t="str">
            <v>Dire Animal</v>
          </cell>
          <cell r="BM39" t="str">
            <v>MM</v>
          </cell>
          <cell r="BN39">
            <v>62</v>
          </cell>
          <cell r="BP39" t="b">
            <v>1</v>
          </cell>
          <cell r="BQ39" t="b">
            <v>0</v>
          </cell>
          <cell r="BR39" t="b">
            <v>0</v>
          </cell>
          <cell r="BS39">
            <v>6</v>
          </cell>
          <cell r="BT39" t="str">
            <v/>
          </cell>
          <cell r="BV39" t="b">
            <v>0</v>
          </cell>
          <cell r="BW39">
            <v>6</v>
          </cell>
          <cell r="BX39" t="str">
            <v/>
          </cell>
          <cell r="BY39" t="b">
            <v>1</v>
          </cell>
          <cell r="BZ39" t="b">
            <v>0</v>
          </cell>
          <cell r="CA39">
            <v>6</v>
          </cell>
          <cell r="CB39" t="str">
            <v/>
          </cell>
          <cell r="CD39" t="b">
            <v>0</v>
          </cell>
          <cell r="CE39">
            <v>6</v>
          </cell>
          <cell r="CF39" t="str">
            <v/>
          </cell>
          <cell r="CJ39" t="str">
            <v/>
          </cell>
        </row>
        <row r="40">
          <cell r="A40" t="str">
            <v>Dire Bat</v>
          </cell>
          <cell r="C40" t="str">
            <v>Large</v>
          </cell>
          <cell r="D40" t="str">
            <v>Animal</v>
          </cell>
          <cell r="F40">
            <v>4</v>
          </cell>
          <cell r="G40">
            <v>20</v>
          </cell>
          <cell r="J40">
            <v>40</v>
          </cell>
          <cell r="K40" t="str">
            <v>good</v>
          </cell>
          <cell r="M40">
            <v>5</v>
          </cell>
          <cell r="N40" t="str">
            <v>Bite+5+0+2</v>
          </cell>
          <cell r="S40" t="str">
            <v>normal</v>
          </cell>
          <cell r="AA40">
            <v>17</v>
          </cell>
          <cell r="AB40">
            <v>22</v>
          </cell>
          <cell r="AC40">
            <v>17</v>
          </cell>
          <cell r="AD40">
            <v>2</v>
          </cell>
          <cell r="AE40">
            <v>14</v>
          </cell>
          <cell r="AF40">
            <v>6</v>
          </cell>
          <cell r="BG40">
            <v>4</v>
          </cell>
          <cell r="BL40" t="str">
            <v>Dire Animal</v>
          </cell>
          <cell r="BM40" t="str">
            <v>MM</v>
          </cell>
          <cell r="BN40">
            <v>62</v>
          </cell>
          <cell r="BP40" t="b">
            <v>1</v>
          </cell>
          <cell r="BQ40" t="b">
            <v>0</v>
          </cell>
          <cell r="BR40" t="b">
            <v>0</v>
          </cell>
          <cell r="BS40">
            <v>6</v>
          </cell>
          <cell r="BT40" t="str">
            <v/>
          </cell>
          <cell r="BV40" t="b">
            <v>0</v>
          </cell>
          <cell r="BW40">
            <v>6</v>
          </cell>
          <cell r="BX40" t="str">
            <v/>
          </cell>
          <cell r="BY40" t="b">
            <v>1</v>
          </cell>
          <cell r="BZ40" t="b">
            <v>0</v>
          </cell>
          <cell r="CA40">
            <v>6</v>
          </cell>
          <cell r="CB40" t="str">
            <v/>
          </cell>
          <cell r="CD40" t="b">
            <v>0</v>
          </cell>
          <cell r="CE40">
            <v>6</v>
          </cell>
          <cell r="CF40" t="str">
            <v/>
          </cell>
          <cell r="CJ40" t="str">
            <v/>
          </cell>
        </row>
        <row r="41">
          <cell r="A41" t="str">
            <v>Dire Bear</v>
          </cell>
          <cell r="C41" t="str">
            <v>Large</v>
          </cell>
          <cell r="D41" t="str">
            <v>Animal</v>
          </cell>
          <cell r="F41">
            <v>12</v>
          </cell>
          <cell r="G41">
            <v>40</v>
          </cell>
          <cell r="M41">
            <v>7</v>
          </cell>
          <cell r="N41" t="str">
            <v>2 Claws+15+0+1,Bite+7+0+0</v>
          </cell>
          <cell r="S41" t="str">
            <v>normal</v>
          </cell>
          <cell r="AA41">
            <v>31</v>
          </cell>
          <cell r="AB41">
            <v>13</v>
          </cell>
          <cell r="AC41">
            <v>19</v>
          </cell>
          <cell r="AD41">
            <v>2</v>
          </cell>
          <cell r="AE41">
            <v>12</v>
          </cell>
          <cell r="AF41">
            <v>10</v>
          </cell>
          <cell r="BG41">
            <v>13</v>
          </cell>
          <cell r="BL41" t="str">
            <v>Dire Animal</v>
          </cell>
          <cell r="BM41" t="str">
            <v>MM</v>
          </cell>
          <cell r="BN41">
            <v>63</v>
          </cell>
          <cell r="BP41" t="b">
            <v>1</v>
          </cell>
          <cell r="BQ41" t="b">
            <v>0</v>
          </cell>
          <cell r="BR41" t="b">
            <v>0</v>
          </cell>
          <cell r="BS41">
            <v>6</v>
          </cell>
          <cell r="BT41" t="str">
            <v/>
          </cell>
          <cell r="BV41" t="b">
            <v>0</v>
          </cell>
          <cell r="BW41">
            <v>6</v>
          </cell>
          <cell r="BX41" t="str">
            <v/>
          </cell>
          <cell r="BY41" t="b">
            <v>1</v>
          </cell>
          <cell r="BZ41" t="b">
            <v>0</v>
          </cell>
          <cell r="CA41">
            <v>6</v>
          </cell>
          <cell r="CB41" t="str">
            <v/>
          </cell>
          <cell r="CD41" t="b">
            <v>0</v>
          </cell>
          <cell r="CE41">
            <v>6</v>
          </cell>
          <cell r="CF41" t="str">
            <v/>
          </cell>
          <cell r="CJ41" t="str">
            <v/>
          </cell>
        </row>
        <row r="42">
          <cell r="A42" t="str">
            <v>Dire Boar</v>
          </cell>
          <cell r="C42" t="str">
            <v>Large</v>
          </cell>
          <cell r="D42" t="str">
            <v>Animal</v>
          </cell>
          <cell r="F42">
            <v>7</v>
          </cell>
          <cell r="G42">
            <v>40</v>
          </cell>
          <cell r="M42">
            <v>6</v>
          </cell>
          <cell r="N42" t="str">
            <v>Gore+5+0+2</v>
          </cell>
          <cell r="S42" t="str">
            <v>normal</v>
          </cell>
          <cell r="AA42">
            <v>27</v>
          </cell>
          <cell r="AB42">
            <v>10</v>
          </cell>
          <cell r="AC42">
            <v>17</v>
          </cell>
          <cell r="AD42">
            <v>2</v>
          </cell>
          <cell r="AE42">
            <v>13</v>
          </cell>
          <cell r="AF42">
            <v>8</v>
          </cell>
          <cell r="AG42" t="str">
            <v>listen,spot</v>
          </cell>
          <cell r="BA42">
            <v>4</v>
          </cell>
          <cell r="BB42" t="str">
            <v>Neutral</v>
          </cell>
          <cell r="BG42">
            <v>7</v>
          </cell>
          <cell r="BL42" t="str">
            <v>Dire Animal</v>
          </cell>
          <cell r="BM42" t="str">
            <v>MM</v>
          </cell>
          <cell r="BN42">
            <v>63</v>
          </cell>
          <cell r="BP42" t="b">
            <v>1</v>
          </cell>
          <cell r="BQ42" t="b">
            <v>1</v>
          </cell>
          <cell r="BR42" t="b">
            <v>0</v>
          </cell>
          <cell r="BS42">
            <v>6</v>
          </cell>
          <cell r="BT42" t="str">
            <v/>
          </cell>
          <cell r="BV42" t="b">
            <v>0</v>
          </cell>
          <cell r="BW42">
            <v>6</v>
          </cell>
          <cell r="BX42" t="str">
            <v/>
          </cell>
          <cell r="BY42" t="b">
            <v>1</v>
          </cell>
          <cell r="BZ42" t="b">
            <v>0</v>
          </cell>
          <cell r="CA42">
            <v>6</v>
          </cell>
          <cell r="CB42" t="str">
            <v/>
          </cell>
          <cell r="CD42" t="b">
            <v>0</v>
          </cell>
          <cell r="CE42">
            <v>6</v>
          </cell>
          <cell r="CF42" t="str">
            <v/>
          </cell>
          <cell r="CJ42" t="str">
            <v/>
          </cell>
        </row>
        <row r="43">
          <cell r="A43" t="str">
            <v>Dire Bull</v>
          </cell>
          <cell r="C43" t="str">
            <v>Large</v>
          </cell>
          <cell r="D43" t="str">
            <v>Animal</v>
          </cell>
          <cell r="N43" t="str">
            <v/>
          </cell>
          <cell r="S43" t="str">
            <v>normal</v>
          </cell>
          <cell r="BG43">
            <v>10</v>
          </cell>
          <cell r="BL43" t="str">
            <v>Dire Animal</v>
          </cell>
          <cell r="BM43" t="str">
            <v>PGtA</v>
          </cell>
          <cell r="BP43" t="b">
            <v>0</v>
          </cell>
          <cell r="BQ43" t="b">
            <v>0</v>
          </cell>
          <cell r="BR43" t="b">
            <v>0</v>
          </cell>
          <cell r="BS43">
            <v>6</v>
          </cell>
          <cell r="BT43" t="str">
            <v/>
          </cell>
          <cell r="BV43" t="b">
            <v>0</v>
          </cell>
          <cell r="BW43">
            <v>6</v>
          </cell>
          <cell r="BX43" t="str">
            <v/>
          </cell>
          <cell r="BY43" t="b">
            <v>1</v>
          </cell>
          <cell r="BZ43" t="b">
            <v>0</v>
          </cell>
          <cell r="CA43">
            <v>6</v>
          </cell>
          <cell r="CB43" t="str">
            <v/>
          </cell>
          <cell r="CD43" t="b">
            <v>0</v>
          </cell>
          <cell r="CE43">
            <v>6</v>
          </cell>
          <cell r="CF43" t="str">
            <v/>
          </cell>
          <cell r="CJ43" t="str">
            <v/>
          </cell>
        </row>
        <row r="44">
          <cell r="A44" t="str">
            <v>Dire Lion</v>
          </cell>
          <cell r="C44" t="str">
            <v>Large</v>
          </cell>
          <cell r="D44" t="str">
            <v>Animal</v>
          </cell>
          <cell r="F44">
            <v>8</v>
          </cell>
          <cell r="G44">
            <v>40</v>
          </cell>
          <cell r="M44">
            <v>4</v>
          </cell>
          <cell r="N44" t="str">
            <v>2 Claws+4+0+1,Bite+5+0+0,Rake+4+0+0</v>
          </cell>
          <cell r="S44" t="str">
            <v>normal</v>
          </cell>
          <cell r="AA44">
            <v>25</v>
          </cell>
          <cell r="AB44">
            <v>15</v>
          </cell>
          <cell r="AC44">
            <v>17</v>
          </cell>
          <cell r="AD44">
            <v>2</v>
          </cell>
          <cell r="AE44">
            <v>12</v>
          </cell>
          <cell r="AF44">
            <v>10</v>
          </cell>
          <cell r="BG44">
            <v>10</v>
          </cell>
          <cell r="BL44" t="str">
            <v>Dire Animal</v>
          </cell>
          <cell r="BM44" t="str">
            <v>MM</v>
          </cell>
          <cell r="BN44">
            <v>63</v>
          </cell>
          <cell r="BP44" t="b">
            <v>1</v>
          </cell>
          <cell r="BQ44" t="b">
            <v>0</v>
          </cell>
          <cell r="BR44" t="b">
            <v>0</v>
          </cell>
          <cell r="BS44">
            <v>6</v>
          </cell>
          <cell r="BT44" t="str">
            <v/>
          </cell>
          <cell r="BV44" t="b">
            <v>0</v>
          </cell>
          <cell r="BW44">
            <v>6</v>
          </cell>
          <cell r="BX44" t="str">
            <v/>
          </cell>
          <cell r="BY44" t="b">
            <v>1</v>
          </cell>
          <cell r="BZ44" t="b">
            <v>0</v>
          </cell>
          <cell r="CA44">
            <v>6</v>
          </cell>
          <cell r="CB44" t="str">
            <v/>
          </cell>
          <cell r="CD44" t="b">
            <v>0</v>
          </cell>
          <cell r="CE44">
            <v>6</v>
          </cell>
          <cell r="CF44" t="str">
            <v/>
          </cell>
          <cell r="CJ44" t="str">
            <v/>
          </cell>
        </row>
        <row r="45">
          <cell r="A45" t="str">
            <v>Dire Ram</v>
          </cell>
          <cell r="C45" t="str">
            <v>Large</v>
          </cell>
          <cell r="D45" t="str">
            <v>Animal</v>
          </cell>
          <cell r="N45" t="str">
            <v/>
          </cell>
          <cell r="S45" t="str">
            <v>normal</v>
          </cell>
          <cell r="BG45">
            <v>7</v>
          </cell>
          <cell r="BL45" t="str">
            <v>Dire Animal</v>
          </cell>
          <cell r="BM45" t="str">
            <v>PGtA</v>
          </cell>
          <cell r="BP45" t="b">
            <v>0</v>
          </cell>
          <cell r="BQ45" t="b">
            <v>0</v>
          </cell>
          <cell r="BR45" t="b">
            <v>0</v>
          </cell>
          <cell r="BS45">
            <v>6</v>
          </cell>
          <cell r="BT45" t="str">
            <v/>
          </cell>
          <cell r="BV45" t="b">
            <v>0</v>
          </cell>
          <cell r="BW45">
            <v>6</v>
          </cell>
          <cell r="BX45" t="str">
            <v/>
          </cell>
          <cell r="BY45" t="b">
            <v>1</v>
          </cell>
          <cell r="BZ45" t="b">
            <v>0</v>
          </cell>
          <cell r="CA45">
            <v>6</v>
          </cell>
          <cell r="CB45" t="str">
            <v/>
          </cell>
          <cell r="CD45" t="b">
            <v>0</v>
          </cell>
          <cell r="CE45">
            <v>6</v>
          </cell>
          <cell r="CF45" t="str">
            <v/>
          </cell>
          <cell r="CJ45" t="str">
            <v/>
          </cell>
        </row>
        <row r="46">
          <cell r="A46" t="str">
            <v>Dire Rat</v>
          </cell>
          <cell r="C46" t="str">
            <v>Small</v>
          </cell>
          <cell r="D46" t="str">
            <v>Animal</v>
          </cell>
          <cell r="F46">
            <v>1</v>
          </cell>
          <cell r="G46">
            <v>40</v>
          </cell>
          <cell r="I46">
            <v>20</v>
          </cell>
          <cell r="M46">
            <v>1</v>
          </cell>
          <cell r="N46" t="str">
            <v>Bite+5+0+2</v>
          </cell>
          <cell r="S46" t="str">
            <v>normal</v>
          </cell>
          <cell r="AA46">
            <v>10</v>
          </cell>
          <cell r="AB46">
            <v>17</v>
          </cell>
          <cell r="AC46">
            <v>12</v>
          </cell>
          <cell r="AD46">
            <v>1</v>
          </cell>
          <cell r="AE46">
            <v>12</v>
          </cell>
          <cell r="AF46">
            <v>4</v>
          </cell>
          <cell r="AG46" t="str">
            <v>climb+8,hide,listen,move silently,spot,swim+8</v>
          </cell>
          <cell r="BA46">
            <v>2</v>
          </cell>
          <cell r="BB46" t="str">
            <v>Neutral</v>
          </cell>
          <cell r="BG46">
            <v>1</v>
          </cell>
          <cell r="BL46" t="str">
            <v>Dire Animal</v>
          </cell>
          <cell r="BM46" t="str">
            <v>MM</v>
          </cell>
          <cell r="BN46">
            <v>64</v>
          </cell>
          <cell r="BP46" t="b">
            <v>1</v>
          </cell>
          <cell r="BQ46" t="b">
            <v>1</v>
          </cell>
          <cell r="BR46" t="b">
            <v>0</v>
          </cell>
          <cell r="BS46">
            <v>6</v>
          </cell>
          <cell r="BT46" t="str">
            <v/>
          </cell>
          <cell r="BV46" t="b">
            <v>0</v>
          </cell>
          <cell r="BW46">
            <v>6</v>
          </cell>
          <cell r="BX46" t="str">
            <v/>
          </cell>
          <cell r="BY46" t="b">
            <v>1</v>
          </cell>
          <cell r="BZ46" t="b">
            <v>0</v>
          </cell>
          <cell r="CA46">
            <v>6</v>
          </cell>
          <cell r="CB46" t="str">
            <v/>
          </cell>
          <cell r="CD46" t="b">
            <v>0</v>
          </cell>
          <cell r="CE46">
            <v>6</v>
          </cell>
          <cell r="CF46" t="str">
            <v/>
          </cell>
          <cell r="CJ46" t="str">
            <v/>
          </cell>
        </row>
        <row r="47">
          <cell r="A47" t="str">
            <v>Dire Shark</v>
          </cell>
          <cell r="C47" t="str">
            <v>Huge</v>
          </cell>
          <cell r="D47" t="str">
            <v>Animal</v>
          </cell>
          <cell r="E47" t="str">
            <v>Aquatic</v>
          </cell>
          <cell r="F47">
            <v>18</v>
          </cell>
          <cell r="L47">
            <v>60</v>
          </cell>
          <cell r="M47">
            <v>7</v>
          </cell>
          <cell r="N47" t="str">
            <v>Bite+14+0+2</v>
          </cell>
          <cell r="S47" t="str">
            <v>normal</v>
          </cell>
          <cell r="AA47">
            <v>23</v>
          </cell>
          <cell r="AB47">
            <v>15</v>
          </cell>
          <cell r="AC47">
            <v>17</v>
          </cell>
          <cell r="AD47">
            <v>1</v>
          </cell>
          <cell r="AE47">
            <v>12</v>
          </cell>
          <cell r="AF47">
            <v>10</v>
          </cell>
          <cell r="BG47">
            <v>16</v>
          </cell>
          <cell r="BL47" t="str">
            <v>Dire Animal</v>
          </cell>
          <cell r="BM47" t="str">
            <v>MM</v>
          </cell>
          <cell r="BN47">
            <v>64</v>
          </cell>
          <cell r="BP47" t="b">
            <v>1</v>
          </cell>
          <cell r="BQ47" t="b">
            <v>0</v>
          </cell>
          <cell r="BR47" t="b">
            <v>0</v>
          </cell>
          <cell r="BS47">
            <v>6</v>
          </cell>
          <cell r="BT47" t="str">
            <v/>
          </cell>
          <cell r="BV47" t="b">
            <v>0</v>
          </cell>
          <cell r="BW47">
            <v>6</v>
          </cell>
          <cell r="BX47" t="str">
            <v/>
          </cell>
          <cell r="BY47" t="b">
            <v>1</v>
          </cell>
          <cell r="BZ47" t="b">
            <v>0</v>
          </cell>
          <cell r="CA47">
            <v>6</v>
          </cell>
          <cell r="CB47" t="str">
            <v/>
          </cell>
          <cell r="CD47" t="b">
            <v>0</v>
          </cell>
          <cell r="CE47">
            <v>6</v>
          </cell>
          <cell r="CF47" t="str">
            <v/>
          </cell>
          <cell r="CJ47" t="str">
            <v/>
          </cell>
        </row>
        <row r="48">
          <cell r="A48" t="str">
            <v>Dire Tiger</v>
          </cell>
          <cell r="C48" t="str">
            <v>Large</v>
          </cell>
          <cell r="D48" t="str">
            <v>Animal</v>
          </cell>
          <cell r="F48">
            <v>16</v>
          </cell>
          <cell r="G48">
            <v>40</v>
          </cell>
          <cell r="M48">
            <v>6</v>
          </cell>
          <cell r="N48" t="str">
            <v>2 Claws+15+0+1,Bite+6+0+0,Rake+15+0+0</v>
          </cell>
          <cell r="S48" t="str">
            <v>normal</v>
          </cell>
          <cell r="AA48">
            <v>25</v>
          </cell>
          <cell r="AB48">
            <v>15</v>
          </cell>
          <cell r="AC48">
            <v>17</v>
          </cell>
          <cell r="AD48">
            <v>2</v>
          </cell>
          <cell r="AE48">
            <v>12</v>
          </cell>
          <cell r="AF48">
            <v>10</v>
          </cell>
          <cell r="BG48">
            <v>16</v>
          </cell>
          <cell r="BL48" t="str">
            <v>Dire Animal</v>
          </cell>
          <cell r="BM48" t="str">
            <v>MM</v>
          </cell>
          <cell r="BN48">
            <v>65</v>
          </cell>
          <cell r="BP48" t="b">
            <v>1</v>
          </cell>
          <cell r="BQ48" t="b">
            <v>0</v>
          </cell>
          <cell r="BR48" t="b">
            <v>0</v>
          </cell>
          <cell r="BS48">
            <v>6</v>
          </cell>
          <cell r="BT48" t="str">
            <v/>
          </cell>
          <cell r="BV48" t="b">
            <v>0</v>
          </cell>
          <cell r="BW48">
            <v>6</v>
          </cell>
          <cell r="BX48" t="str">
            <v/>
          </cell>
          <cell r="BY48" t="b">
            <v>1</v>
          </cell>
          <cell r="BZ48" t="b">
            <v>0</v>
          </cell>
          <cell r="CA48">
            <v>6</v>
          </cell>
          <cell r="CB48" t="str">
            <v/>
          </cell>
          <cell r="CD48" t="b">
            <v>0</v>
          </cell>
          <cell r="CE48">
            <v>6</v>
          </cell>
          <cell r="CF48" t="str">
            <v/>
          </cell>
          <cell r="CJ48" t="str">
            <v/>
          </cell>
        </row>
        <row r="49">
          <cell r="A49" t="str">
            <v>Dire Weasel</v>
          </cell>
          <cell r="C49" t="str">
            <v>Medium</v>
          </cell>
          <cell r="D49" t="str">
            <v>Animal</v>
          </cell>
          <cell r="F49">
            <v>3</v>
          </cell>
          <cell r="G49">
            <v>40</v>
          </cell>
          <cell r="M49">
            <v>2</v>
          </cell>
          <cell r="N49" t="str">
            <v>Bite+5+0+2</v>
          </cell>
          <cell r="S49" t="str">
            <v>normal</v>
          </cell>
          <cell r="AA49">
            <v>14</v>
          </cell>
          <cell r="AB49">
            <v>19</v>
          </cell>
          <cell r="AC49">
            <v>10</v>
          </cell>
          <cell r="AD49">
            <v>2</v>
          </cell>
          <cell r="AE49">
            <v>12</v>
          </cell>
          <cell r="AF49">
            <v>11</v>
          </cell>
          <cell r="BG49">
            <v>4</v>
          </cell>
          <cell r="BL49" t="str">
            <v>Dire Animal</v>
          </cell>
          <cell r="BM49" t="str">
            <v>MM</v>
          </cell>
          <cell r="BN49">
            <v>65</v>
          </cell>
          <cell r="BP49" t="b">
            <v>1</v>
          </cell>
          <cell r="BQ49" t="b">
            <v>0</v>
          </cell>
          <cell r="BR49" t="b">
            <v>0</v>
          </cell>
          <cell r="BS49">
            <v>6</v>
          </cell>
          <cell r="BT49" t="str">
            <v/>
          </cell>
          <cell r="BV49" t="b">
            <v>0</v>
          </cell>
          <cell r="BW49">
            <v>6</v>
          </cell>
          <cell r="BX49" t="str">
            <v/>
          </cell>
          <cell r="BY49" t="b">
            <v>1</v>
          </cell>
          <cell r="BZ49" t="b">
            <v>0</v>
          </cell>
          <cell r="CA49">
            <v>6</v>
          </cell>
          <cell r="CB49" t="str">
            <v/>
          </cell>
          <cell r="CD49" t="b">
            <v>0</v>
          </cell>
          <cell r="CE49">
            <v>6</v>
          </cell>
          <cell r="CF49" t="str">
            <v/>
          </cell>
          <cell r="CJ49" t="str">
            <v/>
          </cell>
        </row>
        <row r="50">
          <cell r="A50" t="str">
            <v>Dire Wolf</v>
          </cell>
          <cell r="C50" t="str">
            <v>Large</v>
          </cell>
          <cell r="D50" t="str">
            <v>Animal</v>
          </cell>
          <cell r="F50">
            <v>6</v>
          </cell>
          <cell r="G50">
            <v>50</v>
          </cell>
          <cell r="M50">
            <v>3</v>
          </cell>
          <cell r="N50" t="str">
            <v>Bite+5+0+2</v>
          </cell>
          <cell r="S50" t="str">
            <v>normal</v>
          </cell>
          <cell r="AA50">
            <v>25</v>
          </cell>
          <cell r="AB50">
            <v>15</v>
          </cell>
          <cell r="AC50">
            <v>17</v>
          </cell>
          <cell r="AD50">
            <v>2</v>
          </cell>
          <cell r="AE50">
            <v>12</v>
          </cell>
          <cell r="AF50">
            <v>10</v>
          </cell>
          <cell r="BG50">
            <v>7</v>
          </cell>
          <cell r="BL50" t="str">
            <v>Dire Animal</v>
          </cell>
          <cell r="BM50" t="str">
            <v>MM</v>
          </cell>
          <cell r="BN50">
            <v>65</v>
          </cell>
          <cell r="BP50" t="b">
            <v>1</v>
          </cell>
          <cell r="BQ50" t="b">
            <v>0</v>
          </cell>
          <cell r="BR50" t="b">
            <v>0</v>
          </cell>
          <cell r="BS50">
            <v>6</v>
          </cell>
          <cell r="BT50" t="str">
            <v/>
          </cell>
          <cell r="BV50" t="b">
            <v>0</v>
          </cell>
          <cell r="BW50">
            <v>6</v>
          </cell>
          <cell r="BX50" t="str">
            <v/>
          </cell>
          <cell r="BY50" t="b">
            <v>1</v>
          </cell>
          <cell r="BZ50" t="b">
            <v>0</v>
          </cell>
          <cell r="CA50">
            <v>6</v>
          </cell>
          <cell r="CB50" t="str">
            <v/>
          </cell>
          <cell r="CD50" t="b">
            <v>0</v>
          </cell>
          <cell r="CE50">
            <v>6</v>
          </cell>
          <cell r="CF50" t="str">
            <v/>
          </cell>
          <cell r="CJ50" t="str">
            <v/>
          </cell>
        </row>
        <row r="51">
          <cell r="A51" t="str">
            <v>Dire Wolf Lizard</v>
          </cell>
          <cell r="N51" t="str">
            <v/>
          </cell>
          <cell r="S51" t="str">
            <v>normal</v>
          </cell>
          <cell r="BG51">
            <v>4</v>
          </cell>
          <cell r="BL51" t="str">
            <v>Dire Animal</v>
          </cell>
          <cell r="BM51" t="str">
            <v>PGtA</v>
          </cell>
          <cell r="BP51" t="b">
            <v>0</v>
          </cell>
          <cell r="BQ51" t="b">
            <v>0</v>
          </cell>
          <cell r="BR51" t="b">
            <v>0</v>
          </cell>
          <cell r="BS51">
            <v>6</v>
          </cell>
          <cell r="BT51" t="str">
            <v/>
          </cell>
          <cell r="BV51" t="b">
            <v>0</v>
          </cell>
          <cell r="BW51">
            <v>6</v>
          </cell>
          <cell r="BX51" t="str">
            <v/>
          </cell>
          <cell r="BY51" t="b">
            <v>1</v>
          </cell>
          <cell r="BZ51" t="b">
            <v>0</v>
          </cell>
          <cell r="CA51">
            <v>6</v>
          </cell>
          <cell r="CB51" t="str">
            <v/>
          </cell>
          <cell r="CD51" t="b">
            <v>0</v>
          </cell>
          <cell r="CE51">
            <v>6</v>
          </cell>
          <cell r="CF51" t="str">
            <v/>
          </cell>
          <cell r="CJ51" t="str">
            <v/>
          </cell>
          <cell r="CN51" t="b">
            <v>0</v>
          </cell>
          <cell r="CQ51" t="str">
            <v/>
          </cell>
        </row>
        <row r="52">
          <cell r="A52" t="str">
            <v>Dire Wolverine</v>
          </cell>
          <cell r="C52" t="str">
            <v>Large</v>
          </cell>
          <cell r="D52" t="str">
            <v>Animal</v>
          </cell>
          <cell r="F52">
            <v>5</v>
          </cell>
          <cell r="G52">
            <v>30</v>
          </cell>
          <cell r="I52">
            <v>10</v>
          </cell>
          <cell r="M52">
            <v>4</v>
          </cell>
          <cell r="N52" t="str">
            <v>2 Claws+4+0+1,Bite+5+0+0</v>
          </cell>
          <cell r="S52" t="str">
            <v>normal</v>
          </cell>
          <cell r="AA52">
            <v>22</v>
          </cell>
          <cell r="AB52">
            <v>17</v>
          </cell>
          <cell r="AC52">
            <v>19</v>
          </cell>
          <cell r="AD52">
            <v>2</v>
          </cell>
          <cell r="AE52">
            <v>12</v>
          </cell>
          <cell r="AF52">
            <v>10</v>
          </cell>
          <cell r="BG52">
            <v>7</v>
          </cell>
          <cell r="BL52" t="str">
            <v>Dire Animal</v>
          </cell>
          <cell r="BM52" t="str">
            <v>MM</v>
          </cell>
          <cell r="BN52">
            <v>66</v>
          </cell>
          <cell r="BP52" t="b">
            <v>1</v>
          </cell>
          <cell r="BQ52" t="b">
            <v>0</v>
          </cell>
          <cell r="BR52" t="b">
            <v>0</v>
          </cell>
          <cell r="BS52">
            <v>6</v>
          </cell>
          <cell r="BT52" t="str">
            <v/>
          </cell>
          <cell r="BV52" t="b">
            <v>0</v>
          </cell>
          <cell r="BW52">
            <v>6</v>
          </cell>
          <cell r="BX52" t="str">
            <v/>
          </cell>
          <cell r="BY52" t="b">
            <v>1</v>
          </cell>
          <cell r="BZ52" t="b">
            <v>0</v>
          </cell>
          <cell r="CA52">
            <v>6</v>
          </cell>
          <cell r="CB52" t="str">
            <v/>
          </cell>
          <cell r="CD52" t="b">
            <v>0</v>
          </cell>
          <cell r="CE52">
            <v>6</v>
          </cell>
          <cell r="CF52" t="str">
            <v/>
          </cell>
          <cell r="CJ52" t="str">
            <v/>
          </cell>
          <cell r="CN52" t="b">
            <v>0</v>
          </cell>
          <cell r="CQ52" t="str">
            <v/>
          </cell>
        </row>
        <row r="53">
          <cell r="A53" t="str">
            <v>Dog</v>
          </cell>
          <cell r="C53" t="str">
            <v>Small</v>
          </cell>
          <cell r="D53" t="str">
            <v>Animal</v>
          </cell>
          <cell r="F53">
            <v>1</v>
          </cell>
          <cell r="G53">
            <v>40</v>
          </cell>
          <cell r="M53">
            <v>1</v>
          </cell>
          <cell r="N53" t="str">
            <v>Bite+5+0+2</v>
          </cell>
          <cell r="S53" t="str">
            <v>normal</v>
          </cell>
          <cell r="AA53">
            <v>13</v>
          </cell>
          <cell r="AB53">
            <v>17</v>
          </cell>
          <cell r="AC53">
            <v>15</v>
          </cell>
          <cell r="AD53">
            <v>2</v>
          </cell>
          <cell r="AE53">
            <v>12</v>
          </cell>
          <cell r="AF53">
            <v>6</v>
          </cell>
          <cell r="BG53">
            <v>1</v>
          </cell>
          <cell r="BM53" t="str">
            <v>MM</v>
          </cell>
          <cell r="BN53">
            <v>271</v>
          </cell>
          <cell r="BP53" t="b">
            <v>1</v>
          </cell>
          <cell r="BQ53" t="b">
            <v>0</v>
          </cell>
          <cell r="BR53" t="b">
            <v>0</v>
          </cell>
          <cell r="BS53">
            <v>6</v>
          </cell>
          <cell r="BT53" t="str">
            <v/>
          </cell>
          <cell r="BV53" t="b">
            <v>0</v>
          </cell>
          <cell r="BW53">
            <v>6</v>
          </cell>
          <cell r="BX53" t="str">
            <v/>
          </cell>
          <cell r="BY53" t="b">
            <v>1</v>
          </cell>
          <cell r="BZ53" t="b">
            <v>0</v>
          </cell>
          <cell r="CA53">
            <v>6</v>
          </cell>
          <cell r="CB53" t="str">
            <v/>
          </cell>
          <cell r="CD53" t="b">
            <v>0</v>
          </cell>
          <cell r="CE53">
            <v>6</v>
          </cell>
          <cell r="CF53" t="str">
            <v/>
          </cell>
          <cell r="CJ53" t="str">
            <v/>
          </cell>
          <cell r="CN53" t="str">
            <v/>
          </cell>
          <cell r="CQ53" t="str">
            <v/>
          </cell>
        </row>
        <row r="54">
          <cell r="A54" t="str">
            <v>Dog, Riding</v>
          </cell>
          <cell r="C54" t="str">
            <v>Medium</v>
          </cell>
          <cell r="D54" t="str">
            <v>Animal</v>
          </cell>
          <cell r="F54">
            <v>2</v>
          </cell>
          <cell r="G54">
            <v>40</v>
          </cell>
          <cell r="M54">
            <v>4</v>
          </cell>
          <cell r="N54" t="str">
            <v>Bite+5+0+2</v>
          </cell>
          <cell r="S54" t="str">
            <v>normal</v>
          </cell>
          <cell r="AA54">
            <v>15</v>
          </cell>
          <cell r="AB54">
            <v>15</v>
          </cell>
          <cell r="AC54">
            <v>15</v>
          </cell>
          <cell r="AD54">
            <v>2</v>
          </cell>
          <cell r="AE54">
            <v>12</v>
          </cell>
          <cell r="AF54">
            <v>6</v>
          </cell>
          <cell r="BG54">
            <v>1</v>
          </cell>
          <cell r="BM54" t="str">
            <v>MM</v>
          </cell>
          <cell r="BN54">
            <v>272</v>
          </cell>
          <cell r="BP54" t="b">
            <v>1</v>
          </cell>
          <cell r="BQ54" t="b">
            <v>0</v>
          </cell>
          <cell r="BR54" t="b">
            <v>0</v>
          </cell>
          <cell r="BS54">
            <v>6</v>
          </cell>
          <cell r="BT54" t="str">
            <v/>
          </cell>
          <cell r="BV54" t="b">
            <v>0</v>
          </cell>
          <cell r="BW54">
            <v>6</v>
          </cell>
          <cell r="BX54" t="str">
            <v/>
          </cell>
          <cell r="BY54" t="b">
            <v>1</v>
          </cell>
          <cell r="BZ54" t="b">
            <v>0</v>
          </cell>
          <cell r="CA54">
            <v>6</v>
          </cell>
          <cell r="CB54" t="str">
            <v/>
          </cell>
          <cell r="CD54" t="b">
            <v>0</v>
          </cell>
          <cell r="CE54">
            <v>6</v>
          </cell>
          <cell r="CF54" t="str">
            <v/>
          </cell>
          <cell r="CJ54" t="str">
            <v/>
          </cell>
          <cell r="CN54">
            <v>0</v>
          </cell>
        </row>
        <row r="55">
          <cell r="A55" t="str">
            <v>Dragon, Amethyst</v>
          </cell>
          <cell r="D55" t="str">
            <v>Dragon</v>
          </cell>
          <cell r="E55" t="str">
            <v>Earth</v>
          </cell>
          <cell r="N55" t="str">
            <v/>
          </cell>
          <cell r="P55" t="str">
            <v>Breath Weapon(Su): 30" line of force;</v>
          </cell>
          <cell r="U55" t="str">
            <v>poison</v>
          </cell>
          <cell r="AG55" t="str">
            <v>Diplomacy</v>
          </cell>
          <cell r="BB55" t="str">
            <v>Neutral</v>
          </cell>
          <cell r="BJ55" t="str">
            <v>color=lavender;</v>
          </cell>
          <cell r="BL55" t="str">
            <v>Gem</v>
          </cell>
          <cell r="BM55" t="str">
            <v>MM2</v>
          </cell>
          <cell r="BN55">
            <v>79</v>
          </cell>
          <cell r="BP55" t="b">
            <v>1</v>
          </cell>
          <cell r="BQ55" t="b">
            <v>0</v>
          </cell>
          <cell r="BR55" t="b">
            <v>0</v>
          </cell>
          <cell r="BS55">
            <v>6</v>
          </cell>
          <cell r="BT55" t="str">
            <v/>
          </cell>
          <cell r="BV55" t="b">
            <v>0</v>
          </cell>
          <cell r="BW55">
            <v>6</v>
          </cell>
          <cell r="BX55" t="str">
            <v/>
          </cell>
          <cell r="BZ55" t="b">
            <v>0</v>
          </cell>
          <cell r="CA55">
            <v>6</v>
          </cell>
          <cell r="CB55" t="str">
            <v/>
          </cell>
          <cell r="CD55" t="b">
            <v>0</v>
          </cell>
          <cell r="CE55">
            <v>6</v>
          </cell>
          <cell r="CF55" t="str">
            <v/>
          </cell>
          <cell r="CJ55" t="str">
            <v/>
          </cell>
          <cell r="CN55" t="str">
            <v/>
          </cell>
          <cell r="CQ55" t="str">
            <v/>
          </cell>
        </row>
        <row r="56">
          <cell r="A56" t="str">
            <v>Dragon, Battle</v>
          </cell>
          <cell r="D56" t="str">
            <v>Dragon</v>
          </cell>
          <cell r="E56" t="str">
            <v>Extraplanar</v>
          </cell>
          <cell r="N56" t="str">
            <v/>
          </cell>
          <cell r="P56" t="str">
            <v>Breath Weapon(Su): 15" cone of sonic energy;</v>
          </cell>
          <cell r="U56" t="str">
            <v>sonic</v>
          </cell>
          <cell r="W56" t="str">
            <v>sonic</v>
          </cell>
          <cell r="AG56" t="str">
            <v>Perform (any)</v>
          </cell>
          <cell r="BB56" t="str">
            <v>Neutral Good</v>
          </cell>
          <cell r="BJ56" t="str">
            <v>color=brown;</v>
          </cell>
          <cell r="BL56" t="str">
            <v>Planar</v>
          </cell>
          <cell r="BM56" t="str">
            <v>Dr</v>
          </cell>
          <cell r="BN56">
            <v>176</v>
          </cell>
          <cell r="BP56" t="b">
            <v>1</v>
          </cell>
          <cell r="BQ56" t="b">
            <v>0</v>
          </cell>
          <cell r="BR56" t="b">
            <v>0</v>
          </cell>
          <cell r="BS56">
            <v>6</v>
          </cell>
          <cell r="BT56" t="str">
            <v/>
          </cell>
          <cell r="BV56" t="b">
            <v>0</v>
          </cell>
          <cell r="BW56">
            <v>6</v>
          </cell>
          <cell r="BX56" t="str">
            <v/>
          </cell>
          <cell r="BZ56" t="b">
            <v>0</v>
          </cell>
          <cell r="CA56">
            <v>6</v>
          </cell>
          <cell r="CB56" t="str">
            <v/>
          </cell>
          <cell r="CD56" t="b">
            <v>0</v>
          </cell>
          <cell r="CE56">
            <v>6</v>
          </cell>
          <cell r="CF56" t="str">
            <v/>
          </cell>
          <cell r="CJ56" t="str">
            <v/>
          </cell>
          <cell r="CN56">
            <v>0</v>
          </cell>
          <cell r="CQ56" t="str">
            <v/>
          </cell>
        </row>
        <row r="57">
          <cell r="A57" t="str">
            <v>Dragon, Black</v>
          </cell>
          <cell r="D57" t="str">
            <v>Dragon</v>
          </cell>
          <cell r="E57" t="str">
            <v>Water</v>
          </cell>
          <cell r="J57">
            <v>60</v>
          </cell>
          <cell r="M57">
            <v>7</v>
          </cell>
          <cell r="N57" t="str">
            <v/>
          </cell>
          <cell r="P57" t="str">
            <v>Breath Weapon(Su): 30" line of acid, 2d4, acid;</v>
          </cell>
          <cell r="U57" t="str">
            <v>acid</v>
          </cell>
          <cell r="W57" t="str">
            <v>acid</v>
          </cell>
          <cell r="AA57">
            <v>2</v>
          </cell>
          <cell r="AC57">
            <v>2</v>
          </cell>
          <cell r="AF57">
            <v>2</v>
          </cell>
          <cell r="AG57" t="str">
            <v>Hide</v>
          </cell>
          <cell r="BA57">
            <v>2</v>
          </cell>
          <cell r="BB57" t="str">
            <v>Chaotic Evil</v>
          </cell>
          <cell r="BC57">
            <v>2</v>
          </cell>
          <cell r="BF57">
            <v>8</v>
          </cell>
          <cell r="BH57" t="str">
            <v>Dragon</v>
          </cell>
          <cell r="BJ57" t="str">
            <v>color=black;DrShSkill=Hide, Move Silently, Swim;DrShAdaptation=Water Breathing (Ex);SpawnStr=2;SpawnCon=2;SpawnCha=2;SpawnCR=2;SpawnLA=2;</v>
          </cell>
          <cell r="BL57" t="str">
            <v>Chromatic</v>
          </cell>
          <cell r="BM57" t="str">
            <v>MM</v>
          </cell>
          <cell r="BN57">
            <v>70</v>
          </cell>
          <cell r="BP57" t="b">
            <v>1</v>
          </cell>
          <cell r="BQ57" t="b">
            <v>0</v>
          </cell>
          <cell r="BR57" t="b">
            <v>0</v>
          </cell>
          <cell r="BS57">
            <v>6</v>
          </cell>
          <cell r="BT57" t="str">
            <v/>
          </cell>
          <cell r="BU57" t="b">
            <v>0</v>
          </cell>
          <cell r="BV57" t="b">
            <v>0</v>
          </cell>
          <cell r="BW57">
            <v>6</v>
          </cell>
          <cell r="BX57" t="str">
            <v/>
          </cell>
          <cell r="BZ57" t="b">
            <v>0</v>
          </cell>
          <cell r="CA57">
            <v>6</v>
          </cell>
          <cell r="CB57" t="str">
            <v/>
          </cell>
          <cell r="CC57" t="b">
            <v>0</v>
          </cell>
          <cell r="CD57" t="b">
            <v>0</v>
          </cell>
          <cell r="CE57">
            <v>6</v>
          </cell>
          <cell r="CF57" t="str">
            <v/>
          </cell>
          <cell r="CJ57" t="str">
            <v/>
          </cell>
          <cell r="CQ57" t="str">
            <v/>
          </cell>
        </row>
        <row r="58">
          <cell r="A58" t="str">
            <v>Dragon, Blue</v>
          </cell>
          <cell r="D58" t="str">
            <v>Dragon</v>
          </cell>
          <cell r="E58" t="str">
            <v>Earth</v>
          </cell>
          <cell r="J58">
            <v>60</v>
          </cell>
          <cell r="M58">
            <v>7</v>
          </cell>
          <cell r="N58" t="str">
            <v/>
          </cell>
          <cell r="P58" t="str">
            <v>Breath Weapon(Su): 30" line of lightning, 2d8, electricity;</v>
          </cell>
          <cell r="U58" t="str">
            <v>electricity</v>
          </cell>
          <cell r="W58" t="str">
            <v>electricity</v>
          </cell>
          <cell r="AA58">
            <v>6</v>
          </cell>
          <cell r="AC58">
            <v>4</v>
          </cell>
          <cell r="AE58">
            <v>2</v>
          </cell>
          <cell r="AF58">
            <v>4</v>
          </cell>
          <cell r="AG58" t="str">
            <v>Hide</v>
          </cell>
          <cell r="BA58">
            <v>2</v>
          </cell>
          <cell r="BB58" t="str">
            <v>Lawful Evil</v>
          </cell>
          <cell r="BC58">
            <v>3</v>
          </cell>
          <cell r="BF58">
            <v>10</v>
          </cell>
          <cell r="BH58" t="str">
            <v>Dragon</v>
          </cell>
          <cell r="BJ58" t="str">
            <v>color=blue;DrShSkill=Bluff, Hide, Spellcraft;DrShAdaptation=Ventriloquism (Sp);SpawnStr=6;SpawnCon=4;SpawnWis=2;SpawnCha=4;SpawnCR=2;SpawnLA=3;</v>
          </cell>
          <cell r="BL58" t="str">
            <v>Chromatic</v>
          </cell>
          <cell r="BM58" t="str">
            <v>MM</v>
          </cell>
          <cell r="BN58">
            <v>72</v>
          </cell>
          <cell r="BP58" t="b">
            <v>1</v>
          </cell>
          <cell r="BQ58" t="b">
            <v>0</v>
          </cell>
          <cell r="BR58" t="b">
            <v>0</v>
          </cell>
          <cell r="BS58">
            <v>6</v>
          </cell>
          <cell r="BT58" t="str">
            <v/>
          </cell>
          <cell r="BU58" t="b">
            <v>0</v>
          </cell>
          <cell r="BV58" t="b">
            <v>0</v>
          </cell>
          <cell r="BW58">
            <v>6</v>
          </cell>
          <cell r="BX58" t="str">
            <v/>
          </cell>
          <cell r="BZ58" t="b">
            <v>0</v>
          </cell>
          <cell r="CA58">
            <v>6</v>
          </cell>
          <cell r="CB58" t="str">
            <v/>
          </cell>
          <cell r="CC58" t="b">
            <v>0</v>
          </cell>
          <cell r="CD58" t="b">
            <v>0</v>
          </cell>
          <cell r="CE58">
            <v>6</v>
          </cell>
          <cell r="CF58" t="str">
            <v/>
          </cell>
          <cell r="CJ58" t="str">
            <v/>
          </cell>
          <cell r="CQ58" t="str">
            <v/>
          </cell>
        </row>
        <row r="59">
          <cell r="A59" t="str">
            <v>Dragon, Brass</v>
          </cell>
          <cell r="D59" t="str">
            <v>Dragon</v>
          </cell>
          <cell r="N59" t="str">
            <v/>
          </cell>
          <cell r="P59" t="str">
            <v>Breath Weapon(Su): 30" line of fire, 1d6, fire;</v>
          </cell>
          <cell r="U59" t="str">
            <v>fire</v>
          </cell>
          <cell r="W59" t="str">
            <v>fire</v>
          </cell>
          <cell r="AG59" t="str">
            <v>Gather Information</v>
          </cell>
          <cell r="BB59" t="str">
            <v>Chaotic Good</v>
          </cell>
          <cell r="BF59">
            <v>9</v>
          </cell>
          <cell r="BH59" t="str">
            <v>Dragon</v>
          </cell>
          <cell r="BJ59" t="str">
            <v>color=brass;DrShSkill=Bluff, Gather Information, Survival;DrShAdaptation=Endure Elements (Sp);</v>
          </cell>
          <cell r="BL59" t="str">
            <v>Metallic</v>
          </cell>
          <cell r="BM59" t="str">
            <v>MM</v>
          </cell>
          <cell r="BN59">
            <v>79</v>
          </cell>
          <cell r="BP59" t="b">
            <v>1</v>
          </cell>
          <cell r="BQ59" t="b">
            <v>0</v>
          </cell>
          <cell r="BR59" t="b">
            <v>0</v>
          </cell>
          <cell r="BS59">
            <v>6</v>
          </cell>
          <cell r="BT59" t="str">
            <v/>
          </cell>
          <cell r="BU59" t="b">
            <v>0</v>
          </cell>
          <cell r="BV59" t="b">
            <v>0</v>
          </cell>
          <cell r="BW59">
            <v>6</v>
          </cell>
          <cell r="BX59" t="str">
            <v/>
          </cell>
          <cell r="BZ59" t="b">
            <v>0</v>
          </cell>
          <cell r="CA59">
            <v>6</v>
          </cell>
          <cell r="CB59" t="str">
            <v/>
          </cell>
          <cell r="CC59" t="b">
            <v>0</v>
          </cell>
          <cell r="CD59" t="b">
            <v>0</v>
          </cell>
          <cell r="CE59">
            <v>6</v>
          </cell>
          <cell r="CF59" t="str">
            <v/>
          </cell>
          <cell r="CJ59" t="str">
            <v/>
          </cell>
          <cell r="CN59" t="b">
            <v>0</v>
          </cell>
          <cell r="CQ59" t="str">
            <v/>
          </cell>
        </row>
        <row r="60">
          <cell r="A60" t="str">
            <v>Dragon, Bronze</v>
          </cell>
          <cell r="D60" t="str">
            <v>Dragon</v>
          </cell>
          <cell r="N60" t="str">
            <v/>
          </cell>
          <cell r="P60" t="str">
            <v>Breath Weapon(Su): 30" line of lightning, 2d6, electricity;</v>
          </cell>
          <cell r="U60" t="str">
            <v>electricity</v>
          </cell>
          <cell r="W60" t="str">
            <v>electricity</v>
          </cell>
          <cell r="AG60" t="str">
            <v>Survival</v>
          </cell>
          <cell r="BB60" t="str">
            <v>Lawful Good</v>
          </cell>
          <cell r="BF60">
            <v>11</v>
          </cell>
          <cell r="BH60" t="str">
            <v>Dragon</v>
          </cell>
          <cell r="BJ60" t="str">
            <v>color=bronze;DrShSkill=Disguise, Survival, Swim;DrShAdaptation=Water Breathing (Ex);</v>
          </cell>
          <cell r="BL60" t="str">
            <v>Metallic</v>
          </cell>
          <cell r="BM60" t="str">
            <v>MM</v>
          </cell>
          <cell r="BN60">
            <v>80</v>
          </cell>
          <cell r="BP60" t="b">
            <v>1</v>
          </cell>
          <cell r="BQ60" t="b">
            <v>0</v>
          </cell>
          <cell r="BR60" t="b">
            <v>0</v>
          </cell>
          <cell r="BS60">
            <v>6</v>
          </cell>
          <cell r="BT60" t="str">
            <v/>
          </cell>
          <cell r="BU60" t="b">
            <v>1</v>
          </cell>
          <cell r="BV60" t="b">
            <v>0</v>
          </cell>
          <cell r="BW60">
            <v>6</v>
          </cell>
          <cell r="BX60" t="str">
            <v/>
          </cell>
          <cell r="BZ60" t="b">
            <v>0</v>
          </cell>
          <cell r="CA60">
            <v>6</v>
          </cell>
          <cell r="CB60" t="str">
            <v/>
          </cell>
          <cell r="CC60" t="b">
            <v>0</v>
          </cell>
          <cell r="CD60" t="b">
            <v>0</v>
          </cell>
          <cell r="CE60">
            <v>6</v>
          </cell>
          <cell r="CF60" t="str">
            <v/>
          </cell>
          <cell r="CJ60" t="str">
            <v/>
          </cell>
          <cell r="CN60" t="b">
            <v>0</v>
          </cell>
          <cell r="CQ60" t="str">
            <v/>
          </cell>
        </row>
        <row r="61">
          <cell r="A61" t="str">
            <v>Dragon, Brown</v>
          </cell>
          <cell r="D61" t="str">
            <v>Dragon</v>
          </cell>
          <cell r="E61" t="str">
            <v>Earth</v>
          </cell>
          <cell r="N61" t="str">
            <v/>
          </cell>
          <cell r="P61" t="str">
            <v>Breath Weapon(Su): 30" line of acid;</v>
          </cell>
          <cell r="U61" t="str">
            <v>acid</v>
          </cell>
          <cell r="W61" t="str">
            <v>acid</v>
          </cell>
          <cell r="AG61" t="str">
            <v>Listen</v>
          </cell>
          <cell r="BB61" t="str">
            <v>Neutral Evil</v>
          </cell>
          <cell r="BJ61" t="str">
            <v>color=brown;</v>
          </cell>
          <cell r="BL61" t="str">
            <v>Faerunian</v>
          </cell>
          <cell r="BM61" t="str">
            <v>MoF</v>
          </cell>
          <cell r="BN61">
            <v>38</v>
          </cell>
          <cell r="BO61" t="str">
            <v>Dr</v>
          </cell>
          <cell r="BP61" t="b">
            <v>1</v>
          </cell>
          <cell r="BQ61" t="b">
            <v>0</v>
          </cell>
          <cell r="BR61" t="b">
            <v>0</v>
          </cell>
          <cell r="BS61">
            <v>6</v>
          </cell>
          <cell r="BT61" t="str">
            <v/>
          </cell>
          <cell r="BV61" t="b">
            <v>0</v>
          </cell>
          <cell r="BW61">
            <v>6</v>
          </cell>
          <cell r="BX61" t="str">
            <v/>
          </cell>
          <cell r="BZ61" t="b">
            <v>0</v>
          </cell>
          <cell r="CA61">
            <v>6</v>
          </cell>
          <cell r="CB61" t="str">
            <v/>
          </cell>
          <cell r="CD61" t="b">
            <v>0</v>
          </cell>
          <cell r="CE61">
            <v>6</v>
          </cell>
          <cell r="CF61" t="str">
            <v/>
          </cell>
          <cell r="CJ61" t="str">
            <v/>
          </cell>
          <cell r="CQ61" t="str">
            <v/>
          </cell>
        </row>
        <row r="62">
          <cell r="A62" t="str">
            <v>Dragon, Chaos</v>
          </cell>
          <cell r="D62" t="str">
            <v>Dragon</v>
          </cell>
          <cell r="E62" t="str">
            <v>Chaos,Extraplanar</v>
          </cell>
          <cell r="N62" t="str">
            <v/>
          </cell>
          <cell r="P62" t="str">
            <v>Breath Weapon(Su): 30" line of random energy;</v>
          </cell>
          <cell r="U62" t="str">
            <v>compulsion</v>
          </cell>
          <cell r="AG62" t="str">
            <v>Bluff</v>
          </cell>
          <cell r="BB62" t="str">
            <v>Chaotic</v>
          </cell>
          <cell r="BJ62" t="str">
            <v>color=;</v>
          </cell>
          <cell r="BL62" t="str">
            <v>Planar</v>
          </cell>
          <cell r="BM62" t="str">
            <v>Dr</v>
          </cell>
          <cell r="BN62">
            <v>177</v>
          </cell>
          <cell r="BP62" t="b">
            <v>1</v>
          </cell>
          <cell r="BQ62" t="b">
            <v>0</v>
          </cell>
          <cell r="BR62" t="b">
            <v>0</v>
          </cell>
          <cell r="BS62">
            <v>6</v>
          </cell>
          <cell r="BT62" t="str">
            <v/>
          </cell>
          <cell r="BV62" t="b">
            <v>0</v>
          </cell>
          <cell r="BW62">
            <v>6</v>
          </cell>
          <cell r="BX62" t="str">
            <v/>
          </cell>
          <cell r="BZ62" t="b">
            <v>0</v>
          </cell>
          <cell r="CA62">
            <v>6</v>
          </cell>
          <cell r="CB62" t="str">
            <v/>
          </cell>
          <cell r="CD62" t="b">
            <v>0</v>
          </cell>
          <cell r="CE62">
            <v>6</v>
          </cell>
          <cell r="CF62" t="str">
            <v/>
          </cell>
          <cell r="CJ62" t="str">
            <v/>
          </cell>
          <cell r="CN62" t="b">
            <v>0</v>
          </cell>
          <cell r="CQ62" t="str">
            <v/>
          </cell>
        </row>
        <row r="63">
          <cell r="A63" t="str">
            <v>Dragon, Chiang Lung</v>
          </cell>
          <cell r="D63" t="str">
            <v>Dragon</v>
          </cell>
          <cell r="N63" t="str">
            <v/>
          </cell>
          <cell r="P63" t="str">
            <v/>
          </cell>
          <cell r="U63" t="str">
            <v/>
          </cell>
          <cell r="AG63" t="str">
            <v>Swim</v>
          </cell>
          <cell r="BB63" t="str">
            <v>Lawful Neutral</v>
          </cell>
          <cell r="BJ63" t="str">
            <v>color=;</v>
          </cell>
          <cell r="BL63" t="str">
            <v>Lung</v>
          </cell>
          <cell r="BM63" t="str">
            <v>OA</v>
          </cell>
          <cell r="BN63">
            <v>155</v>
          </cell>
          <cell r="BP63" t="b">
            <v>0</v>
          </cell>
          <cell r="BQ63" t="b">
            <v>0</v>
          </cell>
          <cell r="BR63" t="b">
            <v>0</v>
          </cell>
          <cell r="BS63">
            <v>6</v>
          </cell>
          <cell r="BT63" t="str">
            <v/>
          </cell>
          <cell r="BV63" t="b">
            <v>0</v>
          </cell>
          <cell r="BW63">
            <v>6</v>
          </cell>
          <cell r="BX63" t="str">
            <v/>
          </cell>
          <cell r="BZ63" t="b">
            <v>0</v>
          </cell>
          <cell r="CA63">
            <v>6</v>
          </cell>
          <cell r="CB63" t="str">
            <v/>
          </cell>
          <cell r="CD63" t="b">
            <v>0</v>
          </cell>
          <cell r="CE63">
            <v>6</v>
          </cell>
          <cell r="CF63" t="str">
            <v/>
          </cell>
          <cell r="CJ63" t="str">
            <v/>
          </cell>
          <cell r="CN63" t="b">
            <v>0</v>
          </cell>
        </row>
        <row r="64">
          <cell r="A64" t="str">
            <v>Dragon, Chromium</v>
          </cell>
          <cell r="D64" t="str">
            <v>Dragon</v>
          </cell>
          <cell r="N64" t="str">
            <v/>
          </cell>
          <cell r="P64" t="str">
            <v>Breath Weapon(Su): 30" line of solid ice;</v>
          </cell>
          <cell r="U64" t="str">
            <v>cold</v>
          </cell>
          <cell r="W64" t="str">
            <v>cold</v>
          </cell>
          <cell r="BB64" t="str">
            <v>Lawful Evil</v>
          </cell>
          <cell r="BJ64" t="str">
            <v>color=chromium;</v>
          </cell>
          <cell r="BL64" t="str">
            <v>Ferreous</v>
          </cell>
          <cell r="BM64" t="str">
            <v>DMag</v>
          </cell>
          <cell r="BN64">
            <v>356</v>
          </cell>
          <cell r="BP64" t="b">
            <v>0</v>
          </cell>
          <cell r="BQ64" t="b">
            <v>0</v>
          </cell>
          <cell r="BR64" t="b">
            <v>0</v>
          </cell>
          <cell r="BS64">
            <v>6</v>
          </cell>
          <cell r="BT64" t="str">
            <v/>
          </cell>
          <cell r="BV64" t="b">
            <v>0</v>
          </cell>
          <cell r="BW64">
            <v>6</v>
          </cell>
          <cell r="BX64" t="str">
            <v/>
          </cell>
          <cell r="BZ64" t="b">
            <v>0</v>
          </cell>
          <cell r="CA64">
            <v>6</v>
          </cell>
          <cell r="CB64" t="str">
            <v/>
          </cell>
          <cell r="CD64" t="b">
            <v>0</v>
          </cell>
          <cell r="CE64">
            <v>6</v>
          </cell>
          <cell r="CF64" t="str">
            <v/>
          </cell>
          <cell r="CJ64" t="str">
            <v/>
          </cell>
          <cell r="CN64">
            <v>0</v>
          </cell>
          <cell r="CQ64" t="str">
            <v/>
          </cell>
        </row>
        <row r="65">
          <cell r="A65" t="str">
            <v>Dragon, Cobalt</v>
          </cell>
          <cell r="D65" t="str">
            <v>Dragon</v>
          </cell>
          <cell r="N65" t="str">
            <v/>
          </cell>
          <cell r="P65" t="str">
            <v>Breath Weapon(Su): 30" line of pulsing energy;</v>
          </cell>
          <cell r="U65" t="str">
            <v>force</v>
          </cell>
          <cell r="W65" t="str">
            <v>electricity</v>
          </cell>
          <cell r="BB65" t="str">
            <v>Lawful Evil</v>
          </cell>
          <cell r="BJ65" t="str">
            <v>color=;</v>
          </cell>
          <cell r="BL65" t="str">
            <v>Ferreous</v>
          </cell>
          <cell r="BM65" t="str">
            <v>DMag</v>
          </cell>
          <cell r="BN65">
            <v>356</v>
          </cell>
          <cell r="BP65" t="b">
            <v>0</v>
          </cell>
          <cell r="BQ65" t="b">
            <v>0</v>
          </cell>
          <cell r="BR65" t="b">
            <v>0</v>
          </cell>
          <cell r="BS65">
            <v>6</v>
          </cell>
          <cell r="BT65" t="str">
            <v/>
          </cell>
          <cell r="BV65" t="b">
            <v>0</v>
          </cell>
          <cell r="BW65">
            <v>6</v>
          </cell>
          <cell r="BX65" t="str">
            <v/>
          </cell>
          <cell r="BZ65" t="b">
            <v>0</v>
          </cell>
          <cell r="CA65">
            <v>6</v>
          </cell>
          <cell r="CB65" t="str">
            <v/>
          </cell>
          <cell r="CD65" t="b">
            <v>0</v>
          </cell>
          <cell r="CE65">
            <v>6</v>
          </cell>
          <cell r="CF65" t="str">
            <v/>
          </cell>
          <cell r="CJ65" t="str">
            <v/>
          </cell>
          <cell r="CN65" t="str">
            <v/>
          </cell>
          <cell r="CQ65" t="str">
            <v/>
          </cell>
        </row>
        <row r="66">
          <cell r="A66" t="str">
            <v>Dragon, Copper</v>
          </cell>
          <cell r="D66" t="str">
            <v>Dragon</v>
          </cell>
          <cell r="N66" t="str">
            <v/>
          </cell>
          <cell r="P66" t="str">
            <v>Breath Weapon(Su): 30" line of acid, 2d4, acid;</v>
          </cell>
          <cell r="U66" t="str">
            <v>acid</v>
          </cell>
          <cell r="W66" t="str">
            <v>acid</v>
          </cell>
          <cell r="AG66" t="str">
            <v>Hide</v>
          </cell>
          <cell r="BB66" t="str">
            <v>Chaotic Good</v>
          </cell>
          <cell r="BF66">
            <v>10</v>
          </cell>
          <cell r="BH66" t="str">
            <v>Dragon</v>
          </cell>
          <cell r="BJ66" t="str">
            <v>color=copper;DrShSkill=Bluff, Hide, Jump;DrShAdaptation=Spider Climb (Sp);</v>
          </cell>
          <cell r="BL66" t="str">
            <v>Metallic</v>
          </cell>
          <cell r="BM66" t="str">
            <v>MM</v>
          </cell>
          <cell r="BN66">
            <v>82</v>
          </cell>
          <cell r="BP66" t="b">
            <v>1</v>
          </cell>
          <cell r="BQ66" t="b">
            <v>0</v>
          </cell>
          <cell r="BR66" t="b">
            <v>0</v>
          </cell>
          <cell r="BS66">
            <v>6</v>
          </cell>
          <cell r="BT66" t="str">
            <v/>
          </cell>
          <cell r="BU66" t="b">
            <v>0</v>
          </cell>
          <cell r="BV66" t="b">
            <v>0</v>
          </cell>
          <cell r="BW66">
            <v>6</v>
          </cell>
          <cell r="BX66" t="str">
            <v/>
          </cell>
          <cell r="BZ66" t="b">
            <v>0</v>
          </cell>
          <cell r="CA66">
            <v>6</v>
          </cell>
          <cell r="CB66" t="str">
            <v/>
          </cell>
          <cell r="CC66" t="b">
            <v>0</v>
          </cell>
          <cell r="CD66" t="b">
            <v>0</v>
          </cell>
          <cell r="CE66">
            <v>6</v>
          </cell>
          <cell r="CF66" t="str">
            <v/>
          </cell>
          <cell r="CJ66" t="str">
            <v/>
          </cell>
          <cell r="CQ66" t="str">
            <v/>
          </cell>
        </row>
        <row r="67">
          <cell r="A67" t="str">
            <v>Dragon, Crystal</v>
          </cell>
          <cell r="D67" t="str">
            <v>Dragon</v>
          </cell>
          <cell r="E67" t="str">
            <v>Air</v>
          </cell>
          <cell r="N67" t="str">
            <v/>
          </cell>
          <cell r="P67" t="str">
            <v>Breath Weapon(Su): 15" cone of light;</v>
          </cell>
          <cell r="U67" t="str">
            <v>cold</v>
          </cell>
          <cell r="W67" t="str">
            <v>cold</v>
          </cell>
          <cell r="AG67" t="str">
            <v>Diplomacy</v>
          </cell>
          <cell r="BB67" t="str">
            <v>Chaotic Neutral</v>
          </cell>
          <cell r="BJ67" t="str">
            <v>color=translucent;</v>
          </cell>
          <cell r="BL67" t="str">
            <v>Gem</v>
          </cell>
          <cell r="BM67" t="str">
            <v>MM2</v>
          </cell>
          <cell r="BN67">
            <v>81</v>
          </cell>
          <cell r="BP67" t="b">
            <v>1</v>
          </cell>
          <cell r="BQ67" t="b">
            <v>0</v>
          </cell>
          <cell r="BR67" t="b">
            <v>0</v>
          </cell>
          <cell r="BS67">
            <v>6</v>
          </cell>
          <cell r="BT67" t="str">
            <v/>
          </cell>
          <cell r="BV67" t="b">
            <v>0</v>
          </cell>
          <cell r="BW67">
            <v>6</v>
          </cell>
          <cell r="BX67" t="str">
            <v/>
          </cell>
          <cell r="BZ67" t="b">
            <v>0</v>
          </cell>
          <cell r="CA67">
            <v>6</v>
          </cell>
          <cell r="CB67" t="str">
            <v/>
          </cell>
          <cell r="CD67" t="b">
            <v>0</v>
          </cell>
          <cell r="CE67">
            <v>6</v>
          </cell>
          <cell r="CF67" t="str">
            <v/>
          </cell>
          <cell r="CJ67" t="str">
            <v/>
          </cell>
          <cell r="CQ67" t="str">
            <v/>
          </cell>
        </row>
        <row r="68">
          <cell r="A68" t="str">
            <v>Dragon, Deep</v>
          </cell>
          <cell r="D68" t="str">
            <v>Dragon</v>
          </cell>
          <cell r="E68" t="str">
            <v>Earth</v>
          </cell>
          <cell r="N68" t="str">
            <v/>
          </cell>
          <cell r="P68" t="str">
            <v>Breath Weapon(Su): 15" cone of acid gas;</v>
          </cell>
          <cell r="U68" t="str">
            <v>charm effects</v>
          </cell>
          <cell r="W68" t="str">
            <v>acid</v>
          </cell>
          <cell r="AG68" t="str">
            <v>Spot</v>
          </cell>
          <cell r="BB68" t="str">
            <v>Chaotic Evil</v>
          </cell>
          <cell r="BJ68" t="str">
            <v>color=purple;</v>
          </cell>
          <cell r="BL68" t="str">
            <v>Faerunian</v>
          </cell>
          <cell r="BM68" t="str">
            <v>MoF</v>
          </cell>
          <cell r="BN68">
            <v>40</v>
          </cell>
          <cell r="BP68" t="b">
            <v>0</v>
          </cell>
          <cell r="BQ68" t="b">
            <v>0</v>
          </cell>
          <cell r="BR68" t="b">
            <v>0</v>
          </cell>
          <cell r="BS68">
            <v>6</v>
          </cell>
          <cell r="BT68" t="str">
            <v/>
          </cell>
          <cell r="BV68" t="b">
            <v>0</v>
          </cell>
          <cell r="BW68">
            <v>6</v>
          </cell>
          <cell r="BX68" t="str">
            <v/>
          </cell>
          <cell r="BZ68" t="b">
            <v>0</v>
          </cell>
          <cell r="CA68">
            <v>6</v>
          </cell>
          <cell r="CB68" t="str">
            <v/>
          </cell>
          <cell r="CD68" t="b">
            <v>0</v>
          </cell>
          <cell r="CE68">
            <v>6</v>
          </cell>
          <cell r="CF68" t="str">
            <v/>
          </cell>
          <cell r="CJ68" t="str">
            <v/>
          </cell>
          <cell r="CQ68" t="str">
            <v/>
          </cell>
        </row>
        <row r="69">
          <cell r="A69" t="str">
            <v>Dragon, Emerald</v>
          </cell>
          <cell r="D69" t="str">
            <v>Dragon</v>
          </cell>
          <cell r="E69" t="str">
            <v>Air</v>
          </cell>
          <cell r="N69" t="str">
            <v/>
          </cell>
          <cell r="P69" t="str">
            <v>Breath Weapon(Su): 15" cone of sonic energy;</v>
          </cell>
          <cell r="U69" t="str">
            <v>sonic</v>
          </cell>
          <cell r="W69" t="str">
            <v>sonic</v>
          </cell>
          <cell r="AG69" t="str">
            <v>Knowledge (local)</v>
          </cell>
          <cell r="BB69" t="str">
            <v>Lawful Neutral</v>
          </cell>
          <cell r="BJ69" t="str">
            <v>color=green;</v>
          </cell>
          <cell r="BL69" t="str">
            <v>Gem</v>
          </cell>
          <cell r="BM69" t="str">
            <v>MM2</v>
          </cell>
          <cell r="BN69">
            <v>82</v>
          </cell>
          <cell r="BP69" t="b">
            <v>1</v>
          </cell>
          <cell r="BQ69" t="b">
            <v>0</v>
          </cell>
          <cell r="BR69" t="b">
            <v>0</v>
          </cell>
          <cell r="BS69">
            <v>6</v>
          </cell>
          <cell r="BT69" t="str">
            <v/>
          </cell>
          <cell r="BV69" t="b">
            <v>0</v>
          </cell>
          <cell r="BW69">
            <v>6</v>
          </cell>
          <cell r="BX69" t="str">
            <v/>
          </cell>
          <cell r="BZ69" t="b">
            <v>0</v>
          </cell>
          <cell r="CA69">
            <v>6</v>
          </cell>
          <cell r="CB69" t="str">
            <v/>
          </cell>
          <cell r="CD69" t="b">
            <v>0</v>
          </cell>
          <cell r="CE69">
            <v>6</v>
          </cell>
          <cell r="CF69" t="str">
            <v/>
          </cell>
          <cell r="CJ69" t="str">
            <v/>
          </cell>
          <cell r="CN69" t="str">
            <v/>
          </cell>
          <cell r="CQ69" t="str">
            <v/>
          </cell>
        </row>
        <row r="70">
          <cell r="A70" t="str">
            <v>Dragon, Ethereal</v>
          </cell>
          <cell r="D70" t="str">
            <v>Dragon</v>
          </cell>
          <cell r="E70" t="str">
            <v>Extraplanar</v>
          </cell>
          <cell r="N70" t="str">
            <v/>
          </cell>
          <cell r="P70" t="str">
            <v>Breath Weapon(Su): 15" cone of force;</v>
          </cell>
          <cell r="U70" t="str">
            <v>force</v>
          </cell>
          <cell r="AG70" t="str">
            <v>Escape Artist</v>
          </cell>
          <cell r="BB70" t="str">
            <v>Neutral</v>
          </cell>
          <cell r="BJ70" t="str">
            <v>color=brown-grey;</v>
          </cell>
          <cell r="BL70" t="str">
            <v>Planar</v>
          </cell>
          <cell r="BM70" t="str">
            <v>Dr</v>
          </cell>
          <cell r="BN70">
            <v>179</v>
          </cell>
          <cell r="BP70" t="b">
            <v>1</v>
          </cell>
          <cell r="BQ70" t="b">
            <v>0</v>
          </cell>
          <cell r="BR70" t="b">
            <v>0</v>
          </cell>
          <cell r="BS70">
            <v>6</v>
          </cell>
          <cell r="BT70" t="str">
            <v/>
          </cell>
          <cell r="BV70" t="b">
            <v>0</v>
          </cell>
          <cell r="BW70">
            <v>6</v>
          </cell>
          <cell r="BX70" t="str">
            <v/>
          </cell>
          <cell r="BZ70" t="b">
            <v>0</v>
          </cell>
          <cell r="CA70">
            <v>6</v>
          </cell>
          <cell r="CB70" t="str">
            <v/>
          </cell>
          <cell r="CD70" t="b">
            <v>0</v>
          </cell>
          <cell r="CE70">
            <v>6</v>
          </cell>
          <cell r="CF70" t="str">
            <v/>
          </cell>
          <cell r="CJ70" t="str">
            <v/>
          </cell>
          <cell r="CN70" t="str">
            <v/>
          </cell>
          <cell r="CQ70" t="str">
            <v/>
          </cell>
        </row>
        <row r="71">
          <cell r="A71" t="str">
            <v>Dragon, Fang</v>
          </cell>
          <cell r="D71" t="str">
            <v>Dragon</v>
          </cell>
          <cell r="E71" t="str">
            <v>Air</v>
          </cell>
          <cell r="N71" t="str">
            <v/>
          </cell>
          <cell r="P71" t="str">
            <v>Ability drain;</v>
          </cell>
          <cell r="U71" t="str">
            <v/>
          </cell>
          <cell r="AG71" t="str">
            <v>Listen</v>
          </cell>
          <cell r="BB71" t="str">
            <v>Chaotic Neutral</v>
          </cell>
          <cell r="BJ71" t="str">
            <v>color=grey;</v>
          </cell>
          <cell r="BL71" t="str">
            <v>Faerunian</v>
          </cell>
          <cell r="BM71" t="str">
            <v>MoF</v>
          </cell>
          <cell r="BN71">
            <v>159</v>
          </cell>
          <cell r="BO71" t="str">
            <v>Dr</v>
          </cell>
          <cell r="BP71" t="b">
            <v>1</v>
          </cell>
          <cell r="BQ71" t="b">
            <v>0</v>
          </cell>
          <cell r="BR71" t="b">
            <v>0</v>
          </cell>
          <cell r="BS71">
            <v>6</v>
          </cell>
          <cell r="BT71" t="str">
            <v/>
          </cell>
          <cell r="BV71" t="b">
            <v>0</v>
          </cell>
          <cell r="BW71">
            <v>6</v>
          </cell>
          <cell r="BX71" t="str">
            <v/>
          </cell>
          <cell r="BZ71" t="b">
            <v>0</v>
          </cell>
          <cell r="CA71">
            <v>6</v>
          </cell>
          <cell r="CB71" t="str">
            <v/>
          </cell>
          <cell r="CD71" t="b">
            <v>0</v>
          </cell>
          <cell r="CE71">
            <v>6</v>
          </cell>
          <cell r="CF71" t="str">
            <v/>
          </cell>
          <cell r="CJ71" t="str">
            <v/>
          </cell>
          <cell r="CQ71" t="str">
            <v/>
          </cell>
        </row>
        <row r="72">
          <cell r="A72" t="str">
            <v>Dragon, Force</v>
          </cell>
          <cell r="D72" t="str">
            <v>Dragon</v>
          </cell>
          <cell r="N72" t="str">
            <v/>
          </cell>
          <cell r="P72" t="str">
            <v>Breath Weapon(Su): 15" cone of force;</v>
          </cell>
          <cell r="U72" t="str">
            <v>force</v>
          </cell>
          <cell r="AG72" t="str">
            <v>Spot</v>
          </cell>
          <cell r="BB72" t="str">
            <v>Neutral</v>
          </cell>
          <cell r="BJ72" t="str">
            <v>color=;</v>
          </cell>
          <cell r="BL72" t="str">
            <v>Epic</v>
          </cell>
          <cell r="BM72" t="str">
            <v>ELH</v>
          </cell>
          <cell r="BP72" t="b">
            <v>1</v>
          </cell>
          <cell r="BQ72" t="b">
            <v>0</v>
          </cell>
          <cell r="BR72" t="b">
            <v>0</v>
          </cell>
          <cell r="BS72">
            <v>6</v>
          </cell>
          <cell r="BT72" t="str">
            <v/>
          </cell>
          <cell r="BV72" t="b">
            <v>0</v>
          </cell>
          <cell r="BW72">
            <v>6</v>
          </cell>
          <cell r="BX72" t="str">
            <v/>
          </cell>
          <cell r="BZ72" t="b">
            <v>0</v>
          </cell>
          <cell r="CA72">
            <v>6</v>
          </cell>
          <cell r="CB72" t="str">
            <v/>
          </cell>
          <cell r="CD72" t="b">
            <v>0</v>
          </cell>
          <cell r="CE72">
            <v>6</v>
          </cell>
          <cell r="CF72" t="str">
            <v/>
          </cell>
          <cell r="CJ72" t="str">
            <v/>
          </cell>
          <cell r="CN72" t="str">
            <v/>
          </cell>
          <cell r="CQ72" t="str">
            <v/>
          </cell>
        </row>
        <row r="73">
          <cell r="A73" t="str">
            <v>Dragon, Gold</v>
          </cell>
          <cell r="D73" t="str">
            <v>Dragon</v>
          </cell>
          <cell r="N73" t="str">
            <v/>
          </cell>
          <cell r="P73" t="str">
            <v>Breath Weapon(Su): 15" cone of fire, 2d10, fire;</v>
          </cell>
          <cell r="U73" t="str">
            <v>fire</v>
          </cell>
          <cell r="W73" t="str">
            <v>fire</v>
          </cell>
          <cell r="AG73" t="str">
            <v>Heal</v>
          </cell>
          <cell r="BB73" t="str">
            <v>Lawful Good</v>
          </cell>
          <cell r="BF73">
            <v>14</v>
          </cell>
          <cell r="BH73" t="str">
            <v>Dragon</v>
          </cell>
          <cell r="BJ73" t="str">
            <v>color=gold;DrShSkill=Disguise, Heal, Swim;DrShAdaptation=Water Breathing (Ex);</v>
          </cell>
          <cell r="BL73" t="str">
            <v>Metallic</v>
          </cell>
          <cell r="BM73" t="str">
            <v>MM</v>
          </cell>
          <cell r="BN73">
            <v>84</v>
          </cell>
          <cell r="BP73" t="b">
            <v>1</v>
          </cell>
          <cell r="BQ73" t="b">
            <v>0</v>
          </cell>
          <cell r="BR73" t="b">
            <v>0</v>
          </cell>
          <cell r="BS73">
            <v>6</v>
          </cell>
          <cell r="BT73" t="str">
            <v/>
          </cell>
          <cell r="BU73" t="b">
            <v>1</v>
          </cell>
          <cell r="BV73" t="b">
            <v>0</v>
          </cell>
          <cell r="BW73">
            <v>6</v>
          </cell>
          <cell r="BX73" t="str">
            <v/>
          </cell>
          <cell r="BZ73" t="b">
            <v>0</v>
          </cell>
          <cell r="CA73">
            <v>6</v>
          </cell>
          <cell r="CB73" t="str">
            <v/>
          </cell>
          <cell r="CC73" t="b">
            <v>0</v>
          </cell>
          <cell r="CD73" t="b">
            <v>0</v>
          </cell>
          <cell r="CE73">
            <v>6</v>
          </cell>
          <cell r="CF73" t="str">
            <v/>
          </cell>
          <cell r="CJ73" t="str">
            <v/>
          </cell>
        </row>
        <row r="74">
          <cell r="A74" t="str">
            <v>Dragon, Green</v>
          </cell>
          <cell r="D74" t="str">
            <v>Dragon</v>
          </cell>
          <cell r="E74" t="str">
            <v>Air</v>
          </cell>
          <cell r="J74">
            <v>60</v>
          </cell>
          <cell r="M74">
            <v>7</v>
          </cell>
          <cell r="N74" t="str">
            <v/>
          </cell>
          <cell r="P74" t="str">
            <v>Breath Weapon(Su): 15" cone of acid gas, 2d6, acid;</v>
          </cell>
          <cell r="U74" t="str">
            <v>acid</v>
          </cell>
          <cell r="W74" t="str">
            <v>acid</v>
          </cell>
          <cell r="AA74">
            <v>2</v>
          </cell>
          <cell r="AC74">
            <v>2</v>
          </cell>
          <cell r="AF74">
            <v>2</v>
          </cell>
          <cell r="AG74" t="str">
            <v>Move Silently</v>
          </cell>
          <cell r="BA74">
            <v>2</v>
          </cell>
          <cell r="BB74" t="str">
            <v>Lawful Evil</v>
          </cell>
          <cell r="BC74">
            <v>2</v>
          </cell>
          <cell r="BF74">
            <v>9</v>
          </cell>
          <cell r="BH74" t="str">
            <v>Dragon</v>
          </cell>
          <cell r="BJ74" t="str">
            <v>color=green;DrShSkill=Bluff, Hide, Move Silently;DrShAdaptation=Water Breathing (Ex);SpawnStr=2;SpawnCon=2;SpawnCha=2;SpawnCR=2;SpawnLA=2;</v>
          </cell>
          <cell r="BL74" t="str">
            <v>Chromatic</v>
          </cell>
          <cell r="BM74" t="str">
            <v>MM</v>
          </cell>
          <cell r="BN74">
            <v>74</v>
          </cell>
          <cell r="BP74" t="b">
            <v>1</v>
          </cell>
          <cell r="BQ74" t="b">
            <v>0</v>
          </cell>
          <cell r="BR74" t="b">
            <v>0</v>
          </cell>
          <cell r="BS74">
            <v>6</v>
          </cell>
          <cell r="BT74" t="str">
            <v/>
          </cell>
          <cell r="BU74" t="b">
            <v>0</v>
          </cell>
          <cell r="BV74" t="b">
            <v>0</v>
          </cell>
          <cell r="BW74">
            <v>6</v>
          </cell>
          <cell r="BX74" t="str">
            <v/>
          </cell>
          <cell r="BZ74" t="b">
            <v>0</v>
          </cell>
          <cell r="CA74">
            <v>6</v>
          </cell>
          <cell r="CB74" t="str">
            <v/>
          </cell>
          <cell r="CC74" t="b">
            <v>0</v>
          </cell>
          <cell r="CD74" t="b">
            <v>0</v>
          </cell>
          <cell r="CE74">
            <v>6</v>
          </cell>
          <cell r="CF74" t="str">
            <v/>
          </cell>
          <cell r="CJ74" t="str">
            <v/>
          </cell>
          <cell r="CN74" t="e">
            <v>#VALUE!</v>
          </cell>
        </row>
        <row r="75">
          <cell r="A75" t="str">
            <v>Dragon, Howling</v>
          </cell>
          <cell r="D75" t="str">
            <v>Dragon</v>
          </cell>
          <cell r="E75" t="str">
            <v>Extraplanar</v>
          </cell>
          <cell r="N75" t="str">
            <v/>
          </cell>
          <cell r="P75" t="str">
            <v>Breath Weapon(Su): 15" cone of sonic energy;</v>
          </cell>
          <cell r="U75" t="str">
            <v>sonic</v>
          </cell>
          <cell r="W75" t="str">
            <v>sonic</v>
          </cell>
          <cell r="AG75" t="str">
            <v>Survival</v>
          </cell>
          <cell r="BB75" t="str">
            <v>Chaotic Evil</v>
          </cell>
          <cell r="BJ75" t="str">
            <v>color=purple;</v>
          </cell>
          <cell r="BL75" t="str">
            <v>Planar</v>
          </cell>
          <cell r="BM75" t="str">
            <v>Dr</v>
          </cell>
          <cell r="BN75">
            <v>180</v>
          </cell>
          <cell r="BP75" t="b">
            <v>1</v>
          </cell>
          <cell r="BQ75" t="b">
            <v>0</v>
          </cell>
          <cell r="BR75" t="b">
            <v>0</v>
          </cell>
          <cell r="BS75">
            <v>6</v>
          </cell>
          <cell r="BT75" t="str">
            <v/>
          </cell>
          <cell r="BV75" t="b">
            <v>0</v>
          </cell>
          <cell r="BW75">
            <v>6</v>
          </cell>
          <cell r="BX75" t="str">
            <v/>
          </cell>
          <cell r="BZ75" t="b">
            <v>0</v>
          </cell>
          <cell r="CA75">
            <v>6</v>
          </cell>
          <cell r="CB75" t="str">
            <v/>
          </cell>
          <cell r="CD75" t="b">
            <v>0</v>
          </cell>
          <cell r="CE75">
            <v>6</v>
          </cell>
          <cell r="CF75" t="str">
            <v/>
          </cell>
          <cell r="CJ75" t="str">
            <v/>
          </cell>
          <cell r="CN75" t="str">
            <v/>
          </cell>
          <cell r="CP75" t="str">
            <v>Select a Servant</v>
          </cell>
        </row>
        <row r="76">
          <cell r="A76" t="str">
            <v>Dragon, Iron</v>
          </cell>
          <cell r="D76" t="str">
            <v>Dragon</v>
          </cell>
          <cell r="N76" t="str">
            <v/>
          </cell>
          <cell r="P76" t="str">
            <v>Breath Weapon(Su): 15" cone of superheated sparks;</v>
          </cell>
          <cell r="U76" t="str">
            <v>fire</v>
          </cell>
          <cell r="W76" t="str">
            <v>electricity</v>
          </cell>
          <cell r="BB76" t="str">
            <v>Lawful Neutral</v>
          </cell>
          <cell r="BJ76" t="str">
            <v>color=iron;</v>
          </cell>
          <cell r="BL76" t="str">
            <v>Ferreous</v>
          </cell>
          <cell r="BM76" t="str">
            <v>DMag</v>
          </cell>
          <cell r="BP76" t="b">
            <v>0</v>
          </cell>
          <cell r="BQ76" t="b">
            <v>0</v>
          </cell>
          <cell r="BR76" t="b">
            <v>0</v>
          </cell>
          <cell r="BS76">
            <v>6</v>
          </cell>
          <cell r="BT76" t="str">
            <v/>
          </cell>
          <cell r="BV76" t="b">
            <v>0</v>
          </cell>
          <cell r="BW76">
            <v>6</v>
          </cell>
          <cell r="BX76" t="str">
            <v/>
          </cell>
          <cell r="BZ76" t="b">
            <v>0</v>
          </cell>
          <cell r="CA76">
            <v>6</v>
          </cell>
          <cell r="CB76" t="str">
            <v/>
          </cell>
          <cell r="CD76" t="b">
            <v>0</v>
          </cell>
          <cell r="CE76">
            <v>6</v>
          </cell>
          <cell r="CF76" t="str">
            <v/>
          </cell>
          <cell r="CJ76" t="str">
            <v/>
          </cell>
          <cell r="CN76" t="str">
            <v>Select Familiar</v>
          </cell>
          <cell r="CP76" t="str">
            <v>Fiendish Monstrous Spider</v>
          </cell>
        </row>
        <row r="77">
          <cell r="A77" t="str">
            <v>Dragon, Li Lung</v>
          </cell>
          <cell r="D77" t="str">
            <v>Dragon</v>
          </cell>
          <cell r="H77">
            <v>10</v>
          </cell>
          <cell r="N77" t="str">
            <v/>
          </cell>
          <cell r="P77" t="str">
            <v/>
          </cell>
          <cell r="U77" t="str">
            <v>earth</v>
          </cell>
          <cell r="AG77" t="str">
            <v>Hide</v>
          </cell>
          <cell r="BB77" t="str">
            <v>Neutral</v>
          </cell>
          <cell r="BJ77" t="str">
            <v>color=;</v>
          </cell>
          <cell r="BL77" t="str">
            <v>Lung</v>
          </cell>
          <cell r="BM77" t="str">
            <v>OA</v>
          </cell>
          <cell r="BN77">
            <v>156</v>
          </cell>
          <cell r="BP77" t="b">
            <v>0</v>
          </cell>
          <cell r="BQ77" t="b">
            <v>0</v>
          </cell>
          <cell r="BR77" t="b">
            <v>0</v>
          </cell>
          <cell r="BS77">
            <v>6</v>
          </cell>
          <cell r="BT77" t="str">
            <v/>
          </cell>
          <cell r="BV77" t="b">
            <v>0</v>
          </cell>
          <cell r="BW77">
            <v>6</v>
          </cell>
          <cell r="BX77" t="str">
            <v/>
          </cell>
          <cell r="BZ77" t="b">
            <v>0</v>
          </cell>
          <cell r="CA77">
            <v>6</v>
          </cell>
          <cell r="CB77" t="str">
            <v/>
          </cell>
          <cell r="CD77" t="b">
            <v>0</v>
          </cell>
          <cell r="CE77">
            <v>6</v>
          </cell>
          <cell r="CF77" t="str">
            <v/>
          </cell>
          <cell r="CJ77" t="str">
            <v/>
          </cell>
          <cell r="CN77" t="b">
            <v>1</v>
          </cell>
          <cell r="CP77" t="str">
            <v>Fiendish Sword Spider</v>
          </cell>
        </row>
        <row r="78">
          <cell r="A78" t="str">
            <v>Dragon, Lung Wang</v>
          </cell>
          <cell r="D78" t="str">
            <v>Dragon</v>
          </cell>
          <cell r="N78" t="str">
            <v/>
          </cell>
          <cell r="P78" t="str">
            <v>Breath Weapon(Su): 15" cone of steam;</v>
          </cell>
          <cell r="U78" t="str">
            <v>fire</v>
          </cell>
          <cell r="W78" t="str">
            <v>fire</v>
          </cell>
          <cell r="AG78" t="str">
            <v>Swim</v>
          </cell>
          <cell r="BB78" t="str">
            <v>Neutral</v>
          </cell>
          <cell r="BJ78" t="str">
            <v>color=;</v>
          </cell>
          <cell r="BL78" t="str">
            <v>Lung</v>
          </cell>
          <cell r="BM78" t="str">
            <v>OA</v>
          </cell>
          <cell r="BN78">
            <v>157</v>
          </cell>
          <cell r="BP78" t="b">
            <v>0</v>
          </cell>
          <cell r="BQ78" t="b">
            <v>0</v>
          </cell>
          <cell r="BR78" t="b">
            <v>0</v>
          </cell>
          <cell r="BS78">
            <v>6</v>
          </cell>
          <cell r="BT78" t="str">
            <v/>
          </cell>
          <cell r="BV78" t="b">
            <v>0</v>
          </cell>
          <cell r="BW78">
            <v>6</v>
          </cell>
          <cell r="BX78" t="str">
            <v/>
          </cell>
          <cell r="BZ78" t="b">
            <v>0</v>
          </cell>
          <cell r="CA78">
            <v>6</v>
          </cell>
          <cell r="CB78" t="str">
            <v/>
          </cell>
          <cell r="CD78" t="b">
            <v>0</v>
          </cell>
          <cell r="CE78">
            <v>6</v>
          </cell>
          <cell r="CF78" t="str">
            <v/>
          </cell>
          <cell r="CJ78" t="str">
            <v/>
          </cell>
          <cell r="CN78" t="e">
            <v>#VALUE!</v>
          </cell>
          <cell r="CP78" t="str">
            <v>Myrlochar</v>
          </cell>
        </row>
        <row r="79">
          <cell r="A79" t="str">
            <v>Dragon, Nickel</v>
          </cell>
          <cell r="D79" t="str">
            <v>Dragon</v>
          </cell>
          <cell r="N79" t="str">
            <v/>
          </cell>
          <cell r="P79" t="str">
            <v>Breath Weapon(Su): 15" cone of acid gas;</v>
          </cell>
          <cell r="U79" t="str">
            <v>acid</v>
          </cell>
          <cell r="W79" t="str">
            <v>acid</v>
          </cell>
          <cell r="BB79" t="str">
            <v>Lawful Evil</v>
          </cell>
          <cell r="BJ79" t="str">
            <v>color=nickel;</v>
          </cell>
          <cell r="BL79" t="str">
            <v>Ferreous</v>
          </cell>
          <cell r="BM79" t="str">
            <v>DMag</v>
          </cell>
          <cell r="BN79">
            <v>356</v>
          </cell>
          <cell r="BP79" t="b">
            <v>0</v>
          </cell>
          <cell r="BQ79" t="b">
            <v>0</v>
          </cell>
          <cell r="BR79" t="b">
            <v>0</v>
          </cell>
          <cell r="BS79">
            <v>6</v>
          </cell>
          <cell r="BT79" t="str">
            <v/>
          </cell>
          <cell r="BV79" t="b">
            <v>0</v>
          </cell>
          <cell r="BW79">
            <v>6</v>
          </cell>
          <cell r="BX79" t="str">
            <v/>
          </cell>
          <cell r="BZ79" t="b">
            <v>0</v>
          </cell>
          <cell r="CA79">
            <v>6</v>
          </cell>
          <cell r="CB79" t="str">
            <v/>
          </cell>
          <cell r="CD79" t="b">
            <v>0</v>
          </cell>
          <cell r="CE79">
            <v>6</v>
          </cell>
          <cell r="CF79" t="str">
            <v/>
          </cell>
          <cell r="CJ79" t="str">
            <v/>
          </cell>
          <cell r="CN79" t="e">
            <v>#VALUE!</v>
          </cell>
          <cell r="CP79" t="str">
            <v>Phase Spider</v>
          </cell>
        </row>
        <row r="80">
          <cell r="A80" t="str">
            <v>Dragon, Oceanus</v>
          </cell>
          <cell r="D80" t="str">
            <v>Dragon</v>
          </cell>
          <cell r="E80" t="str">
            <v>Aquatic,Extraplanar</v>
          </cell>
          <cell r="N80" t="str">
            <v/>
          </cell>
          <cell r="P80" t="str">
            <v>Breath Weapon(Su): 30" line of electricity;</v>
          </cell>
          <cell r="U80" t="str">
            <v>electricity</v>
          </cell>
          <cell r="W80" t="str">
            <v>electricity</v>
          </cell>
          <cell r="AG80" t="str">
            <v>Swim</v>
          </cell>
          <cell r="BB80" t="str">
            <v>Neutral Good</v>
          </cell>
          <cell r="BJ80" t="str">
            <v>color=;</v>
          </cell>
          <cell r="BL80" t="str">
            <v>Planar</v>
          </cell>
          <cell r="BM80" t="str">
            <v>Dr</v>
          </cell>
          <cell r="BN80">
            <v>181</v>
          </cell>
          <cell r="BP80" t="b">
            <v>1</v>
          </cell>
          <cell r="BQ80" t="b">
            <v>0</v>
          </cell>
          <cell r="BR80" t="b">
            <v>0</v>
          </cell>
          <cell r="BS80">
            <v>6</v>
          </cell>
          <cell r="BT80" t="str">
            <v/>
          </cell>
          <cell r="BV80" t="b">
            <v>0</v>
          </cell>
          <cell r="BW80">
            <v>6</v>
          </cell>
          <cell r="BX80" t="str">
            <v/>
          </cell>
          <cell r="BZ80" t="b">
            <v>0</v>
          </cell>
          <cell r="CA80">
            <v>6</v>
          </cell>
          <cell r="CB80" t="str">
            <v/>
          </cell>
          <cell r="CD80" t="b">
            <v>0</v>
          </cell>
          <cell r="CE80">
            <v>6</v>
          </cell>
          <cell r="CF80" t="str">
            <v/>
          </cell>
          <cell r="CJ80" t="str">
            <v/>
          </cell>
          <cell r="CN80" t="e">
            <v>#VALUE!</v>
          </cell>
        </row>
        <row r="81">
          <cell r="A81" t="str">
            <v>Dragon, Pan Lung</v>
          </cell>
          <cell r="D81" t="str">
            <v>Dragon</v>
          </cell>
          <cell r="N81" t="str">
            <v/>
          </cell>
          <cell r="P81" t="str">
            <v/>
          </cell>
          <cell r="U81" t="str">
            <v/>
          </cell>
          <cell r="AG81" t="str">
            <v>Diplomacy</v>
          </cell>
          <cell r="BB81" t="str">
            <v>Neutral</v>
          </cell>
          <cell r="BJ81" t="str">
            <v>color=;</v>
          </cell>
          <cell r="BL81" t="str">
            <v>Lung</v>
          </cell>
          <cell r="BM81" t="str">
            <v>OA</v>
          </cell>
          <cell r="BN81">
            <v>158</v>
          </cell>
          <cell r="BP81" t="b">
            <v>0</v>
          </cell>
          <cell r="BQ81" t="b">
            <v>0</v>
          </cell>
          <cell r="BR81" t="b">
            <v>0</v>
          </cell>
          <cell r="BS81">
            <v>6</v>
          </cell>
          <cell r="BT81" t="str">
            <v/>
          </cell>
          <cell r="BV81" t="b">
            <v>0</v>
          </cell>
          <cell r="BW81">
            <v>6</v>
          </cell>
          <cell r="BX81" t="str">
            <v/>
          </cell>
          <cell r="BZ81" t="b">
            <v>0</v>
          </cell>
          <cell r="CA81">
            <v>6</v>
          </cell>
          <cell r="CB81" t="str">
            <v/>
          </cell>
          <cell r="CD81" t="b">
            <v>0</v>
          </cell>
          <cell r="CE81">
            <v>6</v>
          </cell>
          <cell r="CF81" t="str">
            <v/>
          </cell>
          <cell r="CJ81" t="str">
            <v/>
          </cell>
          <cell r="CN81" t="e">
            <v>#VALUE!</v>
          </cell>
        </row>
        <row r="82">
          <cell r="A82" t="str">
            <v>Dragon, Platinum</v>
          </cell>
          <cell r="D82" t="str">
            <v>Dragon</v>
          </cell>
          <cell r="N82" t="str">
            <v/>
          </cell>
          <cell r="P82" t="str">
            <v/>
          </cell>
          <cell r="U82" t="str">
            <v>any one energy type</v>
          </cell>
          <cell r="W82" t="str">
            <v>any one energy type</v>
          </cell>
          <cell r="AG82" t="str">
            <v>Concentration</v>
          </cell>
          <cell r="BJ82" t="str">
            <v>color=platinum;</v>
          </cell>
          <cell r="BL82" t="str">
            <v>Ferreous</v>
          </cell>
          <cell r="BM82" t="str">
            <v>DMag</v>
          </cell>
          <cell r="BN82">
            <v>356</v>
          </cell>
          <cell r="BP82" t="b">
            <v>0</v>
          </cell>
          <cell r="BQ82" t="b">
            <v>0</v>
          </cell>
          <cell r="BR82" t="b">
            <v>0</v>
          </cell>
          <cell r="BS82">
            <v>6</v>
          </cell>
          <cell r="BT82" t="str">
            <v/>
          </cell>
          <cell r="BV82" t="b">
            <v>0</v>
          </cell>
          <cell r="BW82">
            <v>6</v>
          </cell>
          <cell r="BX82" t="str">
            <v/>
          </cell>
          <cell r="BZ82" t="b">
            <v>0</v>
          </cell>
          <cell r="CA82">
            <v>6</v>
          </cell>
          <cell r="CB82" t="str">
            <v/>
          </cell>
          <cell r="CD82" t="b">
            <v>0</v>
          </cell>
          <cell r="CE82">
            <v>6</v>
          </cell>
          <cell r="CF82" t="str">
            <v/>
          </cell>
          <cell r="CJ82" t="str">
            <v/>
          </cell>
          <cell r="CN82" t="e">
            <v>#VALUE!</v>
          </cell>
        </row>
        <row r="83">
          <cell r="A83" t="str">
            <v>Dragon, Prismatic</v>
          </cell>
          <cell r="D83" t="str">
            <v>Dragon</v>
          </cell>
          <cell r="N83" t="str">
            <v/>
          </cell>
          <cell r="P83" t="str">
            <v/>
          </cell>
          <cell r="U83" t="str">
            <v>blindness,light</v>
          </cell>
          <cell r="AG83" t="str">
            <v>Diplomacy</v>
          </cell>
          <cell r="BB83" t="str">
            <v>Neutral</v>
          </cell>
          <cell r="BL83" t="str">
            <v>Epic</v>
          </cell>
          <cell r="BM83" t="str">
            <v>ELH</v>
          </cell>
          <cell r="BP83" t="b">
            <v>1</v>
          </cell>
          <cell r="BQ83" t="b">
            <v>0</v>
          </cell>
          <cell r="BR83" t="b">
            <v>0</v>
          </cell>
          <cell r="BS83">
            <v>6</v>
          </cell>
          <cell r="BT83" t="str">
            <v/>
          </cell>
          <cell r="BV83" t="b">
            <v>0</v>
          </cell>
          <cell r="BW83">
            <v>6</v>
          </cell>
          <cell r="BX83" t="str">
            <v/>
          </cell>
          <cell r="BZ83" t="b">
            <v>0</v>
          </cell>
          <cell r="CA83">
            <v>6</v>
          </cell>
          <cell r="CB83" t="str">
            <v/>
          </cell>
          <cell r="CD83" t="b">
            <v>0</v>
          </cell>
          <cell r="CE83">
            <v>6</v>
          </cell>
          <cell r="CF83" t="str">
            <v/>
          </cell>
          <cell r="CJ83" t="str">
            <v/>
          </cell>
        </row>
        <row r="84">
          <cell r="A84" t="str">
            <v>Dragon, Pyroclastic</v>
          </cell>
          <cell r="D84" t="str">
            <v>Dragon</v>
          </cell>
          <cell r="E84" t="str">
            <v>Extraplanar</v>
          </cell>
          <cell r="N84" t="str">
            <v/>
          </cell>
          <cell r="P84" t="str">
            <v>Breath Weapon(Su): 15" cone of fire and sonic;</v>
          </cell>
          <cell r="U84" t="str">
            <v>fire or sonic</v>
          </cell>
          <cell r="W84" t="str">
            <v>fire and sonic</v>
          </cell>
          <cell r="AG84" t="str">
            <v>Listen</v>
          </cell>
          <cell r="BB84" t="str">
            <v>Lawful</v>
          </cell>
          <cell r="BJ84" t="str">
            <v>color=orange;</v>
          </cell>
          <cell r="BL84" t="str">
            <v>Planar</v>
          </cell>
          <cell r="BM84" t="str">
            <v>Dr</v>
          </cell>
          <cell r="BN84">
            <v>182</v>
          </cell>
          <cell r="BP84" t="b">
            <v>1</v>
          </cell>
          <cell r="BQ84" t="b">
            <v>0</v>
          </cell>
          <cell r="BR84" t="b">
            <v>0</v>
          </cell>
          <cell r="BS84">
            <v>6</v>
          </cell>
          <cell r="BT84" t="str">
            <v/>
          </cell>
          <cell r="BV84" t="b">
            <v>0</v>
          </cell>
          <cell r="BW84">
            <v>6</v>
          </cell>
          <cell r="BX84" t="str">
            <v/>
          </cell>
          <cell r="BZ84" t="b">
            <v>0</v>
          </cell>
          <cell r="CA84">
            <v>6</v>
          </cell>
          <cell r="CB84" t="str">
            <v/>
          </cell>
          <cell r="CD84" t="b">
            <v>0</v>
          </cell>
          <cell r="CE84">
            <v>6</v>
          </cell>
          <cell r="CF84" t="str">
            <v/>
          </cell>
          <cell r="CJ84" t="str">
            <v/>
          </cell>
        </row>
        <row r="85">
          <cell r="A85" t="str">
            <v>Dragon, Radiant</v>
          </cell>
          <cell r="D85" t="str">
            <v>Dragon</v>
          </cell>
          <cell r="E85" t="str">
            <v>Extraplanar</v>
          </cell>
          <cell r="N85" t="str">
            <v/>
          </cell>
          <cell r="P85" t="str">
            <v>Breath Weapon(Su): 30" line of force;</v>
          </cell>
          <cell r="U85" t="str">
            <v>light</v>
          </cell>
          <cell r="AG85" t="str">
            <v>Spot</v>
          </cell>
          <cell r="BB85" t="str">
            <v>Lawful Good</v>
          </cell>
          <cell r="BJ85" t="str">
            <v>color=gold;</v>
          </cell>
          <cell r="BL85" t="str">
            <v>Planar</v>
          </cell>
          <cell r="BM85" t="str">
            <v>Dr</v>
          </cell>
          <cell r="BN85">
            <v>185</v>
          </cell>
          <cell r="BP85" t="b">
            <v>1</v>
          </cell>
          <cell r="BQ85" t="b">
            <v>0</v>
          </cell>
          <cell r="BR85" t="b">
            <v>0</v>
          </cell>
          <cell r="BS85">
            <v>6</v>
          </cell>
          <cell r="BT85" t="str">
            <v/>
          </cell>
          <cell r="BV85" t="b">
            <v>0</v>
          </cell>
          <cell r="BW85">
            <v>6</v>
          </cell>
          <cell r="BX85" t="str">
            <v/>
          </cell>
          <cell r="BZ85" t="b">
            <v>0</v>
          </cell>
          <cell r="CA85">
            <v>6</v>
          </cell>
          <cell r="CB85" t="str">
            <v/>
          </cell>
          <cell r="CD85" t="b">
            <v>0</v>
          </cell>
          <cell r="CE85">
            <v>6</v>
          </cell>
          <cell r="CF85" t="str">
            <v/>
          </cell>
          <cell r="CJ85" t="str">
            <v/>
          </cell>
          <cell r="CN85" t="str">
            <v>Select Companion</v>
          </cell>
        </row>
        <row r="86">
          <cell r="A86" t="str">
            <v>Dragon, Red</v>
          </cell>
          <cell r="D86" t="str">
            <v>Dragon</v>
          </cell>
          <cell r="E86" t="str">
            <v>Fire</v>
          </cell>
          <cell r="J86">
            <v>60</v>
          </cell>
          <cell r="M86">
            <v>7</v>
          </cell>
          <cell r="N86" t="str">
            <v/>
          </cell>
          <cell r="P86" t="str">
            <v>Breath Weapon(Su): 15" cone of fire, 2d10, fire;</v>
          </cell>
          <cell r="U86" t="str">
            <v>fire</v>
          </cell>
          <cell r="W86" t="str">
            <v>fire</v>
          </cell>
          <cell r="AA86">
            <v>8</v>
          </cell>
          <cell r="AB86">
            <v>2</v>
          </cell>
          <cell r="AC86">
            <v>6</v>
          </cell>
          <cell r="AD86">
            <v>2</v>
          </cell>
          <cell r="AE86">
            <v>2</v>
          </cell>
          <cell r="AF86">
            <v>4</v>
          </cell>
          <cell r="AG86" t="str">
            <v>Appraise</v>
          </cell>
          <cell r="BA86">
            <v>3</v>
          </cell>
          <cell r="BB86" t="str">
            <v>Chaotic Evil</v>
          </cell>
          <cell r="BC86">
            <v>4</v>
          </cell>
          <cell r="BF86">
            <v>12</v>
          </cell>
          <cell r="BH86" t="str">
            <v>Dragon</v>
          </cell>
          <cell r="BJ86" t="str">
            <v>color=red;DrShSkill=Appraise, Bluff, Jump;DrShAdaptation=Treasure Seeker (Ex);SpawnStr=8;SpawnDex=2;SpawnCon=4;SpawnInt=2;SpawnWis=2;SpawnCha=4;SpawnCR=3;SpawnLA=4;</v>
          </cell>
          <cell r="BL86" t="str">
            <v>Chromatic</v>
          </cell>
          <cell r="BM86" t="str">
            <v>MM</v>
          </cell>
          <cell r="BN86">
            <v>75</v>
          </cell>
          <cell r="BP86" t="b">
            <v>1</v>
          </cell>
          <cell r="BQ86" t="b">
            <v>0</v>
          </cell>
          <cell r="BR86" t="b">
            <v>0</v>
          </cell>
          <cell r="BS86">
            <v>6</v>
          </cell>
          <cell r="BT86" t="str">
            <v/>
          </cell>
          <cell r="BU86" t="b">
            <v>0</v>
          </cell>
          <cell r="BV86" t="b">
            <v>0</v>
          </cell>
          <cell r="BW86">
            <v>6</v>
          </cell>
          <cell r="BX86" t="str">
            <v/>
          </cell>
          <cell r="BZ86" t="b">
            <v>0</v>
          </cell>
          <cell r="CA86">
            <v>6</v>
          </cell>
          <cell r="CB86" t="str">
            <v/>
          </cell>
          <cell r="CC86" t="b">
            <v>0</v>
          </cell>
          <cell r="CD86" t="b">
            <v>0</v>
          </cell>
          <cell r="CE86">
            <v>6</v>
          </cell>
          <cell r="CF86" t="str">
            <v/>
          </cell>
          <cell r="CJ86" t="str">
            <v/>
          </cell>
          <cell r="CN86">
            <v>0</v>
          </cell>
        </row>
        <row r="87">
          <cell r="A87" t="str">
            <v>Dragon, Rust</v>
          </cell>
          <cell r="D87" t="str">
            <v>Dragon</v>
          </cell>
          <cell r="E87" t="str">
            <v>Extraplanar</v>
          </cell>
          <cell r="N87" t="str">
            <v/>
          </cell>
          <cell r="P87" t="str">
            <v>Breath Weapon(Su): 30" line of acid;</v>
          </cell>
          <cell r="U87" t="str">
            <v>acid</v>
          </cell>
          <cell r="W87" t="str">
            <v>acid</v>
          </cell>
          <cell r="AG87" t="str">
            <v>Search</v>
          </cell>
          <cell r="BB87" t="str">
            <v>Lawful</v>
          </cell>
          <cell r="BJ87" t="str">
            <v>color=rust;</v>
          </cell>
          <cell r="BL87" t="str">
            <v>Planar</v>
          </cell>
          <cell r="BM87" t="str">
            <v>Dr</v>
          </cell>
          <cell r="BN87">
            <v>186</v>
          </cell>
          <cell r="BP87" t="b">
            <v>1</v>
          </cell>
          <cell r="BQ87" t="b">
            <v>0</v>
          </cell>
          <cell r="BR87" t="b">
            <v>0</v>
          </cell>
          <cell r="BS87">
            <v>6</v>
          </cell>
          <cell r="BT87" t="str">
            <v/>
          </cell>
          <cell r="BV87" t="b">
            <v>0</v>
          </cell>
          <cell r="BW87">
            <v>6</v>
          </cell>
          <cell r="BX87" t="str">
            <v/>
          </cell>
          <cell r="BZ87" t="b">
            <v>0</v>
          </cell>
          <cell r="CA87">
            <v>6</v>
          </cell>
          <cell r="CB87" t="str">
            <v/>
          </cell>
          <cell r="CD87" t="b">
            <v>0</v>
          </cell>
          <cell r="CE87">
            <v>6</v>
          </cell>
          <cell r="CF87" t="str">
            <v/>
          </cell>
          <cell r="CJ87" t="str">
            <v/>
          </cell>
          <cell r="CN87" t="e">
            <v>#N/A</v>
          </cell>
        </row>
        <row r="88">
          <cell r="A88" t="str">
            <v>Dragon, Sand</v>
          </cell>
          <cell r="D88" t="str">
            <v>Dragon</v>
          </cell>
          <cell r="N88" t="str">
            <v/>
          </cell>
          <cell r="P88" t="str">
            <v>Breath Weapon(Su): 15" cone of grit;</v>
          </cell>
          <cell r="U88" t="str">
            <v>fire</v>
          </cell>
          <cell r="W88" t="str">
            <v>fire</v>
          </cell>
          <cell r="AG88" t="str">
            <v>Survival</v>
          </cell>
          <cell r="BB88" t="str">
            <v>Chaotic Neutral</v>
          </cell>
          <cell r="BL88" t="str">
            <v>Independant</v>
          </cell>
          <cell r="BM88" t="str">
            <v>Sand</v>
          </cell>
          <cell r="BN88">
            <v>152</v>
          </cell>
          <cell r="BP88" t="b">
            <v>1</v>
          </cell>
          <cell r="BQ88" t="b">
            <v>0</v>
          </cell>
          <cell r="BR88" t="b">
            <v>0</v>
          </cell>
          <cell r="BS88">
            <v>6</v>
          </cell>
          <cell r="BT88" t="str">
            <v/>
          </cell>
          <cell r="BV88" t="b">
            <v>0</v>
          </cell>
          <cell r="BW88">
            <v>6</v>
          </cell>
          <cell r="BX88" t="str">
            <v/>
          </cell>
          <cell r="BZ88" t="b">
            <v>0</v>
          </cell>
          <cell r="CA88">
            <v>6</v>
          </cell>
          <cell r="CB88" t="str">
            <v/>
          </cell>
          <cell r="CD88" t="b">
            <v>0</v>
          </cell>
          <cell r="CE88">
            <v>6</v>
          </cell>
          <cell r="CF88" t="str">
            <v/>
          </cell>
          <cell r="CJ88" t="str">
            <v/>
          </cell>
          <cell r="CN88" t="e">
            <v>#VALUE!</v>
          </cell>
        </row>
        <row r="89">
          <cell r="A89" t="str">
            <v>Dragon, Sapphire</v>
          </cell>
          <cell r="D89" t="str">
            <v>Dragon</v>
          </cell>
          <cell r="E89" t="str">
            <v>Earth</v>
          </cell>
          <cell r="N89" t="str">
            <v/>
          </cell>
          <cell r="P89" t="str">
            <v>Breath Weapon(Su): 15" cone of sonic energy;</v>
          </cell>
          <cell r="U89" t="str">
            <v>electricity</v>
          </cell>
          <cell r="W89" t="str">
            <v>sonic</v>
          </cell>
          <cell r="AG89" t="str">
            <v>Knowledge (dungeoneering)</v>
          </cell>
          <cell r="BB89" t="str">
            <v>Lawful Neutral</v>
          </cell>
          <cell r="BJ89" t="str">
            <v>color=blue;</v>
          </cell>
          <cell r="BL89" t="str">
            <v>Gem</v>
          </cell>
          <cell r="BM89" t="str">
            <v>MM2</v>
          </cell>
          <cell r="BN89">
            <v>84</v>
          </cell>
          <cell r="BP89" t="b">
            <v>1</v>
          </cell>
          <cell r="BQ89" t="b">
            <v>0</v>
          </cell>
          <cell r="BR89" t="b">
            <v>0</v>
          </cell>
          <cell r="BS89">
            <v>6</v>
          </cell>
          <cell r="BT89" t="str">
            <v/>
          </cell>
          <cell r="BV89" t="b">
            <v>0</v>
          </cell>
          <cell r="BW89">
            <v>6</v>
          </cell>
          <cell r="BX89" t="str">
            <v/>
          </cell>
          <cell r="BZ89" t="b">
            <v>0</v>
          </cell>
          <cell r="CA89">
            <v>6</v>
          </cell>
          <cell r="CB89" t="str">
            <v/>
          </cell>
          <cell r="CD89" t="b">
            <v>0</v>
          </cell>
          <cell r="CE89">
            <v>6</v>
          </cell>
          <cell r="CF89" t="str">
            <v/>
          </cell>
          <cell r="CJ89" t="str">
            <v/>
          </cell>
          <cell r="CN89" t="e">
            <v>#N/A</v>
          </cell>
        </row>
        <row r="90">
          <cell r="A90" t="str">
            <v>Dragon, Sea</v>
          </cell>
          <cell r="D90" t="str">
            <v>Dragon</v>
          </cell>
          <cell r="E90" t="str">
            <v>Aquatic, Water</v>
          </cell>
          <cell r="L90">
            <v>50</v>
          </cell>
          <cell r="M90">
            <v>10</v>
          </cell>
          <cell r="N90" t="str">
            <v/>
          </cell>
          <cell r="P90" t="str">
            <v>Breath Weapon(Su): 15" cone of Steam, 2d8, fire;</v>
          </cell>
          <cell r="U90" t="str">
            <v>fire</v>
          </cell>
          <cell r="W90" t="str">
            <v>fire</v>
          </cell>
          <cell r="AA90">
            <v>6</v>
          </cell>
          <cell r="AC90">
            <v>4</v>
          </cell>
          <cell r="AE90">
            <v>2</v>
          </cell>
          <cell r="AF90">
            <v>4</v>
          </cell>
          <cell r="BA90">
            <v>2</v>
          </cell>
          <cell r="BB90" t="str">
            <v>Neutral Evil</v>
          </cell>
          <cell r="BC90">
            <v>2</v>
          </cell>
          <cell r="BJ90" t="str">
            <v>SpawnStr=6;SpawnCon=4;SpawnWis=2;SpawnCha=4;SpawnCR=2;SpawnLA=2;</v>
          </cell>
          <cell r="BL90" t="str">
            <v>Dragonlance</v>
          </cell>
          <cell r="BM90" t="str">
            <v>BoK</v>
          </cell>
          <cell r="BP90" t="b">
            <v>0</v>
          </cell>
          <cell r="BQ90" t="b">
            <v>0</v>
          </cell>
          <cell r="BR90" t="b">
            <v>0</v>
          </cell>
          <cell r="BS90">
            <v>6</v>
          </cell>
          <cell r="BT90" t="str">
            <v/>
          </cell>
          <cell r="BV90" t="b">
            <v>0</v>
          </cell>
          <cell r="BW90">
            <v>6</v>
          </cell>
          <cell r="BX90" t="str">
            <v/>
          </cell>
          <cell r="BZ90" t="b">
            <v>0</v>
          </cell>
          <cell r="CA90">
            <v>6</v>
          </cell>
          <cell r="CB90" t="str">
            <v/>
          </cell>
          <cell r="CD90" t="b">
            <v>0</v>
          </cell>
          <cell r="CE90">
            <v>6</v>
          </cell>
          <cell r="CF90" t="str">
            <v/>
          </cell>
          <cell r="CJ90" t="str">
            <v/>
          </cell>
          <cell r="CN90" t="e">
            <v>#N/A</v>
          </cell>
        </row>
        <row r="91">
          <cell r="A91" t="str">
            <v>Dragon, Shadow</v>
          </cell>
          <cell r="D91" t="str">
            <v>Dragon</v>
          </cell>
          <cell r="E91" t="str">
            <v>Shadow</v>
          </cell>
          <cell r="N91" t="str">
            <v/>
          </cell>
          <cell r="P91" t="str">
            <v>Breath Weapon(Su): 15" cone of energy drain;</v>
          </cell>
          <cell r="U91" t="str">
            <v>energy drain</v>
          </cell>
          <cell r="AG91" t="str">
            <v>Escape Artist</v>
          </cell>
          <cell r="BB91" t="str">
            <v>Chaotic Evil</v>
          </cell>
          <cell r="BJ91" t="str">
            <v>color=translucent;</v>
          </cell>
          <cell r="BL91" t="str">
            <v>Faerunian</v>
          </cell>
          <cell r="BM91" t="str">
            <v>MoF</v>
          </cell>
          <cell r="BN91">
            <v>191</v>
          </cell>
          <cell r="BO91" t="str">
            <v>Dr</v>
          </cell>
          <cell r="BP91" t="b">
            <v>1</v>
          </cell>
          <cell r="BQ91" t="b">
            <v>0</v>
          </cell>
          <cell r="BR91" t="b">
            <v>0</v>
          </cell>
          <cell r="BS91">
            <v>6</v>
          </cell>
          <cell r="BT91" t="str">
            <v/>
          </cell>
          <cell r="BV91" t="b">
            <v>0</v>
          </cell>
          <cell r="BW91">
            <v>6</v>
          </cell>
          <cell r="BX91" t="str">
            <v/>
          </cell>
          <cell r="BZ91" t="b">
            <v>0</v>
          </cell>
          <cell r="CA91">
            <v>6</v>
          </cell>
          <cell r="CB91" t="str">
            <v/>
          </cell>
          <cell r="CD91" t="b">
            <v>0</v>
          </cell>
          <cell r="CE91">
            <v>6</v>
          </cell>
          <cell r="CF91" t="str">
            <v/>
          </cell>
          <cell r="CJ91" t="str">
            <v/>
          </cell>
          <cell r="CN91" t="e">
            <v>#N/A</v>
          </cell>
        </row>
        <row r="92">
          <cell r="A92" t="str">
            <v>Dragon, Shen Lung</v>
          </cell>
          <cell r="D92" t="str">
            <v>Dragon</v>
          </cell>
          <cell r="N92" t="str">
            <v/>
          </cell>
          <cell r="P92" t="str">
            <v/>
          </cell>
          <cell r="U92" t="str">
            <v>cold</v>
          </cell>
          <cell r="W92" t="str">
            <v>electricity</v>
          </cell>
          <cell r="AG92" t="str">
            <v>Spot</v>
          </cell>
          <cell r="BB92" t="str">
            <v>Lawful Good</v>
          </cell>
          <cell r="BL92" t="str">
            <v>Lung</v>
          </cell>
          <cell r="BM92" t="str">
            <v>OA</v>
          </cell>
          <cell r="BN92">
            <v>159</v>
          </cell>
          <cell r="BP92" t="b">
            <v>0</v>
          </cell>
          <cell r="BQ92" t="b">
            <v>0</v>
          </cell>
          <cell r="BR92" t="b">
            <v>0</v>
          </cell>
          <cell r="BS92">
            <v>6</v>
          </cell>
          <cell r="BT92" t="str">
            <v/>
          </cell>
          <cell r="BV92" t="b">
            <v>0</v>
          </cell>
          <cell r="BW92">
            <v>6</v>
          </cell>
          <cell r="BX92" t="str">
            <v/>
          </cell>
          <cell r="BZ92" t="b">
            <v>0</v>
          </cell>
          <cell r="CA92">
            <v>6</v>
          </cell>
          <cell r="CB92" t="str">
            <v/>
          </cell>
          <cell r="CD92" t="b">
            <v>0</v>
          </cell>
          <cell r="CE92">
            <v>6</v>
          </cell>
          <cell r="CF92" t="str">
            <v/>
          </cell>
          <cell r="CJ92" t="str">
            <v/>
          </cell>
          <cell r="CN92" t="e">
            <v>#N/A</v>
          </cell>
        </row>
        <row r="93">
          <cell r="A93" t="str">
            <v>Dragon, Silver</v>
          </cell>
          <cell r="D93" t="str">
            <v>Dragon</v>
          </cell>
          <cell r="N93" t="str">
            <v/>
          </cell>
          <cell r="P93" t="str">
            <v>Breath Weapon(Su): 15" cone of cold, 2d8, cold;</v>
          </cell>
          <cell r="U93" t="str">
            <v>cold</v>
          </cell>
          <cell r="W93" t="str">
            <v>cold</v>
          </cell>
          <cell r="AG93" t="str">
            <v>Disguise</v>
          </cell>
          <cell r="BB93" t="str">
            <v>Lawful Good</v>
          </cell>
          <cell r="BF93">
            <v>12</v>
          </cell>
          <cell r="BH93" t="str">
            <v>Dragon</v>
          </cell>
          <cell r="BJ93" t="str">
            <v>color=silver;DrShSkill=Bluff, Disguise, Jump;DrShAdaptation=Feather Fall (Sp);</v>
          </cell>
          <cell r="BL93" t="str">
            <v>Metallic</v>
          </cell>
          <cell r="BM93" t="str">
            <v>MM</v>
          </cell>
          <cell r="BN93">
            <v>86</v>
          </cell>
          <cell r="BP93" t="b">
            <v>1</v>
          </cell>
          <cell r="BQ93" t="b">
            <v>0</v>
          </cell>
          <cell r="BR93" t="b">
            <v>0</v>
          </cell>
          <cell r="BS93">
            <v>6</v>
          </cell>
          <cell r="BT93" t="str">
            <v/>
          </cell>
          <cell r="BU93" t="b">
            <v>1</v>
          </cell>
          <cell r="BV93" t="b">
            <v>0</v>
          </cell>
          <cell r="BW93">
            <v>6</v>
          </cell>
          <cell r="BX93" t="str">
            <v/>
          </cell>
          <cell r="BZ93" t="b">
            <v>0</v>
          </cell>
          <cell r="CA93">
            <v>6</v>
          </cell>
          <cell r="CB93" t="str">
            <v/>
          </cell>
          <cell r="CC93" t="b">
            <v>0</v>
          </cell>
          <cell r="CD93" t="b">
            <v>0</v>
          </cell>
          <cell r="CE93">
            <v>6</v>
          </cell>
          <cell r="CF93" t="str">
            <v/>
          </cell>
          <cell r="CJ93" t="str">
            <v/>
          </cell>
        </row>
        <row r="94">
          <cell r="A94" t="str">
            <v>Dragon, Song</v>
          </cell>
          <cell r="D94" t="str">
            <v>Dragon</v>
          </cell>
          <cell r="E94" t="str">
            <v>Electricity</v>
          </cell>
          <cell r="N94" t="str">
            <v/>
          </cell>
          <cell r="P94" t="str">
            <v>Breath Weapon(Su): 15" cone of electricity-charged gas;</v>
          </cell>
          <cell r="U94" t="str">
            <v>electricity</v>
          </cell>
          <cell r="W94" t="str">
            <v>electricity</v>
          </cell>
          <cell r="AG94" t="str">
            <v>Perform (sing)</v>
          </cell>
          <cell r="BB94" t="str">
            <v>Chaotic Neutral</v>
          </cell>
          <cell r="BJ94" t="str">
            <v>color=silver-blue;</v>
          </cell>
          <cell r="BL94" t="str">
            <v>Faerunian</v>
          </cell>
          <cell r="BM94" t="str">
            <v>MoF</v>
          </cell>
          <cell r="BN94">
            <v>44</v>
          </cell>
          <cell r="BP94" t="b">
            <v>0</v>
          </cell>
          <cell r="BQ94" t="b">
            <v>0</v>
          </cell>
          <cell r="BR94" t="b">
            <v>0</v>
          </cell>
          <cell r="BS94">
            <v>6</v>
          </cell>
          <cell r="BT94" t="str">
            <v/>
          </cell>
          <cell r="BV94" t="b">
            <v>0</v>
          </cell>
          <cell r="BW94">
            <v>6</v>
          </cell>
          <cell r="BX94" t="str">
            <v/>
          </cell>
          <cell r="BZ94" t="b">
            <v>0</v>
          </cell>
          <cell r="CA94">
            <v>6</v>
          </cell>
          <cell r="CB94" t="str">
            <v/>
          </cell>
          <cell r="CD94" t="b">
            <v>0</v>
          </cell>
          <cell r="CE94">
            <v>6</v>
          </cell>
          <cell r="CF94" t="str">
            <v/>
          </cell>
          <cell r="CJ94" t="str">
            <v/>
          </cell>
          <cell r="CN94" t="e">
            <v>#VALUE!</v>
          </cell>
        </row>
        <row r="95">
          <cell r="A95" t="str">
            <v>Dragon, Styx</v>
          </cell>
          <cell r="D95" t="str">
            <v>Dragon</v>
          </cell>
          <cell r="E95" t="str">
            <v>Aquatic,Extraplanar</v>
          </cell>
          <cell r="N95" t="str">
            <v/>
          </cell>
          <cell r="P95" t="str">
            <v>Breath Weapon(Su): 30" line of acid;</v>
          </cell>
          <cell r="U95" t="str">
            <v>disease, poison</v>
          </cell>
          <cell r="W95" t="str">
            <v>acid</v>
          </cell>
          <cell r="AG95" t="str">
            <v>Swim</v>
          </cell>
          <cell r="BB95" t="str">
            <v>Neutral Evil</v>
          </cell>
          <cell r="BJ95" t="str">
            <v>color=brown;</v>
          </cell>
          <cell r="BL95" t="str">
            <v>Planar</v>
          </cell>
          <cell r="BM95" t="str">
            <v>Dr</v>
          </cell>
          <cell r="BN95">
            <v>187</v>
          </cell>
          <cell r="BP95" t="b">
            <v>1</v>
          </cell>
          <cell r="BQ95" t="b">
            <v>0</v>
          </cell>
          <cell r="BR95" t="b">
            <v>0</v>
          </cell>
          <cell r="BS95">
            <v>6</v>
          </cell>
          <cell r="BT95" t="str">
            <v/>
          </cell>
          <cell r="BV95" t="b">
            <v>0</v>
          </cell>
          <cell r="BW95">
            <v>6</v>
          </cell>
          <cell r="BX95" t="str">
            <v/>
          </cell>
          <cell r="BZ95" t="b">
            <v>0</v>
          </cell>
          <cell r="CA95">
            <v>6</v>
          </cell>
          <cell r="CB95" t="str">
            <v/>
          </cell>
          <cell r="CD95" t="b">
            <v>0</v>
          </cell>
          <cell r="CE95">
            <v>6</v>
          </cell>
          <cell r="CF95" t="str">
            <v/>
          </cell>
          <cell r="CJ95" t="str">
            <v/>
          </cell>
          <cell r="CN95" t="e">
            <v>#N/A</v>
          </cell>
        </row>
        <row r="96">
          <cell r="A96" t="str">
            <v>Dragon, Tarterian</v>
          </cell>
          <cell r="D96" t="str">
            <v>Dragon</v>
          </cell>
          <cell r="E96" t="str">
            <v>Extraplanar</v>
          </cell>
          <cell r="N96" t="str">
            <v/>
          </cell>
          <cell r="P96" t="str">
            <v>Breath Weapon(Su): 30" line of force;</v>
          </cell>
          <cell r="U96" t="str">
            <v>force</v>
          </cell>
          <cell r="AG96" t="str">
            <v>Escape Artist</v>
          </cell>
          <cell r="BB96" t="str">
            <v>Chaotic Evil</v>
          </cell>
          <cell r="BJ96" t="str">
            <v>color=olive green;</v>
          </cell>
          <cell r="BL96" t="str">
            <v>Planar</v>
          </cell>
          <cell r="BM96" t="str">
            <v>Dr</v>
          </cell>
          <cell r="BN96">
            <v>189</v>
          </cell>
          <cell r="BP96" t="b">
            <v>1</v>
          </cell>
          <cell r="BQ96" t="b">
            <v>0</v>
          </cell>
          <cell r="BR96" t="b">
            <v>0</v>
          </cell>
          <cell r="BS96">
            <v>6</v>
          </cell>
          <cell r="BT96" t="str">
            <v/>
          </cell>
          <cell r="BV96" t="b">
            <v>0</v>
          </cell>
          <cell r="BW96">
            <v>6</v>
          </cell>
          <cell r="BX96" t="str">
            <v/>
          </cell>
          <cell r="BZ96" t="b">
            <v>0</v>
          </cell>
          <cell r="CA96">
            <v>6</v>
          </cell>
          <cell r="CB96" t="str">
            <v/>
          </cell>
          <cell r="CD96" t="b">
            <v>0</v>
          </cell>
          <cell r="CE96">
            <v>6</v>
          </cell>
          <cell r="CF96" t="str">
            <v/>
          </cell>
          <cell r="CJ96" t="str">
            <v/>
          </cell>
        </row>
        <row r="97">
          <cell r="A97" t="str">
            <v>Dragon, T'ien Lung</v>
          </cell>
          <cell r="D97" t="str">
            <v>Dragon</v>
          </cell>
          <cell r="N97" t="str">
            <v/>
          </cell>
          <cell r="P97" t="str">
            <v>Breath Weapon(Su): 15" cone of fire;</v>
          </cell>
          <cell r="U97" t="str">
            <v>fire</v>
          </cell>
          <cell r="W97" t="str">
            <v>fire</v>
          </cell>
          <cell r="AG97" t="str">
            <v>Diplomacy</v>
          </cell>
          <cell r="BB97" t="str">
            <v>Lawful Neutral</v>
          </cell>
          <cell r="BL97" t="str">
            <v>Lung</v>
          </cell>
          <cell r="BM97" t="str">
            <v>OA</v>
          </cell>
          <cell r="BN97">
            <v>161</v>
          </cell>
          <cell r="BP97" t="b">
            <v>0</v>
          </cell>
          <cell r="BQ97" t="b">
            <v>0</v>
          </cell>
          <cell r="BR97" t="b">
            <v>0</v>
          </cell>
          <cell r="BS97">
            <v>6</v>
          </cell>
          <cell r="BT97" t="str">
            <v/>
          </cell>
          <cell r="BV97" t="b">
            <v>0</v>
          </cell>
          <cell r="BW97">
            <v>6</v>
          </cell>
          <cell r="BX97" t="str">
            <v/>
          </cell>
          <cell r="BZ97" t="b">
            <v>0</v>
          </cell>
          <cell r="CA97">
            <v>6</v>
          </cell>
          <cell r="CB97" t="str">
            <v/>
          </cell>
          <cell r="CD97" t="b">
            <v>0</v>
          </cell>
          <cell r="CE97">
            <v>6</v>
          </cell>
          <cell r="CF97" t="str">
            <v/>
          </cell>
          <cell r="CJ97" t="str">
            <v/>
          </cell>
        </row>
        <row r="98">
          <cell r="A98" t="str">
            <v>Dragon, Topaz</v>
          </cell>
          <cell r="D98" t="str">
            <v>Dragon</v>
          </cell>
          <cell r="E98" t="str">
            <v>Water</v>
          </cell>
          <cell r="N98" t="str">
            <v/>
          </cell>
          <cell r="P98" t="str">
            <v>Breath Weapon(Su): 15" cone of dehydration;</v>
          </cell>
          <cell r="U98" t="str">
            <v>cold</v>
          </cell>
          <cell r="W98" t="str">
            <v>cold</v>
          </cell>
          <cell r="AG98" t="str">
            <v>Swim</v>
          </cell>
          <cell r="BB98" t="str">
            <v>Chaotic Neutral</v>
          </cell>
          <cell r="BJ98" t="str">
            <v>color=yellow;</v>
          </cell>
          <cell r="BL98" t="str">
            <v>Gem</v>
          </cell>
          <cell r="BM98" t="str">
            <v>MM2</v>
          </cell>
          <cell r="BN98">
            <v>85</v>
          </cell>
          <cell r="BP98" t="b">
            <v>1</v>
          </cell>
          <cell r="BQ98" t="b">
            <v>0</v>
          </cell>
          <cell r="BR98" t="b">
            <v>0</v>
          </cell>
          <cell r="BS98">
            <v>6</v>
          </cell>
          <cell r="BT98" t="str">
            <v/>
          </cell>
          <cell r="BV98" t="b">
            <v>0</v>
          </cell>
          <cell r="BW98">
            <v>6</v>
          </cell>
          <cell r="BX98" t="str">
            <v/>
          </cell>
          <cell r="BZ98" t="b">
            <v>0</v>
          </cell>
          <cell r="CA98">
            <v>6</v>
          </cell>
          <cell r="CB98" t="str">
            <v/>
          </cell>
          <cell r="CD98" t="b">
            <v>0</v>
          </cell>
          <cell r="CE98">
            <v>6</v>
          </cell>
          <cell r="CF98" t="str">
            <v/>
          </cell>
          <cell r="CJ98" t="str">
            <v/>
          </cell>
          <cell r="CN98">
            <v>0</v>
          </cell>
        </row>
        <row r="99">
          <cell r="A99" t="str">
            <v>Dragon, Tun Mi Lung</v>
          </cell>
          <cell r="D99" t="str">
            <v>Dragon</v>
          </cell>
          <cell r="N99" t="str">
            <v/>
          </cell>
          <cell r="P99" t="str">
            <v/>
          </cell>
          <cell r="U99" t="str">
            <v>electricity</v>
          </cell>
          <cell r="W99" t="str">
            <v>electricity</v>
          </cell>
          <cell r="AG99" t="str">
            <v>Swim</v>
          </cell>
          <cell r="BB99" t="str">
            <v>Neutral Evil</v>
          </cell>
          <cell r="BL99" t="str">
            <v>Lung</v>
          </cell>
          <cell r="BM99" t="str">
            <v>OA</v>
          </cell>
          <cell r="BN99">
            <v>162</v>
          </cell>
          <cell r="BP99" t="b">
            <v>0</v>
          </cell>
          <cell r="BQ99" t="b">
            <v>0</v>
          </cell>
          <cell r="BR99" t="b">
            <v>0</v>
          </cell>
          <cell r="BS99">
            <v>6</v>
          </cell>
          <cell r="BT99" t="str">
            <v/>
          </cell>
          <cell r="BV99" t="b">
            <v>0</v>
          </cell>
          <cell r="BW99">
            <v>6</v>
          </cell>
          <cell r="BX99" t="str">
            <v/>
          </cell>
          <cell r="BZ99" t="b">
            <v>0</v>
          </cell>
          <cell r="CA99">
            <v>6</v>
          </cell>
          <cell r="CB99" t="str">
            <v/>
          </cell>
          <cell r="CD99" t="b">
            <v>0</v>
          </cell>
          <cell r="CE99">
            <v>6</v>
          </cell>
          <cell r="CF99" t="str">
            <v/>
          </cell>
          <cell r="CJ99" t="str">
            <v/>
          </cell>
        </row>
        <row r="100">
          <cell r="A100" t="str">
            <v>Dragon, Tungsten</v>
          </cell>
          <cell r="D100" t="str">
            <v>Dragon</v>
          </cell>
          <cell r="N100" t="str">
            <v/>
          </cell>
          <cell r="P100" t="str">
            <v>Breath Weapon(Su): 15" cone of blasting sand;</v>
          </cell>
          <cell r="U100" t="str">
            <v>fire</v>
          </cell>
          <cell r="W100" t="str">
            <v>fire</v>
          </cell>
          <cell r="BB100" t="str">
            <v>Lawful Good</v>
          </cell>
          <cell r="BL100" t="str">
            <v>Ferreous</v>
          </cell>
          <cell r="BM100" t="str">
            <v>DMag</v>
          </cell>
          <cell r="BN100">
            <v>356</v>
          </cell>
          <cell r="BP100" t="b">
            <v>0</v>
          </cell>
          <cell r="BQ100" t="b">
            <v>0</v>
          </cell>
          <cell r="BR100" t="b">
            <v>0</v>
          </cell>
          <cell r="BS100">
            <v>6</v>
          </cell>
          <cell r="BT100" t="str">
            <v/>
          </cell>
          <cell r="BV100" t="b">
            <v>0</v>
          </cell>
          <cell r="BW100">
            <v>6</v>
          </cell>
          <cell r="BX100" t="str">
            <v/>
          </cell>
          <cell r="BZ100" t="b">
            <v>0</v>
          </cell>
          <cell r="CA100">
            <v>6</v>
          </cell>
          <cell r="CB100" t="str">
            <v/>
          </cell>
          <cell r="CD100" t="b">
            <v>0</v>
          </cell>
          <cell r="CE100">
            <v>6</v>
          </cell>
          <cell r="CF100" t="str">
            <v/>
          </cell>
          <cell r="CJ100" t="str">
            <v/>
          </cell>
        </row>
        <row r="101">
          <cell r="A101" t="str">
            <v>Dragon, White</v>
          </cell>
          <cell r="D101" t="str">
            <v>Dragon</v>
          </cell>
          <cell r="E101" t="str">
            <v>Cold</v>
          </cell>
          <cell r="J101">
            <v>60</v>
          </cell>
          <cell r="M101">
            <v>7</v>
          </cell>
          <cell r="N101" t="str">
            <v/>
          </cell>
          <cell r="P101" t="str">
            <v>Breath Weapon(Su): 15" cone of cold, 1d6, cold;</v>
          </cell>
          <cell r="U101" t="str">
            <v>cold</v>
          </cell>
          <cell r="W101" t="str">
            <v>cold</v>
          </cell>
          <cell r="AB101">
            <v>2</v>
          </cell>
          <cell r="AC101">
            <v>2</v>
          </cell>
          <cell r="AG101" t="str">
            <v>Hide</v>
          </cell>
          <cell r="BA101">
            <v>1</v>
          </cell>
          <cell r="BB101" t="str">
            <v>Chaotic Evil</v>
          </cell>
          <cell r="BC101">
            <v>1</v>
          </cell>
          <cell r="BF101">
            <v>7</v>
          </cell>
          <cell r="BH101" t="str">
            <v>Dragon</v>
          </cell>
          <cell r="BJ101" t="str">
            <v>color=white;DrShSkill=Hide, Move Silently, Swim;DrShAdaptation=Icewalker (Ex);SpawnDex=2;SpawnCon=2;SpawnCR=1;SpawnLA=1;</v>
          </cell>
          <cell r="BL101" t="str">
            <v>Chromatic</v>
          </cell>
          <cell r="BM101" t="str">
            <v>MM</v>
          </cell>
          <cell r="BN101">
            <v>77</v>
          </cell>
          <cell r="BP101" t="b">
            <v>1</v>
          </cell>
          <cell r="BQ101" t="b">
            <v>0</v>
          </cell>
          <cell r="BR101" t="b">
            <v>0</v>
          </cell>
          <cell r="BS101">
            <v>6</v>
          </cell>
          <cell r="BT101" t="str">
            <v/>
          </cell>
          <cell r="BU101" t="b">
            <v>0</v>
          </cell>
          <cell r="BV101" t="b">
            <v>0</v>
          </cell>
          <cell r="BW101">
            <v>6</v>
          </cell>
          <cell r="BX101" t="str">
            <v/>
          </cell>
          <cell r="BZ101" t="b">
            <v>0</v>
          </cell>
          <cell r="CA101">
            <v>6</v>
          </cell>
          <cell r="CB101" t="str">
            <v/>
          </cell>
          <cell r="CC101" t="b">
            <v>0</v>
          </cell>
          <cell r="CD101" t="b">
            <v>0</v>
          </cell>
          <cell r="CE101">
            <v>6</v>
          </cell>
          <cell r="CF101" t="str">
            <v/>
          </cell>
          <cell r="CJ101" t="str">
            <v/>
          </cell>
        </row>
        <row r="102">
          <cell r="A102" t="str">
            <v>Dragon, Yu Lung</v>
          </cell>
          <cell r="D102" t="str">
            <v>Dragon</v>
          </cell>
          <cell r="N102" t="str">
            <v/>
          </cell>
          <cell r="U102" t="str">
            <v/>
          </cell>
          <cell r="AG102" t="str">
            <v>Swim</v>
          </cell>
          <cell r="BB102" t="str">
            <v>Neutral</v>
          </cell>
          <cell r="BD102" t="str">
            <v/>
          </cell>
          <cell r="BL102" t="str">
            <v>Lung</v>
          </cell>
          <cell r="BM102" t="str">
            <v>OA</v>
          </cell>
          <cell r="BN102">
            <v>154</v>
          </cell>
          <cell r="BP102" t="b">
            <v>0</v>
          </cell>
          <cell r="BQ102" t="b">
            <v>0</v>
          </cell>
          <cell r="BR102" t="b">
            <v>0</v>
          </cell>
          <cell r="BS102">
            <v>6</v>
          </cell>
          <cell r="BT102" t="str">
            <v/>
          </cell>
          <cell r="BV102" t="b">
            <v>0</v>
          </cell>
          <cell r="BW102">
            <v>6</v>
          </cell>
          <cell r="BX102" t="str">
            <v/>
          </cell>
          <cell r="BZ102" t="b">
            <v>0</v>
          </cell>
          <cell r="CA102">
            <v>6</v>
          </cell>
          <cell r="CB102" t="str">
            <v/>
          </cell>
          <cell r="CD102" t="b">
            <v>0</v>
          </cell>
          <cell r="CE102">
            <v>6</v>
          </cell>
          <cell r="CF102" t="str">
            <v/>
          </cell>
          <cell r="CJ102" t="str">
            <v/>
          </cell>
        </row>
        <row r="103">
          <cell r="A103" t="str">
            <v>Eagle</v>
          </cell>
          <cell r="C103" t="str">
            <v>Small</v>
          </cell>
          <cell r="D103" t="str">
            <v>Animal</v>
          </cell>
          <cell r="F103">
            <v>1</v>
          </cell>
          <cell r="G103">
            <v>10</v>
          </cell>
          <cell r="J103">
            <v>80</v>
          </cell>
          <cell r="K103" t="str">
            <v>average</v>
          </cell>
          <cell r="M103">
            <v>1</v>
          </cell>
          <cell r="N103" t="str">
            <v>Talons+5+0+1,Bite+5+0+0</v>
          </cell>
          <cell r="AA103">
            <v>10</v>
          </cell>
          <cell r="AB103">
            <v>15</v>
          </cell>
          <cell r="AC103">
            <v>12</v>
          </cell>
          <cell r="AD103">
            <v>2</v>
          </cell>
          <cell r="AE103">
            <v>14</v>
          </cell>
          <cell r="AF103">
            <v>6</v>
          </cell>
          <cell r="BG103">
            <v>1</v>
          </cell>
          <cell r="BM103" t="str">
            <v>MM</v>
          </cell>
          <cell r="BN103">
            <v>272</v>
          </cell>
          <cell r="BP103" t="b">
            <v>1</v>
          </cell>
          <cell r="BQ103" t="b">
            <v>0</v>
          </cell>
          <cell r="BR103" t="b">
            <v>0</v>
          </cell>
          <cell r="BS103">
            <v>6</v>
          </cell>
          <cell r="BT103" t="str">
            <v/>
          </cell>
          <cell r="BV103" t="b">
            <v>0</v>
          </cell>
          <cell r="BW103">
            <v>6</v>
          </cell>
          <cell r="BX103" t="str">
            <v/>
          </cell>
          <cell r="BY103" t="b">
            <v>1</v>
          </cell>
          <cell r="BZ103" t="b">
            <v>0</v>
          </cell>
          <cell r="CA103">
            <v>6</v>
          </cell>
          <cell r="CB103" t="str">
            <v/>
          </cell>
          <cell r="CD103" t="b">
            <v>0</v>
          </cell>
          <cell r="CE103">
            <v>6</v>
          </cell>
          <cell r="CF103" t="str">
            <v/>
          </cell>
          <cell r="CJ103" t="str">
            <v/>
          </cell>
          <cell r="CN103" t="e">
            <v>#N/A</v>
          </cell>
        </row>
        <row r="104">
          <cell r="A104" t="str">
            <v>Eagle, Giant</v>
          </cell>
          <cell r="C104" t="str">
            <v>Large</v>
          </cell>
          <cell r="D104" t="str">
            <v>Magical Beast</v>
          </cell>
          <cell r="F104">
            <v>4</v>
          </cell>
          <cell r="G104">
            <v>10</v>
          </cell>
          <cell r="J104">
            <v>80</v>
          </cell>
          <cell r="K104" t="str">
            <v>average</v>
          </cell>
          <cell r="M104">
            <v>3</v>
          </cell>
          <cell r="N104" t="str">
            <v>2 Claws+4+0+1,Bite+5+0+0</v>
          </cell>
          <cell r="AA104">
            <v>18</v>
          </cell>
          <cell r="AB104">
            <v>17</v>
          </cell>
          <cell r="AC104">
            <v>12</v>
          </cell>
          <cell r="AD104">
            <v>10</v>
          </cell>
          <cell r="AE104">
            <v>14</v>
          </cell>
          <cell r="AF104">
            <v>10</v>
          </cell>
          <cell r="BG104">
            <v>7</v>
          </cell>
          <cell r="BM104" t="str">
            <v>MM</v>
          </cell>
          <cell r="BN104">
            <v>93</v>
          </cell>
          <cell r="BP104" t="b">
            <v>1</v>
          </cell>
          <cell r="BQ104" t="b">
            <v>0</v>
          </cell>
          <cell r="BR104" t="b">
            <v>0</v>
          </cell>
          <cell r="BS104">
            <v>6</v>
          </cell>
          <cell r="BT104" t="str">
            <v/>
          </cell>
          <cell r="BV104" t="b">
            <v>0</v>
          </cell>
          <cell r="BW104">
            <v>6</v>
          </cell>
          <cell r="BX104" t="str">
            <v/>
          </cell>
          <cell r="BY104" t="b">
            <v>0</v>
          </cell>
          <cell r="BZ104" t="b">
            <v>0</v>
          </cell>
          <cell r="CA104">
            <v>6</v>
          </cell>
          <cell r="CB104" t="str">
            <v/>
          </cell>
          <cell r="CC104" t="b">
            <v>0</v>
          </cell>
          <cell r="CD104" t="b">
            <v>0</v>
          </cell>
          <cell r="CE104">
            <v>6</v>
          </cell>
          <cell r="CF104" t="str">
            <v/>
          </cell>
          <cell r="CJ104" t="str">
            <v/>
          </cell>
        </row>
        <row r="105">
          <cell r="A105" t="str">
            <v>Eladrin, Coure</v>
          </cell>
          <cell r="C105" t="str">
            <v>Tiny</v>
          </cell>
          <cell r="D105" t="str">
            <v>Outsider</v>
          </cell>
          <cell r="E105" t="str">
            <v>Eladrin</v>
          </cell>
          <cell r="F105">
            <v>0</v>
          </cell>
          <cell r="G105">
            <v>20</v>
          </cell>
          <cell r="J105">
            <v>60</v>
          </cell>
          <cell r="K105" t="str">
            <v>perfect</v>
          </cell>
          <cell r="M105">
            <v>4</v>
          </cell>
          <cell r="N105" t="str">
            <v>;</v>
          </cell>
          <cell r="O105" t="str">
            <v>;</v>
          </cell>
          <cell r="U105" t="str">
            <v>electricity,petrification</v>
          </cell>
          <cell r="W105" t="str">
            <v>acid 10, cold 10</v>
          </cell>
          <cell r="AA105">
            <v>6</v>
          </cell>
          <cell r="AB105">
            <v>24</v>
          </cell>
          <cell r="AC105">
            <v>12</v>
          </cell>
          <cell r="AD105">
            <v>12</v>
          </cell>
          <cell r="AE105">
            <v>10</v>
          </cell>
          <cell r="AF105">
            <v>14</v>
          </cell>
          <cell r="AG105" t="str">
            <v>0;0</v>
          </cell>
          <cell r="AH105" t="str">
            <v>0;0</v>
          </cell>
          <cell r="AI105" t="str">
            <v>0;0</v>
          </cell>
          <cell r="AJ105" t="str">
            <v>5;2</v>
          </cell>
          <cell r="AK105" t="str">
            <v>0;0</v>
          </cell>
          <cell r="AL105" t="str">
            <v>5;12</v>
          </cell>
          <cell r="AN105" t="str">
            <v>0;0</v>
          </cell>
          <cell r="AO105" t="str">
            <v>0;0</v>
          </cell>
          <cell r="AP105" t="str">
            <v>5;0</v>
          </cell>
          <cell r="AQ105" t="str">
            <v>5;4</v>
          </cell>
          <cell r="AR105" t="str">
            <v>0;0</v>
          </cell>
          <cell r="AS105" t="str">
            <v>5;0</v>
          </cell>
          <cell r="AT105" t="str">
            <v>0;0</v>
          </cell>
          <cell r="AU105" t="str">
            <v>5;0</v>
          </cell>
          <cell r="AV105" t="str">
            <v>0;0</v>
          </cell>
          <cell r="AW105" t="str">
            <v>0;0</v>
          </cell>
          <cell r="AX105" t="str">
            <v>Weapon Finesse;</v>
          </cell>
          <cell r="BB105" t="str">
            <v>Chaotic Good</v>
          </cell>
          <cell r="BD105" t="str">
            <v>Alternate form;Magic circle against evil;Tongues</v>
          </cell>
          <cell r="BF105">
            <v>7</v>
          </cell>
          <cell r="BH105" t="str">
            <v>Celestial</v>
          </cell>
          <cell r="BM105" t="str">
            <v>BoED</v>
          </cell>
          <cell r="BN105">
            <v>168</v>
          </cell>
          <cell r="BP105" t="b">
            <v>1</v>
          </cell>
          <cell r="BQ105" t="b">
            <v>0</v>
          </cell>
          <cell r="BR105" t="b">
            <v>0</v>
          </cell>
          <cell r="BS105">
            <v>6</v>
          </cell>
          <cell r="BT105" t="str">
            <v/>
          </cell>
          <cell r="BU105" t="b">
            <v>0</v>
          </cell>
          <cell r="BV105" t="b">
            <v>0</v>
          </cell>
          <cell r="BW105">
            <v>6</v>
          </cell>
          <cell r="BX105" t="str">
            <v/>
          </cell>
          <cell r="BZ105" t="b">
            <v>0</v>
          </cell>
          <cell r="CA105">
            <v>6</v>
          </cell>
          <cell r="CB105" t="str">
            <v/>
          </cell>
          <cell r="CD105" t="b">
            <v>0</v>
          </cell>
          <cell r="CE105">
            <v>6</v>
          </cell>
          <cell r="CF105" t="str">
            <v/>
          </cell>
          <cell r="CJ105" t="str">
            <v/>
          </cell>
        </row>
        <row r="106">
          <cell r="A106" t="str">
            <v>Elasmosaurus</v>
          </cell>
          <cell r="C106" t="str">
            <v>Huge</v>
          </cell>
          <cell r="D106" t="str">
            <v>Animal</v>
          </cell>
          <cell r="F106">
            <v>10</v>
          </cell>
          <cell r="G106">
            <v>10</v>
          </cell>
          <cell r="L106">
            <v>50</v>
          </cell>
          <cell r="M106">
            <v>3</v>
          </cell>
          <cell r="N106" t="str">
            <v>Bite+14+0+2</v>
          </cell>
          <cell r="AA106">
            <v>26</v>
          </cell>
          <cell r="AB106">
            <v>14</v>
          </cell>
          <cell r="AC106">
            <v>22</v>
          </cell>
          <cell r="AD106">
            <v>2</v>
          </cell>
          <cell r="AE106">
            <v>13</v>
          </cell>
          <cell r="AF106">
            <v>9</v>
          </cell>
          <cell r="BG106">
            <v>7</v>
          </cell>
          <cell r="BL106" t="str">
            <v>Dinosaur</v>
          </cell>
          <cell r="BM106" t="str">
            <v>MM</v>
          </cell>
          <cell r="BN106">
            <v>60</v>
          </cell>
          <cell r="BP106" t="b">
            <v>1</v>
          </cell>
          <cell r="BQ106" t="b">
            <v>0</v>
          </cell>
          <cell r="BR106" t="b">
            <v>0</v>
          </cell>
          <cell r="BS106">
            <v>6</v>
          </cell>
          <cell r="BT106" t="str">
            <v/>
          </cell>
          <cell r="BV106" t="b">
            <v>0</v>
          </cell>
          <cell r="BW106">
            <v>6</v>
          </cell>
          <cell r="BX106" t="str">
            <v/>
          </cell>
          <cell r="BY106" t="b">
            <v>1</v>
          </cell>
          <cell r="BZ106" t="b">
            <v>0</v>
          </cell>
          <cell r="CA106">
            <v>6</v>
          </cell>
          <cell r="CB106" t="str">
            <v/>
          </cell>
          <cell r="CD106" t="b">
            <v>0</v>
          </cell>
          <cell r="CE106">
            <v>6</v>
          </cell>
          <cell r="CF106" t="str">
            <v/>
          </cell>
          <cell r="CJ106" t="str">
            <v/>
          </cell>
        </row>
        <row r="107">
          <cell r="A107" t="str">
            <v>Elemental, Air</v>
          </cell>
          <cell r="D107" t="str">
            <v>Elemental</v>
          </cell>
          <cell r="E107" t="str">
            <v>Air</v>
          </cell>
          <cell r="M107">
            <v>1</v>
          </cell>
          <cell r="N107" t="str">
            <v/>
          </cell>
          <cell r="Q107" t="str">
            <v/>
          </cell>
          <cell r="U107" t="str">
            <v>disease,cold</v>
          </cell>
          <cell r="W107" t="str">
            <v>acid</v>
          </cell>
          <cell r="AA107">
            <v>0</v>
          </cell>
          <cell r="AB107">
            <v>2</v>
          </cell>
          <cell r="AC107">
            <v>2</v>
          </cell>
          <cell r="AD107">
            <v>2</v>
          </cell>
          <cell r="AE107">
            <v>2</v>
          </cell>
          <cell r="AF107">
            <v>2</v>
          </cell>
          <cell r="AY107" t="str">
            <v>Auran</v>
          </cell>
          <cell r="BJ107" t="str">
            <v>electricity</v>
          </cell>
          <cell r="BM107" t="str">
            <v>MM</v>
          </cell>
          <cell r="BN107">
            <v>95</v>
          </cell>
          <cell r="BO107" t="str">
            <v>MotP</v>
          </cell>
          <cell r="BP107" t="b">
            <v>1</v>
          </cell>
          <cell r="BQ107" t="b">
            <v>0</v>
          </cell>
          <cell r="BR107" t="b">
            <v>0</v>
          </cell>
          <cell r="BS107">
            <v>6</v>
          </cell>
          <cell r="BT107" t="str">
            <v/>
          </cell>
          <cell r="BV107" t="b">
            <v>0</v>
          </cell>
          <cell r="BW107">
            <v>6</v>
          </cell>
          <cell r="BX107" t="str">
            <v/>
          </cell>
          <cell r="BZ107" t="b">
            <v>0</v>
          </cell>
          <cell r="CA107">
            <v>6</v>
          </cell>
          <cell r="CB107" t="str">
            <v/>
          </cell>
          <cell r="CD107" t="b">
            <v>0</v>
          </cell>
          <cell r="CE107">
            <v>6</v>
          </cell>
          <cell r="CF107" t="str">
            <v/>
          </cell>
          <cell r="CJ107" t="str">
            <v/>
          </cell>
        </row>
        <row r="108">
          <cell r="A108" t="str">
            <v>Elemental, Air(Huge)</v>
          </cell>
          <cell r="C108" t="str">
            <v>Huge</v>
          </cell>
          <cell r="D108" t="str">
            <v>Elemental</v>
          </cell>
          <cell r="E108" t="str">
            <v>Air, Extraplanar</v>
          </cell>
          <cell r="F108">
            <v>16</v>
          </cell>
          <cell r="M108">
            <v>8</v>
          </cell>
          <cell r="N108" t="str">
            <v/>
          </cell>
          <cell r="T108">
            <v>60</v>
          </cell>
          <cell r="AA108">
            <v>18</v>
          </cell>
          <cell r="AB108">
            <v>29</v>
          </cell>
          <cell r="AC108">
            <v>18</v>
          </cell>
          <cell r="AD108">
            <v>6</v>
          </cell>
          <cell r="AE108">
            <v>11</v>
          </cell>
          <cell r="AF108">
            <v>11</v>
          </cell>
          <cell r="BA108">
            <v>7</v>
          </cell>
          <cell r="BB108" t="str">
            <v>Neutral</v>
          </cell>
          <cell r="BG108">
            <v>16</v>
          </cell>
          <cell r="BI108" t="str">
            <v>Elemental</v>
          </cell>
          <cell r="BM108" t="str">
            <v>MM</v>
          </cell>
          <cell r="BN108">
            <v>95</v>
          </cell>
          <cell r="BP108" t="b">
            <v>1</v>
          </cell>
          <cell r="BQ108" t="b">
            <v>0</v>
          </cell>
          <cell r="BR108" t="b">
            <v>0</v>
          </cell>
          <cell r="BS108">
            <v>6</v>
          </cell>
          <cell r="BT108" t="str">
            <v/>
          </cell>
          <cell r="BV108" t="b">
            <v>0</v>
          </cell>
          <cell r="BW108">
            <v>6</v>
          </cell>
          <cell r="BX108" t="str">
            <v/>
          </cell>
          <cell r="BY108" t="b">
            <v>0</v>
          </cell>
          <cell r="BZ108" t="b">
            <v>0</v>
          </cell>
          <cell r="CA108">
            <v>6</v>
          </cell>
          <cell r="CB108" t="str">
            <v/>
          </cell>
          <cell r="CC108" t="b">
            <v>0</v>
          </cell>
          <cell r="CD108" t="b">
            <v>0</v>
          </cell>
          <cell r="CE108">
            <v>6</v>
          </cell>
          <cell r="CF108" t="str">
            <v/>
          </cell>
          <cell r="CJ108" t="str">
            <v/>
          </cell>
        </row>
        <row r="109">
          <cell r="A109" t="str">
            <v>Elemental, Air(Large)</v>
          </cell>
          <cell r="C109" t="str">
            <v>Large</v>
          </cell>
          <cell r="D109" t="str">
            <v>Elemental</v>
          </cell>
          <cell r="E109" t="str">
            <v>Air, Extraplanar</v>
          </cell>
          <cell r="F109">
            <v>8</v>
          </cell>
          <cell r="M109">
            <v>4</v>
          </cell>
          <cell r="N109" t="str">
            <v/>
          </cell>
          <cell r="T109">
            <v>60</v>
          </cell>
          <cell r="AA109">
            <v>14</v>
          </cell>
          <cell r="AB109">
            <v>25</v>
          </cell>
          <cell r="AC109">
            <v>16</v>
          </cell>
          <cell r="AD109">
            <v>6</v>
          </cell>
          <cell r="AE109">
            <v>11</v>
          </cell>
          <cell r="AF109">
            <v>11</v>
          </cell>
          <cell r="BA109">
            <v>5</v>
          </cell>
          <cell r="BB109" t="str">
            <v>Neutral</v>
          </cell>
          <cell r="BG109">
            <v>10</v>
          </cell>
          <cell r="BI109" t="str">
            <v>Elemental</v>
          </cell>
          <cell r="BM109" t="str">
            <v>MM</v>
          </cell>
          <cell r="BN109">
            <v>95</v>
          </cell>
          <cell r="BP109" t="b">
            <v>1</v>
          </cell>
          <cell r="BQ109" t="b">
            <v>0</v>
          </cell>
          <cell r="BR109" t="b">
            <v>0</v>
          </cell>
          <cell r="BS109">
            <v>6</v>
          </cell>
          <cell r="BT109" t="str">
            <v/>
          </cell>
          <cell r="BV109" t="b">
            <v>0</v>
          </cell>
          <cell r="BW109">
            <v>6</v>
          </cell>
          <cell r="BX109" t="str">
            <v/>
          </cell>
          <cell r="BY109" t="b">
            <v>0</v>
          </cell>
          <cell r="BZ109" t="b">
            <v>0</v>
          </cell>
          <cell r="CA109">
            <v>6</v>
          </cell>
          <cell r="CB109" t="str">
            <v/>
          </cell>
          <cell r="CC109" t="b">
            <v>0</v>
          </cell>
          <cell r="CD109" t="b">
            <v>0</v>
          </cell>
          <cell r="CE109">
            <v>6</v>
          </cell>
          <cell r="CF109" t="str">
            <v/>
          </cell>
          <cell r="CJ109" t="str">
            <v/>
          </cell>
        </row>
        <row r="110">
          <cell r="A110" t="str">
            <v>Elemental, Air(Medium)</v>
          </cell>
          <cell r="C110" t="str">
            <v>Medium</v>
          </cell>
          <cell r="D110" t="str">
            <v>Elemental</v>
          </cell>
          <cell r="E110" t="str">
            <v>Air, Extraplanar</v>
          </cell>
          <cell r="F110">
            <v>4</v>
          </cell>
          <cell r="M110">
            <v>3</v>
          </cell>
          <cell r="N110" t="str">
            <v/>
          </cell>
          <cell r="T110">
            <v>60</v>
          </cell>
          <cell r="AA110">
            <v>12</v>
          </cell>
          <cell r="AB110">
            <v>21</v>
          </cell>
          <cell r="AC110">
            <v>14</v>
          </cell>
          <cell r="AD110">
            <v>4</v>
          </cell>
          <cell r="AE110">
            <v>11</v>
          </cell>
          <cell r="AF110">
            <v>11</v>
          </cell>
          <cell r="BA110">
            <v>3</v>
          </cell>
          <cell r="BB110" t="str">
            <v>Neutral</v>
          </cell>
          <cell r="BG110">
            <v>4</v>
          </cell>
          <cell r="BI110" t="str">
            <v>Elemental</v>
          </cell>
          <cell r="BM110" t="str">
            <v>MM</v>
          </cell>
          <cell r="BN110">
            <v>95</v>
          </cell>
          <cell r="BP110" t="b">
            <v>1</v>
          </cell>
          <cell r="BQ110" t="b">
            <v>0</v>
          </cell>
          <cell r="BR110" t="b">
            <v>0</v>
          </cell>
          <cell r="BS110">
            <v>6</v>
          </cell>
          <cell r="BT110" t="str">
            <v/>
          </cell>
          <cell r="BV110" t="b">
            <v>0</v>
          </cell>
          <cell r="BW110">
            <v>6</v>
          </cell>
          <cell r="BX110" t="str">
            <v/>
          </cell>
          <cell r="BY110" t="b">
            <v>0</v>
          </cell>
          <cell r="BZ110" t="b">
            <v>0</v>
          </cell>
          <cell r="CA110">
            <v>6</v>
          </cell>
          <cell r="CB110" t="str">
            <v/>
          </cell>
          <cell r="CC110" t="b">
            <v>0</v>
          </cell>
          <cell r="CD110" t="b">
            <v>0</v>
          </cell>
          <cell r="CE110">
            <v>6</v>
          </cell>
          <cell r="CF110" t="str">
            <v/>
          </cell>
          <cell r="CJ110" t="str">
            <v/>
          </cell>
        </row>
        <row r="111">
          <cell r="A111" t="str">
            <v>Elemental, Air(Small)</v>
          </cell>
          <cell r="C111" t="str">
            <v>Small</v>
          </cell>
          <cell r="D111" t="str">
            <v>Elemental</v>
          </cell>
          <cell r="E111" t="str">
            <v>Air, Extraplanar</v>
          </cell>
          <cell r="F111">
            <v>2</v>
          </cell>
          <cell r="J111">
            <v>100</v>
          </cell>
          <cell r="K111" t="str">
            <v>perfect</v>
          </cell>
          <cell r="M111">
            <v>3</v>
          </cell>
          <cell r="N111" t="str">
            <v>Slam;</v>
          </cell>
          <cell r="O111" t="str">
            <v>1d4;</v>
          </cell>
          <cell r="T111">
            <v>60</v>
          </cell>
          <cell r="AA111">
            <v>10</v>
          </cell>
          <cell r="AB111">
            <v>17</v>
          </cell>
          <cell r="AC111">
            <v>10</v>
          </cell>
          <cell r="AD111">
            <v>4</v>
          </cell>
          <cell r="AE111">
            <v>11</v>
          </cell>
          <cell r="AF111">
            <v>11</v>
          </cell>
          <cell r="AG111" t="str">
            <v>0;0</v>
          </cell>
          <cell r="AH111" t="str">
            <v>0;0</v>
          </cell>
          <cell r="AI111" t="str">
            <v>0;0</v>
          </cell>
          <cell r="AJ111" t="str">
            <v>0;0</v>
          </cell>
          <cell r="AK111" t="str">
            <v>0;0</v>
          </cell>
          <cell r="AL111" t="str">
            <v>0;4</v>
          </cell>
          <cell r="AN111" t="str">
            <v>0;0</v>
          </cell>
          <cell r="AO111" t="str">
            <v>0;0</v>
          </cell>
          <cell r="AP111" t="str">
            <v>2;0</v>
          </cell>
          <cell r="AQ111" t="str">
            <v>0;0</v>
          </cell>
          <cell r="AR111" t="str">
            <v>0;0</v>
          </cell>
          <cell r="AS111" t="str">
            <v>0;0</v>
          </cell>
          <cell r="AT111" t="str">
            <v>0;0</v>
          </cell>
          <cell r="AU111" t="str">
            <v>3;0</v>
          </cell>
          <cell r="AV111" t="str">
            <v>0;0</v>
          </cell>
          <cell r="AW111" t="str">
            <v>0;0</v>
          </cell>
          <cell r="AX111" t="str">
            <v>Improved Initiative; Weapon Finesse</v>
          </cell>
          <cell r="BA111">
            <v>1</v>
          </cell>
          <cell r="BB111" t="str">
            <v>Neutral</v>
          </cell>
          <cell r="BD111" t="str">
            <v>Air mastery;Whirlwind;Elemental traits</v>
          </cell>
          <cell r="BF111">
            <v>5</v>
          </cell>
          <cell r="BG111">
            <v>1</v>
          </cell>
          <cell r="BH111" t="str">
            <v>Planar</v>
          </cell>
          <cell r="BI111" t="str">
            <v>Elemental</v>
          </cell>
          <cell r="BM111" t="str">
            <v>MM</v>
          </cell>
          <cell r="BN111">
            <v>95</v>
          </cell>
          <cell r="BO111" t="str">
            <v>PlH</v>
          </cell>
          <cell r="BP111" t="b">
            <v>1</v>
          </cell>
          <cell r="BQ111" t="b">
            <v>0</v>
          </cell>
          <cell r="BR111" t="b">
            <v>0</v>
          </cell>
          <cell r="BS111">
            <v>6</v>
          </cell>
          <cell r="BT111" t="str">
            <v/>
          </cell>
          <cell r="BV111" t="b">
            <v>0</v>
          </cell>
          <cell r="BW111">
            <v>6</v>
          </cell>
          <cell r="BX111" t="str">
            <v/>
          </cell>
          <cell r="BY111" t="b">
            <v>0</v>
          </cell>
          <cell r="BZ111" t="b">
            <v>0</v>
          </cell>
          <cell r="CA111">
            <v>6</v>
          </cell>
          <cell r="CB111" t="str">
            <v/>
          </cell>
          <cell r="CC111" t="b">
            <v>0</v>
          </cell>
          <cell r="CD111" t="b">
            <v>0</v>
          </cell>
          <cell r="CE111">
            <v>6</v>
          </cell>
          <cell r="CF111" t="str">
            <v/>
          </cell>
          <cell r="CJ111" t="str">
            <v/>
          </cell>
        </row>
        <row r="112">
          <cell r="A112" t="str">
            <v>Elemental, Earth</v>
          </cell>
          <cell r="D112" t="str">
            <v>Elemental</v>
          </cell>
          <cell r="E112" t="str">
            <v>Earth</v>
          </cell>
          <cell r="M112">
            <v>3</v>
          </cell>
          <cell r="N112" t="str">
            <v/>
          </cell>
          <cell r="Q112" t="str">
            <v/>
          </cell>
          <cell r="T112">
            <v>60</v>
          </cell>
          <cell r="U112" t="str">
            <v>disease,earth</v>
          </cell>
          <cell r="W112" t="str">
            <v>cold</v>
          </cell>
          <cell r="AA112">
            <v>4</v>
          </cell>
          <cell r="AB112">
            <v>-2</v>
          </cell>
          <cell r="AC112">
            <v>4</v>
          </cell>
          <cell r="AD112">
            <v>0</v>
          </cell>
          <cell r="AE112">
            <v>0</v>
          </cell>
          <cell r="AF112">
            <v>0</v>
          </cell>
          <cell r="AY112" t="str">
            <v>Terran</v>
          </cell>
          <cell r="BB112" t="str">
            <v>Neutral</v>
          </cell>
          <cell r="BJ112" t="str">
            <v>acid</v>
          </cell>
          <cell r="BM112" t="str">
            <v>MM</v>
          </cell>
          <cell r="BN112">
            <v>98</v>
          </cell>
          <cell r="BO112" t="str">
            <v>MotP</v>
          </cell>
          <cell r="BP112" t="b">
            <v>1</v>
          </cell>
          <cell r="BQ112" t="b">
            <v>0</v>
          </cell>
          <cell r="BR112" t="b">
            <v>0</v>
          </cell>
          <cell r="BS112">
            <v>6</v>
          </cell>
          <cell r="BT112" t="str">
            <v/>
          </cell>
          <cell r="BV112" t="b">
            <v>0</v>
          </cell>
          <cell r="BW112">
            <v>6</v>
          </cell>
          <cell r="BX112" t="str">
            <v/>
          </cell>
          <cell r="BZ112" t="b">
            <v>0</v>
          </cell>
          <cell r="CA112">
            <v>6</v>
          </cell>
          <cell r="CB112" t="str">
            <v/>
          </cell>
          <cell r="CD112" t="b">
            <v>0</v>
          </cell>
          <cell r="CE112">
            <v>6</v>
          </cell>
          <cell r="CF112" t="str">
            <v/>
          </cell>
          <cell r="CJ112" t="str">
            <v/>
          </cell>
        </row>
        <row r="113">
          <cell r="A113" t="str">
            <v>Elemental, Earth(Huge)</v>
          </cell>
          <cell r="C113" t="str">
            <v>Huge</v>
          </cell>
          <cell r="D113" t="str">
            <v>Elemental</v>
          </cell>
          <cell r="E113" t="str">
            <v>Earth, Extraplanar</v>
          </cell>
          <cell r="F113">
            <v>16</v>
          </cell>
          <cell r="M113">
            <v>11</v>
          </cell>
          <cell r="N113" t="str">
            <v/>
          </cell>
          <cell r="T113">
            <v>60</v>
          </cell>
          <cell r="AA113">
            <v>29</v>
          </cell>
          <cell r="AB113">
            <v>8</v>
          </cell>
          <cell r="AC113">
            <v>21</v>
          </cell>
          <cell r="AD113">
            <v>6</v>
          </cell>
          <cell r="AE113">
            <v>11</v>
          </cell>
          <cell r="AF113">
            <v>11</v>
          </cell>
          <cell r="BA113">
            <v>7</v>
          </cell>
          <cell r="BB113" t="str">
            <v>Neutral</v>
          </cell>
          <cell r="BG113">
            <v>16</v>
          </cell>
          <cell r="BI113" t="str">
            <v>Elemental</v>
          </cell>
          <cell r="BM113" t="str">
            <v>MM</v>
          </cell>
          <cell r="BN113">
            <v>98</v>
          </cell>
          <cell r="BP113" t="b">
            <v>1</v>
          </cell>
          <cell r="BQ113" t="b">
            <v>0</v>
          </cell>
          <cell r="BR113" t="b">
            <v>0</v>
          </cell>
          <cell r="BS113">
            <v>6</v>
          </cell>
          <cell r="BT113" t="str">
            <v/>
          </cell>
          <cell r="BV113" t="b">
            <v>0</v>
          </cell>
          <cell r="BW113">
            <v>6</v>
          </cell>
          <cell r="BX113" t="str">
            <v/>
          </cell>
          <cell r="BY113" t="b">
            <v>0</v>
          </cell>
          <cell r="BZ113" t="b">
            <v>0</v>
          </cell>
          <cell r="CA113">
            <v>6</v>
          </cell>
          <cell r="CB113" t="str">
            <v/>
          </cell>
          <cell r="CC113" t="b">
            <v>0</v>
          </cell>
          <cell r="CD113" t="b">
            <v>0</v>
          </cell>
          <cell r="CE113">
            <v>6</v>
          </cell>
          <cell r="CF113" t="str">
            <v/>
          </cell>
          <cell r="CJ113" t="str">
            <v/>
          </cell>
        </row>
        <row r="114">
          <cell r="A114" t="str">
            <v>Elemental, Earth(Large)</v>
          </cell>
          <cell r="C114" t="str">
            <v>Large</v>
          </cell>
          <cell r="D114" t="str">
            <v>Elemental</v>
          </cell>
          <cell r="E114" t="str">
            <v>Earth, Extraplanar</v>
          </cell>
          <cell r="F114">
            <v>8</v>
          </cell>
          <cell r="M114">
            <v>10</v>
          </cell>
          <cell r="N114" t="str">
            <v/>
          </cell>
          <cell r="T114">
            <v>60</v>
          </cell>
          <cell r="AA114">
            <v>25</v>
          </cell>
          <cell r="AB114">
            <v>8</v>
          </cell>
          <cell r="AC114">
            <v>19</v>
          </cell>
          <cell r="AD114">
            <v>6</v>
          </cell>
          <cell r="AE114">
            <v>11</v>
          </cell>
          <cell r="AF114">
            <v>11</v>
          </cell>
          <cell r="BA114">
            <v>5</v>
          </cell>
          <cell r="BB114" t="str">
            <v>Neutral</v>
          </cell>
          <cell r="BG114">
            <v>10</v>
          </cell>
          <cell r="BI114" t="str">
            <v>Elemental</v>
          </cell>
          <cell r="BM114" t="str">
            <v>MM</v>
          </cell>
          <cell r="BN114">
            <v>98</v>
          </cell>
          <cell r="BP114" t="b">
            <v>1</v>
          </cell>
          <cell r="BQ114" t="b">
            <v>0</v>
          </cell>
          <cell r="BR114" t="b">
            <v>0</v>
          </cell>
          <cell r="BS114">
            <v>6</v>
          </cell>
          <cell r="BT114" t="str">
            <v/>
          </cell>
          <cell r="BV114" t="b">
            <v>0</v>
          </cell>
          <cell r="BW114">
            <v>6</v>
          </cell>
          <cell r="BX114" t="str">
            <v/>
          </cell>
          <cell r="BY114" t="b">
            <v>0</v>
          </cell>
          <cell r="BZ114" t="b">
            <v>0</v>
          </cell>
          <cell r="CA114">
            <v>6</v>
          </cell>
          <cell r="CB114" t="str">
            <v/>
          </cell>
          <cell r="CC114" t="b">
            <v>0</v>
          </cell>
          <cell r="CD114" t="b">
            <v>0</v>
          </cell>
          <cell r="CE114">
            <v>6</v>
          </cell>
          <cell r="CF114" t="str">
            <v/>
          </cell>
          <cell r="CJ114" t="str">
            <v/>
          </cell>
        </row>
        <row r="115">
          <cell r="A115" t="str">
            <v>Elemental, Earth(Medium)</v>
          </cell>
          <cell r="C115" t="str">
            <v>Medium</v>
          </cell>
          <cell r="D115" t="str">
            <v>Elemental</v>
          </cell>
          <cell r="E115" t="str">
            <v>Earth, Extraplanar</v>
          </cell>
          <cell r="F115">
            <v>4</v>
          </cell>
          <cell r="M115">
            <v>9</v>
          </cell>
          <cell r="N115" t="str">
            <v/>
          </cell>
          <cell r="T115">
            <v>60</v>
          </cell>
          <cell r="AA115">
            <v>21</v>
          </cell>
          <cell r="AB115">
            <v>8</v>
          </cell>
          <cell r="AC115">
            <v>17</v>
          </cell>
          <cell r="AD115">
            <v>4</v>
          </cell>
          <cell r="AE115">
            <v>11</v>
          </cell>
          <cell r="AF115">
            <v>11</v>
          </cell>
          <cell r="BA115">
            <v>3</v>
          </cell>
          <cell r="BB115" t="str">
            <v>Neutral</v>
          </cell>
          <cell r="BG115">
            <v>4</v>
          </cell>
          <cell r="BI115" t="str">
            <v>Elemental</v>
          </cell>
          <cell r="BM115" t="str">
            <v>MM</v>
          </cell>
          <cell r="BN115">
            <v>98</v>
          </cell>
          <cell r="BP115" t="b">
            <v>1</v>
          </cell>
          <cell r="BQ115" t="b">
            <v>0</v>
          </cell>
          <cell r="BR115" t="b">
            <v>0</v>
          </cell>
          <cell r="BS115">
            <v>6</v>
          </cell>
          <cell r="BT115" t="str">
            <v/>
          </cell>
          <cell r="BV115" t="b">
            <v>0</v>
          </cell>
          <cell r="BW115">
            <v>6</v>
          </cell>
          <cell r="BX115" t="str">
            <v/>
          </cell>
          <cell r="BY115" t="b">
            <v>0</v>
          </cell>
          <cell r="BZ115" t="b">
            <v>0</v>
          </cell>
          <cell r="CA115">
            <v>6</v>
          </cell>
          <cell r="CB115" t="str">
            <v/>
          </cell>
          <cell r="CC115" t="b">
            <v>0</v>
          </cell>
          <cell r="CD115" t="b">
            <v>0</v>
          </cell>
          <cell r="CE115">
            <v>6</v>
          </cell>
          <cell r="CF115" t="str">
            <v/>
          </cell>
          <cell r="CJ115" t="str">
            <v/>
          </cell>
        </row>
        <row r="116">
          <cell r="A116" t="str">
            <v>Elemental, Earth(Small)</v>
          </cell>
          <cell r="C116" t="str">
            <v>Small</v>
          </cell>
          <cell r="D116" t="str">
            <v>Elemental</v>
          </cell>
          <cell r="E116" t="str">
            <v>Earth, Extraplanar</v>
          </cell>
          <cell r="F116">
            <v>2</v>
          </cell>
          <cell r="G116">
            <v>30</v>
          </cell>
          <cell r="M116">
            <v>7</v>
          </cell>
          <cell r="N116" t="str">
            <v>Slam;</v>
          </cell>
          <cell r="O116" t="str">
            <v>1d6;</v>
          </cell>
          <cell r="T116">
            <v>60</v>
          </cell>
          <cell r="AA116">
            <v>17</v>
          </cell>
          <cell r="AB116">
            <v>8</v>
          </cell>
          <cell r="AC116">
            <v>13</v>
          </cell>
          <cell r="AD116">
            <v>4</v>
          </cell>
          <cell r="AE116">
            <v>11</v>
          </cell>
          <cell r="AF116">
            <v>11</v>
          </cell>
          <cell r="AG116" t="str">
            <v>0;0</v>
          </cell>
          <cell r="AH116" t="str">
            <v>0;0</v>
          </cell>
          <cell r="AI116" t="str">
            <v>0;0</v>
          </cell>
          <cell r="AJ116" t="str">
            <v>0;0</v>
          </cell>
          <cell r="AK116" t="str">
            <v>0;0</v>
          </cell>
          <cell r="AL116" t="str">
            <v>0;4</v>
          </cell>
          <cell r="AN116" t="str">
            <v>0;0</v>
          </cell>
          <cell r="AO116" t="str">
            <v>0;-6</v>
          </cell>
          <cell r="AP116" t="str">
            <v>3;0</v>
          </cell>
          <cell r="AQ116" t="str">
            <v>0;0</v>
          </cell>
          <cell r="AR116" t="str">
            <v>0;0</v>
          </cell>
          <cell r="AS116" t="str">
            <v>0;0</v>
          </cell>
          <cell r="AT116" t="str">
            <v>0;0</v>
          </cell>
          <cell r="AU116" t="str">
            <v>2;0</v>
          </cell>
          <cell r="AV116" t="str">
            <v>0;0</v>
          </cell>
          <cell r="AW116" t="str">
            <v>0;0</v>
          </cell>
          <cell r="BA116">
            <v>1</v>
          </cell>
          <cell r="BB116" t="str">
            <v>Neutral</v>
          </cell>
          <cell r="BD116" t="str">
            <v>Earth mastery;Push;Elemental traits</v>
          </cell>
          <cell r="BF116">
            <v>5</v>
          </cell>
          <cell r="BG116">
            <v>1</v>
          </cell>
          <cell r="BH116" t="str">
            <v>Planar</v>
          </cell>
          <cell r="BI116" t="str">
            <v>Elemental</v>
          </cell>
          <cell r="BM116" t="str">
            <v>MM</v>
          </cell>
          <cell r="BN116">
            <v>98</v>
          </cell>
          <cell r="BO116" t="str">
            <v>PlH</v>
          </cell>
          <cell r="BP116" t="b">
            <v>1</v>
          </cell>
          <cell r="BQ116" t="b">
            <v>0</v>
          </cell>
          <cell r="BR116" t="b">
            <v>0</v>
          </cell>
          <cell r="BS116">
            <v>6</v>
          </cell>
          <cell r="BT116" t="str">
            <v/>
          </cell>
          <cell r="BV116" t="b">
            <v>0</v>
          </cell>
          <cell r="BW116">
            <v>6</v>
          </cell>
          <cell r="BX116" t="str">
            <v/>
          </cell>
          <cell r="BY116" t="b">
            <v>0</v>
          </cell>
          <cell r="BZ116" t="b">
            <v>0</v>
          </cell>
          <cell r="CA116">
            <v>6</v>
          </cell>
          <cell r="CB116" t="str">
            <v/>
          </cell>
          <cell r="CC116" t="b">
            <v>0</v>
          </cell>
          <cell r="CD116" t="b">
            <v>0</v>
          </cell>
          <cell r="CE116">
            <v>6</v>
          </cell>
          <cell r="CF116" t="str">
            <v/>
          </cell>
          <cell r="CJ116" t="str">
            <v/>
          </cell>
        </row>
        <row r="117">
          <cell r="A117" t="str">
            <v>Elemental, Fire</v>
          </cell>
          <cell r="D117" t="str">
            <v>Elemental</v>
          </cell>
          <cell r="E117" t="str">
            <v>Fire</v>
          </cell>
          <cell r="M117">
            <v>1</v>
          </cell>
          <cell r="N117" t="str">
            <v/>
          </cell>
          <cell r="Q117" t="str">
            <v/>
          </cell>
          <cell r="T117">
            <v>60</v>
          </cell>
          <cell r="U117" t="str">
            <v>disease,fire</v>
          </cell>
          <cell r="W117" t="str">
            <v>electricity</v>
          </cell>
          <cell r="AA117">
            <v>0</v>
          </cell>
          <cell r="AB117">
            <v>4</v>
          </cell>
          <cell r="AC117">
            <v>0</v>
          </cell>
          <cell r="AD117">
            <v>2</v>
          </cell>
          <cell r="AE117">
            <v>0</v>
          </cell>
          <cell r="AF117">
            <v>2</v>
          </cell>
          <cell r="AY117" t="str">
            <v>Ignan</v>
          </cell>
          <cell r="BB117" t="str">
            <v>Neutral</v>
          </cell>
          <cell r="BJ117" t="str">
            <v>fire</v>
          </cell>
          <cell r="BM117" t="str">
            <v>MM</v>
          </cell>
          <cell r="BN117">
            <v>98</v>
          </cell>
          <cell r="BO117" t="str">
            <v>MotP</v>
          </cell>
          <cell r="BP117" t="b">
            <v>1</v>
          </cell>
          <cell r="BQ117" t="b">
            <v>0</v>
          </cell>
          <cell r="BR117" t="b">
            <v>0</v>
          </cell>
          <cell r="BS117">
            <v>6</v>
          </cell>
          <cell r="BT117" t="str">
            <v/>
          </cell>
          <cell r="BV117" t="b">
            <v>0</v>
          </cell>
          <cell r="BW117">
            <v>6</v>
          </cell>
          <cell r="BX117" t="str">
            <v/>
          </cell>
          <cell r="BZ117" t="b">
            <v>0</v>
          </cell>
          <cell r="CA117">
            <v>6</v>
          </cell>
          <cell r="CB117" t="str">
            <v/>
          </cell>
          <cell r="CD117" t="b">
            <v>0</v>
          </cell>
          <cell r="CE117">
            <v>6</v>
          </cell>
          <cell r="CF117" t="str">
            <v/>
          </cell>
          <cell r="CJ117" t="str">
            <v/>
          </cell>
        </row>
        <row r="118">
          <cell r="A118" t="str">
            <v>Elemental, Fire(Huge)</v>
          </cell>
          <cell r="C118" t="str">
            <v>Huge</v>
          </cell>
          <cell r="D118" t="str">
            <v>Elemental</v>
          </cell>
          <cell r="E118" t="str">
            <v>Fire, Extraplanar</v>
          </cell>
          <cell r="F118">
            <v>16</v>
          </cell>
          <cell r="N118" t="str">
            <v/>
          </cell>
          <cell r="T118">
            <v>60</v>
          </cell>
          <cell r="U118" t="str">
            <v>fire</v>
          </cell>
          <cell r="V118" t="str">
            <v>cold</v>
          </cell>
          <cell r="AA118">
            <v>18</v>
          </cell>
          <cell r="AB118">
            <v>25</v>
          </cell>
          <cell r="AC118">
            <v>18</v>
          </cell>
          <cell r="AD118">
            <v>6</v>
          </cell>
          <cell r="AE118">
            <v>11</v>
          </cell>
          <cell r="AF118">
            <v>11</v>
          </cell>
          <cell r="BA118">
            <v>7</v>
          </cell>
          <cell r="BB118" t="str">
            <v>Neutral</v>
          </cell>
          <cell r="BG118">
            <v>16</v>
          </cell>
          <cell r="BI118" t="str">
            <v>Elemental</v>
          </cell>
          <cell r="BM118" t="str">
            <v>MM</v>
          </cell>
          <cell r="BN118">
            <v>98</v>
          </cell>
          <cell r="BP118" t="b">
            <v>1</v>
          </cell>
          <cell r="BQ118" t="b">
            <v>0</v>
          </cell>
          <cell r="BR118" t="b">
            <v>0</v>
          </cell>
          <cell r="BS118">
            <v>6</v>
          </cell>
          <cell r="BT118" t="str">
            <v/>
          </cell>
          <cell r="BV118" t="b">
            <v>0</v>
          </cell>
          <cell r="BW118">
            <v>6</v>
          </cell>
          <cell r="BX118" t="str">
            <v/>
          </cell>
          <cell r="BY118" t="b">
            <v>0</v>
          </cell>
          <cell r="BZ118" t="b">
            <v>0</v>
          </cell>
          <cell r="CA118">
            <v>6</v>
          </cell>
          <cell r="CB118" t="str">
            <v/>
          </cell>
          <cell r="CC118" t="b">
            <v>0</v>
          </cell>
          <cell r="CD118" t="b">
            <v>0</v>
          </cell>
          <cell r="CE118">
            <v>6</v>
          </cell>
          <cell r="CF118" t="str">
            <v/>
          </cell>
          <cell r="CJ118" t="str">
            <v/>
          </cell>
        </row>
        <row r="119">
          <cell r="A119" t="str">
            <v>Elemental, Fire(Large)</v>
          </cell>
          <cell r="C119" t="str">
            <v>Large</v>
          </cell>
          <cell r="D119" t="str">
            <v>Elemental</v>
          </cell>
          <cell r="E119" t="str">
            <v>Fire, Extraplanar</v>
          </cell>
          <cell r="F119">
            <v>8</v>
          </cell>
          <cell r="N119" t="str">
            <v/>
          </cell>
          <cell r="T119">
            <v>60</v>
          </cell>
          <cell r="U119" t="str">
            <v>fire</v>
          </cell>
          <cell r="V119" t="str">
            <v>cold</v>
          </cell>
          <cell r="AA119">
            <v>14</v>
          </cell>
          <cell r="AB119">
            <v>21</v>
          </cell>
          <cell r="AC119">
            <v>16</v>
          </cell>
          <cell r="AD119">
            <v>6</v>
          </cell>
          <cell r="AE119">
            <v>11</v>
          </cell>
          <cell r="AF119">
            <v>11</v>
          </cell>
          <cell r="BA119">
            <v>5</v>
          </cell>
          <cell r="BB119" t="str">
            <v>Neutral</v>
          </cell>
          <cell r="BG119">
            <v>10</v>
          </cell>
          <cell r="BI119" t="str">
            <v>Elemental</v>
          </cell>
          <cell r="BM119" t="str">
            <v>MM</v>
          </cell>
          <cell r="BN119">
            <v>98</v>
          </cell>
          <cell r="BP119" t="b">
            <v>1</v>
          </cell>
          <cell r="BQ119" t="b">
            <v>0</v>
          </cell>
          <cell r="BR119" t="b">
            <v>0</v>
          </cell>
          <cell r="BS119">
            <v>6</v>
          </cell>
          <cell r="BT119" t="str">
            <v/>
          </cell>
          <cell r="BV119" t="b">
            <v>0</v>
          </cell>
          <cell r="BW119">
            <v>6</v>
          </cell>
          <cell r="BX119" t="str">
            <v/>
          </cell>
          <cell r="BY119" t="b">
            <v>0</v>
          </cell>
          <cell r="BZ119" t="b">
            <v>0</v>
          </cell>
          <cell r="CA119">
            <v>6</v>
          </cell>
          <cell r="CB119" t="str">
            <v/>
          </cell>
          <cell r="CC119" t="b">
            <v>0</v>
          </cell>
          <cell r="CD119" t="b">
            <v>0</v>
          </cell>
          <cell r="CE119">
            <v>6</v>
          </cell>
          <cell r="CF119" t="str">
            <v/>
          </cell>
          <cell r="CJ119" t="str">
            <v/>
          </cell>
        </row>
        <row r="120">
          <cell r="A120" t="str">
            <v>Elemental, Fire(Medium)</v>
          </cell>
          <cell r="C120" t="str">
            <v>Medium</v>
          </cell>
          <cell r="D120" t="str">
            <v>Elemental</v>
          </cell>
          <cell r="E120" t="str">
            <v>Fire, Extraplanar</v>
          </cell>
          <cell r="F120">
            <v>4</v>
          </cell>
          <cell r="N120" t="str">
            <v/>
          </cell>
          <cell r="T120">
            <v>60</v>
          </cell>
          <cell r="U120" t="str">
            <v>fire</v>
          </cell>
          <cell r="V120" t="str">
            <v>cold</v>
          </cell>
          <cell r="AA120">
            <v>12</v>
          </cell>
          <cell r="AB120">
            <v>17</v>
          </cell>
          <cell r="AC120">
            <v>14</v>
          </cell>
          <cell r="AD120">
            <v>4</v>
          </cell>
          <cell r="AE120">
            <v>11</v>
          </cell>
          <cell r="AF120">
            <v>11</v>
          </cell>
          <cell r="BA120">
            <v>3</v>
          </cell>
          <cell r="BB120" t="str">
            <v>Neutral</v>
          </cell>
          <cell r="BG120">
            <v>4</v>
          </cell>
          <cell r="BI120" t="str">
            <v>Elemental</v>
          </cell>
          <cell r="BM120" t="str">
            <v>MM</v>
          </cell>
          <cell r="BN120">
            <v>98</v>
          </cell>
          <cell r="BP120" t="b">
            <v>1</v>
          </cell>
          <cell r="BQ120" t="b">
            <v>0</v>
          </cell>
          <cell r="BR120" t="b">
            <v>0</v>
          </cell>
          <cell r="BS120">
            <v>6</v>
          </cell>
          <cell r="BT120" t="str">
            <v/>
          </cell>
          <cell r="BV120" t="b">
            <v>0</v>
          </cell>
          <cell r="BW120">
            <v>6</v>
          </cell>
          <cell r="BX120" t="str">
            <v/>
          </cell>
          <cell r="BY120" t="b">
            <v>0</v>
          </cell>
          <cell r="BZ120" t="b">
            <v>0</v>
          </cell>
          <cell r="CA120">
            <v>6</v>
          </cell>
          <cell r="CB120" t="str">
            <v/>
          </cell>
          <cell r="CC120" t="b">
            <v>0</v>
          </cell>
          <cell r="CD120" t="b">
            <v>0</v>
          </cell>
          <cell r="CE120">
            <v>6</v>
          </cell>
          <cell r="CF120" t="str">
            <v/>
          </cell>
          <cell r="CJ120" t="str">
            <v/>
          </cell>
        </row>
        <row r="121">
          <cell r="A121" t="str">
            <v>Elemental, Fire(Small)</v>
          </cell>
          <cell r="C121" t="str">
            <v>Small</v>
          </cell>
          <cell r="D121" t="str">
            <v>Elemental</v>
          </cell>
          <cell r="E121" t="str">
            <v>Fire, Extraplanar</v>
          </cell>
          <cell r="F121">
            <v>2</v>
          </cell>
          <cell r="G121">
            <v>50</v>
          </cell>
          <cell r="N121" t="str">
            <v>Slam;</v>
          </cell>
          <cell r="O121" t="str">
            <v>1d4+1d4 fire;</v>
          </cell>
          <cell r="T121">
            <v>60</v>
          </cell>
          <cell r="U121" t="str">
            <v>fire</v>
          </cell>
          <cell r="V121" t="str">
            <v>cold</v>
          </cell>
          <cell r="AA121">
            <v>10</v>
          </cell>
          <cell r="AB121">
            <v>13</v>
          </cell>
          <cell r="AC121">
            <v>10</v>
          </cell>
          <cell r="AD121">
            <v>4</v>
          </cell>
          <cell r="AE121">
            <v>11</v>
          </cell>
          <cell r="AF121">
            <v>11</v>
          </cell>
          <cell r="AG121" t="str">
            <v>0;0</v>
          </cell>
          <cell r="AH121" t="str">
            <v>0;0</v>
          </cell>
          <cell r="AI121" t="str">
            <v>0;0</v>
          </cell>
          <cell r="AJ121" t="str">
            <v>0;0</v>
          </cell>
          <cell r="AK121" t="str">
            <v>0;0</v>
          </cell>
          <cell r="AL121" t="str">
            <v>0;4</v>
          </cell>
          <cell r="AN121" t="str">
            <v>0;0</v>
          </cell>
          <cell r="AO121" t="str">
            <v>0;8</v>
          </cell>
          <cell r="AP121" t="str">
            <v>2;0</v>
          </cell>
          <cell r="AQ121" t="str">
            <v>0;0</v>
          </cell>
          <cell r="AR121" t="str">
            <v>0;0</v>
          </cell>
          <cell r="AS121" t="str">
            <v>0;0</v>
          </cell>
          <cell r="AT121" t="str">
            <v>0;0</v>
          </cell>
          <cell r="AU121" t="str">
            <v>3;0</v>
          </cell>
          <cell r="AV121" t="str">
            <v>0;0</v>
          </cell>
          <cell r="AW121" t="str">
            <v>0;0</v>
          </cell>
          <cell r="BA121">
            <v>1</v>
          </cell>
          <cell r="BB121" t="str">
            <v>Neutral</v>
          </cell>
          <cell r="BD121" t="str">
            <v>Burn;Elemental traits</v>
          </cell>
          <cell r="BF121">
            <v>5</v>
          </cell>
          <cell r="BG121">
            <v>1</v>
          </cell>
          <cell r="BH121" t="str">
            <v>Planar</v>
          </cell>
          <cell r="BI121" t="str">
            <v>Elemental</v>
          </cell>
          <cell r="BM121" t="str">
            <v>MM</v>
          </cell>
          <cell r="BN121">
            <v>98</v>
          </cell>
          <cell r="BO121" t="str">
            <v>PlH</v>
          </cell>
          <cell r="BP121" t="b">
            <v>1</v>
          </cell>
          <cell r="BQ121" t="b">
            <v>0</v>
          </cell>
          <cell r="BR121" t="b">
            <v>0</v>
          </cell>
          <cell r="BS121">
            <v>6</v>
          </cell>
          <cell r="BT121" t="str">
            <v/>
          </cell>
          <cell r="BV121" t="b">
            <v>0</v>
          </cell>
          <cell r="BW121">
            <v>6</v>
          </cell>
          <cell r="BX121" t="str">
            <v/>
          </cell>
          <cell r="BY121" t="b">
            <v>0</v>
          </cell>
          <cell r="BZ121" t="b">
            <v>0</v>
          </cell>
          <cell r="CA121">
            <v>6</v>
          </cell>
          <cell r="CB121" t="str">
            <v/>
          </cell>
          <cell r="CC121" t="b">
            <v>0</v>
          </cell>
          <cell r="CD121" t="b">
            <v>0</v>
          </cell>
          <cell r="CE121">
            <v>6</v>
          </cell>
          <cell r="CF121" t="str">
            <v/>
          </cell>
          <cell r="CJ121" t="str">
            <v/>
          </cell>
        </row>
        <row r="122">
          <cell r="A122" t="str">
            <v>Elemental, Water</v>
          </cell>
          <cell r="D122" t="str">
            <v>Elemental</v>
          </cell>
          <cell r="E122" t="str">
            <v>Water</v>
          </cell>
          <cell r="M122">
            <v>1</v>
          </cell>
          <cell r="N122" t="str">
            <v/>
          </cell>
          <cell r="Q122" t="str">
            <v/>
          </cell>
          <cell r="T122">
            <v>60</v>
          </cell>
          <cell r="U122" t="str">
            <v>disease,water</v>
          </cell>
          <cell r="W122" t="str">
            <v>fire</v>
          </cell>
          <cell r="AA122">
            <v>2</v>
          </cell>
          <cell r="AB122">
            <v>0</v>
          </cell>
          <cell r="AC122">
            <v>2</v>
          </cell>
          <cell r="AD122">
            <v>2</v>
          </cell>
          <cell r="AE122">
            <v>2</v>
          </cell>
          <cell r="AF122">
            <v>2</v>
          </cell>
          <cell r="AY122" t="str">
            <v>Aquan</v>
          </cell>
          <cell r="BB122" t="str">
            <v>Neutral</v>
          </cell>
          <cell r="BJ122" t="str">
            <v>cold</v>
          </cell>
          <cell r="BM122" t="str">
            <v>MM</v>
          </cell>
          <cell r="BN122">
            <v>98</v>
          </cell>
          <cell r="BO122" t="str">
            <v>MotP</v>
          </cell>
          <cell r="BP122" t="b">
            <v>1</v>
          </cell>
          <cell r="BQ122" t="b">
            <v>0</v>
          </cell>
          <cell r="BR122" t="b">
            <v>0</v>
          </cell>
          <cell r="BS122">
            <v>6</v>
          </cell>
          <cell r="BT122" t="str">
            <v/>
          </cell>
          <cell r="BV122" t="b">
            <v>0</v>
          </cell>
          <cell r="BW122">
            <v>6</v>
          </cell>
          <cell r="BX122" t="str">
            <v/>
          </cell>
          <cell r="BZ122" t="b">
            <v>0</v>
          </cell>
          <cell r="CA122">
            <v>6</v>
          </cell>
          <cell r="CB122" t="str">
            <v/>
          </cell>
          <cell r="CD122" t="b">
            <v>0</v>
          </cell>
          <cell r="CE122">
            <v>6</v>
          </cell>
          <cell r="CF122" t="str">
            <v/>
          </cell>
          <cell r="CJ122" t="str">
            <v/>
          </cell>
        </row>
        <row r="123">
          <cell r="A123" t="str">
            <v>Elemental, Water(Huge)</v>
          </cell>
          <cell r="C123" t="str">
            <v>Huge</v>
          </cell>
          <cell r="D123" t="str">
            <v>Elemental</v>
          </cell>
          <cell r="E123" t="str">
            <v>Water, Extraplanar</v>
          </cell>
          <cell r="F123">
            <v>16</v>
          </cell>
          <cell r="M123">
            <v>9</v>
          </cell>
          <cell r="N123" t="str">
            <v/>
          </cell>
          <cell r="T123">
            <v>60</v>
          </cell>
          <cell r="AA123">
            <v>24</v>
          </cell>
          <cell r="AB123">
            <v>18</v>
          </cell>
          <cell r="AC123">
            <v>21</v>
          </cell>
          <cell r="AD123">
            <v>6</v>
          </cell>
          <cell r="AE123">
            <v>11</v>
          </cell>
          <cell r="AF123">
            <v>11</v>
          </cell>
          <cell r="BA123">
            <v>7</v>
          </cell>
          <cell r="BB123" t="str">
            <v>Neutral</v>
          </cell>
          <cell r="BG123">
            <v>16</v>
          </cell>
          <cell r="BI123" t="str">
            <v>Elemental</v>
          </cell>
          <cell r="BM123" t="str">
            <v>MM</v>
          </cell>
          <cell r="BN123">
            <v>98</v>
          </cell>
          <cell r="BP123" t="b">
            <v>1</v>
          </cell>
          <cell r="BQ123" t="b">
            <v>0</v>
          </cell>
          <cell r="BR123" t="b">
            <v>0</v>
          </cell>
          <cell r="BS123">
            <v>6</v>
          </cell>
          <cell r="BT123" t="str">
            <v/>
          </cell>
          <cell r="BV123" t="b">
            <v>0</v>
          </cell>
          <cell r="BW123">
            <v>6</v>
          </cell>
          <cell r="BX123" t="str">
            <v/>
          </cell>
          <cell r="BY123" t="b">
            <v>0</v>
          </cell>
          <cell r="BZ123" t="b">
            <v>0</v>
          </cell>
          <cell r="CA123">
            <v>6</v>
          </cell>
          <cell r="CB123" t="str">
            <v/>
          </cell>
          <cell r="CC123" t="b">
            <v>0</v>
          </cell>
          <cell r="CD123" t="b">
            <v>0</v>
          </cell>
          <cell r="CE123">
            <v>6</v>
          </cell>
          <cell r="CF123" t="str">
            <v/>
          </cell>
          <cell r="CJ123" t="str">
            <v/>
          </cell>
        </row>
        <row r="124">
          <cell r="A124" t="str">
            <v>Elemental, Water(Large)</v>
          </cell>
          <cell r="C124" t="str">
            <v>Large</v>
          </cell>
          <cell r="D124" t="str">
            <v>Elemental</v>
          </cell>
          <cell r="E124" t="str">
            <v>Water, Extraplanar</v>
          </cell>
          <cell r="F124">
            <v>8</v>
          </cell>
          <cell r="M124">
            <v>9</v>
          </cell>
          <cell r="N124" t="str">
            <v/>
          </cell>
          <cell r="T124">
            <v>60</v>
          </cell>
          <cell r="AA124">
            <v>20</v>
          </cell>
          <cell r="AB124">
            <v>14</v>
          </cell>
          <cell r="AC124">
            <v>19</v>
          </cell>
          <cell r="AD124">
            <v>6</v>
          </cell>
          <cell r="AE124">
            <v>11</v>
          </cell>
          <cell r="AF124">
            <v>11</v>
          </cell>
          <cell r="BA124">
            <v>5</v>
          </cell>
          <cell r="BB124" t="str">
            <v>Neutral</v>
          </cell>
          <cell r="BG124">
            <v>10</v>
          </cell>
          <cell r="BI124" t="str">
            <v>Elemental</v>
          </cell>
          <cell r="BM124" t="str">
            <v>MM</v>
          </cell>
          <cell r="BN124">
            <v>98</v>
          </cell>
          <cell r="BP124" t="b">
            <v>1</v>
          </cell>
          <cell r="BQ124" t="b">
            <v>0</v>
          </cell>
          <cell r="BR124" t="b">
            <v>0</v>
          </cell>
          <cell r="BS124">
            <v>6</v>
          </cell>
          <cell r="BT124" t="str">
            <v/>
          </cell>
          <cell r="BV124" t="b">
            <v>0</v>
          </cell>
          <cell r="BW124">
            <v>6</v>
          </cell>
          <cell r="BX124" t="str">
            <v/>
          </cell>
          <cell r="BY124" t="b">
            <v>0</v>
          </cell>
          <cell r="BZ124" t="b">
            <v>0</v>
          </cell>
          <cell r="CA124">
            <v>6</v>
          </cell>
          <cell r="CB124" t="str">
            <v/>
          </cell>
          <cell r="CC124" t="b">
            <v>0</v>
          </cell>
          <cell r="CD124" t="b">
            <v>0</v>
          </cell>
          <cell r="CE124">
            <v>6</v>
          </cell>
          <cell r="CF124" t="str">
            <v/>
          </cell>
          <cell r="CJ124" t="str">
            <v/>
          </cell>
        </row>
        <row r="125">
          <cell r="A125" t="str">
            <v>Elemental, Water(Medium)</v>
          </cell>
          <cell r="C125" t="str">
            <v>Medium</v>
          </cell>
          <cell r="D125" t="str">
            <v>Elemental</v>
          </cell>
          <cell r="E125" t="str">
            <v>Water, Extraplanar</v>
          </cell>
          <cell r="F125">
            <v>4</v>
          </cell>
          <cell r="M125">
            <v>8</v>
          </cell>
          <cell r="N125" t="str">
            <v/>
          </cell>
          <cell r="T125">
            <v>60</v>
          </cell>
          <cell r="AA125">
            <v>16</v>
          </cell>
          <cell r="AB125">
            <v>12</v>
          </cell>
          <cell r="AC125">
            <v>17</v>
          </cell>
          <cell r="AD125">
            <v>4</v>
          </cell>
          <cell r="AE125">
            <v>11</v>
          </cell>
          <cell r="AF125">
            <v>11</v>
          </cell>
          <cell r="BA125">
            <v>3</v>
          </cell>
          <cell r="BB125" t="str">
            <v>Neutral</v>
          </cell>
          <cell r="BG125">
            <v>4</v>
          </cell>
          <cell r="BI125" t="str">
            <v>Elemental</v>
          </cell>
          <cell r="BM125" t="str">
            <v>MM</v>
          </cell>
          <cell r="BN125">
            <v>98</v>
          </cell>
          <cell r="BP125" t="b">
            <v>1</v>
          </cell>
          <cell r="BQ125" t="b">
            <v>0</v>
          </cell>
          <cell r="BR125" t="b">
            <v>0</v>
          </cell>
          <cell r="BS125">
            <v>6</v>
          </cell>
          <cell r="BT125" t="str">
            <v/>
          </cell>
          <cell r="BV125" t="b">
            <v>0</v>
          </cell>
          <cell r="BW125">
            <v>6</v>
          </cell>
          <cell r="BX125" t="str">
            <v/>
          </cell>
          <cell r="BY125" t="b">
            <v>0</v>
          </cell>
          <cell r="BZ125" t="b">
            <v>0</v>
          </cell>
          <cell r="CA125">
            <v>6</v>
          </cell>
          <cell r="CB125" t="str">
            <v/>
          </cell>
          <cell r="CC125" t="b">
            <v>0</v>
          </cell>
          <cell r="CD125" t="b">
            <v>0</v>
          </cell>
          <cell r="CE125">
            <v>6</v>
          </cell>
          <cell r="CF125" t="str">
            <v/>
          </cell>
          <cell r="CJ125" t="str">
            <v/>
          </cell>
        </row>
        <row r="126">
          <cell r="A126" t="str">
            <v>Elemental, Water(Small)</v>
          </cell>
          <cell r="C126" t="str">
            <v>Small</v>
          </cell>
          <cell r="D126" t="str">
            <v>Elemental</v>
          </cell>
          <cell r="E126" t="str">
            <v>Water, Extraplanar</v>
          </cell>
          <cell r="F126">
            <v>2</v>
          </cell>
          <cell r="G126">
            <v>20</v>
          </cell>
          <cell r="L126">
            <v>90</v>
          </cell>
          <cell r="M126">
            <v>6</v>
          </cell>
          <cell r="N126" t="str">
            <v>Slam;</v>
          </cell>
          <cell r="O126" t="str">
            <v>1d6;</v>
          </cell>
          <cell r="T126">
            <v>60</v>
          </cell>
          <cell r="AA126">
            <v>14</v>
          </cell>
          <cell r="AB126">
            <v>10</v>
          </cell>
          <cell r="AC126">
            <v>13</v>
          </cell>
          <cell r="AD126">
            <v>4</v>
          </cell>
          <cell r="AE126">
            <v>11</v>
          </cell>
          <cell r="AF126">
            <v>11</v>
          </cell>
          <cell r="AG126" t="str">
            <v>0;0</v>
          </cell>
          <cell r="AH126" t="str">
            <v>0;0</v>
          </cell>
          <cell r="AI126" t="str">
            <v>0;0</v>
          </cell>
          <cell r="AJ126" t="str">
            <v>0;0</v>
          </cell>
          <cell r="AK126" t="str">
            <v>0;0</v>
          </cell>
          <cell r="AL126" t="str">
            <v>0;4</v>
          </cell>
          <cell r="AN126" t="str">
            <v>0;0</v>
          </cell>
          <cell r="AO126" t="str">
            <v>0;-6</v>
          </cell>
          <cell r="AP126" t="str">
            <v>2;0</v>
          </cell>
          <cell r="AQ126" t="str">
            <v>0;0</v>
          </cell>
          <cell r="AR126" t="str">
            <v>0;0</v>
          </cell>
          <cell r="AS126" t="str">
            <v>0;0</v>
          </cell>
          <cell r="AT126" t="str">
            <v>0;0</v>
          </cell>
          <cell r="AU126" t="str">
            <v>3;0</v>
          </cell>
          <cell r="AV126" t="str">
            <v>0;0</v>
          </cell>
          <cell r="AW126" t="str">
            <v>0;0</v>
          </cell>
          <cell r="BA126">
            <v>1</v>
          </cell>
          <cell r="BB126" t="str">
            <v>Neutral</v>
          </cell>
          <cell r="BD126" t="str">
            <v>Water mastery;Drench;Vortex;Elemental traits</v>
          </cell>
          <cell r="BF126">
            <v>5</v>
          </cell>
          <cell r="BG126">
            <v>1</v>
          </cell>
          <cell r="BH126" t="str">
            <v>Planar</v>
          </cell>
          <cell r="BI126" t="str">
            <v>Elemental</v>
          </cell>
          <cell r="BM126" t="str">
            <v>MM</v>
          </cell>
          <cell r="BN126">
            <v>98</v>
          </cell>
          <cell r="BO126" t="str">
            <v>PlH</v>
          </cell>
          <cell r="BP126" t="b">
            <v>1</v>
          </cell>
          <cell r="BQ126" t="b">
            <v>0</v>
          </cell>
          <cell r="BR126" t="b">
            <v>0</v>
          </cell>
          <cell r="BS126">
            <v>6</v>
          </cell>
          <cell r="BT126" t="str">
            <v/>
          </cell>
          <cell r="BV126" t="b">
            <v>0</v>
          </cell>
          <cell r="BW126">
            <v>6</v>
          </cell>
          <cell r="BX126" t="str">
            <v/>
          </cell>
          <cell r="BY126" t="b">
            <v>0</v>
          </cell>
          <cell r="BZ126" t="b">
            <v>0</v>
          </cell>
          <cell r="CA126">
            <v>6</v>
          </cell>
          <cell r="CB126" t="str">
            <v/>
          </cell>
          <cell r="CC126" t="b">
            <v>0</v>
          </cell>
          <cell r="CD126" t="b">
            <v>0</v>
          </cell>
          <cell r="CE126">
            <v>6</v>
          </cell>
          <cell r="CF126" t="str">
            <v/>
          </cell>
          <cell r="CJ126" t="str">
            <v/>
          </cell>
        </row>
        <row r="127">
          <cell r="A127" t="str">
            <v>Elephant</v>
          </cell>
          <cell r="C127" t="str">
            <v>Huge</v>
          </cell>
          <cell r="D127" t="str">
            <v>Animal</v>
          </cell>
          <cell r="F127">
            <v>11</v>
          </cell>
          <cell r="G127">
            <v>40</v>
          </cell>
          <cell r="M127">
            <v>7</v>
          </cell>
          <cell r="N127" t="str">
            <v>Gore+14+0+2,Slam+5+0+1,2 Stamps+5+0+0,Trample+14+0+2</v>
          </cell>
          <cell r="S127" t="str">
            <v>normal</v>
          </cell>
          <cell r="AA127">
            <v>30</v>
          </cell>
          <cell r="AB127">
            <v>10</v>
          </cell>
          <cell r="AC127">
            <v>21</v>
          </cell>
          <cell r="AD127">
            <v>2</v>
          </cell>
          <cell r="AE127">
            <v>13</v>
          </cell>
          <cell r="AF127">
            <v>7</v>
          </cell>
          <cell r="BG127">
            <v>13</v>
          </cell>
          <cell r="BM127" t="str">
            <v>MM</v>
          </cell>
          <cell r="BN127">
            <v>272</v>
          </cell>
          <cell r="BP127" t="b">
            <v>1</v>
          </cell>
          <cell r="BQ127" t="b">
            <v>0</v>
          </cell>
          <cell r="BR127" t="b">
            <v>0</v>
          </cell>
          <cell r="BS127">
            <v>6</v>
          </cell>
          <cell r="BT127" t="str">
            <v/>
          </cell>
          <cell r="BV127" t="b">
            <v>0</v>
          </cell>
          <cell r="BW127">
            <v>6</v>
          </cell>
          <cell r="BX127" t="str">
            <v/>
          </cell>
          <cell r="BY127" t="b">
            <v>1</v>
          </cell>
          <cell r="BZ127" t="b">
            <v>0</v>
          </cell>
          <cell r="CA127">
            <v>6</v>
          </cell>
          <cell r="CB127" t="str">
            <v/>
          </cell>
          <cell r="CD127" t="b">
            <v>0</v>
          </cell>
          <cell r="CE127">
            <v>6</v>
          </cell>
          <cell r="CF127" t="str">
            <v/>
          </cell>
          <cell r="CJ127" t="str">
            <v/>
          </cell>
        </row>
        <row r="128">
          <cell r="A128" t="str">
            <v>Elven Hound</v>
          </cell>
          <cell r="C128" t="str">
            <v>Medium</v>
          </cell>
          <cell r="D128" t="str">
            <v>Magical Beast</v>
          </cell>
          <cell r="F128">
            <v>2</v>
          </cell>
          <cell r="G128">
            <v>50</v>
          </cell>
          <cell r="M128">
            <v>4</v>
          </cell>
          <cell r="N128" t="str">
            <v>Bite;</v>
          </cell>
          <cell r="O128" t="str">
            <v>1d8;</v>
          </cell>
          <cell r="S128" t="str">
            <v>normal</v>
          </cell>
          <cell r="U128" t="str">
            <v>sleep</v>
          </cell>
          <cell r="AA128">
            <v>17</v>
          </cell>
          <cell r="AB128">
            <v>17</v>
          </cell>
          <cell r="AC128">
            <v>13</v>
          </cell>
          <cell r="AD128">
            <v>2</v>
          </cell>
          <cell r="AE128">
            <v>12</v>
          </cell>
          <cell r="AF128">
            <v>8</v>
          </cell>
          <cell r="AG128" t="str">
            <v>0;4</v>
          </cell>
          <cell r="AH128" t="str">
            <v>0;0</v>
          </cell>
          <cell r="AI128" t="str">
            <v>0;0</v>
          </cell>
          <cell r="AJ128" t="str">
            <v>0;0</v>
          </cell>
          <cell r="AK128" t="str">
            <v>0;0</v>
          </cell>
          <cell r="AL128" t="str">
            <v>0;4</v>
          </cell>
          <cell r="AN128" t="str">
            <v>0;0</v>
          </cell>
          <cell r="AO128" t="str">
            <v>0;4</v>
          </cell>
          <cell r="AP128" t="str">
            <v>2;2</v>
          </cell>
          <cell r="AQ128" t="str">
            <v>0;0</v>
          </cell>
          <cell r="AR128" t="str">
            <v>0;0</v>
          </cell>
          <cell r="AS128" t="str">
            <v>0;0</v>
          </cell>
          <cell r="AT128" t="str">
            <v>0;0</v>
          </cell>
          <cell r="AU128" t="str">
            <v>2;2</v>
          </cell>
          <cell r="AV128" t="str">
            <v>1;0</v>
          </cell>
          <cell r="AW128" t="str">
            <v>0;4</v>
          </cell>
          <cell r="AX128" t="str">
            <v>Track;Improved Natural Attack (bite)</v>
          </cell>
          <cell r="BB128" t="str">
            <v>Neutral</v>
          </cell>
          <cell r="BD128" t="str">
            <v>Scent;Sprint</v>
          </cell>
          <cell r="BG128">
            <v>1</v>
          </cell>
          <cell r="BM128" t="str">
            <v>RotW</v>
          </cell>
          <cell r="BN128">
            <v>189</v>
          </cell>
          <cell r="BP128" t="b">
            <v>1</v>
          </cell>
          <cell r="BQ128" t="b">
            <v>0</v>
          </cell>
          <cell r="BR128" t="b">
            <v>0</v>
          </cell>
          <cell r="BS128">
            <v>6</v>
          </cell>
          <cell r="BT128" t="str">
            <v/>
          </cell>
          <cell r="BV128" t="b">
            <v>0</v>
          </cell>
          <cell r="BW128">
            <v>6</v>
          </cell>
          <cell r="BX128" t="str">
            <v/>
          </cell>
          <cell r="BY128" t="b">
            <v>0</v>
          </cell>
          <cell r="BZ128" t="b">
            <v>0</v>
          </cell>
          <cell r="CA128">
            <v>6</v>
          </cell>
          <cell r="CB128" t="str">
            <v/>
          </cell>
          <cell r="CD128" t="b">
            <v>0</v>
          </cell>
          <cell r="CE128">
            <v>6</v>
          </cell>
          <cell r="CF128" t="str">
            <v/>
          </cell>
          <cell r="CJ128" t="str">
            <v/>
          </cell>
        </row>
        <row r="129">
          <cell r="A129" t="str">
            <v>Flying Snake</v>
          </cell>
          <cell r="C129" t="str">
            <v>Small</v>
          </cell>
          <cell r="D129" t="str">
            <v>Magical Beast</v>
          </cell>
          <cell r="F129">
            <v>1</v>
          </cell>
          <cell r="G129">
            <v>20</v>
          </cell>
          <cell r="I129">
            <v>20</v>
          </cell>
          <cell r="J129">
            <v>20</v>
          </cell>
          <cell r="K129" t="str">
            <v>avg</v>
          </cell>
          <cell r="M129">
            <v>3</v>
          </cell>
          <cell r="N129" t="str">
            <v>Bite;</v>
          </cell>
          <cell r="O129" t="str">
            <v>1d3;</v>
          </cell>
          <cell r="AA129">
            <v>6</v>
          </cell>
          <cell r="AB129">
            <v>17</v>
          </cell>
          <cell r="AC129">
            <v>11</v>
          </cell>
          <cell r="AD129">
            <v>1</v>
          </cell>
          <cell r="AE129">
            <v>12</v>
          </cell>
          <cell r="AF129">
            <v>2</v>
          </cell>
          <cell r="AG129" t="str">
            <v>0;8</v>
          </cell>
          <cell r="AH129" t="str">
            <v>0;0</v>
          </cell>
          <cell r="AI129" t="str">
            <v>1;8</v>
          </cell>
          <cell r="AJ129" t="str">
            <v>0;0</v>
          </cell>
          <cell r="AK129" t="str">
            <v>0;0</v>
          </cell>
          <cell r="AL129" t="str">
            <v>1;8</v>
          </cell>
          <cell r="AN129" t="str">
            <v>0;0</v>
          </cell>
          <cell r="AO129" t="str">
            <v>0;-6</v>
          </cell>
          <cell r="AP129" t="str">
            <v>1;6</v>
          </cell>
          <cell r="AQ129" t="str">
            <v>0;0</v>
          </cell>
          <cell r="AR129" t="str">
            <v>0;0</v>
          </cell>
          <cell r="AS129" t="str">
            <v>0;0</v>
          </cell>
          <cell r="AT129" t="str">
            <v>0;0</v>
          </cell>
          <cell r="AU129" t="str">
            <v>1;6</v>
          </cell>
          <cell r="AV129" t="str">
            <v>0;0</v>
          </cell>
          <cell r="AW129" t="str">
            <v>0;0</v>
          </cell>
          <cell r="AX129" t="str">
            <v>Alertness;Weapon Finesse;</v>
          </cell>
          <cell r="BB129" t="str">
            <v>Neutral</v>
          </cell>
          <cell r="BD129" t="str">
            <v>Acid Spit;Improved Grab;Constrict;Scent</v>
          </cell>
          <cell r="BF129">
            <v>3</v>
          </cell>
          <cell r="BH129" t="str">
            <v>Improved</v>
          </cell>
          <cell r="BM129" t="str">
            <v>RoF</v>
          </cell>
          <cell r="BO129" t="str">
            <v>PGtF</v>
          </cell>
          <cell r="BP129" t="b">
            <v>0</v>
          </cell>
          <cell r="BQ129" t="b">
            <v>0</v>
          </cell>
          <cell r="BR129" t="b">
            <v>0</v>
          </cell>
          <cell r="BS129">
            <v>6</v>
          </cell>
          <cell r="BT129" t="str">
            <v/>
          </cell>
          <cell r="BV129" t="b">
            <v>0</v>
          </cell>
          <cell r="BW129">
            <v>6</v>
          </cell>
          <cell r="BX129" t="str">
            <v/>
          </cell>
          <cell r="BZ129" t="b">
            <v>0</v>
          </cell>
          <cell r="CA129">
            <v>6</v>
          </cell>
          <cell r="CB129" t="str">
            <v/>
          </cell>
          <cell r="CD129" t="b">
            <v>0</v>
          </cell>
          <cell r="CE129">
            <v>6</v>
          </cell>
          <cell r="CF129" t="str">
            <v/>
          </cell>
          <cell r="CJ129" t="str">
            <v/>
          </cell>
        </row>
        <row r="130">
          <cell r="A130" t="str">
            <v>Formian, Worker</v>
          </cell>
          <cell r="C130" t="str">
            <v>Small</v>
          </cell>
          <cell r="D130" t="str">
            <v>Magical Beast</v>
          </cell>
          <cell r="F130">
            <v>1</v>
          </cell>
          <cell r="G130">
            <v>40</v>
          </cell>
          <cell r="M130">
            <v>4</v>
          </cell>
          <cell r="N130" t="str">
            <v>Bite;</v>
          </cell>
          <cell r="O130" t="str">
            <v>1d4;</v>
          </cell>
          <cell r="U130" t="str">
            <v>cold,petrification,poison</v>
          </cell>
          <cell r="W130" t="str">
            <v>elecricity 10, fire 10, sonic 10</v>
          </cell>
          <cell r="AA130">
            <v>13</v>
          </cell>
          <cell r="AB130">
            <v>14</v>
          </cell>
          <cell r="AC130">
            <v>13</v>
          </cell>
          <cell r="AD130">
            <v>6</v>
          </cell>
          <cell r="AE130">
            <v>10</v>
          </cell>
          <cell r="AF130">
            <v>9</v>
          </cell>
          <cell r="AG130" t="str">
            <v>0;0</v>
          </cell>
          <cell r="AH130" t="str">
            <v>0;0</v>
          </cell>
          <cell r="AI130" t="str">
            <v>4;4</v>
          </cell>
          <cell r="AJ130" t="str">
            <v>0;0</v>
          </cell>
          <cell r="AK130" t="str">
            <v>0;0</v>
          </cell>
          <cell r="AL130" t="str">
            <v>0;4</v>
          </cell>
          <cell r="AN130" t="str">
            <v>0;0</v>
          </cell>
          <cell r="AO130" t="str">
            <v>0;4</v>
          </cell>
          <cell r="AP130" t="str">
            <v>4;0</v>
          </cell>
          <cell r="AQ130" t="str">
            <v>0;0</v>
          </cell>
          <cell r="AR130" t="str">
            <v>4;0</v>
          </cell>
          <cell r="AS130" t="str">
            <v>0;0</v>
          </cell>
          <cell r="AT130" t="str">
            <v>0;0</v>
          </cell>
          <cell r="AU130" t="str">
            <v>4;0</v>
          </cell>
          <cell r="AV130" t="str">
            <v>0;0</v>
          </cell>
          <cell r="AW130" t="str">
            <v>0;0</v>
          </cell>
          <cell r="AX130" t="str">
            <v>Skill Focus(Craft);</v>
          </cell>
          <cell r="BB130" t="str">
            <v>Lawful Neutral</v>
          </cell>
          <cell r="BD130" t="str">
            <v>Cure Serious Wounds;Hive mind;Make Whole</v>
          </cell>
          <cell r="BF130">
            <v>7</v>
          </cell>
          <cell r="BH130" t="str">
            <v>Improved</v>
          </cell>
          <cell r="BM130" t="str">
            <v>MM</v>
          </cell>
          <cell r="BN130">
            <v>108</v>
          </cell>
          <cell r="BP130" t="b">
            <v>1</v>
          </cell>
          <cell r="BQ130" t="b">
            <v>0</v>
          </cell>
          <cell r="BR130" t="b">
            <v>0</v>
          </cell>
          <cell r="BS130">
            <v>6</v>
          </cell>
          <cell r="BT130" t="str">
            <v/>
          </cell>
          <cell r="BU130" t="b">
            <v>1</v>
          </cell>
          <cell r="BV130" t="b">
            <v>0</v>
          </cell>
          <cell r="BW130">
            <v>6</v>
          </cell>
          <cell r="BX130" t="str">
            <v/>
          </cell>
          <cell r="BZ130" t="b">
            <v>0</v>
          </cell>
          <cell r="CA130">
            <v>6</v>
          </cell>
          <cell r="CB130" t="str">
            <v/>
          </cell>
          <cell r="CD130" t="b">
            <v>0</v>
          </cell>
          <cell r="CE130">
            <v>6</v>
          </cell>
          <cell r="CF130" t="str">
            <v/>
          </cell>
          <cell r="CJ130" t="str">
            <v/>
          </cell>
        </row>
        <row r="131">
          <cell r="A131" t="str">
            <v>Fox</v>
          </cell>
          <cell r="C131" t="str">
            <v>Small</v>
          </cell>
          <cell r="D131" t="str">
            <v>Animal</v>
          </cell>
          <cell r="F131">
            <v>1</v>
          </cell>
          <cell r="G131">
            <v>40</v>
          </cell>
          <cell r="N131" t="str">
            <v>Bite+5+0+2</v>
          </cell>
          <cell r="S131" t="str">
            <v>normal</v>
          </cell>
          <cell r="AA131">
            <v>11</v>
          </cell>
          <cell r="AB131">
            <v>19</v>
          </cell>
          <cell r="AC131">
            <v>11</v>
          </cell>
          <cell r="BM131" t="str">
            <v>OA</v>
          </cell>
          <cell r="BP131" t="b">
            <v>0</v>
          </cell>
          <cell r="BQ131" t="b">
            <v>0</v>
          </cell>
          <cell r="BR131" t="b">
            <v>0</v>
          </cell>
          <cell r="BS131">
            <v>6</v>
          </cell>
          <cell r="BT131" t="str">
            <v/>
          </cell>
          <cell r="BV131" t="b">
            <v>0</v>
          </cell>
          <cell r="BW131">
            <v>6</v>
          </cell>
          <cell r="BX131" t="str">
            <v/>
          </cell>
          <cell r="BZ131" t="b">
            <v>0</v>
          </cell>
          <cell r="CA131">
            <v>6</v>
          </cell>
          <cell r="CB131" t="str">
            <v/>
          </cell>
          <cell r="CD131" t="b">
            <v>0</v>
          </cell>
          <cell r="CE131">
            <v>6</v>
          </cell>
          <cell r="CF131" t="str">
            <v/>
          </cell>
          <cell r="CJ131" t="str">
            <v/>
          </cell>
        </row>
        <row r="132">
          <cell r="A132" t="str">
            <v>Ghostly Visage</v>
          </cell>
          <cell r="C132" t="str">
            <v>Tiny</v>
          </cell>
          <cell r="D132" t="str">
            <v>Undead</v>
          </cell>
          <cell r="E132" t="str">
            <v>Incorporeal, Symbiont</v>
          </cell>
          <cell r="F132">
            <v>1</v>
          </cell>
          <cell r="J132">
            <v>10</v>
          </cell>
          <cell r="K132" t="str">
            <v>perfect</v>
          </cell>
          <cell r="N132" t="str">
            <v/>
          </cell>
          <cell r="T132">
            <v>60</v>
          </cell>
          <cell r="U132" t="str">
            <v>mind affecting effects, poison, sleep, paralysis, stunning, disease, death effects, necromantic effects, effect that requires a Fortitude save
unless it also works on objects, critical hits, subdual damage, ability damage, ability drain, energy drain, death from massive damage</v>
          </cell>
          <cell r="AA132" t="str">
            <v>-</v>
          </cell>
          <cell r="AB132">
            <v>14</v>
          </cell>
          <cell r="AC132" t="str">
            <v>-</v>
          </cell>
          <cell r="AD132">
            <v>12</v>
          </cell>
          <cell r="AE132">
            <v>9</v>
          </cell>
          <cell r="AF132">
            <v>16</v>
          </cell>
          <cell r="AG132" t="str">
            <v>Bluff+4,Hide,Intimidate+4,Knowledge(arcana),Knowledge(religion),Listen,Search,Spot</v>
          </cell>
          <cell r="AX132" t="str">
            <v>Alertness;Iron Will</v>
          </cell>
          <cell r="BB132" t="str">
            <v>Chaotic Evil</v>
          </cell>
          <cell r="BD132" t="str">
            <v>Gaze of terror;meld;visage;mind shielding</v>
          </cell>
          <cell r="BF132">
            <v>7</v>
          </cell>
          <cell r="BH132" t="str">
            <v>Restricted</v>
          </cell>
          <cell r="BM132" t="str">
            <v>FF</v>
          </cell>
          <cell r="BN132">
            <v>221</v>
          </cell>
          <cell r="BO132" t="str">
            <v>HH</v>
          </cell>
          <cell r="BP132" t="b">
            <v>1</v>
          </cell>
          <cell r="BQ132" t="b">
            <v>0</v>
          </cell>
          <cell r="BR132" t="b">
            <v>0</v>
          </cell>
          <cell r="BS132">
            <v>6</v>
          </cell>
          <cell r="BT132" t="str">
            <v/>
          </cell>
          <cell r="BV132" t="b">
            <v>0</v>
          </cell>
          <cell r="BW132">
            <v>6</v>
          </cell>
          <cell r="BX132" t="str">
            <v/>
          </cell>
          <cell r="BZ132" t="b">
            <v>0</v>
          </cell>
          <cell r="CA132">
            <v>6</v>
          </cell>
          <cell r="CB132" t="str">
            <v/>
          </cell>
          <cell r="CD132" t="b">
            <v>0</v>
          </cell>
          <cell r="CE132">
            <v>6</v>
          </cell>
          <cell r="CF132" t="str">
            <v/>
          </cell>
          <cell r="CJ132" t="str">
            <v/>
          </cell>
        </row>
        <row r="133">
          <cell r="A133" t="str">
            <v>Girallon</v>
          </cell>
          <cell r="D133" t="str">
            <v>Magical Beast</v>
          </cell>
          <cell r="N133" t="str">
            <v/>
          </cell>
          <cell r="BG133">
            <v>10</v>
          </cell>
          <cell r="BM133" t="str">
            <v>MM</v>
          </cell>
          <cell r="BN133">
            <v>126</v>
          </cell>
          <cell r="BP133" t="b">
            <v>1</v>
          </cell>
          <cell r="BQ133" t="b">
            <v>0</v>
          </cell>
          <cell r="BR133" t="b">
            <v>0</v>
          </cell>
          <cell r="BS133">
            <v>6</v>
          </cell>
          <cell r="BT133" t="str">
            <v/>
          </cell>
          <cell r="BV133" t="b">
            <v>0</v>
          </cell>
          <cell r="BW133">
            <v>6</v>
          </cell>
          <cell r="BX133" t="str">
            <v/>
          </cell>
          <cell r="BY133" t="b">
            <v>0</v>
          </cell>
          <cell r="BZ133" t="b">
            <v>0</v>
          </cell>
          <cell r="CA133">
            <v>6</v>
          </cell>
          <cell r="CB133" t="str">
            <v/>
          </cell>
          <cell r="CD133" t="b">
            <v>0</v>
          </cell>
          <cell r="CE133">
            <v>6</v>
          </cell>
          <cell r="CF133" t="str">
            <v/>
          </cell>
          <cell r="CJ133" t="str">
            <v/>
          </cell>
        </row>
        <row r="134">
          <cell r="A134" t="str">
            <v>Gorgon</v>
          </cell>
          <cell r="D134" t="str">
            <v>Magical Beast</v>
          </cell>
          <cell r="N134" t="str">
            <v/>
          </cell>
          <cell r="BG134">
            <v>16</v>
          </cell>
          <cell r="BM134" t="str">
            <v>MM</v>
          </cell>
          <cell r="BN134">
            <v>137</v>
          </cell>
          <cell r="BP134" t="b">
            <v>1</v>
          </cell>
          <cell r="BQ134" t="b">
            <v>0</v>
          </cell>
          <cell r="BR134" t="b">
            <v>0</v>
          </cell>
          <cell r="BS134">
            <v>6</v>
          </cell>
          <cell r="BT134" t="str">
            <v/>
          </cell>
          <cell r="BV134" t="b">
            <v>0</v>
          </cell>
          <cell r="BW134">
            <v>6</v>
          </cell>
          <cell r="BX134" t="str">
            <v/>
          </cell>
          <cell r="BY134" t="b">
            <v>0</v>
          </cell>
          <cell r="BZ134" t="b">
            <v>0</v>
          </cell>
          <cell r="CA134">
            <v>6</v>
          </cell>
          <cell r="CB134" t="str">
            <v/>
          </cell>
          <cell r="CD134" t="b">
            <v>0</v>
          </cell>
          <cell r="CE134">
            <v>6</v>
          </cell>
          <cell r="CF134" t="str">
            <v/>
          </cell>
          <cell r="CJ134" t="str">
            <v/>
          </cell>
        </row>
        <row r="135">
          <cell r="A135" t="str">
            <v>Gray Render</v>
          </cell>
          <cell r="D135" t="str">
            <v>Magical Beast</v>
          </cell>
          <cell r="N135" t="str">
            <v/>
          </cell>
          <cell r="BG135">
            <v>16</v>
          </cell>
          <cell r="BM135" t="str">
            <v>MM</v>
          </cell>
          <cell r="BN135">
            <v>138</v>
          </cell>
          <cell r="BP135" t="b">
            <v>1</v>
          </cell>
          <cell r="BQ135" t="b">
            <v>0</v>
          </cell>
          <cell r="BR135" t="b">
            <v>0</v>
          </cell>
          <cell r="BS135">
            <v>6</v>
          </cell>
          <cell r="BT135" t="str">
            <v/>
          </cell>
          <cell r="BV135" t="b">
            <v>0</v>
          </cell>
          <cell r="BW135">
            <v>6</v>
          </cell>
          <cell r="BX135" t="str">
            <v/>
          </cell>
          <cell r="BY135" t="b">
            <v>0</v>
          </cell>
          <cell r="BZ135" t="b">
            <v>0</v>
          </cell>
          <cell r="CA135">
            <v>6</v>
          </cell>
          <cell r="CB135" t="str">
            <v/>
          </cell>
          <cell r="CD135" t="b">
            <v>0</v>
          </cell>
          <cell r="CE135">
            <v>6</v>
          </cell>
          <cell r="CF135" t="str">
            <v/>
          </cell>
          <cell r="CJ135" t="str">
            <v/>
          </cell>
        </row>
        <row r="136">
          <cell r="A136" t="str">
            <v>Griffon</v>
          </cell>
          <cell r="D136" t="str">
            <v>Magical Beast</v>
          </cell>
          <cell r="N136" t="str">
            <v/>
          </cell>
          <cell r="BG136">
            <v>7</v>
          </cell>
          <cell r="BM136" t="str">
            <v>MM</v>
          </cell>
          <cell r="BN136">
            <v>139</v>
          </cell>
          <cell r="BP136" t="b">
            <v>1</v>
          </cell>
          <cell r="BQ136" t="b">
            <v>0</v>
          </cell>
          <cell r="BR136" t="b">
            <v>0</v>
          </cell>
          <cell r="BS136">
            <v>6</v>
          </cell>
          <cell r="BT136" t="str">
            <v/>
          </cell>
          <cell r="BV136" t="b">
            <v>0</v>
          </cell>
          <cell r="BW136">
            <v>6</v>
          </cell>
          <cell r="BX136" t="str">
            <v/>
          </cell>
          <cell r="BY136" t="b">
            <v>0</v>
          </cell>
          <cell r="BZ136" t="b">
            <v>0</v>
          </cell>
          <cell r="CA136">
            <v>6</v>
          </cell>
          <cell r="CB136" t="str">
            <v/>
          </cell>
          <cell r="CD136" t="b">
            <v>0</v>
          </cell>
          <cell r="CE136">
            <v>6</v>
          </cell>
          <cell r="CF136" t="str">
            <v/>
          </cell>
          <cell r="CJ136" t="str">
            <v/>
          </cell>
        </row>
        <row r="137">
          <cell r="A137" t="str">
            <v>Guardinal, Musteval</v>
          </cell>
          <cell r="C137" t="str">
            <v>Tiny</v>
          </cell>
          <cell r="D137" t="str">
            <v>Outsider</v>
          </cell>
          <cell r="F137">
            <v>0</v>
          </cell>
          <cell r="G137">
            <v>30</v>
          </cell>
          <cell r="H137">
            <v>10</v>
          </cell>
          <cell r="M137">
            <v>4</v>
          </cell>
          <cell r="N137" t="str">
            <v>Bite;</v>
          </cell>
          <cell r="O137" t="str">
            <v>1d3;</v>
          </cell>
          <cell r="U137" t="str">
            <v>electricity,petrification</v>
          </cell>
          <cell r="W137" t="str">
            <v>acid 10, cold 10</v>
          </cell>
          <cell r="AA137">
            <v>7</v>
          </cell>
          <cell r="AB137">
            <v>18</v>
          </cell>
          <cell r="AC137">
            <v>12</v>
          </cell>
          <cell r="AD137">
            <v>11</v>
          </cell>
          <cell r="AE137">
            <v>14</v>
          </cell>
          <cell r="AF137">
            <v>13</v>
          </cell>
          <cell r="AG137" t="str">
            <v>3;0</v>
          </cell>
          <cell r="AH137" t="str">
            <v>0;0</v>
          </cell>
          <cell r="AI137" t="str">
            <v>5;4</v>
          </cell>
          <cell r="AJ137" t="str">
            <v>0;0</v>
          </cell>
          <cell r="AK137" t="str">
            <v>0;0</v>
          </cell>
          <cell r="AL137" t="str">
            <v>5;8</v>
          </cell>
          <cell r="AN137" t="str">
            <v>0;0</v>
          </cell>
          <cell r="AO137" t="str">
            <v>2;0</v>
          </cell>
          <cell r="AP137" t="str">
            <v>1;4</v>
          </cell>
          <cell r="AQ137" t="str">
            <v>5;0</v>
          </cell>
          <cell r="AR137" t="str">
            <v>0;0</v>
          </cell>
          <cell r="AS137" t="str">
            <v>0;0</v>
          </cell>
          <cell r="AT137" t="str">
            <v>0;0</v>
          </cell>
          <cell r="AU137" t="str">
            <v>0;0</v>
          </cell>
          <cell r="AV137" t="str">
            <v>5;0</v>
          </cell>
          <cell r="AW137" t="str">
            <v>0;0</v>
          </cell>
          <cell r="AX137" t="str">
            <v>Weapon Finesse;</v>
          </cell>
          <cell r="BB137" t="str">
            <v>Neutral Good</v>
          </cell>
          <cell r="BD137" t="str">
            <v>Focused movement;Resistance to acid 10;Resistance to cold 10;Tongues</v>
          </cell>
          <cell r="BF137">
            <v>7</v>
          </cell>
          <cell r="BH137" t="str">
            <v>Celestial</v>
          </cell>
          <cell r="BM137" t="str">
            <v>BoED</v>
          </cell>
          <cell r="BN137">
            <v>174</v>
          </cell>
          <cell r="BP137" t="b">
            <v>1</v>
          </cell>
          <cell r="BQ137" t="b">
            <v>0</v>
          </cell>
          <cell r="BR137" t="b">
            <v>0</v>
          </cell>
          <cell r="BS137">
            <v>6</v>
          </cell>
          <cell r="BT137" t="str">
            <v/>
          </cell>
          <cell r="BU137" t="b">
            <v>0</v>
          </cell>
          <cell r="BV137" t="b">
            <v>0</v>
          </cell>
          <cell r="BW137">
            <v>6</v>
          </cell>
          <cell r="BX137" t="str">
            <v/>
          </cell>
          <cell r="BZ137" t="b">
            <v>0</v>
          </cell>
          <cell r="CA137">
            <v>6</v>
          </cell>
          <cell r="CB137" t="str">
            <v/>
          </cell>
          <cell r="CD137" t="b">
            <v>0</v>
          </cell>
          <cell r="CE137">
            <v>6</v>
          </cell>
          <cell r="CF137" t="str">
            <v/>
          </cell>
          <cell r="CJ137" t="str">
            <v/>
          </cell>
        </row>
        <row r="138">
          <cell r="A138" t="str">
            <v>Hare</v>
          </cell>
          <cell r="C138" t="str">
            <v>Tiny</v>
          </cell>
          <cell r="D138" t="str">
            <v>Animal</v>
          </cell>
          <cell r="F138">
            <v>1</v>
          </cell>
          <cell r="G138">
            <v>40</v>
          </cell>
          <cell r="N138" t="str">
            <v>Bite+5+0+2</v>
          </cell>
          <cell r="AA138">
            <v>1</v>
          </cell>
          <cell r="AB138">
            <v>19</v>
          </cell>
          <cell r="AC138">
            <v>10</v>
          </cell>
          <cell r="BM138" t="str">
            <v>OA</v>
          </cell>
          <cell r="BP138" t="b">
            <v>0</v>
          </cell>
          <cell r="BQ138" t="b">
            <v>0</v>
          </cell>
          <cell r="BR138" t="b">
            <v>0</v>
          </cell>
          <cell r="BS138">
            <v>6</v>
          </cell>
          <cell r="BT138" t="str">
            <v/>
          </cell>
          <cell r="BV138" t="b">
            <v>0</v>
          </cell>
          <cell r="BW138">
            <v>6</v>
          </cell>
          <cell r="BX138" t="str">
            <v/>
          </cell>
          <cell r="BZ138" t="b">
            <v>0</v>
          </cell>
          <cell r="CA138">
            <v>6</v>
          </cell>
          <cell r="CB138" t="str">
            <v/>
          </cell>
          <cell r="CD138" t="b">
            <v>0</v>
          </cell>
          <cell r="CE138">
            <v>6</v>
          </cell>
          <cell r="CF138" t="str">
            <v/>
          </cell>
          <cell r="CJ138" t="str">
            <v/>
          </cell>
        </row>
        <row r="139">
          <cell r="A139" t="str">
            <v>Hawk</v>
          </cell>
          <cell r="C139" t="str">
            <v>Tiny</v>
          </cell>
          <cell r="D139" t="str">
            <v>Animal</v>
          </cell>
          <cell r="F139">
            <v>1</v>
          </cell>
          <cell r="G139">
            <v>10</v>
          </cell>
          <cell r="J139">
            <v>60</v>
          </cell>
          <cell r="K139" t="str">
            <v>average</v>
          </cell>
          <cell r="M139">
            <v>2</v>
          </cell>
          <cell r="N139" t="str">
            <v>Talons+6+0+2</v>
          </cell>
          <cell r="O139" t="str">
            <v>1d4;</v>
          </cell>
          <cell r="S139" t="str">
            <v>normal</v>
          </cell>
          <cell r="AA139">
            <v>6</v>
          </cell>
          <cell r="AB139">
            <v>17</v>
          </cell>
          <cell r="AC139">
            <v>10</v>
          </cell>
          <cell r="AD139">
            <v>2</v>
          </cell>
          <cell r="AE139">
            <v>14</v>
          </cell>
          <cell r="AF139">
            <v>6</v>
          </cell>
          <cell r="AG139" t="str">
            <v>0;0</v>
          </cell>
          <cell r="AH139" t="str">
            <v>0;0</v>
          </cell>
          <cell r="AI139" t="str">
            <v>0;0</v>
          </cell>
          <cell r="AJ139" t="str">
            <v>0;0</v>
          </cell>
          <cell r="AK139" t="str">
            <v>0;0</v>
          </cell>
          <cell r="AL139" t="str">
            <v>0;8</v>
          </cell>
          <cell r="AN139" t="str">
            <v>0;0</v>
          </cell>
          <cell r="AO139" t="str">
            <v>0;-12</v>
          </cell>
          <cell r="AP139" t="str">
            <v>0;0</v>
          </cell>
          <cell r="AQ139" t="str">
            <v>0;0</v>
          </cell>
          <cell r="AR139" t="str">
            <v>0;0</v>
          </cell>
          <cell r="AS139" t="str">
            <v>0;0</v>
          </cell>
          <cell r="AT139" t="str">
            <v>0;0</v>
          </cell>
          <cell r="AU139" t="str">
            <v>4;8</v>
          </cell>
          <cell r="AV139" t="str">
            <v>0;0</v>
          </cell>
          <cell r="AW139" t="str">
            <v>0;0</v>
          </cell>
          <cell r="AX139" t="str">
            <v>Weapon Finesse</v>
          </cell>
          <cell r="BA139">
            <v>0</v>
          </cell>
          <cell r="BB139" t="str">
            <v>Neutral</v>
          </cell>
          <cell r="BD139" t="str">
            <v>Grants +3 bonus to spot in bright light</v>
          </cell>
          <cell r="BF139">
            <v>1</v>
          </cell>
          <cell r="BG139">
            <v>1</v>
          </cell>
          <cell r="BH139" t="str">
            <v>Normal</v>
          </cell>
          <cell r="BM139" t="str">
            <v>MM</v>
          </cell>
          <cell r="BN139">
            <v>273</v>
          </cell>
          <cell r="BP139" t="b">
            <v>1</v>
          </cell>
          <cell r="BQ139" t="b">
            <v>0</v>
          </cell>
          <cell r="BR139" t="b">
            <v>0</v>
          </cell>
          <cell r="BS139">
            <v>6</v>
          </cell>
          <cell r="BT139" t="str">
            <v/>
          </cell>
          <cell r="BV139" t="b">
            <v>0</v>
          </cell>
          <cell r="BW139">
            <v>6</v>
          </cell>
          <cell r="BX139" t="str">
            <v/>
          </cell>
          <cell r="BZ139" t="b">
            <v>0</v>
          </cell>
          <cell r="CA139">
            <v>6</v>
          </cell>
          <cell r="CB139" t="str">
            <v/>
          </cell>
          <cell r="CD139" t="b">
            <v>0</v>
          </cell>
          <cell r="CE139">
            <v>6</v>
          </cell>
          <cell r="CF139" t="str">
            <v/>
          </cell>
          <cell r="CJ139" t="str">
            <v/>
          </cell>
        </row>
        <row r="140">
          <cell r="A140" t="str">
            <v>Hell Hound</v>
          </cell>
          <cell r="C140" t="str">
            <v>Medium</v>
          </cell>
          <cell r="D140" t="str">
            <v>Magical Beast</v>
          </cell>
          <cell r="F140">
            <v>4</v>
          </cell>
          <cell r="G140">
            <v>40</v>
          </cell>
          <cell r="M140">
            <v>5</v>
          </cell>
          <cell r="N140" t="str">
            <v>Bite;</v>
          </cell>
          <cell r="O140" t="str">
            <v>1d8;</v>
          </cell>
          <cell r="T140">
            <v>60</v>
          </cell>
          <cell r="U140" t="str">
            <v>fire</v>
          </cell>
          <cell r="V140" t="str">
            <v>cold</v>
          </cell>
          <cell r="AA140">
            <v>13</v>
          </cell>
          <cell r="AB140">
            <v>13</v>
          </cell>
          <cell r="AC140">
            <v>13</v>
          </cell>
          <cell r="AD140">
            <v>6</v>
          </cell>
          <cell r="AE140">
            <v>10</v>
          </cell>
          <cell r="AF140">
            <v>6</v>
          </cell>
          <cell r="AG140" t="str">
            <v>0;0</v>
          </cell>
          <cell r="AH140" t="str">
            <v>0;0</v>
          </cell>
          <cell r="AI140" t="str">
            <v>0;0</v>
          </cell>
          <cell r="AJ140" t="str">
            <v>0;0</v>
          </cell>
          <cell r="AK140" t="str">
            <v>0;0</v>
          </cell>
          <cell r="AL140" t="str">
            <v>7;5</v>
          </cell>
          <cell r="AN140" t="str">
            <v>0;0</v>
          </cell>
          <cell r="AO140" t="str">
            <v>7;4</v>
          </cell>
          <cell r="AP140" t="str">
            <v>7;0</v>
          </cell>
          <cell r="AQ140" t="str">
            <v>7;5</v>
          </cell>
          <cell r="AR140" t="str">
            <v>0;0</v>
          </cell>
          <cell r="AS140" t="str">
            <v>0;0</v>
          </cell>
          <cell r="AT140" t="str">
            <v>0;0</v>
          </cell>
          <cell r="AU140" t="str">
            <v>7;0</v>
          </cell>
          <cell r="AV140" t="str">
            <v>7;0</v>
          </cell>
          <cell r="AW140" t="str">
            <v>0;0</v>
          </cell>
          <cell r="AX140" t="str">
            <v>Improved Initiative;Run;Track;</v>
          </cell>
          <cell r="BB140" t="str">
            <v>Lawful Evil</v>
          </cell>
          <cell r="BD140" t="str">
            <v>Breath Weapon;Fiery Bite</v>
          </cell>
          <cell r="BF140">
            <v>5</v>
          </cell>
          <cell r="BH140" t="str">
            <v>Improved</v>
          </cell>
          <cell r="BM140" t="str">
            <v>MM</v>
          </cell>
          <cell r="BN140">
            <v>151</v>
          </cell>
          <cell r="BO140" t="str">
            <v>CW</v>
          </cell>
          <cell r="BP140" t="b">
            <v>1</v>
          </cell>
          <cell r="BQ140" t="b">
            <v>0</v>
          </cell>
          <cell r="BR140" t="b">
            <v>0</v>
          </cell>
          <cell r="BS140">
            <v>6</v>
          </cell>
          <cell r="BT140" t="str">
            <v/>
          </cell>
          <cell r="BU140" t="b">
            <v>0</v>
          </cell>
          <cell r="BV140" t="b">
            <v>0</v>
          </cell>
          <cell r="BW140">
            <v>6</v>
          </cell>
          <cell r="BX140" t="str">
            <v/>
          </cell>
          <cell r="BZ140" t="b">
            <v>0</v>
          </cell>
          <cell r="CA140">
            <v>6</v>
          </cell>
          <cell r="CB140" t="str">
            <v/>
          </cell>
          <cell r="CD140" t="b">
            <v>0</v>
          </cell>
          <cell r="CE140">
            <v>6</v>
          </cell>
          <cell r="CF140" t="str">
            <v/>
          </cell>
          <cell r="CJ140" t="str">
            <v/>
          </cell>
        </row>
        <row r="141">
          <cell r="A141" t="str">
            <v>Hippogriff</v>
          </cell>
          <cell r="C141" t="str">
            <v>Large</v>
          </cell>
          <cell r="D141" t="str">
            <v>Magical Beast</v>
          </cell>
          <cell r="F141">
            <v>3</v>
          </cell>
          <cell r="G141">
            <v>50</v>
          </cell>
          <cell r="J141">
            <v>100</v>
          </cell>
          <cell r="K141" t="str">
            <v>avg</v>
          </cell>
          <cell r="M141">
            <v>4</v>
          </cell>
          <cell r="N141" t="str">
            <v>2 Claws;Bite;</v>
          </cell>
          <cell r="O141" t="str">
            <v>1d4;1d8;</v>
          </cell>
          <cell r="S141" t="str">
            <v>normal</v>
          </cell>
          <cell r="T141">
            <v>60</v>
          </cell>
          <cell r="AA141">
            <v>18</v>
          </cell>
          <cell r="AB141">
            <v>15</v>
          </cell>
          <cell r="AC141">
            <v>16</v>
          </cell>
          <cell r="AD141">
            <v>2</v>
          </cell>
          <cell r="AE141">
            <v>13</v>
          </cell>
          <cell r="AF141">
            <v>8</v>
          </cell>
          <cell r="AG141" t="str">
            <v>0;0</v>
          </cell>
          <cell r="AH141" t="str">
            <v>0;0</v>
          </cell>
          <cell r="AI141" t="str">
            <v>0;0</v>
          </cell>
          <cell r="AJ141" t="str">
            <v>0;0</v>
          </cell>
          <cell r="AK141" t="str">
            <v>0;0</v>
          </cell>
          <cell r="AL141" t="str">
            <v>0;-4</v>
          </cell>
          <cell r="AN141" t="str">
            <v>0;0</v>
          </cell>
          <cell r="AO141" t="str">
            <v>0;8</v>
          </cell>
          <cell r="AP141" t="str">
            <v>3;0</v>
          </cell>
          <cell r="AQ141" t="str">
            <v>0;0</v>
          </cell>
          <cell r="AR141" t="str">
            <v>0;0</v>
          </cell>
          <cell r="AS141" t="str">
            <v>0;0</v>
          </cell>
          <cell r="AT141" t="str">
            <v>0;0</v>
          </cell>
          <cell r="AU141" t="str">
            <v>3;4</v>
          </cell>
          <cell r="AV141" t="str">
            <v>0;0</v>
          </cell>
          <cell r="AW141" t="str">
            <v>0;0</v>
          </cell>
          <cell r="AX141" t="str">
            <v>Dodge;Wingover;</v>
          </cell>
          <cell r="BB141" t="str">
            <v>Neutral</v>
          </cell>
          <cell r="BD141" t="str">
            <v>Scent</v>
          </cell>
          <cell r="BF141">
            <v>7</v>
          </cell>
          <cell r="BG141">
            <v>4</v>
          </cell>
          <cell r="BH141" t="str">
            <v>Improved</v>
          </cell>
          <cell r="BM141" t="str">
            <v>MM</v>
          </cell>
          <cell r="BN141">
            <v>152</v>
          </cell>
          <cell r="BO141" t="str">
            <v>CW</v>
          </cell>
          <cell r="BP141" t="b">
            <v>1</v>
          </cell>
          <cell r="BQ141" t="b">
            <v>0</v>
          </cell>
          <cell r="BR141" t="b">
            <v>0</v>
          </cell>
          <cell r="BS141">
            <v>6</v>
          </cell>
          <cell r="BT141" t="str">
            <v/>
          </cell>
          <cell r="BU141" t="b">
            <v>0</v>
          </cell>
          <cell r="BV141" t="b">
            <v>0</v>
          </cell>
          <cell r="BW141">
            <v>6</v>
          </cell>
          <cell r="BX141" t="str">
            <v/>
          </cell>
          <cell r="BY141" t="b">
            <v>0</v>
          </cell>
          <cell r="BZ141" t="b">
            <v>0</v>
          </cell>
          <cell r="CA141">
            <v>6</v>
          </cell>
          <cell r="CB141" t="str">
            <v/>
          </cell>
          <cell r="CD141" t="b">
            <v>0</v>
          </cell>
          <cell r="CE141">
            <v>6</v>
          </cell>
          <cell r="CF141" t="str">
            <v/>
          </cell>
          <cell r="CJ141" t="str">
            <v/>
          </cell>
        </row>
        <row r="142">
          <cell r="A142" t="str">
            <v>Horse, Heavy</v>
          </cell>
          <cell r="C142" t="str">
            <v>Large</v>
          </cell>
          <cell r="D142" t="str">
            <v>Animal</v>
          </cell>
          <cell r="N142" t="str">
            <v/>
          </cell>
          <cell r="BG142">
            <v>1</v>
          </cell>
          <cell r="BM142" t="str">
            <v>MM</v>
          </cell>
          <cell r="BN142">
            <v>273</v>
          </cell>
          <cell r="BP142" t="b">
            <v>1</v>
          </cell>
          <cell r="BQ142" t="b">
            <v>0</v>
          </cell>
          <cell r="BR142" t="b">
            <v>0</v>
          </cell>
          <cell r="BS142">
            <v>6</v>
          </cell>
          <cell r="BT142" t="str">
            <v/>
          </cell>
          <cell r="BV142" t="b">
            <v>0</v>
          </cell>
          <cell r="BW142">
            <v>6</v>
          </cell>
          <cell r="BX142" t="str">
            <v/>
          </cell>
          <cell r="BY142" t="b">
            <v>1</v>
          </cell>
          <cell r="BZ142" t="b">
            <v>0</v>
          </cell>
          <cell r="CA142">
            <v>6</v>
          </cell>
          <cell r="CB142" t="str">
            <v/>
          </cell>
          <cell r="CD142" t="b">
            <v>0</v>
          </cell>
          <cell r="CE142">
            <v>6</v>
          </cell>
          <cell r="CF142" t="str">
            <v/>
          </cell>
          <cell r="CJ142" t="str">
            <v/>
          </cell>
        </row>
        <row r="143">
          <cell r="A143" t="str">
            <v>Horse, Light</v>
          </cell>
          <cell r="C143" t="str">
            <v>Large</v>
          </cell>
          <cell r="D143" t="str">
            <v>Animal</v>
          </cell>
          <cell r="N143" t="str">
            <v/>
          </cell>
          <cell r="BG143">
            <v>1</v>
          </cell>
          <cell r="BM143" t="str">
            <v>MM</v>
          </cell>
          <cell r="BN143">
            <v>273</v>
          </cell>
          <cell r="BP143" t="b">
            <v>1</v>
          </cell>
          <cell r="BQ143" t="b">
            <v>0</v>
          </cell>
          <cell r="BR143" t="b">
            <v>0</v>
          </cell>
          <cell r="BS143">
            <v>6</v>
          </cell>
          <cell r="BT143" t="str">
            <v/>
          </cell>
          <cell r="BV143" t="b">
            <v>0</v>
          </cell>
          <cell r="BW143">
            <v>6</v>
          </cell>
          <cell r="BX143" t="str">
            <v/>
          </cell>
          <cell r="BY143" t="b">
            <v>1</v>
          </cell>
          <cell r="BZ143" t="b">
            <v>0</v>
          </cell>
          <cell r="CA143">
            <v>6</v>
          </cell>
          <cell r="CB143" t="str">
            <v/>
          </cell>
          <cell r="CD143" t="b">
            <v>0</v>
          </cell>
          <cell r="CE143">
            <v>6</v>
          </cell>
          <cell r="CF143" t="str">
            <v/>
          </cell>
          <cell r="CJ143" t="str">
            <v/>
          </cell>
        </row>
        <row r="144">
          <cell r="A144" t="str">
            <v>Howler</v>
          </cell>
          <cell r="C144" t="str">
            <v>Large</v>
          </cell>
          <cell r="D144" t="str">
            <v>Magical Beast</v>
          </cell>
          <cell r="F144">
            <v>6</v>
          </cell>
          <cell r="G144">
            <v>60</v>
          </cell>
          <cell r="M144">
            <v>5</v>
          </cell>
          <cell r="N144" t="str">
            <v>Bite;1d4 Quills;</v>
          </cell>
          <cell r="O144" t="str">
            <v>2d8;1d6;</v>
          </cell>
          <cell r="T144">
            <v>60</v>
          </cell>
          <cell r="AA144">
            <v>21</v>
          </cell>
          <cell r="AB144">
            <v>17</v>
          </cell>
          <cell r="AC144">
            <v>15</v>
          </cell>
          <cell r="AD144">
            <v>6</v>
          </cell>
          <cell r="AE144">
            <v>14</v>
          </cell>
          <cell r="AF144">
            <v>8</v>
          </cell>
          <cell r="AG144" t="str">
            <v>0;0</v>
          </cell>
          <cell r="AH144" t="str">
            <v>0;0</v>
          </cell>
          <cell r="AI144" t="str">
            <v>9;0</v>
          </cell>
          <cell r="AJ144" t="str">
            <v>0;0</v>
          </cell>
          <cell r="AK144" t="str">
            <v>0;0</v>
          </cell>
          <cell r="AL144" t="str">
            <v>9;-4</v>
          </cell>
          <cell r="AN144" t="str">
            <v>0;0</v>
          </cell>
          <cell r="AO144" t="str">
            <v>0;12</v>
          </cell>
          <cell r="AP144" t="str">
            <v>9;2</v>
          </cell>
          <cell r="AQ144" t="str">
            <v>9;0</v>
          </cell>
          <cell r="AR144" t="str">
            <v>9;0</v>
          </cell>
          <cell r="AS144" t="str">
            <v>0;0</v>
          </cell>
          <cell r="AT144" t="str">
            <v>0;0</v>
          </cell>
          <cell r="AU144" t="str">
            <v>9;2</v>
          </cell>
          <cell r="AV144" t="str">
            <v>0;0</v>
          </cell>
          <cell r="AW144" t="str">
            <v>0;0</v>
          </cell>
          <cell r="AX144" t="str">
            <v>Alertness;Combat Reflexes;Improved Initiative;</v>
          </cell>
          <cell r="BB144" t="str">
            <v>Chaotic Evil</v>
          </cell>
          <cell r="BD144" t="str">
            <v>Quills;Howl</v>
          </cell>
          <cell r="BF144">
            <v>7</v>
          </cell>
          <cell r="BH144" t="str">
            <v>Improved</v>
          </cell>
          <cell r="BM144" t="str">
            <v>MM</v>
          </cell>
          <cell r="BN144">
            <v>154</v>
          </cell>
          <cell r="BO144" t="str">
            <v>CW</v>
          </cell>
          <cell r="BP144" t="b">
            <v>1</v>
          </cell>
          <cell r="BQ144" t="b">
            <v>0</v>
          </cell>
          <cell r="BR144" t="b">
            <v>0</v>
          </cell>
          <cell r="BS144">
            <v>6</v>
          </cell>
          <cell r="BT144" t="str">
            <v/>
          </cell>
          <cell r="BU144" t="b">
            <v>0</v>
          </cell>
          <cell r="BV144" t="b">
            <v>0</v>
          </cell>
          <cell r="BW144">
            <v>6</v>
          </cell>
          <cell r="BX144" t="str">
            <v/>
          </cell>
          <cell r="BZ144" t="b">
            <v>0</v>
          </cell>
          <cell r="CA144">
            <v>6</v>
          </cell>
          <cell r="CB144" t="str">
            <v/>
          </cell>
          <cell r="CD144" t="b">
            <v>0</v>
          </cell>
          <cell r="CE144">
            <v>6</v>
          </cell>
          <cell r="CF144" t="str">
            <v/>
          </cell>
          <cell r="CJ144" t="str">
            <v/>
          </cell>
        </row>
        <row r="145">
          <cell r="A145" t="str">
            <v>Imp</v>
          </cell>
          <cell r="C145" t="str">
            <v>Tiny</v>
          </cell>
          <cell r="D145" t="str">
            <v>Outsider</v>
          </cell>
          <cell r="F145">
            <v>3</v>
          </cell>
          <cell r="G145">
            <v>20</v>
          </cell>
          <cell r="J145">
            <v>50</v>
          </cell>
          <cell r="K145" t="str">
            <v>perfect</v>
          </cell>
          <cell r="M145">
            <v>5</v>
          </cell>
          <cell r="N145" t="str">
            <v>Sting</v>
          </cell>
          <cell r="O145" t="str">
            <v>1d4;</v>
          </cell>
          <cell r="T145">
            <v>60</v>
          </cell>
          <cell r="U145" t="str">
            <v>poison</v>
          </cell>
          <cell r="W145" t="str">
            <v>fire 5</v>
          </cell>
          <cell r="Y145" t="str">
            <v>5/good or silver</v>
          </cell>
          <cell r="Z145">
            <v>2</v>
          </cell>
          <cell r="AA145">
            <v>10</v>
          </cell>
          <cell r="AB145">
            <v>17</v>
          </cell>
          <cell r="AC145">
            <v>10</v>
          </cell>
          <cell r="AD145">
            <v>10</v>
          </cell>
          <cell r="AE145">
            <v>12</v>
          </cell>
          <cell r="AF145">
            <v>14</v>
          </cell>
          <cell r="AG145" t="str">
            <v>0;0</v>
          </cell>
          <cell r="AH145" t="str">
            <v>0;0</v>
          </cell>
          <cell r="AI145" t="str">
            <v>0;0</v>
          </cell>
          <cell r="AJ145" t="str">
            <v>6;0</v>
          </cell>
          <cell r="AK145" t="str">
            <v>0;0</v>
          </cell>
          <cell r="AL145" t="str">
            <v>6;8</v>
          </cell>
          <cell r="AN145" t="str">
            <v>0;0</v>
          </cell>
          <cell r="AO145" t="str">
            <v>0;-6</v>
          </cell>
          <cell r="AP145" t="str">
            <v>6;0</v>
          </cell>
          <cell r="AQ145" t="str">
            <v>6;0</v>
          </cell>
          <cell r="AR145" t="str">
            <v>6;0</v>
          </cell>
          <cell r="AS145" t="str">
            <v>0;0</v>
          </cell>
          <cell r="AT145" t="str">
            <v>6;0</v>
          </cell>
          <cell r="AU145" t="str">
            <v>6;0</v>
          </cell>
          <cell r="AV145" t="str">
            <v>0;0</v>
          </cell>
          <cell r="AW145" t="str">
            <v>0;0</v>
          </cell>
          <cell r="AX145" t="str">
            <v>Dodge;Weapon Finesse;</v>
          </cell>
          <cell r="BB145" t="str">
            <v>Lawful Evil</v>
          </cell>
          <cell r="BD145" t="str">
            <v>Poison;Spell-like abilities;Alternate form</v>
          </cell>
          <cell r="BF145">
            <v>7</v>
          </cell>
          <cell r="BH145" t="str">
            <v>Improved, Planar</v>
          </cell>
          <cell r="BM145" t="str">
            <v>MM</v>
          </cell>
          <cell r="BN145">
            <v>56</v>
          </cell>
          <cell r="BO145" t="str">
            <v>PlH</v>
          </cell>
          <cell r="BP145" t="b">
            <v>1</v>
          </cell>
          <cell r="BQ145" t="b">
            <v>0</v>
          </cell>
          <cell r="BR145" t="b">
            <v>0</v>
          </cell>
          <cell r="BS145">
            <v>6</v>
          </cell>
          <cell r="BT145" t="str">
            <v/>
          </cell>
          <cell r="BU145" t="b">
            <v>0</v>
          </cell>
          <cell r="BV145" t="b">
            <v>0</v>
          </cell>
          <cell r="BW145">
            <v>6</v>
          </cell>
          <cell r="BX145" t="str">
            <v/>
          </cell>
          <cell r="BZ145" t="b">
            <v>0</v>
          </cell>
          <cell r="CA145">
            <v>6</v>
          </cell>
          <cell r="CB145" t="str">
            <v/>
          </cell>
          <cell r="CD145" t="b">
            <v>0</v>
          </cell>
          <cell r="CE145">
            <v>6</v>
          </cell>
          <cell r="CF145" t="str">
            <v/>
          </cell>
          <cell r="CJ145" t="str">
            <v/>
          </cell>
        </row>
        <row r="146">
          <cell r="A146" t="str">
            <v>Krenshar</v>
          </cell>
          <cell r="C146" t="str">
            <v>Medium</v>
          </cell>
          <cell r="D146" t="str">
            <v>Magical Beast</v>
          </cell>
          <cell r="F146">
            <v>2</v>
          </cell>
          <cell r="G146">
            <v>40</v>
          </cell>
          <cell r="M146">
            <v>3</v>
          </cell>
          <cell r="N146" t="str">
            <v>Bite;2 Claws;</v>
          </cell>
          <cell r="O146" t="str">
            <v>1d6;1d4;</v>
          </cell>
          <cell r="S146" t="str">
            <v>normal</v>
          </cell>
          <cell r="T146">
            <v>60</v>
          </cell>
          <cell r="AA146">
            <v>11</v>
          </cell>
          <cell r="AB146">
            <v>14</v>
          </cell>
          <cell r="AC146">
            <v>11</v>
          </cell>
          <cell r="AD146">
            <v>6</v>
          </cell>
          <cell r="AE146">
            <v>12</v>
          </cell>
          <cell r="AF146">
            <v>13</v>
          </cell>
          <cell r="AG146" t="str">
            <v>0;0</v>
          </cell>
          <cell r="AH146" t="str">
            <v>0;0</v>
          </cell>
          <cell r="AI146" t="str">
            <v>0;0</v>
          </cell>
          <cell r="AJ146" t="str">
            <v>0;0</v>
          </cell>
          <cell r="AK146" t="str">
            <v>0;0</v>
          </cell>
          <cell r="AL146" t="str">
            <v>2;0</v>
          </cell>
          <cell r="AN146" t="str">
            <v>0;0</v>
          </cell>
          <cell r="AO146" t="str">
            <v>1;8</v>
          </cell>
          <cell r="AP146" t="str">
            <v>2;0</v>
          </cell>
          <cell r="AQ146" t="str">
            <v>0;4</v>
          </cell>
          <cell r="AR146" t="str">
            <v>0;0</v>
          </cell>
          <cell r="AS146" t="str">
            <v>0;0</v>
          </cell>
          <cell r="AT146" t="str">
            <v>0;0</v>
          </cell>
          <cell r="AU146" t="str">
            <v>0;0</v>
          </cell>
          <cell r="AV146" t="str">
            <v>0;0</v>
          </cell>
          <cell r="AW146" t="str">
            <v>0;0</v>
          </cell>
          <cell r="AX146" t="str">
            <v>Multiattack;Track;</v>
          </cell>
          <cell r="BB146" t="str">
            <v>Neutral</v>
          </cell>
          <cell r="BD146" t="str">
            <v>Scare;Scent</v>
          </cell>
          <cell r="BF146">
            <v>3</v>
          </cell>
          <cell r="BH146" t="str">
            <v>Improved</v>
          </cell>
          <cell r="BM146" t="str">
            <v>MM</v>
          </cell>
          <cell r="BN146">
            <v>163</v>
          </cell>
          <cell r="BO146" t="str">
            <v>CW</v>
          </cell>
          <cell r="BP146" t="b">
            <v>1</v>
          </cell>
          <cell r="BQ146" t="b">
            <v>0</v>
          </cell>
          <cell r="BR146" t="b">
            <v>0</v>
          </cell>
          <cell r="BS146">
            <v>6</v>
          </cell>
          <cell r="BT146" t="str">
            <v/>
          </cell>
          <cell r="BU146" t="b">
            <v>0</v>
          </cell>
          <cell r="BV146" t="b">
            <v>0</v>
          </cell>
          <cell r="BW146">
            <v>6</v>
          </cell>
          <cell r="BX146" t="str">
            <v/>
          </cell>
          <cell r="BZ146" t="b">
            <v>0</v>
          </cell>
          <cell r="CA146">
            <v>6</v>
          </cell>
          <cell r="CB146" t="str">
            <v/>
          </cell>
          <cell r="CD146" t="b">
            <v>0</v>
          </cell>
          <cell r="CE146">
            <v>6</v>
          </cell>
          <cell r="CF146" t="str">
            <v/>
          </cell>
          <cell r="CJ146" t="str">
            <v/>
          </cell>
        </row>
        <row r="147">
          <cell r="A147" t="str">
            <v>Leopard</v>
          </cell>
          <cell r="C147" t="str">
            <v>Medium</v>
          </cell>
          <cell r="D147" t="str">
            <v>Animal</v>
          </cell>
          <cell r="F147">
            <v>3</v>
          </cell>
          <cell r="G147">
            <v>40</v>
          </cell>
          <cell r="I147">
            <v>20</v>
          </cell>
          <cell r="M147">
            <v>1</v>
          </cell>
          <cell r="N147" t="str">
            <v>Bite+5+0+1,2 Claws+3+0+0,Rake+3+0+0</v>
          </cell>
          <cell r="S147" t="str">
            <v>normal</v>
          </cell>
          <cell r="AA147">
            <v>16</v>
          </cell>
          <cell r="AB147">
            <v>19</v>
          </cell>
          <cell r="AC147">
            <v>15</v>
          </cell>
          <cell r="AD147">
            <v>2</v>
          </cell>
          <cell r="AE147">
            <v>12</v>
          </cell>
          <cell r="AF147">
            <v>6</v>
          </cell>
          <cell r="BG147">
            <v>4</v>
          </cell>
          <cell r="BM147" t="str">
            <v>MM</v>
          </cell>
          <cell r="BN147">
            <v>274</v>
          </cell>
          <cell r="BP147" t="b">
            <v>1</v>
          </cell>
          <cell r="BQ147" t="b">
            <v>0</v>
          </cell>
          <cell r="BR147" t="b">
            <v>0</v>
          </cell>
          <cell r="BS147">
            <v>6</v>
          </cell>
          <cell r="BT147" t="str">
            <v/>
          </cell>
          <cell r="BV147" t="b">
            <v>0</v>
          </cell>
          <cell r="BW147">
            <v>6</v>
          </cell>
          <cell r="BX147" t="str">
            <v/>
          </cell>
          <cell r="BY147" t="b">
            <v>1</v>
          </cell>
          <cell r="BZ147" t="b">
            <v>0</v>
          </cell>
          <cell r="CA147">
            <v>6</v>
          </cell>
          <cell r="CB147" t="str">
            <v/>
          </cell>
          <cell r="CD147" t="b">
            <v>0</v>
          </cell>
          <cell r="CE147">
            <v>6</v>
          </cell>
          <cell r="CF147" t="str">
            <v/>
          </cell>
          <cell r="CJ147" t="str">
            <v/>
          </cell>
        </row>
        <row r="148">
          <cell r="A148" t="str">
            <v>Lion</v>
          </cell>
          <cell r="C148" t="str">
            <v>Large</v>
          </cell>
          <cell r="D148" t="str">
            <v>Animal</v>
          </cell>
          <cell r="F148">
            <v>5</v>
          </cell>
          <cell r="G148">
            <v>40</v>
          </cell>
          <cell r="M148">
            <v>3</v>
          </cell>
          <cell r="N148" t="str">
            <v>2 Claws+3+0+1,Bite+5+0+0,Rake+3+0+0</v>
          </cell>
          <cell r="S148" t="str">
            <v>normal</v>
          </cell>
          <cell r="AA148">
            <v>21</v>
          </cell>
          <cell r="AB148">
            <v>17</v>
          </cell>
          <cell r="AC148">
            <v>15</v>
          </cell>
          <cell r="AD148">
            <v>2</v>
          </cell>
          <cell r="AE148">
            <v>12</v>
          </cell>
          <cell r="AF148">
            <v>6</v>
          </cell>
          <cell r="BG148">
            <v>7</v>
          </cell>
          <cell r="BM148" t="str">
            <v>MM</v>
          </cell>
          <cell r="BN148">
            <v>274</v>
          </cell>
          <cell r="BP148" t="b">
            <v>1</v>
          </cell>
          <cell r="BQ148" t="b">
            <v>0</v>
          </cell>
          <cell r="BR148" t="b">
            <v>0</v>
          </cell>
          <cell r="BS148">
            <v>6</v>
          </cell>
          <cell r="BT148" t="str">
            <v/>
          </cell>
          <cell r="BV148" t="b">
            <v>0</v>
          </cell>
          <cell r="BW148">
            <v>6</v>
          </cell>
          <cell r="BX148" t="str">
            <v/>
          </cell>
          <cell r="BY148" t="b">
            <v>1</v>
          </cell>
          <cell r="BZ148" t="b">
            <v>0</v>
          </cell>
          <cell r="CA148">
            <v>6</v>
          </cell>
          <cell r="CB148" t="str">
            <v/>
          </cell>
          <cell r="CD148" t="b">
            <v>0</v>
          </cell>
          <cell r="CE148">
            <v>6</v>
          </cell>
          <cell r="CF148" t="str">
            <v/>
          </cell>
          <cell r="CJ148" t="str">
            <v/>
          </cell>
        </row>
        <row r="149">
          <cell r="A149" t="str">
            <v>Lizard</v>
          </cell>
          <cell r="C149" t="str">
            <v>Tiny</v>
          </cell>
          <cell r="D149" t="str">
            <v>Animal</v>
          </cell>
          <cell r="F149">
            <v>0.5</v>
          </cell>
          <cell r="G149">
            <v>20</v>
          </cell>
          <cell r="I149">
            <v>20</v>
          </cell>
          <cell r="M149">
            <v>0</v>
          </cell>
          <cell r="N149" t="str">
            <v>Bite+6+0+2</v>
          </cell>
          <cell r="O149" t="str">
            <v>1d4;</v>
          </cell>
          <cell r="S149" t="str">
            <v>normal</v>
          </cell>
          <cell r="AA149">
            <v>3</v>
          </cell>
          <cell r="AB149">
            <v>15</v>
          </cell>
          <cell r="AC149">
            <v>10</v>
          </cell>
          <cell r="AD149">
            <v>1</v>
          </cell>
          <cell r="AE149">
            <v>12</v>
          </cell>
          <cell r="AF149">
            <v>2</v>
          </cell>
          <cell r="AG149" t="str">
            <v>0;8</v>
          </cell>
          <cell r="AH149" t="str">
            <v>0;0</v>
          </cell>
          <cell r="AI149" t="str">
            <v>2;8</v>
          </cell>
          <cell r="AJ149" t="str">
            <v>0;0</v>
          </cell>
          <cell r="AK149" t="str">
            <v>0;0</v>
          </cell>
          <cell r="AL149" t="str">
            <v>0;8</v>
          </cell>
          <cell r="AN149" t="str">
            <v>0;0</v>
          </cell>
          <cell r="AO149" t="str">
            <v>0;-6</v>
          </cell>
          <cell r="AP149" t="str">
            <v>2;0</v>
          </cell>
          <cell r="AQ149" t="str">
            <v>0;2</v>
          </cell>
          <cell r="AR149" t="str">
            <v>0;0</v>
          </cell>
          <cell r="AS149" t="str">
            <v>0;0</v>
          </cell>
          <cell r="AT149" t="str">
            <v>0;0</v>
          </cell>
          <cell r="AU149" t="str">
            <v>2;0</v>
          </cell>
          <cell r="AV149" t="str">
            <v>0;0</v>
          </cell>
          <cell r="AW149" t="str">
            <v>0;0</v>
          </cell>
          <cell r="AX149" t="str">
            <v>Weapon Finesse</v>
          </cell>
          <cell r="BA149">
            <v>0</v>
          </cell>
          <cell r="BB149" t="str">
            <v>Neutral</v>
          </cell>
          <cell r="BF149">
            <v>1</v>
          </cell>
          <cell r="BH149" t="str">
            <v>Normal</v>
          </cell>
          <cell r="BM149" t="str">
            <v>MM</v>
          </cell>
          <cell r="BN149">
            <v>275</v>
          </cell>
          <cell r="BO149" t="str">
            <v>PH</v>
          </cell>
          <cell r="BP149" t="b">
            <v>1</v>
          </cell>
          <cell r="BQ149" t="b">
            <v>0</v>
          </cell>
          <cell r="BR149" t="b">
            <v>0</v>
          </cell>
          <cell r="BS149">
            <v>6</v>
          </cell>
          <cell r="BT149" t="str">
            <v/>
          </cell>
          <cell r="BV149" t="b">
            <v>0</v>
          </cell>
          <cell r="BW149">
            <v>6</v>
          </cell>
          <cell r="BX149" t="str">
            <v/>
          </cell>
          <cell r="BZ149" t="b">
            <v>0</v>
          </cell>
          <cell r="CA149">
            <v>6</v>
          </cell>
          <cell r="CB149" t="str">
            <v/>
          </cell>
          <cell r="CD149" t="b">
            <v>0</v>
          </cell>
          <cell r="CE149">
            <v>6</v>
          </cell>
          <cell r="CF149" t="str">
            <v/>
          </cell>
          <cell r="CJ149" t="str">
            <v/>
          </cell>
        </row>
        <row r="150">
          <cell r="A150" t="str">
            <v>Lizard, Monitor</v>
          </cell>
          <cell r="C150" t="str">
            <v>Medium</v>
          </cell>
          <cell r="D150" t="str">
            <v>Animal</v>
          </cell>
          <cell r="F150">
            <v>3</v>
          </cell>
          <cell r="G150">
            <v>30</v>
          </cell>
          <cell r="L150">
            <v>30</v>
          </cell>
          <cell r="M150">
            <v>3</v>
          </cell>
          <cell r="N150" t="str">
            <v>Bite+6+0+2</v>
          </cell>
          <cell r="S150" t="str">
            <v>normal</v>
          </cell>
          <cell r="AA150">
            <v>17</v>
          </cell>
          <cell r="AB150">
            <v>15</v>
          </cell>
          <cell r="AC150">
            <v>17</v>
          </cell>
          <cell r="AD150">
            <v>1</v>
          </cell>
          <cell r="AE150">
            <v>12</v>
          </cell>
          <cell r="AF150">
            <v>2</v>
          </cell>
          <cell r="BG150">
            <v>4</v>
          </cell>
          <cell r="BM150" t="str">
            <v>MM</v>
          </cell>
          <cell r="BN150">
            <v>275</v>
          </cell>
          <cell r="BP150" t="b">
            <v>1</v>
          </cell>
          <cell r="BQ150" t="b">
            <v>0</v>
          </cell>
          <cell r="BR150" t="b">
            <v>0</v>
          </cell>
          <cell r="BS150">
            <v>6</v>
          </cell>
          <cell r="BT150" t="str">
            <v/>
          </cell>
          <cell r="BV150" t="b">
            <v>0</v>
          </cell>
          <cell r="BW150">
            <v>6</v>
          </cell>
          <cell r="BX150" t="str">
            <v/>
          </cell>
          <cell r="BY150" t="b">
            <v>1</v>
          </cell>
          <cell r="BZ150" t="b">
            <v>0</v>
          </cell>
          <cell r="CA150">
            <v>6</v>
          </cell>
          <cell r="CB150" t="str">
            <v/>
          </cell>
          <cell r="CD150" t="b">
            <v>0</v>
          </cell>
          <cell r="CE150">
            <v>6</v>
          </cell>
          <cell r="CF150" t="str">
            <v/>
          </cell>
          <cell r="CJ150" t="str">
            <v/>
          </cell>
        </row>
        <row r="151">
          <cell r="A151" t="str">
            <v>Lizard, Spitting Crawler</v>
          </cell>
          <cell r="C151" t="str">
            <v>Tiny</v>
          </cell>
          <cell r="D151" t="str">
            <v>Animal</v>
          </cell>
          <cell r="F151">
            <v>0.5</v>
          </cell>
          <cell r="G151">
            <v>20</v>
          </cell>
          <cell r="I151">
            <v>20</v>
          </cell>
          <cell r="M151">
            <v>0</v>
          </cell>
          <cell r="N151" t="str">
            <v>Bite;</v>
          </cell>
          <cell r="O151" t="str">
            <v>1d4;</v>
          </cell>
          <cell r="AA151">
            <v>3</v>
          </cell>
          <cell r="AB151">
            <v>15</v>
          </cell>
          <cell r="AC151">
            <v>10</v>
          </cell>
          <cell r="AD151">
            <v>2</v>
          </cell>
          <cell r="AE151">
            <v>12</v>
          </cell>
          <cell r="AF151">
            <v>2</v>
          </cell>
          <cell r="AG151" t="str">
            <v>4;0</v>
          </cell>
          <cell r="AH151" t="str">
            <v>0;0</v>
          </cell>
          <cell r="AI151" t="str">
            <v>4;2</v>
          </cell>
          <cell r="AJ151" t="str">
            <v>0;0</v>
          </cell>
          <cell r="AK151" t="str">
            <v>0;0</v>
          </cell>
          <cell r="AL151" t="str">
            <v>3;8</v>
          </cell>
          <cell r="AN151" t="str">
            <v>0;0</v>
          </cell>
          <cell r="AO151" t="str">
            <v>0;-6</v>
          </cell>
          <cell r="AP151" t="str">
            <v>2;0</v>
          </cell>
          <cell r="AQ151" t="str">
            <v>0;0</v>
          </cell>
          <cell r="AR151" t="str">
            <v>0;0</v>
          </cell>
          <cell r="AS151" t="str">
            <v>0;0</v>
          </cell>
          <cell r="AT151" t="str">
            <v>0;0</v>
          </cell>
          <cell r="AU151" t="str">
            <v>2;0</v>
          </cell>
          <cell r="AV151" t="str">
            <v>0;0</v>
          </cell>
          <cell r="AW151" t="str">
            <v>0;0</v>
          </cell>
          <cell r="AX151" t="str">
            <v>Weapon Finesse;</v>
          </cell>
          <cell r="BB151" t="str">
            <v>Neutral</v>
          </cell>
          <cell r="BD151" t="str">
            <v>Spit Acid</v>
          </cell>
          <cell r="BF151">
            <v>3</v>
          </cell>
          <cell r="BH151" t="str">
            <v>Improved</v>
          </cell>
          <cell r="BM151" t="str">
            <v>FRCS</v>
          </cell>
          <cell r="BN151">
            <v>308</v>
          </cell>
          <cell r="BO151" t="str">
            <v>PGtF</v>
          </cell>
          <cell r="BP151" t="b">
            <v>0</v>
          </cell>
          <cell r="BQ151" t="b">
            <v>0</v>
          </cell>
          <cell r="BR151" t="b">
            <v>0</v>
          </cell>
          <cell r="BS151">
            <v>6</v>
          </cell>
          <cell r="BT151" t="str">
            <v/>
          </cell>
          <cell r="BV151" t="b">
            <v>0</v>
          </cell>
          <cell r="BW151">
            <v>6</v>
          </cell>
          <cell r="BX151" t="str">
            <v/>
          </cell>
          <cell r="BZ151" t="b">
            <v>0</v>
          </cell>
          <cell r="CA151">
            <v>6</v>
          </cell>
          <cell r="CB151" t="str">
            <v/>
          </cell>
          <cell r="CD151" t="b">
            <v>0</v>
          </cell>
          <cell r="CE151">
            <v>6</v>
          </cell>
          <cell r="CF151" t="str">
            <v/>
          </cell>
          <cell r="CJ151" t="str">
            <v/>
          </cell>
        </row>
        <row r="152">
          <cell r="A152" t="str">
            <v>Lynx</v>
          </cell>
          <cell r="C152" t="str">
            <v>Small</v>
          </cell>
          <cell r="D152" t="str">
            <v>Animal</v>
          </cell>
          <cell r="F152">
            <v>1</v>
          </cell>
          <cell r="G152">
            <v>40</v>
          </cell>
          <cell r="M152">
            <v>0</v>
          </cell>
          <cell r="N152" t="str">
            <v>Bite;2 Claws;</v>
          </cell>
          <cell r="O152" t="str">
            <v>1d4;1d3;</v>
          </cell>
          <cell r="AA152">
            <v>7</v>
          </cell>
          <cell r="AB152">
            <v>17</v>
          </cell>
          <cell r="AC152">
            <v>12</v>
          </cell>
          <cell r="AD152">
            <v>2</v>
          </cell>
          <cell r="AE152">
            <v>12</v>
          </cell>
          <cell r="AF152">
            <v>7</v>
          </cell>
          <cell r="AG152" t="str">
            <v>1;8</v>
          </cell>
          <cell r="AH152" t="str">
            <v>0;0</v>
          </cell>
          <cell r="AI152" t="str">
            <v>1;0</v>
          </cell>
          <cell r="AJ152" t="str">
            <v>0;0</v>
          </cell>
          <cell r="AK152" t="str">
            <v>0;0</v>
          </cell>
          <cell r="AL152" t="str">
            <v>1;8</v>
          </cell>
          <cell r="AN152" t="str">
            <v>0;0</v>
          </cell>
          <cell r="AO152" t="str">
            <v>0;4</v>
          </cell>
          <cell r="AP152" t="str">
            <v>0;2</v>
          </cell>
          <cell r="AQ152" t="str">
            <v>1;4</v>
          </cell>
          <cell r="AR152" t="str">
            <v>0;0</v>
          </cell>
          <cell r="AS152" t="str">
            <v>0;0</v>
          </cell>
          <cell r="AT152" t="str">
            <v>0;0</v>
          </cell>
          <cell r="AU152" t="str">
            <v>0;2</v>
          </cell>
          <cell r="AV152" t="str">
            <v>0;0</v>
          </cell>
          <cell r="AW152" t="str">
            <v>0;0</v>
          </cell>
          <cell r="AX152" t="str">
            <v>Alertness;Weapon Finesse;</v>
          </cell>
          <cell r="BB152" t="str">
            <v>Neutral</v>
          </cell>
          <cell r="BD152" t="str">
            <v>Pounce;Scent</v>
          </cell>
          <cell r="BF152">
            <v>3</v>
          </cell>
          <cell r="BH152" t="str">
            <v>Improved</v>
          </cell>
          <cell r="BM152" t="str">
            <v>RoF</v>
          </cell>
          <cell r="BO152" t="str">
            <v>PGtF</v>
          </cell>
          <cell r="BP152" t="b">
            <v>0</v>
          </cell>
          <cell r="BQ152" t="b">
            <v>0</v>
          </cell>
          <cell r="BR152" t="b">
            <v>0</v>
          </cell>
          <cell r="BS152">
            <v>6</v>
          </cell>
          <cell r="BT152" t="str">
            <v/>
          </cell>
          <cell r="BV152" t="b">
            <v>0</v>
          </cell>
          <cell r="BW152">
            <v>6</v>
          </cell>
          <cell r="BX152" t="str">
            <v/>
          </cell>
          <cell r="BZ152" t="b">
            <v>0</v>
          </cell>
          <cell r="CA152">
            <v>6</v>
          </cell>
          <cell r="CB152" t="str">
            <v/>
          </cell>
          <cell r="CD152" t="b">
            <v>0</v>
          </cell>
          <cell r="CE152">
            <v>6</v>
          </cell>
          <cell r="CF152" t="str">
            <v/>
          </cell>
          <cell r="CJ152" t="str">
            <v/>
          </cell>
        </row>
        <row r="153">
          <cell r="A153" t="str">
            <v>Megaraptor</v>
          </cell>
          <cell r="C153" t="str">
            <v>Large</v>
          </cell>
          <cell r="D153" t="str">
            <v>Animal</v>
          </cell>
          <cell r="F153">
            <v>8</v>
          </cell>
          <cell r="G153">
            <v>60</v>
          </cell>
          <cell r="M153">
            <v>6</v>
          </cell>
          <cell r="N153" t="str">
            <v>Talons+6+0+1,2 Foreclaws+3+0+0,Bite+5+0+0</v>
          </cell>
          <cell r="AA153">
            <v>21</v>
          </cell>
          <cell r="AB153">
            <v>15</v>
          </cell>
          <cell r="AC153">
            <v>21</v>
          </cell>
          <cell r="AD153">
            <v>2</v>
          </cell>
          <cell r="AE153">
            <v>15</v>
          </cell>
          <cell r="AF153">
            <v>10</v>
          </cell>
          <cell r="BG153">
            <v>10</v>
          </cell>
          <cell r="BL153" t="str">
            <v>Dinosaur</v>
          </cell>
          <cell r="BM153" t="str">
            <v>MM</v>
          </cell>
          <cell r="BN153">
            <v>60</v>
          </cell>
          <cell r="BP153" t="b">
            <v>1</v>
          </cell>
          <cell r="BQ153" t="b">
            <v>0</v>
          </cell>
          <cell r="BR153" t="b">
            <v>0</v>
          </cell>
          <cell r="BS153">
            <v>6</v>
          </cell>
          <cell r="BT153" t="str">
            <v/>
          </cell>
          <cell r="BV153" t="b">
            <v>0</v>
          </cell>
          <cell r="BW153">
            <v>6</v>
          </cell>
          <cell r="BX153" t="str">
            <v/>
          </cell>
          <cell r="BY153" t="b">
            <v>1</v>
          </cell>
          <cell r="BZ153" t="b">
            <v>0</v>
          </cell>
          <cell r="CA153">
            <v>6</v>
          </cell>
          <cell r="CB153" t="str">
            <v/>
          </cell>
          <cell r="CD153" t="b">
            <v>0</v>
          </cell>
          <cell r="CE153">
            <v>6</v>
          </cell>
          <cell r="CF153" t="str">
            <v/>
          </cell>
          <cell r="CJ153" t="str">
            <v/>
          </cell>
        </row>
        <row r="154">
          <cell r="A154" t="str">
            <v>Mephit, Air</v>
          </cell>
          <cell r="C154" t="str">
            <v>Small</v>
          </cell>
          <cell r="D154" t="str">
            <v>Outsider</v>
          </cell>
          <cell r="F154">
            <v>3</v>
          </cell>
          <cell r="G154">
            <v>30</v>
          </cell>
          <cell r="J154">
            <v>50</v>
          </cell>
          <cell r="K154" t="str">
            <v>perfect</v>
          </cell>
          <cell r="M154">
            <v>3</v>
          </cell>
          <cell r="N154" t="str">
            <v>2 claws;</v>
          </cell>
          <cell r="O154" t="str">
            <v>1d3;</v>
          </cell>
          <cell r="T154">
            <v>60</v>
          </cell>
          <cell r="Y154" t="str">
            <v>5/magic</v>
          </cell>
          <cell r="Z154">
            <v>2</v>
          </cell>
          <cell r="AA154">
            <v>10</v>
          </cell>
          <cell r="AB154">
            <v>17</v>
          </cell>
          <cell r="AC154">
            <v>10</v>
          </cell>
          <cell r="AD154">
            <v>6</v>
          </cell>
          <cell r="AE154">
            <v>11</v>
          </cell>
          <cell r="AF154">
            <v>15</v>
          </cell>
          <cell r="AG154" t="str">
            <v>0;0</v>
          </cell>
          <cell r="AH154" t="str">
            <v>6;0</v>
          </cell>
          <cell r="AI154" t="str">
            <v>0;0</v>
          </cell>
          <cell r="AJ154" t="str">
            <v>2;0</v>
          </cell>
          <cell r="AK154" t="str">
            <v>0;0</v>
          </cell>
          <cell r="AL154" t="str">
            <v>6;4</v>
          </cell>
          <cell r="AN154" t="str">
            <v>2;0</v>
          </cell>
          <cell r="AO154" t="str">
            <v>0;0</v>
          </cell>
          <cell r="AP154" t="str">
            <v>6;0</v>
          </cell>
          <cell r="AQ154" t="str">
            <v>6;0</v>
          </cell>
          <cell r="AR154" t="str">
            <v>0;0</v>
          </cell>
          <cell r="AS154" t="str">
            <v>0;0</v>
          </cell>
          <cell r="AT154" t="str">
            <v>0;0</v>
          </cell>
          <cell r="AU154" t="str">
            <v>6;0</v>
          </cell>
          <cell r="AV154" t="str">
            <v>0;0</v>
          </cell>
          <cell r="AW154" t="str">
            <v>0;0</v>
          </cell>
          <cell r="AX154" t="str">
            <v>Dodge;Improved Initiative;</v>
          </cell>
          <cell r="BB154" t="str">
            <v>Neutral</v>
          </cell>
          <cell r="BD154" t="str">
            <v>Breath weapon;Spell-like abilities;Summon mephit</v>
          </cell>
          <cell r="BF154">
            <v>7</v>
          </cell>
          <cell r="BH154" t="str">
            <v>Planar</v>
          </cell>
          <cell r="BM154" t="str">
            <v>MM</v>
          </cell>
          <cell r="BN154">
            <v>181</v>
          </cell>
          <cell r="BO154" t="str">
            <v>PlH</v>
          </cell>
          <cell r="BP154" t="b">
            <v>1</v>
          </cell>
          <cell r="BQ154" t="b">
            <v>0</v>
          </cell>
          <cell r="BR154" t="b">
            <v>0</v>
          </cell>
          <cell r="BS154">
            <v>6</v>
          </cell>
          <cell r="BT154" t="str">
            <v/>
          </cell>
          <cell r="BV154" t="b">
            <v>0</v>
          </cell>
          <cell r="BW154">
            <v>6</v>
          </cell>
          <cell r="BX154" t="str">
            <v/>
          </cell>
          <cell r="BZ154" t="b">
            <v>0</v>
          </cell>
          <cell r="CA154">
            <v>6</v>
          </cell>
          <cell r="CB154" t="str">
            <v/>
          </cell>
          <cell r="CD154" t="b">
            <v>0</v>
          </cell>
          <cell r="CE154">
            <v>6</v>
          </cell>
          <cell r="CF154" t="str">
            <v/>
          </cell>
          <cell r="CJ154" t="str">
            <v/>
          </cell>
        </row>
        <row r="155">
          <cell r="A155" t="str">
            <v>Mephit, Dust</v>
          </cell>
          <cell r="C155" t="str">
            <v>Small</v>
          </cell>
          <cell r="D155" t="str">
            <v>Outsider</v>
          </cell>
          <cell r="F155">
            <v>3</v>
          </cell>
          <cell r="G155">
            <v>30</v>
          </cell>
          <cell r="J155">
            <v>40</v>
          </cell>
          <cell r="K155" t="str">
            <v>perfect</v>
          </cell>
          <cell r="M155">
            <v>3</v>
          </cell>
          <cell r="N155" t="str">
            <v>2 claws;</v>
          </cell>
          <cell r="O155" t="str">
            <v>1d3;</v>
          </cell>
          <cell r="T155">
            <v>60</v>
          </cell>
          <cell r="Y155" t="str">
            <v>5/magic</v>
          </cell>
          <cell r="Z155">
            <v>2</v>
          </cell>
          <cell r="AA155">
            <v>10</v>
          </cell>
          <cell r="AB155">
            <v>17</v>
          </cell>
          <cell r="AC155">
            <v>10</v>
          </cell>
          <cell r="AD155">
            <v>6</v>
          </cell>
          <cell r="AE155">
            <v>11</v>
          </cell>
          <cell r="AF155">
            <v>15</v>
          </cell>
          <cell r="AG155" t="str">
            <v>0;0</v>
          </cell>
          <cell r="AH155" t="str">
            <v>6;0</v>
          </cell>
          <cell r="AI155" t="str">
            <v>0;0</v>
          </cell>
          <cell r="AJ155" t="str">
            <v>2;0</v>
          </cell>
          <cell r="AK155" t="str">
            <v>0;0</v>
          </cell>
          <cell r="AL155" t="str">
            <v>6;4</v>
          </cell>
          <cell r="AN155" t="str">
            <v>2;0</v>
          </cell>
          <cell r="AO155" t="str">
            <v>0;0</v>
          </cell>
          <cell r="AP155" t="str">
            <v>6;0</v>
          </cell>
          <cell r="AQ155" t="str">
            <v>6;0</v>
          </cell>
          <cell r="AR155" t="str">
            <v>0;0</v>
          </cell>
          <cell r="AS155" t="str">
            <v>0;0</v>
          </cell>
          <cell r="AT155" t="str">
            <v>0;0</v>
          </cell>
          <cell r="AU155" t="str">
            <v>6;0</v>
          </cell>
          <cell r="AV155" t="str">
            <v>0;0</v>
          </cell>
          <cell r="AW155" t="str">
            <v>0;0</v>
          </cell>
          <cell r="AX155" t="str">
            <v>Dodge;Improved Initiative;</v>
          </cell>
          <cell r="BB155" t="str">
            <v>Neutral</v>
          </cell>
          <cell r="BD155" t="str">
            <v>Breath weapon;Spell-like abilities;Summon mephit</v>
          </cell>
          <cell r="BF155">
            <v>7</v>
          </cell>
          <cell r="BH155" t="str">
            <v>Planar</v>
          </cell>
          <cell r="BM155" t="str">
            <v>MM</v>
          </cell>
          <cell r="BN155">
            <v>181</v>
          </cell>
          <cell r="BO155" t="str">
            <v>PlH</v>
          </cell>
          <cell r="BP155" t="b">
            <v>1</v>
          </cell>
          <cell r="BQ155" t="b">
            <v>0</v>
          </cell>
          <cell r="BR155" t="b">
            <v>0</v>
          </cell>
          <cell r="BS155">
            <v>6</v>
          </cell>
          <cell r="BT155" t="str">
            <v/>
          </cell>
          <cell r="BV155" t="b">
            <v>0</v>
          </cell>
          <cell r="BW155">
            <v>6</v>
          </cell>
          <cell r="BX155" t="str">
            <v/>
          </cell>
          <cell r="BZ155" t="b">
            <v>0</v>
          </cell>
          <cell r="CA155">
            <v>6</v>
          </cell>
          <cell r="CB155" t="str">
            <v/>
          </cell>
          <cell r="CD155" t="b">
            <v>0</v>
          </cell>
          <cell r="CE155">
            <v>6</v>
          </cell>
          <cell r="CF155" t="str">
            <v/>
          </cell>
          <cell r="CJ155" t="str">
            <v/>
          </cell>
        </row>
        <row r="156">
          <cell r="A156" t="str">
            <v>Mephit, Earth</v>
          </cell>
          <cell r="C156" t="str">
            <v>Small</v>
          </cell>
          <cell r="D156" t="str">
            <v>Outsider</v>
          </cell>
          <cell r="F156">
            <v>3</v>
          </cell>
          <cell r="G156">
            <v>30</v>
          </cell>
          <cell r="J156">
            <v>50</v>
          </cell>
          <cell r="K156" t="str">
            <v>average</v>
          </cell>
          <cell r="M156">
            <v>6</v>
          </cell>
          <cell r="N156" t="str">
            <v>2 claws;</v>
          </cell>
          <cell r="O156" t="str">
            <v>1d3;</v>
          </cell>
          <cell r="T156">
            <v>60</v>
          </cell>
          <cell r="Y156" t="str">
            <v>5/magic</v>
          </cell>
          <cell r="Z156">
            <v>2</v>
          </cell>
          <cell r="AA156">
            <v>17</v>
          </cell>
          <cell r="AB156">
            <v>8</v>
          </cell>
          <cell r="AC156">
            <v>13</v>
          </cell>
          <cell r="AD156">
            <v>6</v>
          </cell>
          <cell r="AE156">
            <v>11</v>
          </cell>
          <cell r="AF156">
            <v>15</v>
          </cell>
          <cell r="AG156" t="str">
            <v>0;0</v>
          </cell>
          <cell r="AH156" t="str">
            <v>6;0</v>
          </cell>
          <cell r="AI156" t="str">
            <v>0;0</v>
          </cell>
          <cell r="AJ156" t="str">
            <v>2;0</v>
          </cell>
          <cell r="AK156" t="str">
            <v>0;0</v>
          </cell>
          <cell r="AL156" t="str">
            <v>6;4</v>
          </cell>
          <cell r="AN156" t="str">
            <v>2;0</v>
          </cell>
          <cell r="AO156" t="str">
            <v>0;0</v>
          </cell>
          <cell r="AP156" t="str">
            <v>6;0</v>
          </cell>
          <cell r="AQ156" t="str">
            <v>6;0</v>
          </cell>
          <cell r="AR156" t="str">
            <v>0;0</v>
          </cell>
          <cell r="AS156" t="str">
            <v>0;0</v>
          </cell>
          <cell r="AT156" t="str">
            <v>0;0</v>
          </cell>
          <cell r="AU156" t="str">
            <v>6;0</v>
          </cell>
          <cell r="AV156" t="str">
            <v>0;0</v>
          </cell>
          <cell r="AW156" t="str">
            <v>0;0</v>
          </cell>
          <cell r="AX156" t="str">
            <v>Power Attack;Toughness;</v>
          </cell>
          <cell r="BB156" t="str">
            <v>Neutral</v>
          </cell>
          <cell r="BD156" t="str">
            <v>Breath weapon;Spell-like abilities;Summon mephit;Change size</v>
          </cell>
          <cell r="BF156">
            <v>7</v>
          </cell>
          <cell r="BH156" t="str">
            <v>Planar</v>
          </cell>
          <cell r="BM156" t="str">
            <v>MM</v>
          </cell>
          <cell r="BN156">
            <v>182</v>
          </cell>
          <cell r="BO156" t="str">
            <v>PlH</v>
          </cell>
          <cell r="BP156" t="b">
            <v>1</v>
          </cell>
          <cell r="BQ156" t="b">
            <v>0</v>
          </cell>
          <cell r="BR156" t="b">
            <v>0</v>
          </cell>
          <cell r="BS156">
            <v>6</v>
          </cell>
          <cell r="BT156" t="str">
            <v/>
          </cell>
          <cell r="BV156" t="b">
            <v>0</v>
          </cell>
          <cell r="BW156">
            <v>6</v>
          </cell>
          <cell r="BX156" t="str">
            <v/>
          </cell>
          <cell r="BZ156" t="b">
            <v>0</v>
          </cell>
          <cell r="CA156">
            <v>6</v>
          </cell>
          <cell r="CB156" t="str">
            <v/>
          </cell>
          <cell r="CD156" t="b">
            <v>0</v>
          </cell>
          <cell r="CE156">
            <v>6</v>
          </cell>
          <cell r="CF156" t="str">
            <v/>
          </cell>
          <cell r="CJ156" t="str">
            <v/>
          </cell>
        </row>
        <row r="157">
          <cell r="A157" t="str">
            <v>Mephit, Fire</v>
          </cell>
          <cell r="C157" t="str">
            <v>Small</v>
          </cell>
          <cell r="D157" t="str">
            <v>Outsider</v>
          </cell>
          <cell r="F157">
            <v>3</v>
          </cell>
          <cell r="G157">
            <v>30</v>
          </cell>
          <cell r="J157">
            <v>50</v>
          </cell>
          <cell r="K157" t="str">
            <v>average</v>
          </cell>
          <cell r="M157">
            <v>4</v>
          </cell>
          <cell r="N157" t="str">
            <v>2 claws;</v>
          </cell>
          <cell r="O157" t="str">
            <v>1d3;</v>
          </cell>
          <cell r="T157">
            <v>60</v>
          </cell>
          <cell r="U157" t="str">
            <v>fire</v>
          </cell>
          <cell r="V157" t="str">
            <v>cold</v>
          </cell>
          <cell r="Y157" t="str">
            <v>5/magic</v>
          </cell>
          <cell r="Z157">
            <v>2</v>
          </cell>
          <cell r="AA157">
            <v>10</v>
          </cell>
          <cell r="AB157">
            <v>13</v>
          </cell>
          <cell r="AC157">
            <v>10</v>
          </cell>
          <cell r="AD157">
            <v>6</v>
          </cell>
          <cell r="AE157">
            <v>11</v>
          </cell>
          <cell r="AF157">
            <v>15</v>
          </cell>
          <cell r="AG157" t="str">
            <v>0;0</v>
          </cell>
          <cell r="AH157" t="str">
            <v>6;0</v>
          </cell>
          <cell r="AI157" t="str">
            <v>0;0</v>
          </cell>
          <cell r="AJ157" t="str">
            <v>2;0</v>
          </cell>
          <cell r="AK157" t="str">
            <v>0;0</v>
          </cell>
          <cell r="AL157" t="str">
            <v>6;4</v>
          </cell>
          <cell r="AN157" t="str">
            <v>2;0</v>
          </cell>
          <cell r="AO157" t="str">
            <v>0;0</v>
          </cell>
          <cell r="AP157" t="str">
            <v>6;0</v>
          </cell>
          <cell r="AQ157" t="str">
            <v>6;0</v>
          </cell>
          <cell r="AR157" t="str">
            <v>0;0</v>
          </cell>
          <cell r="AS157" t="str">
            <v>0;0</v>
          </cell>
          <cell r="AT157" t="str">
            <v>0;0</v>
          </cell>
          <cell r="AU157" t="str">
            <v>6;0</v>
          </cell>
          <cell r="AV157" t="str">
            <v>0;0</v>
          </cell>
          <cell r="AW157" t="str">
            <v>0;0</v>
          </cell>
          <cell r="AX157" t="str">
            <v>Dodge;Improved Initiative;</v>
          </cell>
          <cell r="BB157" t="str">
            <v>Neutral</v>
          </cell>
          <cell r="BD157" t="str">
            <v>Breath weapon;Spell-like abilities;Summon mephit</v>
          </cell>
          <cell r="BF157">
            <v>7</v>
          </cell>
          <cell r="BH157" t="str">
            <v>Planar</v>
          </cell>
          <cell r="BM157" t="str">
            <v>MM</v>
          </cell>
          <cell r="BN157">
            <v>182</v>
          </cell>
          <cell r="BO157" t="str">
            <v>PlH</v>
          </cell>
          <cell r="BP157" t="b">
            <v>1</v>
          </cell>
          <cell r="BQ157" t="b">
            <v>0</v>
          </cell>
          <cell r="BR157" t="b">
            <v>0</v>
          </cell>
          <cell r="BS157">
            <v>6</v>
          </cell>
          <cell r="BT157" t="str">
            <v/>
          </cell>
          <cell r="BV157" t="b">
            <v>0</v>
          </cell>
          <cell r="BW157">
            <v>6</v>
          </cell>
          <cell r="BX157" t="str">
            <v/>
          </cell>
          <cell r="BZ157" t="b">
            <v>0</v>
          </cell>
          <cell r="CA157">
            <v>6</v>
          </cell>
          <cell r="CB157" t="str">
            <v/>
          </cell>
          <cell r="CD157" t="b">
            <v>0</v>
          </cell>
          <cell r="CE157">
            <v>6</v>
          </cell>
          <cell r="CF157" t="str">
            <v/>
          </cell>
          <cell r="CJ157" t="str">
            <v/>
          </cell>
        </row>
        <row r="158">
          <cell r="A158" t="str">
            <v>Mephit, Ice</v>
          </cell>
          <cell r="C158" t="str">
            <v>Small</v>
          </cell>
          <cell r="D158" t="str">
            <v>Outsider</v>
          </cell>
          <cell r="F158">
            <v>3</v>
          </cell>
          <cell r="G158">
            <v>30</v>
          </cell>
          <cell r="J158">
            <v>50</v>
          </cell>
          <cell r="K158" t="str">
            <v>perfect</v>
          </cell>
          <cell r="M158">
            <v>4</v>
          </cell>
          <cell r="N158" t="str">
            <v>2 claws;</v>
          </cell>
          <cell r="O158" t="str">
            <v>1d3;</v>
          </cell>
          <cell r="T158">
            <v>60</v>
          </cell>
          <cell r="U158" t="str">
            <v>cold</v>
          </cell>
          <cell r="V158" t="str">
            <v>fire</v>
          </cell>
          <cell r="Y158" t="str">
            <v>5/magic</v>
          </cell>
          <cell r="Z158">
            <v>2</v>
          </cell>
          <cell r="AA158">
            <v>10</v>
          </cell>
          <cell r="AB158">
            <v>17</v>
          </cell>
          <cell r="AC158">
            <v>10</v>
          </cell>
          <cell r="AD158">
            <v>6</v>
          </cell>
          <cell r="AE158">
            <v>11</v>
          </cell>
          <cell r="AF158">
            <v>15</v>
          </cell>
          <cell r="AG158" t="str">
            <v>0;0</v>
          </cell>
          <cell r="AH158" t="str">
            <v>6;0</v>
          </cell>
          <cell r="AI158" t="str">
            <v>0;0</v>
          </cell>
          <cell r="AJ158" t="str">
            <v>2;0</v>
          </cell>
          <cell r="AK158" t="str">
            <v>0;0</v>
          </cell>
          <cell r="AL158" t="str">
            <v>6;4</v>
          </cell>
          <cell r="AN158" t="str">
            <v>2;0</v>
          </cell>
          <cell r="AO158" t="str">
            <v>0;0</v>
          </cell>
          <cell r="AP158" t="str">
            <v>6;0</v>
          </cell>
          <cell r="AQ158" t="str">
            <v>6;0</v>
          </cell>
          <cell r="AR158" t="str">
            <v>0;0</v>
          </cell>
          <cell r="AS158" t="str">
            <v>0;0</v>
          </cell>
          <cell r="AT158" t="str">
            <v>0;0</v>
          </cell>
          <cell r="AU158" t="str">
            <v>6;0</v>
          </cell>
          <cell r="AV158" t="str">
            <v>0;0</v>
          </cell>
          <cell r="AW158" t="str">
            <v>0;0</v>
          </cell>
          <cell r="AX158" t="str">
            <v>Dodge;Improved Initiative;</v>
          </cell>
          <cell r="BB158" t="str">
            <v>Neutral</v>
          </cell>
          <cell r="BD158" t="str">
            <v>Breath weapon;Spell-like abilities;Summon mephit</v>
          </cell>
          <cell r="BF158">
            <v>7</v>
          </cell>
          <cell r="BH158" t="str">
            <v>Planar</v>
          </cell>
          <cell r="BM158" t="str">
            <v>MM</v>
          </cell>
          <cell r="BN158">
            <v>182</v>
          </cell>
          <cell r="BO158" t="str">
            <v>PlH</v>
          </cell>
          <cell r="BP158" t="b">
            <v>1</v>
          </cell>
          <cell r="BQ158" t="b">
            <v>0</v>
          </cell>
          <cell r="BR158" t="b">
            <v>0</v>
          </cell>
          <cell r="BS158">
            <v>6</v>
          </cell>
          <cell r="BT158" t="str">
            <v/>
          </cell>
          <cell r="BV158" t="b">
            <v>0</v>
          </cell>
          <cell r="BW158">
            <v>6</v>
          </cell>
          <cell r="BX158" t="str">
            <v/>
          </cell>
          <cell r="BZ158" t="b">
            <v>0</v>
          </cell>
          <cell r="CA158">
            <v>6</v>
          </cell>
          <cell r="CB158" t="str">
            <v/>
          </cell>
          <cell r="CD158" t="b">
            <v>0</v>
          </cell>
          <cell r="CE158">
            <v>6</v>
          </cell>
          <cell r="CF158" t="str">
            <v/>
          </cell>
          <cell r="CJ158" t="str">
            <v/>
          </cell>
        </row>
        <row r="159">
          <cell r="A159" t="str">
            <v>Mephit, Magma</v>
          </cell>
          <cell r="C159" t="str">
            <v>Small</v>
          </cell>
          <cell r="D159" t="str">
            <v>Outsider</v>
          </cell>
          <cell r="F159">
            <v>3</v>
          </cell>
          <cell r="G159">
            <v>30</v>
          </cell>
          <cell r="J159">
            <v>50</v>
          </cell>
          <cell r="K159" t="str">
            <v>average</v>
          </cell>
          <cell r="M159">
            <v>4</v>
          </cell>
          <cell r="N159" t="str">
            <v>2 claws;</v>
          </cell>
          <cell r="O159" t="str">
            <v>1d3;</v>
          </cell>
          <cell r="T159">
            <v>60</v>
          </cell>
          <cell r="U159" t="str">
            <v>fire</v>
          </cell>
          <cell r="V159" t="str">
            <v>cold</v>
          </cell>
          <cell r="Y159" t="str">
            <v>5/magic</v>
          </cell>
          <cell r="Z159">
            <v>2</v>
          </cell>
          <cell r="AA159">
            <v>10</v>
          </cell>
          <cell r="AB159">
            <v>13</v>
          </cell>
          <cell r="AC159">
            <v>10</v>
          </cell>
          <cell r="AD159">
            <v>6</v>
          </cell>
          <cell r="AE159">
            <v>11</v>
          </cell>
          <cell r="AF159">
            <v>15</v>
          </cell>
          <cell r="AG159" t="str">
            <v>0;0</v>
          </cell>
          <cell r="AH159" t="str">
            <v>6;0</v>
          </cell>
          <cell r="AI159" t="str">
            <v>0;0</v>
          </cell>
          <cell r="AJ159" t="str">
            <v>2;0</v>
          </cell>
          <cell r="AK159" t="str">
            <v>0;0</v>
          </cell>
          <cell r="AL159" t="str">
            <v>6;4</v>
          </cell>
          <cell r="AN159" t="str">
            <v>2;0</v>
          </cell>
          <cell r="AO159" t="str">
            <v>0;0</v>
          </cell>
          <cell r="AP159" t="str">
            <v>6;0</v>
          </cell>
          <cell r="AQ159" t="str">
            <v>6;0</v>
          </cell>
          <cell r="AR159" t="str">
            <v>0;0</v>
          </cell>
          <cell r="AS159" t="str">
            <v>0;0</v>
          </cell>
          <cell r="AT159" t="str">
            <v>0;0</v>
          </cell>
          <cell r="AU159" t="str">
            <v>6;0</v>
          </cell>
          <cell r="AV159" t="str">
            <v>0;0</v>
          </cell>
          <cell r="AW159" t="str">
            <v>0;0</v>
          </cell>
          <cell r="AX159" t="str">
            <v>Dodge;Improved Initiative;</v>
          </cell>
          <cell r="BB159" t="str">
            <v>Neutral</v>
          </cell>
          <cell r="BD159" t="str">
            <v>Breath weapon;Spell-like abilities;Summon mephit</v>
          </cell>
          <cell r="BF159">
            <v>7</v>
          </cell>
          <cell r="BH159" t="str">
            <v>Planar</v>
          </cell>
          <cell r="BM159" t="str">
            <v>MM</v>
          </cell>
          <cell r="BN159">
            <v>183</v>
          </cell>
          <cell r="BO159" t="str">
            <v>PlH</v>
          </cell>
          <cell r="BP159" t="b">
            <v>1</v>
          </cell>
          <cell r="BQ159" t="b">
            <v>0</v>
          </cell>
          <cell r="BR159" t="b">
            <v>0</v>
          </cell>
          <cell r="BS159">
            <v>6</v>
          </cell>
          <cell r="BT159" t="str">
            <v/>
          </cell>
          <cell r="BV159" t="b">
            <v>0</v>
          </cell>
          <cell r="BW159">
            <v>6</v>
          </cell>
          <cell r="BX159" t="str">
            <v/>
          </cell>
          <cell r="BZ159" t="b">
            <v>0</v>
          </cell>
          <cell r="CA159">
            <v>6</v>
          </cell>
          <cell r="CB159" t="str">
            <v/>
          </cell>
          <cell r="CD159" t="b">
            <v>0</v>
          </cell>
          <cell r="CE159">
            <v>6</v>
          </cell>
          <cell r="CF159" t="str">
            <v/>
          </cell>
          <cell r="CJ159" t="str">
            <v/>
          </cell>
        </row>
        <row r="160">
          <cell r="A160" t="str">
            <v>Mephit, Ooze</v>
          </cell>
          <cell r="C160" t="str">
            <v>Small</v>
          </cell>
          <cell r="D160" t="str">
            <v>Outsider</v>
          </cell>
          <cell r="F160">
            <v>3</v>
          </cell>
          <cell r="G160">
            <v>30</v>
          </cell>
          <cell r="J160">
            <v>40</v>
          </cell>
          <cell r="K160" t="str">
            <v>average</v>
          </cell>
          <cell r="L160">
            <v>30</v>
          </cell>
          <cell r="M160">
            <v>5</v>
          </cell>
          <cell r="N160" t="str">
            <v>2 claws;</v>
          </cell>
          <cell r="O160" t="str">
            <v>1d3;</v>
          </cell>
          <cell r="T160">
            <v>60</v>
          </cell>
          <cell r="Y160" t="str">
            <v>5/magic</v>
          </cell>
          <cell r="Z160">
            <v>2</v>
          </cell>
          <cell r="AA160">
            <v>14</v>
          </cell>
          <cell r="AB160">
            <v>10</v>
          </cell>
          <cell r="AC160">
            <v>13</v>
          </cell>
          <cell r="AD160">
            <v>6</v>
          </cell>
          <cell r="AE160">
            <v>11</v>
          </cell>
          <cell r="AF160">
            <v>15</v>
          </cell>
          <cell r="AG160" t="str">
            <v>0;0</v>
          </cell>
          <cell r="AH160" t="str">
            <v>6;0</v>
          </cell>
          <cell r="AI160" t="str">
            <v>0;0</v>
          </cell>
          <cell r="AJ160" t="str">
            <v>2;0</v>
          </cell>
          <cell r="AK160" t="str">
            <v>0;0</v>
          </cell>
          <cell r="AL160" t="str">
            <v>6;4</v>
          </cell>
          <cell r="AN160" t="str">
            <v>2;0</v>
          </cell>
          <cell r="AO160" t="str">
            <v>0;0</v>
          </cell>
          <cell r="AP160" t="str">
            <v>6;0</v>
          </cell>
          <cell r="AQ160" t="str">
            <v>6;0</v>
          </cell>
          <cell r="AR160" t="str">
            <v>0;0</v>
          </cell>
          <cell r="AS160" t="str">
            <v>0;0</v>
          </cell>
          <cell r="AT160" t="str">
            <v>0;0</v>
          </cell>
          <cell r="AU160" t="str">
            <v>6;0</v>
          </cell>
          <cell r="AV160" t="str">
            <v>0;0</v>
          </cell>
          <cell r="AW160" t="str">
            <v>0;8</v>
          </cell>
          <cell r="AX160" t="str">
            <v>Power Attack;Toughness;</v>
          </cell>
          <cell r="BB160" t="str">
            <v>Neutral</v>
          </cell>
          <cell r="BD160" t="str">
            <v>Breath weapon;Spell-like abilities;Summon mephit</v>
          </cell>
          <cell r="BF160">
            <v>7</v>
          </cell>
          <cell r="BH160" t="str">
            <v>Planar</v>
          </cell>
          <cell r="BM160" t="str">
            <v>MM</v>
          </cell>
          <cell r="BN160">
            <v>183</v>
          </cell>
          <cell r="BO160" t="str">
            <v>PlH</v>
          </cell>
          <cell r="BP160" t="b">
            <v>1</v>
          </cell>
          <cell r="BQ160" t="b">
            <v>0</v>
          </cell>
          <cell r="BR160" t="b">
            <v>0</v>
          </cell>
          <cell r="BS160">
            <v>6</v>
          </cell>
          <cell r="BT160" t="str">
            <v/>
          </cell>
          <cell r="BV160" t="b">
            <v>0</v>
          </cell>
          <cell r="BW160">
            <v>6</v>
          </cell>
          <cell r="BX160" t="str">
            <v/>
          </cell>
          <cell r="BZ160" t="b">
            <v>0</v>
          </cell>
          <cell r="CA160">
            <v>6</v>
          </cell>
          <cell r="CB160" t="str">
            <v/>
          </cell>
          <cell r="CD160" t="b">
            <v>0</v>
          </cell>
          <cell r="CE160">
            <v>6</v>
          </cell>
          <cell r="CF160" t="str">
            <v/>
          </cell>
          <cell r="CJ160" t="str">
            <v/>
          </cell>
        </row>
        <row r="161">
          <cell r="A161" t="str">
            <v>Mephit, Salt</v>
          </cell>
          <cell r="C161" t="str">
            <v>Small</v>
          </cell>
          <cell r="D161" t="str">
            <v>Outsider</v>
          </cell>
          <cell r="F161">
            <v>3</v>
          </cell>
          <cell r="G161">
            <v>30</v>
          </cell>
          <cell r="J161">
            <v>40</v>
          </cell>
          <cell r="K161" t="str">
            <v>average</v>
          </cell>
          <cell r="M161">
            <v>6</v>
          </cell>
          <cell r="N161" t="str">
            <v>2 claws;</v>
          </cell>
          <cell r="O161" t="str">
            <v>1d3;</v>
          </cell>
          <cell r="T161">
            <v>60</v>
          </cell>
          <cell r="Y161" t="str">
            <v>5/magic</v>
          </cell>
          <cell r="Z161">
            <v>2</v>
          </cell>
          <cell r="AA161">
            <v>17</v>
          </cell>
          <cell r="AB161">
            <v>8</v>
          </cell>
          <cell r="AC161">
            <v>13</v>
          </cell>
          <cell r="AD161">
            <v>6</v>
          </cell>
          <cell r="AE161">
            <v>11</v>
          </cell>
          <cell r="AF161">
            <v>15</v>
          </cell>
          <cell r="AG161" t="str">
            <v>0;0</v>
          </cell>
          <cell r="AH161" t="str">
            <v>6;0</v>
          </cell>
          <cell r="AI161" t="str">
            <v>0;0</v>
          </cell>
          <cell r="AJ161" t="str">
            <v>2;0</v>
          </cell>
          <cell r="AK161" t="str">
            <v>0;0</v>
          </cell>
          <cell r="AL161" t="str">
            <v>6;4</v>
          </cell>
          <cell r="AN161" t="str">
            <v>2;0</v>
          </cell>
          <cell r="AO161" t="str">
            <v>0;0</v>
          </cell>
          <cell r="AP161" t="str">
            <v>6;0</v>
          </cell>
          <cell r="AQ161" t="str">
            <v>6;0</v>
          </cell>
          <cell r="AR161" t="str">
            <v>0;0</v>
          </cell>
          <cell r="AS161" t="str">
            <v>0;0</v>
          </cell>
          <cell r="AT161" t="str">
            <v>0;0</v>
          </cell>
          <cell r="AU161" t="str">
            <v>6;0</v>
          </cell>
          <cell r="AV161" t="str">
            <v>0;0</v>
          </cell>
          <cell r="AW161" t="str">
            <v>0;0</v>
          </cell>
          <cell r="AX161" t="str">
            <v>Power Attack;Toughness;</v>
          </cell>
          <cell r="BB161" t="str">
            <v>Neutral</v>
          </cell>
          <cell r="BD161" t="str">
            <v>Breath weapon;Spell-like abilities;Summon mephit</v>
          </cell>
          <cell r="BF161">
            <v>7</v>
          </cell>
          <cell r="BH161" t="str">
            <v>Planar</v>
          </cell>
          <cell r="BM161" t="str">
            <v>MM</v>
          </cell>
          <cell r="BN161">
            <v>184</v>
          </cell>
          <cell r="BO161" t="str">
            <v>PlH</v>
          </cell>
          <cell r="BP161" t="b">
            <v>1</v>
          </cell>
          <cell r="BQ161" t="b">
            <v>0</v>
          </cell>
          <cell r="BR161" t="b">
            <v>0</v>
          </cell>
          <cell r="BS161">
            <v>6</v>
          </cell>
          <cell r="BT161" t="str">
            <v/>
          </cell>
          <cell r="BV161" t="b">
            <v>0</v>
          </cell>
          <cell r="BW161">
            <v>6</v>
          </cell>
          <cell r="BX161" t="str">
            <v/>
          </cell>
          <cell r="BZ161" t="b">
            <v>0</v>
          </cell>
          <cell r="CA161">
            <v>6</v>
          </cell>
          <cell r="CB161" t="str">
            <v/>
          </cell>
          <cell r="CD161" t="b">
            <v>0</v>
          </cell>
          <cell r="CE161">
            <v>6</v>
          </cell>
          <cell r="CF161" t="str">
            <v/>
          </cell>
          <cell r="CJ161" t="str">
            <v/>
          </cell>
        </row>
        <row r="162">
          <cell r="A162" t="str">
            <v>Mephit, Steam</v>
          </cell>
          <cell r="C162" t="str">
            <v>Small</v>
          </cell>
          <cell r="D162" t="str">
            <v>Outsider</v>
          </cell>
          <cell r="F162">
            <v>3</v>
          </cell>
          <cell r="G162">
            <v>30</v>
          </cell>
          <cell r="J162">
            <v>50</v>
          </cell>
          <cell r="K162" t="str">
            <v>average</v>
          </cell>
          <cell r="M162">
            <v>4</v>
          </cell>
          <cell r="N162" t="str">
            <v>2 claws;</v>
          </cell>
          <cell r="O162" t="str">
            <v>1d3;</v>
          </cell>
          <cell r="T162">
            <v>60</v>
          </cell>
          <cell r="U162" t="str">
            <v>fire</v>
          </cell>
          <cell r="V162" t="str">
            <v>cold</v>
          </cell>
          <cell r="Y162" t="str">
            <v>5/magic</v>
          </cell>
          <cell r="Z162">
            <v>2</v>
          </cell>
          <cell r="AA162">
            <v>10</v>
          </cell>
          <cell r="AB162">
            <v>13</v>
          </cell>
          <cell r="AC162">
            <v>10</v>
          </cell>
          <cell r="AD162">
            <v>6</v>
          </cell>
          <cell r="AE162">
            <v>11</v>
          </cell>
          <cell r="AF162">
            <v>15</v>
          </cell>
          <cell r="AG162" t="str">
            <v>0;0</v>
          </cell>
          <cell r="AH162" t="str">
            <v>6;0</v>
          </cell>
          <cell r="AI162" t="str">
            <v>0;0</v>
          </cell>
          <cell r="AJ162" t="str">
            <v>2;0</v>
          </cell>
          <cell r="AK162" t="str">
            <v>0;0</v>
          </cell>
          <cell r="AL162" t="str">
            <v>6;4</v>
          </cell>
          <cell r="AN162" t="str">
            <v>2;0</v>
          </cell>
          <cell r="AO162" t="str">
            <v>0;0</v>
          </cell>
          <cell r="AP162" t="str">
            <v>6;0</v>
          </cell>
          <cell r="AQ162" t="str">
            <v>6;0</v>
          </cell>
          <cell r="AR162" t="str">
            <v>0;0</v>
          </cell>
          <cell r="AS162" t="str">
            <v>0;0</v>
          </cell>
          <cell r="AT162" t="str">
            <v>0;0</v>
          </cell>
          <cell r="AU162" t="str">
            <v>6;0</v>
          </cell>
          <cell r="AV162" t="str">
            <v>0;0</v>
          </cell>
          <cell r="AW162" t="str">
            <v>0;0</v>
          </cell>
          <cell r="AX162" t="str">
            <v>Dodge;Improved Initiative;</v>
          </cell>
          <cell r="BB162" t="str">
            <v>Neutral</v>
          </cell>
          <cell r="BD162" t="str">
            <v>Breath weapon;Spell-like abilities;Summon mephit</v>
          </cell>
          <cell r="BF162">
            <v>7</v>
          </cell>
          <cell r="BH162" t="str">
            <v>Planar</v>
          </cell>
          <cell r="BM162" t="str">
            <v>MM</v>
          </cell>
          <cell r="BN162">
            <v>184</v>
          </cell>
          <cell r="BO162" t="str">
            <v>PlH</v>
          </cell>
          <cell r="BP162" t="b">
            <v>1</v>
          </cell>
          <cell r="BQ162" t="b">
            <v>0</v>
          </cell>
          <cell r="BR162" t="b">
            <v>0</v>
          </cell>
          <cell r="BS162">
            <v>6</v>
          </cell>
          <cell r="BT162" t="str">
            <v/>
          </cell>
          <cell r="BV162" t="b">
            <v>0</v>
          </cell>
          <cell r="BW162">
            <v>6</v>
          </cell>
          <cell r="BX162" t="str">
            <v/>
          </cell>
          <cell r="BZ162" t="b">
            <v>0</v>
          </cell>
          <cell r="CA162">
            <v>6</v>
          </cell>
          <cell r="CB162" t="str">
            <v/>
          </cell>
          <cell r="CD162" t="b">
            <v>0</v>
          </cell>
          <cell r="CE162">
            <v>6</v>
          </cell>
          <cell r="CF162" t="str">
            <v/>
          </cell>
          <cell r="CJ162" t="str">
            <v/>
          </cell>
        </row>
        <row r="163">
          <cell r="A163" t="str">
            <v>Mephit, Water</v>
          </cell>
          <cell r="C163" t="str">
            <v>Small</v>
          </cell>
          <cell r="D163" t="str">
            <v>Outsider</v>
          </cell>
          <cell r="F163">
            <v>3</v>
          </cell>
          <cell r="G163">
            <v>30</v>
          </cell>
          <cell r="J163">
            <v>40</v>
          </cell>
          <cell r="K163" t="str">
            <v>average</v>
          </cell>
          <cell r="L163">
            <v>30</v>
          </cell>
          <cell r="M163">
            <v>5</v>
          </cell>
          <cell r="N163" t="str">
            <v>2 claws;</v>
          </cell>
          <cell r="O163" t="str">
            <v>1d3;</v>
          </cell>
          <cell r="T163">
            <v>60</v>
          </cell>
          <cell r="Y163" t="str">
            <v>5/magic</v>
          </cell>
          <cell r="Z163">
            <v>2</v>
          </cell>
          <cell r="AA163">
            <v>14</v>
          </cell>
          <cell r="AB163">
            <v>10</v>
          </cell>
          <cell r="AC163">
            <v>13</v>
          </cell>
          <cell r="AD163">
            <v>6</v>
          </cell>
          <cell r="AE163">
            <v>11</v>
          </cell>
          <cell r="AF163">
            <v>15</v>
          </cell>
          <cell r="AG163" t="str">
            <v>0;0</v>
          </cell>
          <cell r="AH163" t="str">
            <v>6;0</v>
          </cell>
          <cell r="AI163" t="str">
            <v>0;0</v>
          </cell>
          <cell r="AJ163" t="str">
            <v>2;0</v>
          </cell>
          <cell r="AK163" t="str">
            <v>0;0</v>
          </cell>
          <cell r="AL163" t="str">
            <v>6;4</v>
          </cell>
          <cell r="AN163" t="str">
            <v>2;0</v>
          </cell>
          <cell r="AO163" t="str">
            <v>0;0</v>
          </cell>
          <cell r="AP163" t="str">
            <v>6;0</v>
          </cell>
          <cell r="AQ163" t="str">
            <v>6;0</v>
          </cell>
          <cell r="AR163" t="str">
            <v>0;0</v>
          </cell>
          <cell r="AS163" t="str">
            <v>0;0</v>
          </cell>
          <cell r="AT163" t="str">
            <v>0;0</v>
          </cell>
          <cell r="AU163" t="str">
            <v>6;0</v>
          </cell>
          <cell r="AV163" t="str">
            <v>0;0</v>
          </cell>
          <cell r="AW163" t="str">
            <v>0;8</v>
          </cell>
          <cell r="AX163" t="str">
            <v>Power Attack;Toughness;</v>
          </cell>
          <cell r="BB163" t="str">
            <v>Neutral</v>
          </cell>
          <cell r="BD163" t="str">
            <v>Breath weapon;Spell-like abilities;Summon mephit</v>
          </cell>
          <cell r="BF163">
            <v>7</v>
          </cell>
          <cell r="BH163" t="str">
            <v>Planar</v>
          </cell>
          <cell r="BM163" t="str">
            <v>MM</v>
          </cell>
          <cell r="BN163">
            <v>185</v>
          </cell>
          <cell r="BO163" t="str">
            <v>PlH</v>
          </cell>
          <cell r="BP163" t="b">
            <v>1</v>
          </cell>
          <cell r="BQ163" t="b">
            <v>0</v>
          </cell>
          <cell r="BR163" t="b">
            <v>0</v>
          </cell>
          <cell r="BS163">
            <v>6</v>
          </cell>
          <cell r="BT163" t="str">
            <v/>
          </cell>
          <cell r="BV163" t="b">
            <v>0</v>
          </cell>
          <cell r="BW163">
            <v>6</v>
          </cell>
          <cell r="BX163" t="str">
            <v/>
          </cell>
          <cell r="BZ163" t="b">
            <v>0</v>
          </cell>
          <cell r="CA163">
            <v>6</v>
          </cell>
          <cell r="CB163" t="str">
            <v/>
          </cell>
          <cell r="CD163" t="b">
            <v>0</v>
          </cell>
          <cell r="CE163">
            <v>6</v>
          </cell>
          <cell r="CF163" t="str">
            <v/>
          </cell>
          <cell r="CJ163" t="str">
            <v/>
          </cell>
        </row>
        <row r="164">
          <cell r="A164" t="str">
            <v>Monkey</v>
          </cell>
          <cell r="C164" t="str">
            <v>Tiny</v>
          </cell>
          <cell r="D164" t="str">
            <v>Animal</v>
          </cell>
          <cell r="F164">
            <v>1</v>
          </cell>
          <cell r="G164">
            <v>30</v>
          </cell>
          <cell r="I164">
            <v>30</v>
          </cell>
          <cell r="N164" t="str">
            <v>Bite+5+0+2</v>
          </cell>
          <cell r="S164" t="str">
            <v>normal</v>
          </cell>
          <cell r="AA164">
            <v>3</v>
          </cell>
          <cell r="AB164">
            <v>15</v>
          </cell>
          <cell r="AC164">
            <v>10</v>
          </cell>
          <cell r="BM164" t="str">
            <v>OA</v>
          </cell>
          <cell r="BP164" t="b">
            <v>0</v>
          </cell>
          <cell r="BQ164" t="b">
            <v>0</v>
          </cell>
          <cell r="BR164" t="b">
            <v>0</v>
          </cell>
          <cell r="BS164">
            <v>6</v>
          </cell>
          <cell r="BT164" t="str">
            <v/>
          </cell>
          <cell r="BV164" t="b">
            <v>0</v>
          </cell>
          <cell r="BW164">
            <v>6</v>
          </cell>
          <cell r="BX164" t="str">
            <v/>
          </cell>
          <cell r="BZ164" t="b">
            <v>0</v>
          </cell>
          <cell r="CA164">
            <v>6</v>
          </cell>
          <cell r="CB164" t="str">
            <v/>
          </cell>
          <cell r="CD164" t="b">
            <v>0</v>
          </cell>
          <cell r="CE164">
            <v>6</v>
          </cell>
          <cell r="CF164" t="str">
            <v/>
          </cell>
          <cell r="CJ164" t="str">
            <v/>
          </cell>
        </row>
        <row r="165">
          <cell r="A165" t="str">
            <v>Octopus, Giant</v>
          </cell>
          <cell r="C165" t="str">
            <v>Large</v>
          </cell>
          <cell r="D165" t="str">
            <v>Animal</v>
          </cell>
          <cell r="E165" t="str">
            <v>Aquatic</v>
          </cell>
          <cell r="F165">
            <v>8</v>
          </cell>
          <cell r="G165">
            <v>20</v>
          </cell>
          <cell r="L165">
            <v>30</v>
          </cell>
          <cell r="M165">
            <v>7</v>
          </cell>
          <cell r="N165" t="str">
            <v>8 Tentacles+3+0+1,Bite+5+0+0</v>
          </cell>
          <cell r="S165" t="str">
            <v>normal</v>
          </cell>
          <cell r="AA165">
            <v>20</v>
          </cell>
          <cell r="AB165">
            <v>15</v>
          </cell>
          <cell r="AC165">
            <v>13</v>
          </cell>
          <cell r="AD165">
            <v>2</v>
          </cell>
          <cell r="AE165">
            <v>12</v>
          </cell>
          <cell r="AF165">
            <v>3</v>
          </cell>
          <cell r="BG165">
            <v>13</v>
          </cell>
          <cell r="BM165" t="str">
            <v>MM</v>
          </cell>
          <cell r="BN165">
            <v>276</v>
          </cell>
          <cell r="BP165" t="b">
            <v>1</v>
          </cell>
          <cell r="BQ165" t="b">
            <v>0</v>
          </cell>
          <cell r="BR165" t="b">
            <v>0</v>
          </cell>
          <cell r="BS165">
            <v>6</v>
          </cell>
          <cell r="BT165" t="str">
            <v/>
          </cell>
          <cell r="BV165" t="b">
            <v>0</v>
          </cell>
          <cell r="BW165">
            <v>6</v>
          </cell>
          <cell r="BX165" t="str">
            <v/>
          </cell>
          <cell r="BZ165" t="b">
            <v>0</v>
          </cell>
          <cell r="CA165">
            <v>6</v>
          </cell>
          <cell r="CB165" t="str">
            <v/>
          </cell>
          <cell r="CD165" t="b">
            <v>0</v>
          </cell>
          <cell r="CE165">
            <v>6</v>
          </cell>
          <cell r="CF165" t="str">
            <v/>
          </cell>
          <cell r="CJ165" t="str">
            <v/>
          </cell>
        </row>
        <row r="166">
          <cell r="A166" t="str">
            <v>Osquip</v>
          </cell>
          <cell r="C166" t="str">
            <v>Small</v>
          </cell>
          <cell r="D166" t="str">
            <v>Magical Beast</v>
          </cell>
          <cell r="F166">
            <v>1</v>
          </cell>
          <cell r="G166">
            <v>40</v>
          </cell>
          <cell r="H166">
            <v>5</v>
          </cell>
          <cell r="M166">
            <v>3</v>
          </cell>
          <cell r="N166" t="str">
            <v>Bite;</v>
          </cell>
          <cell r="O166" t="str">
            <v>1d6;</v>
          </cell>
          <cell r="AA166">
            <v>14</v>
          </cell>
          <cell r="AB166">
            <v>13</v>
          </cell>
          <cell r="AC166">
            <v>19</v>
          </cell>
          <cell r="AD166">
            <v>2</v>
          </cell>
          <cell r="AE166">
            <v>12</v>
          </cell>
          <cell r="AF166">
            <v>2</v>
          </cell>
          <cell r="AG166" t="str">
            <v>0;0</v>
          </cell>
          <cell r="AH166" t="str">
            <v>0;0</v>
          </cell>
          <cell r="AI166" t="str">
            <v>1;0</v>
          </cell>
          <cell r="AJ166" t="str">
            <v>0;0</v>
          </cell>
          <cell r="AK166" t="str">
            <v>0;0</v>
          </cell>
          <cell r="AL166" t="str">
            <v>1;8</v>
          </cell>
          <cell r="AN166" t="str">
            <v>0;0</v>
          </cell>
          <cell r="AO166" t="str">
            <v>0;4</v>
          </cell>
          <cell r="AP166" t="str">
            <v>1;4</v>
          </cell>
          <cell r="AQ166" t="str">
            <v>1;4</v>
          </cell>
          <cell r="AR166" t="str">
            <v>0;0</v>
          </cell>
          <cell r="AS166" t="str">
            <v>0;0</v>
          </cell>
          <cell r="AT166" t="str">
            <v>0;0</v>
          </cell>
          <cell r="AU166" t="str">
            <v>0;-4</v>
          </cell>
          <cell r="AV166" t="str">
            <v>0;0</v>
          </cell>
          <cell r="AW166" t="str">
            <v>0;-4</v>
          </cell>
          <cell r="AX166" t="str">
            <v>Weapon Focus(bite);</v>
          </cell>
          <cell r="BB166" t="str">
            <v>Neutral Evil</v>
          </cell>
          <cell r="BD166" t="str">
            <v>Scent</v>
          </cell>
          <cell r="BF166">
            <v>5</v>
          </cell>
          <cell r="BH166" t="str">
            <v>Improved</v>
          </cell>
          <cell r="BM166" t="str">
            <v>RoF</v>
          </cell>
          <cell r="BO166" t="str">
            <v>PGtF</v>
          </cell>
          <cell r="BP166" t="b">
            <v>0</v>
          </cell>
          <cell r="BQ166" t="b">
            <v>0</v>
          </cell>
          <cell r="BR166" t="b">
            <v>0</v>
          </cell>
          <cell r="BS166">
            <v>6</v>
          </cell>
          <cell r="BT166" t="str">
            <v/>
          </cell>
          <cell r="BU166" t="b">
            <v>0</v>
          </cell>
          <cell r="BV166" t="b">
            <v>0</v>
          </cell>
          <cell r="BW166">
            <v>6</v>
          </cell>
          <cell r="BX166" t="str">
            <v/>
          </cell>
          <cell r="BZ166" t="b">
            <v>0</v>
          </cell>
          <cell r="CA166">
            <v>6</v>
          </cell>
          <cell r="CB166" t="str">
            <v/>
          </cell>
          <cell r="CD166" t="b">
            <v>0</v>
          </cell>
          <cell r="CE166">
            <v>6</v>
          </cell>
          <cell r="CF166" t="str">
            <v/>
          </cell>
          <cell r="CJ166" t="str">
            <v/>
          </cell>
        </row>
        <row r="167">
          <cell r="A167" t="str">
            <v>Owl</v>
          </cell>
          <cell r="C167" t="str">
            <v>Tiny</v>
          </cell>
          <cell r="D167" t="str">
            <v>Animal</v>
          </cell>
          <cell r="F167">
            <v>1</v>
          </cell>
          <cell r="G167">
            <v>10</v>
          </cell>
          <cell r="J167">
            <v>40</v>
          </cell>
          <cell r="K167" t="str">
            <v>average</v>
          </cell>
          <cell r="M167">
            <v>2</v>
          </cell>
          <cell r="N167" t="str">
            <v>Talons+6+0+2</v>
          </cell>
          <cell r="O167" t="str">
            <v>1d4;</v>
          </cell>
          <cell r="S167" t="str">
            <v>normal</v>
          </cell>
          <cell r="AA167">
            <v>4</v>
          </cell>
          <cell r="AB167">
            <v>17</v>
          </cell>
          <cell r="AC167">
            <v>10</v>
          </cell>
          <cell r="AD167">
            <v>2</v>
          </cell>
          <cell r="AE167">
            <v>14</v>
          </cell>
          <cell r="AF167">
            <v>4</v>
          </cell>
          <cell r="AG167" t="str">
            <v>0;0</v>
          </cell>
          <cell r="AH167" t="str">
            <v>0;0</v>
          </cell>
          <cell r="AI167" t="str">
            <v>0;0</v>
          </cell>
          <cell r="AJ167" t="str">
            <v>0;0</v>
          </cell>
          <cell r="AK167" t="str">
            <v>0;0</v>
          </cell>
          <cell r="AL167" t="str">
            <v>0;8</v>
          </cell>
          <cell r="AN167" t="str">
            <v>0;0</v>
          </cell>
          <cell r="AO167" t="str">
            <v>0;-12</v>
          </cell>
          <cell r="AP167" t="str">
            <v>4;8</v>
          </cell>
          <cell r="AQ167" t="str">
            <v>0;14</v>
          </cell>
          <cell r="AR167" t="str">
            <v>0;0</v>
          </cell>
          <cell r="AS167" t="str">
            <v>0;0</v>
          </cell>
          <cell r="AT167" t="str">
            <v>0;0</v>
          </cell>
          <cell r="AU167" t="str">
            <v>4;0</v>
          </cell>
          <cell r="AV167" t="str">
            <v>0;0</v>
          </cell>
          <cell r="AW167" t="str">
            <v>0;0</v>
          </cell>
          <cell r="AX167" t="str">
            <v>Weapon Finesse</v>
          </cell>
          <cell r="BA167">
            <v>0</v>
          </cell>
          <cell r="BB167" t="str">
            <v>Neutral</v>
          </cell>
          <cell r="BD167" t="str">
            <v>Grants +3 bonus to Spot in shadows;Gains +8 bonus to Spot in shadows</v>
          </cell>
          <cell r="BF167">
            <v>1</v>
          </cell>
          <cell r="BG167">
            <v>1</v>
          </cell>
          <cell r="BH167" t="str">
            <v>Normal</v>
          </cell>
          <cell r="BM167" t="str">
            <v>MM</v>
          </cell>
          <cell r="BN167">
            <v>277</v>
          </cell>
          <cell r="BP167" t="b">
            <v>1</v>
          </cell>
          <cell r="BQ167" t="b">
            <v>0</v>
          </cell>
          <cell r="BR167" t="b">
            <v>0</v>
          </cell>
          <cell r="BS167">
            <v>6</v>
          </cell>
          <cell r="BT167" t="str">
            <v/>
          </cell>
          <cell r="BV167" t="b">
            <v>0</v>
          </cell>
          <cell r="BW167">
            <v>6</v>
          </cell>
          <cell r="BX167" t="str">
            <v/>
          </cell>
          <cell r="BY167" t="b">
            <v>1</v>
          </cell>
          <cell r="BZ167" t="b">
            <v>0</v>
          </cell>
          <cell r="CA167">
            <v>6</v>
          </cell>
          <cell r="CB167" t="str">
            <v/>
          </cell>
          <cell r="CD167" t="b">
            <v>0</v>
          </cell>
          <cell r="CE167">
            <v>6</v>
          </cell>
          <cell r="CF167" t="str">
            <v/>
          </cell>
          <cell r="CJ167" t="str">
            <v/>
          </cell>
        </row>
        <row r="168">
          <cell r="A168" t="str">
            <v>Owl, Giant</v>
          </cell>
          <cell r="C168" t="str">
            <v>Large</v>
          </cell>
          <cell r="D168" t="str">
            <v>Magical Beast</v>
          </cell>
          <cell r="F168">
            <v>4</v>
          </cell>
          <cell r="G168">
            <v>10</v>
          </cell>
          <cell r="J168">
            <v>70</v>
          </cell>
          <cell r="K168" t="str">
            <v>average</v>
          </cell>
          <cell r="M168">
            <v>3</v>
          </cell>
          <cell r="N168" t="str">
            <v>2 Claws+4+0+1,Bite+5+0+0</v>
          </cell>
          <cell r="AA168">
            <v>18</v>
          </cell>
          <cell r="AB168">
            <v>17</v>
          </cell>
          <cell r="AC168">
            <v>12</v>
          </cell>
          <cell r="AD168">
            <v>10</v>
          </cell>
          <cell r="AE168">
            <v>14</v>
          </cell>
          <cell r="AF168">
            <v>10</v>
          </cell>
          <cell r="BG168">
            <v>7</v>
          </cell>
          <cell r="BM168" t="str">
            <v>MM</v>
          </cell>
          <cell r="BN168">
            <v>205</v>
          </cell>
          <cell r="BP168" t="b">
            <v>1</v>
          </cell>
          <cell r="BQ168" t="b">
            <v>0</v>
          </cell>
          <cell r="BR168" t="b">
            <v>0</v>
          </cell>
          <cell r="BS168">
            <v>6</v>
          </cell>
          <cell r="BT168" t="str">
            <v/>
          </cell>
          <cell r="BV168" t="b">
            <v>0</v>
          </cell>
          <cell r="BW168">
            <v>6</v>
          </cell>
          <cell r="BX168" t="str">
            <v/>
          </cell>
          <cell r="BY168" t="b">
            <v>0</v>
          </cell>
          <cell r="BZ168" t="b">
            <v>0</v>
          </cell>
          <cell r="CA168">
            <v>6</v>
          </cell>
          <cell r="CB168" t="str">
            <v/>
          </cell>
          <cell r="CC168" t="b">
            <v>0</v>
          </cell>
          <cell r="CD168" t="b">
            <v>0</v>
          </cell>
          <cell r="CE168">
            <v>6</v>
          </cell>
          <cell r="CF168" t="str">
            <v/>
          </cell>
          <cell r="CJ168" t="str">
            <v/>
          </cell>
        </row>
        <row r="169">
          <cell r="A169" t="str">
            <v>Owlbear</v>
          </cell>
          <cell r="C169" t="str">
            <v>Large</v>
          </cell>
          <cell r="D169" t="str">
            <v>Magical Beast</v>
          </cell>
          <cell r="F169">
            <v>5</v>
          </cell>
          <cell r="G169">
            <v>30</v>
          </cell>
          <cell r="M169">
            <v>5</v>
          </cell>
          <cell r="N169" t="str">
            <v>2 Claws+4+0+1,Bite+5+0+0</v>
          </cell>
          <cell r="AA169">
            <v>21</v>
          </cell>
          <cell r="AB169">
            <v>12</v>
          </cell>
          <cell r="AC169">
            <v>21</v>
          </cell>
          <cell r="AD169">
            <v>2</v>
          </cell>
          <cell r="AE169">
            <v>12</v>
          </cell>
          <cell r="AF169">
            <v>10</v>
          </cell>
          <cell r="BG169">
            <v>7</v>
          </cell>
          <cell r="BM169" t="str">
            <v>MM</v>
          </cell>
          <cell r="BN169">
            <v>206</v>
          </cell>
          <cell r="BP169" t="b">
            <v>1</v>
          </cell>
          <cell r="BQ169" t="b">
            <v>0</v>
          </cell>
          <cell r="BR169" t="b">
            <v>0</v>
          </cell>
          <cell r="BS169">
            <v>6</v>
          </cell>
          <cell r="BT169" t="str">
            <v/>
          </cell>
          <cell r="BV169" t="b">
            <v>0</v>
          </cell>
          <cell r="BW169">
            <v>6</v>
          </cell>
          <cell r="BX169" t="str">
            <v/>
          </cell>
          <cell r="BY169" t="b">
            <v>0</v>
          </cell>
          <cell r="BZ169" t="b">
            <v>0</v>
          </cell>
          <cell r="CA169">
            <v>6</v>
          </cell>
          <cell r="CB169" t="str">
            <v/>
          </cell>
          <cell r="CD169" t="b">
            <v>0</v>
          </cell>
          <cell r="CE169">
            <v>6</v>
          </cell>
          <cell r="CF169" t="str">
            <v/>
          </cell>
          <cell r="CJ169" t="str">
            <v/>
          </cell>
        </row>
        <row r="170">
          <cell r="A170" t="str">
            <v>Pegasus</v>
          </cell>
          <cell r="C170" t="str">
            <v>Large</v>
          </cell>
          <cell r="D170" t="str">
            <v>Magical Beast</v>
          </cell>
          <cell r="F170">
            <v>4</v>
          </cell>
          <cell r="G170">
            <v>60</v>
          </cell>
          <cell r="J170">
            <v>120</v>
          </cell>
          <cell r="K170" t="str">
            <v>average</v>
          </cell>
          <cell r="M170">
            <v>3</v>
          </cell>
          <cell r="N170" t="str">
            <v>2 Hooves+4+0+1,Bite+2+0+0</v>
          </cell>
          <cell r="Q170" t="str">
            <v>Detect Good, Detect Evil (at will)</v>
          </cell>
          <cell r="S170" t="str">
            <v>normal</v>
          </cell>
          <cell r="T170">
            <v>60</v>
          </cell>
          <cell r="AA170">
            <v>18</v>
          </cell>
          <cell r="AB170">
            <v>15</v>
          </cell>
          <cell r="AC170">
            <v>16</v>
          </cell>
          <cell r="AD170">
            <v>10</v>
          </cell>
          <cell r="AE170">
            <v>13</v>
          </cell>
          <cell r="AF170">
            <v>13</v>
          </cell>
          <cell r="BG170">
            <v>7</v>
          </cell>
          <cell r="BM170" t="str">
            <v>MM</v>
          </cell>
          <cell r="BN170">
            <v>206</v>
          </cell>
          <cell r="BP170" t="b">
            <v>1</v>
          </cell>
          <cell r="BQ170" t="b">
            <v>0</v>
          </cell>
          <cell r="BR170" t="b">
            <v>0</v>
          </cell>
          <cell r="BS170">
            <v>6</v>
          </cell>
          <cell r="BT170" t="str">
            <v/>
          </cell>
          <cell r="BV170" t="b">
            <v>0</v>
          </cell>
          <cell r="BW170">
            <v>6</v>
          </cell>
          <cell r="BX170" t="str">
            <v/>
          </cell>
          <cell r="BY170" t="b">
            <v>0</v>
          </cell>
          <cell r="BZ170" t="b">
            <v>0</v>
          </cell>
          <cell r="CA170">
            <v>6</v>
          </cell>
          <cell r="CB170" t="str">
            <v/>
          </cell>
          <cell r="CC170" t="b">
            <v>0</v>
          </cell>
          <cell r="CD170" t="b">
            <v>0</v>
          </cell>
          <cell r="CE170">
            <v>6</v>
          </cell>
          <cell r="CF170" t="str">
            <v/>
          </cell>
          <cell r="CJ170" t="str">
            <v/>
          </cell>
        </row>
        <row r="171">
          <cell r="A171" t="str">
            <v>Pony</v>
          </cell>
          <cell r="C171" t="str">
            <v>Medium</v>
          </cell>
          <cell r="D171" t="str">
            <v>Animal</v>
          </cell>
          <cell r="F171">
            <v>2</v>
          </cell>
          <cell r="G171">
            <v>40</v>
          </cell>
          <cell r="M171">
            <v>2</v>
          </cell>
          <cell r="N171" t="str">
            <v>2 Hooves+3+0+1</v>
          </cell>
          <cell r="S171" t="str">
            <v>normal</v>
          </cell>
          <cell r="AA171">
            <v>13</v>
          </cell>
          <cell r="AB171">
            <v>13</v>
          </cell>
          <cell r="AC171">
            <v>12</v>
          </cell>
          <cell r="AD171">
            <v>2</v>
          </cell>
          <cell r="AE171">
            <v>11</v>
          </cell>
          <cell r="AF171">
            <v>4</v>
          </cell>
          <cell r="BG171">
            <v>1</v>
          </cell>
          <cell r="BM171" t="str">
            <v>MM</v>
          </cell>
          <cell r="BN171">
            <v>277</v>
          </cell>
          <cell r="BP171" t="b">
            <v>1</v>
          </cell>
          <cell r="BQ171" t="b">
            <v>0</v>
          </cell>
          <cell r="BR171" t="b">
            <v>0</v>
          </cell>
          <cell r="BS171">
            <v>6</v>
          </cell>
          <cell r="BT171" t="str">
            <v/>
          </cell>
          <cell r="BV171" t="b">
            <v>0</v>
          </cell>
          <cell r="BW171">
            <v>6</v>
          </cell>
          <cell r="BX171" t="str">
            <v/>
          </cell>
          <cell r="BY171" t="b">
            <v>1</v>
          </cell>
          <cell r="BZ171" t="b">
            <v>0</v>
          </cell>
          <cell r="CA171">
            <v>6</v>
          </cell>
          <cell r="CB171" t="str">
            <v/>
          </cell>
          <cell r="CD171" t="b">
            <v>0</v>
          </cell>
          <cell r="CE171">
            <v>6</v>
          </cell>
          <cell r="CF171" t="str">
            <v/>
          </cell>
          <cell r="CJ171" t="str">
            <v/>
          </cell>
        </row>
        <row r="172">
          <cell r="A172" t="str">
            <v>Porpoise</v>
          </cell>
          <cell r="C172" t="str">
            <v>Medium</v>
          </cell>
          <cell r="D172" t="str">
            <v>Animal</v>
          </cell>
          <cell r="F172">
            <v>2</v>
          </cell>
          <cell r="L172">
            <v>80</v>
          </cell>
          <cell r="M172">
            <v>2</v>
          </cell>
          <cell r="N172" t="str">
            <v>Slam+9+0+2</v>
          </cell>
          <cell r="S172" t="str">
            <v>normal</v>
          </cell>
          <cell r="AA172">
            <v>11</v>
          </cell>
          <cell r="AB172">
            <v>17</v>
          </cell>
          <cell r="AC172">
            <v>13</v>
          </cell>
          <cell r="AD172">
            <v>3</v>
          </cell>
          <cell r="AE172">
            <v>12</v>
          </cell>
          <cell r="AF172">
            <v>6</v>
          </cell>
          <cell r="BG172">
            <v>1</v>
          </cell>
          <cell r="BM172" t="str">
            <v>MM</v>
          </cell>
          <cell r="BN172">
            <v>278</v>
          </cell>
          <cell r="BP172" t="b">
            <v>1</v>
          </cell>
          <cell r="BQ172" t="b">
            <v>0</v>
          </cell>
          <cell r="BR172" t="b">
            <v>0</v>
          </cell>
          <cell r="BS172">
            <v>6</v>
          </cell>
          <cell r="BT172" t="str">
            <v/>
          </cell>
          <cell r="BV172" t="b">
            <v>0</v>
          </cell>
          <cell r="BW172">
            <v>6</v>
          </cell>
          <cell r="BX172" t="str">
            <v/>
          </cell>
          <cell r="BY172" t="b">
            <v>1</v>
          </cell>
          <cell r="BZ172" t="b">
            <v>0</v>
          </cell>
          <cell r="CA172">
            <v>6</v>
          </cell>
          <cell r="CB172" t="str">
            <v/>
          </cell>
          <cell r="CD172" t="b">
            <v>0</v>
          </cell>
          <cell r="CE172">
            <v>6</v>
          </cell>
          <cell r="CF172" t="str">
            <v/>
          </cell>
          <cell r="CJ172" t="str">
            <v/>
          </cell>
        </row>
        <row r="173">
          <cell r="A173" t="str">
            <v>Pseudodragon</v>
          </cell>
          <cell r="C173" t="str">
            <v>Tiny</v>
          </cell>
          <cell r="D173" t="str">
            <v>Dragon</v>
          </cell>
          <cell r="F173">
            <v>2</v>
          </cell>
          <cell r="G173">
            <v>15</v>
          </cell>
          <cell r="J173">
            <v>60</v>
          </cell>
          <cell r="K173" t="str">
            <v>good</v>
          </cell>
          <cell r="M173">
            <v>4</v>
          </cell>
          <cell r="N173" t="str">
            <v>Sting;Bite;</v>
          </cell>
          <cell r="O173" t="str">
            <v>1d3;1;</v>
          </cell>
          <cell r="S173" t="str">
            <v>normal</v>
          </cell>
          <cell r="T173">
            <v>60</v>
          </cell>
          <cell r="U173" t="str">
            <v>sleep,paralysis</v>
          </cell>
          <cell r="X173">
            <v>19</v>
          </cell>
          <cell r="AA173">
            <v>6</v>
          </cell>
          <cell r="AB173">
            <v>15</v>
          </cell>
          <cell r="AC173">
            <v>13</v>
          </cell>
          <cell r="AD173">
            <v>10</v>
          </cell>
          <cell r="AE173">
            <v>12</v>
          </cell>
          <cell r="AF173">
            <v>10</v>
          </cell>
          <cell r="AG173" t="str">
            <v>0;0</v>
          </cell>
          <cell r="AH173" t="str">
            <v>0;0</v>
          </cell>
          <cell r="AI173" t="str">
            <v>0;0</v>
          </cell>
          <cell r="AJ173" t="str">
            <v>2;0</v>
          </cell>
          <cell r="AK173" t="str">
            <v>0;0</v>
          </cell>
          <cell r="AL173" t="str">
            <v>6;12</v>
          </cell>
          <cell r="AN173" t="str">
            <v>0;0</v>
          </cell>
          <cell r="AO173" t="str">
            <v>0;-6</v>
          </cell>
          <cell r="AP173" t="str">
            <v>6;0</v>
          </cell>
          <cell r="AQ173" t="str">
            <v>0;0</v>
          </cell>
          <cell r="AR173" t="str">
            <v>6;0</v>
          </cell>
          <cell r="AS173" t="str">
            <v>6;0</v>
          </cell>
          <cell r="AT173" t="str">
            <v>0;0</v>
          </cell>
          <cell r="AU173" t="str">
            <v>6;0</v>
          </cell>
          <cell r="AV173" t="str">
            <v>0;0</v>
          </cell>
          <cell r="AW173" t="str">
            <v>0;0</v>
          </cell>
          <cell r="AX173" t="str">
            <v>Weapon Finesse;Alertness;</v>
          </cell>
          <cell r="BB173" t="str">
            <v>Neutral Good</v>
          </cell>
          <cell r="BD173" t="str">
            <v>Poison;Blindsense 60 ft.;Telepathy 60 ft.</v>
          </cell>
          <cell r="BF173">
            <v>7</v>
          </cell>
          <cell r="BH173" t="str">
            <v>Improved</v>
          </cell>
          <cell r="BM173" t="str">
            <v>MM</v>
          </cell>
          <cell r="BN173">
            <v>210</v>
          </cell>
          <cell r="BO173" t="str">
            <v>PlH</v>
          </cell>
          <cell r="BP173" t="b">
            <v>1</v>
          </cell>
          <cell r="BQ173" t="b">
            <v>0</v>
          </cell>
          <cell r="BR173" t="b">
            <v>0</v>
          </cell>
          <cell r="BS173">
            <v>6</v>
          </cell>
          <cell r="BT173" t="str">
            <v/>
          </cell>
          <cell r="BU173" t="b">
            <v>1</v>
          </cell>
          <cell r="BV173" t="b">
            <v>0</v>
          </cell>
          <cell r="BW173">
            <v>6</v>
          </cell>
          <cell r="BX173" t="str">
            <v/>
          </cell>
          <cell r="BZ173" t="b">
            <v>0</v>
          </cell>
          <cell r="CA173">
            <v>6</v>
          </cell>
          <cell r="CB173" t="str">
            <v/>
          </cell>
          <cell r="CD173" t="b">
            <v>0</v>
          </cell>
          <cell r="CE173">
            <v>6</v>
          </cell>
          <cell r="CF173" t="str">
            <v/>
          </cell>
          <cell r="CJ173" t="str">
            <v/>
          </cell>
        </row>
        <row r="174">
          <cell r="A174" t="str">
            <v>Quasit</v>
          </cell>
          <cell r="C174" t="str">
            <v>Tiny</v>
          </cell>
          <cell r="D174" t="str">
            <v>Outsider</v>
          </cell>
          <cell r="F174">
            <v>3</v>
          </cell>
          <cell r="G174">
            <v>20</v>
          </cell>
          <cell r="J174">
            <v>50</v>
          </cell>
          <cell r="K174" t="str">
            <v>perfect</v>
          </cell>
          <cell r="M174">
            <v>3</v>
          </cell>
          <cell r="N174" t="str">
            <v>2 claws;bite;</v>
          </cell>
          <cell r="O174" t="str">
            <v>1d3;1d4;</v>
          </cell>
          <cell r="T174">
            <v>60</v>
          </cell>
          <cell r="U174" t="str">
            <v>poison</v>
          </cell>
          <cell r="W174" t="str">
            <v>fire 10</v>
          </cell>
          <cell r="Y174" t="str">
            <v>5/cold iron or good</v>
          </cell>
          <cell r="Z174">
            <v>2</v>
          </cell>
          <cell r="AA174">
            <v>8</v>
          </cell>
          <cell r="AB174">
            <v>17</v>
          </cell>
          <cell r="AC174">
            <v>10</v>
          </cell>
          <cell r="AD174">
            <v>10</v>
          </cell>
          <cell r="AE174">
            <v>12</v>
          </cell>
          <cell r="AF174">
            <v>10</v>
          </cell>
          <cell r="AG174" t="str">
            <v>0;0</v>
          </cell>
          <cell r="AH174" t="str">
            <v>6;0</v>
          </cell>
          <cell r="AI174" t="str">
            <v>0;0</v>
          </cell>
          <cell r="AJ174" t="str">
            <v>2;0</v>
          </cell>
          <cell r="AK174" t="str">
            <v>0;0</v>
          </cell>
          <cell r="AL174" t="str">
            <v>6;8</v>
          </cell>
          <cell r="AN174" t="str">
            <v>2;0</v>
          </cell>
          <cell r="AO174" t="str">
            <v>0;-6</v>
          </cell>
          <cell r="AP174" t="str">
            <v>6;0</v>
          </cell>
          <cell r="AQ174" t="str">
            <v>6;0</v>
          </cell>
          <cell r="AR174" t="str">
            <v>6;0</v>
          </cell>
          <cell r="AS174" t="str">
            <v>0;0</v>
          </cell>
          <cell r="AT174" t="str">
            <v>6;0</v>
          </cell>
          <cell r="AU174" t="str">
            <v>5;0</v>
          </cell>
          <cell r="AV174" t="str">
            <v>0;0</v>
          </cell>
          <cell r="AW174" t="str">
            <v>0;0</v>
          </cell>
          <cell r="AX174" t="str">
            <v>Improved Initiative;Weapon Finesse;</v>
          </cell>
          <cell r="BB174" t="str">
            <v>Chaotic Evil</v>
          </cell>
          <cell r="BD174" t="str">
            <v>Poison;Spell-like abilities;Alternate form</v>
          </cell>
          <cell r="BF174">
            <v>7</v>
          </cell>
          <cell r="BH174" t="str">
            <v>Improved, Planar</v>
          </cell>
          <cell r="BM174" t="str">
            <v>MM</v>
          </cell>
          <cell r="BN174">
            <v>46</v>
          </cell>
          <cell r="BP174" t="b">
            <v>1</v>
          </cell>
          <cell r="BQ174" t="b">
            <v>0</v>
          </cell>
          <cell r="BR174" t="b">
            <v>0</v>
          </cell>
          <cell r="BS174">
            <v>6</v>
          </cell>
          <cell r="BT174" t="str">
            <v/>
          </cell>
          <cell r="BU174" t="b">
            <v>0</v>
          </cell>
          <cell r="BV174" t="b">
            <v>0</v>
          </cell>
          <cell r="BW174">
            <v>6</v>
          </cell>
          <cell r="BX174" t="str">
            <v/>
          </cell>
          <cell r="BZ174" t="b">
            <v>0</v>
          </cell>
          <cell r="CA174">
            <v>6</v>
          </cell>
          <cell r="CB174" t="str">
            <v/>
          </cell>
          <cell r="CD174" t="b">
            <v>0</v>
          </cell>
          <cell r="CE174">
            <v>6</v>
          </cell>
          <cell r="CF174" t="str">
            <v/>
          </cell>
          <cell r="CJ174" t="str">
            <v/>
          </cell>
        </row>
        <row r="175">
          <cell r="A175" t="str">
            <v>Racoon Dog</v>
          </cell>
          <cell r="C175" t="str">
            <v>Small</v>
          </cell>
          <cell r="D175" t="str">
            <v>Animal</v>
          </cell>
          <cell r="F175">
            <v>1</v>
          </cell>
          <cell r="G175">
            <v>30</v>
          </cell>
          <cell r="N175" t="str">
            <v>Bite+5+0+2</v>
          </cell>
          <cell r="S175" t="str">
            <v>normal</v>
          </cell>
          <cell r="AA175">
            <v>12</v>
          </cell>
          <cell r="AB175">
            <v>13</v>
          </cell>
          <cell r="AC175">
            <v>12</v>
          </cell>
          <cell r="BM175" t="str">
            <v>OA</v>
          </cell>
          <cell r="BP175" t="b">
            <v>0</v>
          </cell>
          <cell r="BQ175" t="b">
            <v>0</v>
          </cell>
          <cell r="BR175" t="b">
            <v>0</v>
          </cell>
          <cell r="BS175">
            <v>6</v>
          </cell>
          <cell r="BT175" t="str">
            <v/>
          </cell>
          <cell r="BV175" t="b">
            <v>0</v>
          </cell>
          <cell r="BW175">
            <v>6</v>
          </cell>
          <cell r="BX175" t="str">
            <v/>
          </cell>
          <cell r="BZ175" t="b">
            <v>0</v>
          </cell>
          <cell r="CA175">
            <v>6</v>
          </cell>
          <cell r="CB175" t="str">
            <v/>
          </cell>
          <cell r="CD175" t="b">
            <v>0</v>
          </cell>
          <cell r="CE175">
            <v>6</v>
          </cell>
          <cell r="CF175" t="str">
            <v/>
          </cell>
          <cell r="CJ175" t="str">
            <v/>
          </cell>
        </row>
        <row r="176">
          <cell r="A176" t="str">
            <v>Ram</v>
          </cell>
          <cell r="C176" t="str">
            <v>Medium</v>
          </cell>
          <cell r="D176" t="str">
            <v>Animal</v>
          </cell>
          <cell r="N176" t="str">
            <v/>
          </cell>
          <cell r="BG176">
            <v>1</v>
          </cell>
          <cell r="BM176" t="str">
            <v>PGtA</v>
          </cell>
          <cell r="BP176" t="b">
            <v>0</v>
          </cell>
          <cell r="BQ176" t="b">
            <v>0</v>
          </cell>
          <cell r="BR176" t="b">
            <v>0</v>
          </cell>
          <cell r="BS176">
            <v>6</v>
          </cell>
          <cell r="BT176" t="str">
            <v/>
          </cell>
          <cell r="BV176" t="b">
            <v>0</v>
          </cell>
          <cell r="BW176">
            <v>6</v>
          </cell>
          <cell r="BX176" t="str">
            <v/>
          </cell>
          <cell r="BZ176" t="b">
            <v>0</v>
          </cell>
          <cell r="CA176">
            <v>6</v>
          </cell>
          <cell r="CB176" t="str">
            <v/>
          </cell>
          <cell r="CD176" t="b">
            <v>0</v>
          </cell>
          <cell r="CE176">
            <v>6</v>
          </cell>
          <cell r="CF176" t="str">
            <v/>
          </cell>
          <cell r="CJ176" t="str">
            <v/>
          </cell>
        </row>
        <row r="177">
          <cell r="A177" t="str">
            <v>Rat</v>
          </cell>
          <cell r="C177" t="str">
            <v>Tiny</v>
          </cell>
          <cell r="D177" t="str">
            <v>Animal</v>
          </cell>
          <cell r="F177">
            <v>0.125</v>
          </cell>
          <cell r="G177">
            <v>15</v>
          </cell>
          <cell r="I177">
            <v>15</v>
          </cell>
          <cell r="L177">
            <v>15</v>
          </cell>
          <cell r="M177">
            <v>0</v>
          </cell>
          <cell r="N177" t="str">
            <v>Bite+5+0+2</v>
          </cell>
          <cell r="O177" t="str">
            <v>1d3;</v>
          </cell>
          <cell r="S177" t="str">
            <v>normal</v>
          </cell>
          <cell r="AA177">
            <v>2</v>
          </cell>
          <cell r="AB177">
            <v>15</v>
          </cell>
          <cell r="AC177">
            <v>10</v>
          </cell>
          <cell r="AD177">
            <v>2</v>
          </cell>
          <cell r="AE177">
            <v>12</v>
          </cell>
          <cell r="AF177">
            <v>2</v>
          </cell>
          <cell r="AG177" t="str">
            <v>0;8</v>
          </cell>
          <cell r="AH177" t="str">
            <v>0;0</v>
          </cell>
          <cell r="AI177" t="str">
            <v>2;8</v>
          </cell>
          <cell r="AJ177" t="str">
            <v>0;0</v>
          </cell>
          <cell r="AK177" t="str">
            <v>0;0</v>
          </cell>
          <cell r="AL177" t="str">
            <v>0;12</v>
          </cell>
          <cell r="AN177" t="str">
            <v>0;0</v>
          </cell>
          <cell r="AO177" t="str">
            <v>0;-6</v>
          </cell>
          <cell r="AP177" t="str">
            <v>0;0</v>
          </cell>
          <cell r="AQ177" t="str">
            <v>4;4</v>
          </cell>
          <cell r="AR177" t="str">
            <v>0;0</v>
          </cell>
          <cell r="AS177" t="str">
            <v>0;0</v>
          </cell>
          <cell r="AT177" t="str">
            <v>0;0</v>
          </cell>
          <cell r="AU177" t="str">
            <v>0;0</v>
          </cell>
          <cell r="AV177" t="str">
            <v>0;0</v>
          </cell>
          <cell r="AW177" t="str">
            <v>0;8</v>
          </cell>
          <cell r="AX177" t="str">
            <v>Weapon Finesse</v>
          </cell>
          <cell r="BA177">
            <v>0</v>
          </cell>
          <cell r="BB177" t="str">
            <v>Neutral</v>
          </cell>
          <cell r="BD177" t="str">
            <v>Scent</v>
          </cell>
          <cell r="BF177">
            <v>1</v>
          </cell>
          <cell r="BH177" t="str">
            <v>Normal</v>
          </cell>
          <cell r="BM177" t="str">
            <v>MM</v>
          </cell>
          <cell r="BN177">
            <v>278</v>
          </cell>
          <cell r="BP177" t="b">
            <v>1</v>
          </cell>
          <cell r="BQ177" t="b">
            <v>0</v>
          </cell>
          <cell r="BR177" t="b">
            <v>0</v>
          </cell>
          <cell r="BS177">
            <v>6</v>
          </cell>
          <cell r="BT177" t="str">
            <v/>
          </cell>
          <cell r="BV177" t="b">
            <v>0</v>
          </cell>
          <cell r="BW177">
            <v>6</v>
          </cell>
          <cell r="BX177" t="str">
            <v/>
          </cell>
          <cell r="BZ177" t="b">
            <v>0</v>
          </cell>
          <cell r="CA177">
            <v>6</v>
          </cell>
          <cell r="CB177" t="str">
            <v/>
          </cell>
          <cell r="CD177" t="b">
            <v>0</v>
          </cell>
          <cell r="CE177">
            <v>6</v>
          </cell>
          <cell r="CF177" t="str">
            <v/>
          </cell>
          <cell r="CJ177" t="str">
            <v/>
          </cell>
        </row>
        <row r="178">
          <cell r="A178" t="str">
            <v>Raven</v>
          </cell>
          <cell r="C178" t="str">
            <v>Tiny</v>
          </cell>
          <cell r="D178" t="str">
            <v>Animal</v>
          </cell>
          <cell r="F178">
            <v>0.25</v>
          </cell>
          <cell r="G178">
            <v>10</v>
          </cell>
          <cell r="J178">
            <v>40</v>
          </cell>
          <cell r="K178" t="str">
            <v>avg</v>
          </cell>
          <cell r="M178">
            <v>0</v>
          </cell>
          <cell r="N178" t="str">
            <v>Claws+4+0+2</v>
          </cell>
          <cell r="O178" t="str">
            <v>1d2;</v>
          </cell>
          <cell r="S178" t="str">
            <v>normal</v>
          </cell>
          <cell r="AA178">
            <v>1</v>
          </cell>
          <cell r="AB178">
            <v>15</v>
          </cell>
          <cell r="AC178">
            <v>10</v>
          </cell>
          <cell r="AD178">
            <v>2</v>
          </cell>
          <cell r="AE178">
            <v>14</v>
          </cell>
          <cell r="AF178">
            <v>6</v>
          </cell>
          <cell r="AG178" t="str">
            <v>0;0</v>
          </cell>
          <cell r="AH178" t="str">
            <v>0;0</v>
          </cell>
          <cell r="AI178" t="str">
            <v>0;0</v>
          </cell>
          <cell r="AJ178" t="str">
            <v>0;0</v>
          </cell>
          <cell r="AK178" t="str">
            <v>0;0</v>
          </cell>
          <cell r="AL178" t="str">
            <v>0;8</v>
          </cell>
          <cell r="AN178" t="str">
            <v>0;0</v>
          </cell>
          <cell r="AO178" t="str">
            <v>0;-12</v>
          </cell>
          <cell r="AP178" t="str">
            <v>1;0</v>
          </cell>
          <cell r="AQ178" t="str">
            <v>0;0</v>
          </cell>
          <cell r="AR178" t="str">
            <v>0;0</v>
          </cell>
          <cell r="AS178" t="str">
            <v>0;0</v>
          </cell>
          <cell r="AT178" t="str">
            <v>0;0</v>
          </cell>
          <cell r="AU178" t="str">
            <v>3;0</v>
          </cell>
          <cell r="AV178" t="str">
            <v>0;0</v>
          </cell>
          <cell r="AW178" t="str">
            <v>0;0</v>
          </cell>
          <cell r="AX178" t="str">
            <v>Weapon Finesse</v>
          </cell>
          <cell r="BA178">
            <v>0</v>
          </cell>
          <cell r="BB178" t="str">
            <v>Neutral</v>
          </cell>
          <cell r="BF178">
            <v>1</v>
          </cell>
          <cell r="BH178" t="str">
            <v>Normal</v>
          </cell>
          <cell r="BM178" t="str">
            <v>MM</v>
          </cell>
          <cell r="BN178">
            <v>278</v>
          </cell>
          <cell r="BP178" t="b">
            <v>1</v>
          </cell>
          <cell r="BQ178" t="b">
            <v>0</v>
          </cell>
          <cell r="BR178" t="b">
            <v>0</v>
          </cell>
          <cell r="BS178">
            <v>6</v>
          </cell>
          <cell r="BT178" t="str">
            <v/>
          </cell>
          <cell r="BV178" t="b">
            <v>0</v>
          </cell>
          <cell r="BW178">
            <v>6</v>
          </cell>
          <cell r="BX178" t="str">
            <v/>
          </cell>
          <cell r="BZ178" t="b">
            <v>0</v>
          </cell>
          <cell r="CA178">
            <v>6</v>
          </cell>
          <cell r="CB178" t="str">
            <v/>
          </cell>
          <cell r="CD178" t="b">
            <v>0</v>
          </cell>
          <cell r="CE178">
            <v>6</v>
          </cell>
          <cell r="CF178" t="str">
            <v/>
          </cell>
          <cell r="CJ178" t="str">
            <v/>
          </cell>
        </row>
        <row r="179">
          <cell r="A179" t="str">
            <v>Remorhaz</v>
          </cell>
          <cell r="D179" t="str">
            <v>Magical Beast</v>
          </cell>
          <cell r="N179" t="str">
            <v/>
          </cell>
          <cell r="BG179">
            <v>13</v>
          </cell>
          <cell r="BM179" t="str">
            <v>MM</v>
          </cell>
          <cell r="BN179">
            <v>214</v>
          </cell>
          <cell r="BP179" t="b">
            <v>1</v>
          </cell>
          <cell r="BQ179" t="b">
            <v>0</v>
          </cell>
          <cell r="BR179" t="b">
            <v>0</v>
          </cell>
          <cell r="BS179">
            <v>6</v>
          </cell>
          <cell r="BT179" t="str">
            <v/>
          </cell>
          <cell r="BV179" t="b">
            <v>0</v>
          </cell>
          <cell r="BW179">
            <v>6</v>
          </cell>
          <cell r="BX179" t="str">
            <v/>
          </cell>
          <cell r="BY179" t="b">
            <v>0</v>
          </cell>
          <cell r="BZ179" t="b">
            <v>0</v>
          </cell>
          <cell r="CA179">
            <v>6</v>
          </cell>
          <cell r="CB179" t="str">
            <v/>
          </cell>
          <cell r="CD179" t="b">
            <v>0</v>
          </cell>
          <cell r="CE179">
            <v>6</v>
          </cell>
          <cell r="CF179" t="str">
            <v/>
          </cell>
          <cell r="CJ179" t="str">
            <v/>
          </cell>
        </row>
        <row r="180">
          <cell r="A180" t="str">
            <v>Rhinoceros</v>
          </cell>
          <cell r="C180" t="str">
            <v>Large</v>
          </cell>
          <cell r="D180" t="str">
            <v>Animal</v>
          </cell>
          <cell r="F180">
            <v>8</v>
          </cell>
          <cell r="G180">
            <v>30</v>
          </cell>
          <cell r="M180">
            <v>7</v>
          </cell>
          <cell r="N180" t="str">
            <v>Gore+6+0+2</v>
          </cell>
          <cell r="S180" t="str">
            <v>normal</v>
          </cell>
          <cell r="AA180">
            <v>26</v>
          </cell>
          <cell r="AB180">
            <v>10</v>
          </cell>
          <cell r="AC180">
            <v>21</v>
          </cell>
          <cell r="AD180">
            <v>2</v>
          </cell>
          <cell r="AE180">
            <v>13</v>
          </cell>
          <cell r="AF180">
            <v>2</v>
          </cell>
          <cell r="BG180">
            <v>7</v>
          </cell>
          <cell r="BM180" t="str">
            <v>MM</v>
          </cell>
          <cell r="BN180">
            <v>278</v>
          </cell>
          <cell r="BP180" t="b">
            <v>1</v>
          </cell>
          <cell r="BQ180" t="b">
            <v>0</v>
          </cell>
          <cell r="BR180" t="b">
            <v>0</v>
          </cell>
          <cell r="BS180">
            <v>6</v>
          </cell>
          <cell r="BT180" t="str">
            <v/>
          </cell>
          <cell r="BV180" t="b">
            <v>0</v>
          </cell>
          <cell r="BW180">
            <v>6</v>
          </cell>
          <cell r="BX180" t="str">
            <v/>
          </cell>
          <cell r="BY180" t="b">
            <v>1</v>
          </cell>
          <cell r="BZ180" t="b">
            <v>0</v>
          </cell>
          <cell r="CA180">
            <v>6</v>
          </cell>
          <cell r="CB180" t="str">
            <v/>
          </cell>
          <cell r="CD180" t="b">
            <v>0</v>
          </cell>
          <cell r="CE180">
            <v>6</v>
          </cell>
          <cell r="CF180" t="str">
            <v/>
          </cell>
          <cell r="CJ180" t="str">
            <v/>
          </cell>
        </row>
        <row r="181">
          <cell r="A181" t="str">
            <v>Sailsnake</v>
          </cell>
          <cell r="C181" t="str">
            <v>Medium</v>
          </cell>
          <cell r="D181" t="str">
            <v>Magical Beast</v>
          </cell>
          <cell r="F181">
            <v>3</v>
          </cell>
          <cell r="G181">
            <v>20</v>
          </cell>
          <cell r="J181">
            <v>30</v>
          </cell>
          <cell r="K181" t="str">
            <v>poor</v>
          </cell>
          <cell r="M181">
            <v>2</v>
          </cell>
          <cell r="N181" t="str">
            <v>Bite;</v>
          </cell>
          <cell r="O181" t="str">
            <v>1d8;</v>
          </cell>
          <cell r="S181" t="str">
            <v>normal</v>
          </cell>
          <cell r="AA181">
            <v>14</v>
          </cell>
          <cell r="AB181">
            <v>17</v>
          </cell>
          <cell r="AC181">
            <v>15</v>
          </cell>
          <cell r="AD181">
            <v>1</v>
          </cell>
          <cell r="AE181">
            <v>12</v>
          </cell>
          <cell r="AF181">
            <v>10</v>
          </cell>
          <cell r="AG181" t="str">
            <v>3;8</v>
          </cell>
          <cell r="AH181" t="str">
            <v>0;0</v>
          </cell>
          <cell r="AI181" t="str">
            <v>3;8</v>
          </cell>
          <cell r="AJ181" t="str">
            <v>0;0</v>
          </cell>
          <cell r="AK181" t="str">
            <v>0;0</v>
          </cell>
          <cell r="AL181" t="str">
            <v>0;0</v>
          </cell>
          <cell r="AN181" t="str">
            <v>0;0</v>
          </cell>
          <cell r="AO181" t="str">
            <v>0;0</v>
          </cell>
          <cell r="AP181" t="str">
            <v>4;4</v>
          </cell>
          <cell r="AQ181" t="str">
            <v>0;0</v>
          </cell>
          <cell r="AR181" t="str">
            <v>0;0</v>
          </cell>
          <cell r="AS181" t="str">
            <v>0;0</v>
          </cell>
          <cell r="AT181" t="str">
            <v>0;0</v>
          </cell>
          <cell r="AU181" t="str">
            <v>4;4</v>
          </cell>
          <cell r="AV181" t="str">
            <v>0;0</v>
          </cell>
          <cell r="AW181" t="str">
            <v>0;0</v>
          </cell>
          <cell r="AX181" t="str">
            <v>Improved Natural Weapon;Weapon Finesse;</v>
          </cell>
          <cell r="BB181" t="str">
            <v>Neutral</v>
          </cell>
          <cell r="BD181" t="str">
            <v>Scent;Venom Spray</v>
          </cell>
          <cell r="BF181">
            <v>5</v>
          </cell>
          <cell r="BH181" t="str">
            <v>Improved</v>
          </cell>
          <cell r="BM181" t="str">
            <v>MM4</v>
          </cell>
          <cell r="BP181" t="b">
            <v>1</v>
          </cell>
          <cell r="BQ181" t="b">
            <v>0</v>
          </cell>
          <cell r="BR181" t="b">
            <v>0</v>
          </cell>
          <cell r="BS181">
            <v>6</v>
          </cell>
          <cell r="BT181" t="str">
            <v/>
          </cell>
          <cell r="BV181" t="b">
            <v>0</v>
          </cell>
          <cell r="BW181">
            <v>6</v>
          </cell>
          <cell r="BX181" t="str">
            <v/>
          </cell>
          <cell r="BZ181" t="b">
            <v>0</v>
          </cell>
          <cell r="CA181">
            <v>6</v>
          </cell>
          <cell r="CB181" t="str">
            <v/>
          </cell>
          <cell r="CD181" t="b">
            <v>0</v>
          </cell>
          <cell r="CE181">
            <v>6</v>
          </cell>
          <cell r="CF181" t="str">
            <v/>
          </cell>
          <cell r="CJ181" t="str">
            <v/>
          </cell>
        </row>
        <row r="182">
          <cell r="A182" t="str">
            <v>Sea Cat</v>
          </cell>
          <cell r="D182" t="str">
            <v>Magical Beast</v>
          </cell>
          <cell r="N182" t="str">
            <v/>
          </cell>
          <cell r="BG182">
            <v>7</v>
          </cell>
          <cell r="BM182" t="str">
            <v>MM</v>
          </cell>
          <cell r="BN182">
            <v>220</v>
          </cell>
          <cell r="BP182" t="b">
            <v>1</v>
          </cell>
          <cell r="BQ182" t="b">
            <v>0</v>
          </cell>
          <cell r="BR182" t="b">
            <v>0</v>
          </cell>
          <cell r="BS182">
            <v>6</v>
          </cell>
          <cell r="BT182" t="str">
            <v/>
          </cell>
          <cell r="BV182" t="b">
            <v>0</v>
          </cell>
          <cell r="BW182">
            <v>6</v>
          </cell>
          <cell r="BX182" t="str">
            <v/>
          </cell>
          <cell r="BY182" t="b">
            <v>0</v>
          </cell>
          <cell r="BZ182" t="b">
            <v>0</v>
          </cell>
          <cell r="CA182">
            <v>6</v>
          </cell>
          <cell r="CB182" t="str">
            <v/>
          </cell>
          <cell r="CD182" t="b">
            <v>0</v>
          </cell>
          <cell r="CE182">
            <v>6</v>
          </cell>
          <cell r="CF182" t="str">
            <v/>
          </cell>
          <cell r="CJ182" t="str">
            <v/>
          </cell>
        </row>
        <row r="183">
          <cell r="A183" t="str">
            <v>Shark, Huge</v>
          </cell>
          <cell r="C183" t="str">
            <v>Huge</v>
          </cell>
          <cell r="D183" t="str">
            <v>Animal</v>
          </cell>
          <cell r="E183" t="str">
            <v>Aquatic</v>
          </cell>
          <cell r="F183">
            <v>10</v>
          </cell>
          <cell r="L183">
            <v>60</v>
          </cell>
          <cell r="M183">
            <v>5</v>
          </cell>
          <cell r="N183" t="str">
            <v>Bite+5+0+2</v>
          </cell>
          <cell r="S183" t="str">
            <v>normal</v>
          </cell>
          <cell r="AA183">
            <v>21</v>
          </cell>
          <cell r="AB183">
            <v>15</v>
          </cell>
          <cell r="AC183">
            <v>15</v>
          </cell>
          <cell r="AD183">
            <v>1</v>
          </cell>
          <cell r="AE183">
            <v>12</v>
          </cell>
          <cell r="AF183">
            <v>2</v>
          </cell>
          <cell r="BG183">
            <v>10</v>
          </cell>
          <cell r="BM183" t="str">
            <v>MM</v>
          </cell>
          <cell r="BN183">
            <v>279</v>
          </cell>
          <cell r="BP183" t="b">
            <v>1</v>
          </cell>
          <cell r="BQ183" t="b">
            <v>0</v>
          </cell>
          <cell r="BR183" t="b">
            <v>0</v>
          </cell>
          <cell r="BS183">
            <v>6</v>
          </cell>
          <cell r="BT183" t="str">
            <v/>
          </cell>
          <cell r="BV183" t="b">
            <v>0</v>
          </cell>
          <cell r="BW183">
            <v>6</v>
          </cell>
          <cell r="BX183" t="str">
            <v/>
          </cell>
          <cell r="BY183" t="b">
            <v>1</v>
          </cell>
          <cell r="BZ183" t="b">
            <v>0</v>
          </cell>
          <cell r="CA183">
            <v>6</v>
          </cell>
          <cell r="CB183" t="str">
            <v/>
          </cell>
          <cell r="CD183" t="b">
            <v>0</v>
          </cell>
          <cell r="CE183">
            <v>6</v>
          </cell>
          <cell r="CF183" t="str">
            <v/>
          </cell>
          <cell r="CJ183" t="str">
            <v/>
          </cell>
        </row>
        <row r="184">
          <cell r="A184" t="str">
            <v>Shark, Large</v>
          </cell>
          <cell r="C184" t="str">
            <v>Large</v>
          </cell>
          <cell r="D184" t="str">
            <v>Animal</v>
          </cell>
          <cell r="E184" t="str">
            <v>Aquatic</v>
          </cell>
          <cell r="F184">
            <v>7</v>
          </cell>
          <cell r="L184">
            <v>60</v>
          </cell>
          <cell r="M184">
            <v>4</v>
          </cell>
          <cell r="N184" t="str">
            <v>Bite+5+0+2</v>
          </cell>
          <cell r="S184" t="str">
            <v>normal</v>
          </cell>
          <cell r="AA184">
            <v>17</v>
          </cell>
          <cell r="AB184">
            <v>15</v>
          </cell>
          <cell r="AC184">
            <v>13</v>
          </cell>
          <cell r="AD184">
            <v>1</v>
          </cell>
          <cell r="AE184">
            <v>12</v>
          </cell>
          <cell r="AF184">
            <v>2</v>
          </cell>
          <cell r="BG184">
            <v>4</v>
          </cell>
          <cell r="BM184" t="str">
            <v>MM</v>
          </cell>
          <cell r="BN184">
            <v>279</v>
          </cell>
          <cell r="BP184" t="b">
            <v>1</v>
          </cell>
          <cell r="BQ184" t="b">
            <v>0</v>
          </cell>
          <cell r="BR184" t="b">
            <v>0</v>
          </cell>
          <cell r="BS184">
            <v>6</v>
          </cell>
          <cell r="BT184" t="str">
            <v/>
          </cell>
          <cell r="BV184" t="b">
            <v>0</v>
          </cell>
          <cell r="BW184">
            <v>6</v>
          </cell>
          <cell r="BX184" t="str">
            <v/>
          </cell>
          <cell r="BY184" t="b">
            <v>1</v>
          </cell>
          <cell r="BZ184" t="b">
            <v>0</v>
          </cell>
          <cell r="CA184">
            <v>6</v>
          </cell>
          <cell r="CB184" t="str">
            <v/>
          </cell>
          <cell r="CD184" t="b">
            <v>0</v>
          </cell>
          <cell r="CE184">
            <v>6</v>
          </cell>
          <cell r="CF184" t="str">
            <v/>
          </cell>
          <cell r="CJ184" t="str">
            <v/>
          </cell>
        </row>
        <row r="185">
          <cell r="A185" t="str">
            <v>Shark, Medium</v>
          </cell>
          <cell r="C185" t="str">
            <v>Medium</v>
          </cell>
          <cell r="D185" t="str">
            <v>Animal</v>
          </cell>
          <cell r="E185" t="str">
            <v>Aquatic</v>
          </cell>
          <cell r="F185">
            <v>3</v>
          </cell>
          <cell r="L185">
            <v>60</v>
          </cell>
          <cell r="M185">
            <v>3</v>
          </cell>
          <cell r="N185" t="str">
            <v>Bite+5+0+2</v>
          </cell>
          <cell r="S185" t="str">
            <v>normal</v>
          </cell>
          <cell r="AA185">
            <v>13</v>
          </cell>
          <cell r="AB185">
            <v>15</v>
          </cell>
          <cell r="AC185">
            <v>13</v>
          </cell>
          <cell r="AD185">
            <v>1</v>
          </cell>
          <cell r="AE185">
            <v>12</v>
          </cell>
          <cell r="AF185">
            <v>2</v>
          </cell>
          <cell r="BG185">
            <v>1</v>
          </cell>
          <cell r="BM185" t="str">
            <v>MM</v>
          </cell>
          <cell r="BN185">
            <v>279</v>
          </cell>
          <cell r="BP185" t="b">
            <v>1</v>
          </cell>
          <cell r="BQ185" t="b">
            <v>0</v>
          </cell>
          <cell r="BR185" t="b">
            <v>0</v>
          </cell>
          <cell r="BS185">
            <v>6</v>
          </cell>
          <cell r="BT185" t="str">
            <v/>
          </cell>
          <cell r="BV185" t="b">
            <v>0</v>
          </cell>
          <cell r="BW185">
            <v>6</v>
          </cell>
          <cell r="BX185" t="str">
            <v/>
          </cell>
          <cell r="BY185" t="b">
            <v>1</v>
          </cell>
          <cell r="BZ185" t="b">
            <v>0</v>
          </cell>
          <cell r="CA185">
            <v>6</v>
          </cell>
          <cell r="CB185" t="str">
            <v/>
          </cell>
          <cell r="CD185" t="b">
            <v>0</v>
          </cell>
          <cell r="CE185">
            <v>6</v>
          </cell>
          <cell r="CF185" t="str">
            <v/>
          </cell>
          <cell r="CJ185" t="str">
            <v/>
          </cell>
        </row>
        <row r="186">
          <cell r="A186" t="str">
            <v>Shocker Lizard</v>
          </cell>
          <cell r="C186" t="str">
            <v>Small</v>
          </cell>
          <cell r="D186" t="str">
            <v>Magical Beast</v>
          </cell>
          <cell r="F186">
            <v>2</v>
          </cell>
          <cell r="G186">
            <v>40</v>
          </cell>
          <cell r="I186">
            <v>20</v>
          </cell>
          <cell r="L186">
            <v>20</v>
          </cell>
          <cell r="M186">
            <v>3</v>
          </cell>
          <cell r="N186" t="str">
            <v>Bite;</v>
          </cell>
          <cell r="O186" t="str">
            <v>1d4;</v>
          </cell>
          <cell r="S186" t="str">
            <v>normal</v>
          </cell>
          <cell r="T186">
            <v>60</v>
          </cell>
          <cell r="U186" t="str">
            <v>electricity</v>
          </cell>
          <cell r="AA186">
            <v>10</v>
          </cell>
          <cell r="AB186">
            <v>15</v>
          </cell>
          <cell r="AC186">
            <v>13</v>
          </cell>
          <cell r="AD186">
            <v>2</v>
          </cell>
          <cell r="AE186">
            <v>12</v>
          </cell>
          <cell r="AF186">
            <v>6</v>
          </cell>
          <cell r="AG186" t="str">
            <v>0;0</v>
          </cell>
          <cell r="AH186" t="str">
            <v>0;0</v>
          </cell>
          <cell r="AI186" t="str">
            <v>1;8</v>
          </cell>
          <cell r="AJ186" t="str">
            <v>0;0</v>
          </cell>
          <cell r="AK186" t="str">
            <v>0;0</v>
          </cell>
          <cell r="AL186" t="str">
            <v>1;8</v>
          </cell>
          <cell r="AN186" t="str">
            <v>0;0</v>
          </cell>
          <cell r="AO186" t="str">
            <v>1;4</v>
          </cell>
          <cell r="AP186" t="str">
            <v>1;2</v>
          </cell>
          <cell r="AQ186" t="str">
            <v>0;0</v>
          </cell>
          <cell r="AR186" t="str">
            <v>0;0</v>
          </cell>
          <cell r="AS186" t="str">
            <v>0;0</v>
          </cell>
          <cell r="AT186" t="str">
            <v>0;0</v>
          </cell>
          <cell r="AU186" t="str">
            <v>1;2</v>
          </cell>
          <cell r="AV186" t="str">
            <v>0;0</v>
          </cell>
          <cell r="AW186" t="str">
            <v>2;8</v>
          </cell>
          <cell r="AX186" t="str">
            <v>Improved Initiative;</v>
          </cell>
          <cell r="BB186" t="str">
            <v>Neutral</v>
          </cell>
          <cell r="BD186" t="str">
            <v>Stunning shock;Lethal shock;Electricity sense</v>
          </cell>
          <cell r="BF186">
            <v>5</v>
          </cell>
          <cell r="BG186">
            <v>4</v>
          </cell>
          <cell r="BH186" t="str">
            <v>Improved</v>
          </cell>
          <cell r="BM186" t="str">
            <v>MM</v>
          </cell>
          <cell r="BN186">
            <v>224</v>
          </cell>
          <cell r="BP186" t="b">
            <v>1</v>
          </cell>
          <cell r="BQ186" t="b">
            <v>0</v>
          </cell>
          <cell r="BR186" t="b">
            <v>0</v>
          </cell>
          <cell r="BS186">
            <v>6</v>
          </cell>
          <cell r="BT186" t="str">
            <v/>
          </cell>
          <cell r="BV186" t="b">
            <v>0</v>
          </cell>
          <cell r="BW186">
            <v>6</v>
          </cell>
          <cell r="BX186" t="str">
            <v/>
          </cell>
          <cell r="BY186" t="b">
            <v>0</v>
          </cell>
          <cell r="BZ186" t="b">
            <v>0</v>
          </cell>
          <cell r="CA186">
            <v>6</v>
          </cell>
          <cell r="CB186" t="str">
            <v/>
          </cell>
          <cell r="CD186" t="b">
            <v>0</v>
          </cell>
          <cell r="CE186">
            <v>6</v>
          </cell>
          <cell r="CF186" t="str">
            <v/>
          </cell>
          <cell r="CJ186" t="str">
            <v/>
          </cell>
        </row>
        <row r="187">
          <cell r="A187" t="str">
            <v>Snake, Constrictor</v>
          </cell>
          <cell r="C187" t="str">
            <v>Medium</v>
          </cell>
          <cell r="D187" t="str">
            <v>Animal</v>
          </cell>
          <cell r="F187">
            <v>3</v>
          </cell>
          <cell r="G187">
            <v>20</v>
          </cell>
          <cell r="I187">
            <v>20</v>
          </cell>
          <cell r="L187">
            <v>20</v>
          </cell>
          <cell r="M187">
            <v>2</v>
          </cell>
          <cell r="N187" t="str">
            <v>Bite+3+0+2</v>
          </cell>
          <cell r="S187" t="str">
            <v>normal</v>
          </cell>
          <cell r="AA187">
            <v>17</v>
          </cell>
          <cell r="AB187">
            <v>17</v>
          </cell>
          <cell r="AC187">
            <v>13</v>
          </cell>
          <cell r="AD187">
            <v>1</v>
          </cell>
          <cell r="AE187">
            <v>12</v>
          </cell>
          <cell r="AF187">
            <v>2</v>
          </cell>
          <cell r="BG187">
            <v>4</v>
          </cell>
          <cell r="BM187" t="str">
            <v>MM</v>
          </cell>
          <cell r="BN187">
            <v>279</v>
          </cell>
          <cell r="BP187" t="b">
            <v>1</v>
          </cell>
          <cell r="BQ187" t="b">
            <v>0</v>
          </cell>
          <cell r="BR187" t="b">
            <v>0</v>
          </cell>
          <cell r="BS187">
            <v>6</v>
          </cell>
          <cell r="BT187" t="str">
            <v/>
          </cell>
          <cell r="BV187" t="b">
            <v>0</v>
          </cell>
          <cell r="BW187">
            <v>6</v>
          </cell>
          <cell r="BX187" t="str">
            <v/>
          </cell>
          <cell r="BY187" t="b">
            <v>1</v>
          </cell>
          <cell r="BZ187" t="b">
            <v>0</v>
          </cell>
          <cell r="CA187">
            <v>6</v>
          </cell>
          <cell r="CB187" t="str">
            <v/>
          </cell>
          <cell r="CD187" t="b">
            <v>0</v>
          </cell>
          <cell r="CE187">
            <v>6</v>
          </cell>
          <cell r="CF187" t="str">
            <v/>
          </cell>
          <cell r="CJ187" t="str">
            <v/>
          </cell>
        </row>
        <row r="188">
          <cell r="A188" t="str">
            <v>Snake, Giant Constrictor</v>
          </cell>
          <cell r="C188" t="str">
            <v>Huge</v>
          </cell>
          <cell r="D188" t="str">
            <v>Animal</v>
          </cell>
          <cell r="F188">
            <v>11</v>
          </cell>
          <cell r="G188">
            <v>20</v>
          </cell>
          <cell r="I188">
            <v>20</v>
          </cell>
          <cell r="L188">
            <v>20</v>
          </cell>
          <cell r="M188">
            <v>4</v>
          </cell>
          <cell r="N188" t="str">
            <v>Bite+4+0+2</v>
          </cell>
          <cell r="S188" t="str">
            <v>normal</v>
          </cell>
          <cell r="AA188">
            <v>25</v>
          </cell>
          <cell r="AB188">
            <v>17</v>
          </cell>
          <cell r="AC188">
            <v>13</v>
          </cell>
          <cell r="AD188">
            <v>1</v>
          </cell>
          <cell r="AE188">
            <v>12</v>
          </cell>
          <cell r="AF188">
            <v>2</v>
          </cell>
          <cell r="BG188">
            <v>10</v>
          </cell>
          <cell r="BM188" t="str">
            <v>MM</v>
          </cell>
          <cell r="BN188">
            <v>280</v>
          </cell>
          <cell r="BP188" t="b">
            <v>1</v>
          </cell>
          <cell r="BQ188" t="b">
            <v>0</v>
          </cell>
          <cell r="BR188" t="b">
            <v>0</v>
          </cell>
          <cell r="BS188">
            <v>6</v>
          </cell>
          <cell r="BT188" t="str">
            <v/>
          </cell>
          <cell r="BV188" t="b">
            <v>0</v>
          </cell>
          <cell r="BW188">
            <v>6</v>
          </cell>
          <cell r="BX188" t="str">
            <v/>
          </cell>
          <cell r="BY188" t="b">
            <v>1</v>
          </cell>
          <cell r="BZ188" t="b">
            <v>0</v>
          </cell>
          <cell r="CA188">
            <v>6</v>
          </cell>
          <cell r="CB188" t="str">
            <v/>
          </cell>
          <cell r="CD188" t="b">
            <v>0</v>
          </cell>
          <cell r="CE188">
            <v>6</v>
          </cell>
          <cell r="CF188" t="str">
            <v/>
          </cell>
          <cell r="CJ188" t="str">
            <v/>
          </cell>
        </row>
        <row r="189">
          <cell r="A189" t="str">
            <v>Snake, Huge Viper</v>
          </cell>
          <cell r="C189" t="str">
            <v>Huge</v>
          </cell>
          <cell r="D189" t="str">
            <v>Animal</v>
          </cell>
          <cell r="F189">
            <v>6</v>
          </cell>
          <cell r="G189">
            <v>20</v>
          </cell>
          <cell r="I189">
            <v>20</v>
          </cell>
          <cell r="L189">
            <v>20</v>
          </cell>
          <cell r="M189">
            <v>5</v>
          </cell>
          <cell r="N189" t="str">
            <v>Bite+3+0+2</v>
          </cell>
          <cell r="S189" t="str">
            <v>normal</v>
          </cell>
          <cell r="AA189">
            <v>16</v>
          </cell>
          <cell r="AB189">
            <v>15</v>
          </cell>
          <cell r="AC189">
            <v>13</v>
          </cell>
          <cell r="AD189">
            <v>1</v>
          </cell>
          <cell r="AE189">
            <v>12</v>
          </cell>
          <cell r="AF189">
            <v>2</v>
          </cell>
          <cell r="BG189">
            <v>7</v>
          </cell>
          <cell r="BM189" t="str">
            <v>MM</v>
          </cell>
          <cell r="BN189">
            <v>280</v>
          </cell>
          <cell r="BP189" t="b">
            <v>1</v>
          </cell>
          <cell r="BQ189" t="b">
            <v>0</v>
          </cell>
          <cell r="BR189" t="b">
            <v>0</v>
          </cell>
          <cell r="BS189">
            <v>6</v>
          </cell>
          <cell r="BT189" t="str">
            <v/>
          </cell>
          <cell r="BV189" t="b">
            <v>0</v>
          </cell>
          <cell r="BW189">
            <v>6</v>
          </cell>
          <cell r="BX189" t="str">
            <v/>
          </cell>
          <cell r="BY189" t="b">
            <v>1</v>
          </cell>
          <cell r="BZ189" t="b">
            <v>0</v>
          </cell>
          <cell r="CA189">
            <v>6</v>
          </cell>
          <cell r="CB189" t="str">
            <v/>
          </cell>
          <cell r="CD189" t="b">
            <v>0</v>
          </cell>
          <cell r="CE189">
            <v>6</v>
          </cell>
          <cell r="CF189" t="str">
            <v/>
          </cell>
          <cell r="CJ189" t="str">
            <v/>
          </cell>
        </row>
        <row r="190">
          <cell r="A190" t="str">
            <v>Snake, Large Viper</v>
          </cell>
          <cell r="C190" t="str">
            <v>Large</v>
          </cell>
          <cell r="D190" t="str">
            <v>Animal</v>
          </cell>
          <cell r="F190">
            <v>3</v>
          </cell>
          <cell r="G190">
            <v>20</v>
          </cell>
          <cell r="I190">
            <v>20</v>
          </cell>
          <cell r="L190">
            <v>20</v>
          </cell>
          <cell r="M190">
            <v>3</v>
          </cell>
          <cell r="N190" t="str">
            <v>Bite+3+0+2</v>
          </cell>
          <cell r="S190" t="str">
            <v>normal</v>
          </cell>
          <cell r="AA190">
            <v>10</v>
          </cell>
          <cell r="AB190">
            <v>17</v>
          </cell>
          <cell r="AC190">
            <v>11</v>
          </cell>
          <cell r="AD190">
            <v>1</v>
          </cell>
          <cell r="AE190">
            <v>12</v>
          </cell>
          <cell r="AF190">
            <v>2</v>
          </cell>
          <cell r="BG190">
            <v>4</v>
          </cell>
          <cell r="BM190" t="str">
            <v>MM</v>
          </cell>
          <cell r="BN190">
            <v>281</v>
          </cell>
          <cell r="BP190" t="b">
            <v>1</v>
          </cell>
          <cell r="BQ190" t="b">
            <v>0</v>
          </cell>
          <cell r="BR190" t="b">
            <v>0</v>
          </cell>
          <cell r="BS190">
            <v>6</v>
          </cell>
          <cell r="BT190" t="str">
            <v/>
          </cell>
          <cell r="BV190" t="b">
            <v>0</v>
          </cell>
          <cell r="BW190">
            <v>6</v>
          </cell>
          <cell r="BX190" t="str">
            <v/>
          </cell>
          <cell r="BY190" t="b">
            <v>1</v>
          </cell>
          <cell r="BZ190" t="b">
            <v>0</v>
          </cell>
          <cell r="CA190">
            <v>6</v>
          </cell>
          <cell r="CB190" t="str">
            <v/>
          </cell>
          <cell r="CD190" t="b">
            <v>0</v>
          </cell>
          <cell r="CE190">
            <v>6</v>
          </cell>
          <cell r="CF190" t="str">
            <v/>
          </cell>
          <cell r="CJ190" t="str">
            <v/>
          </cell>
        </row>
        <row r="191">
          <cell r="A191" t="str">
            <v>Snake, Medium Viper</v>
          </cell>
          <cell r="C191" t="str">
            <v>Medium</v>
          </cell>
          <cell r="D191" t="str">
            <v>Animal</v>
          </cell>
          <cell r="F191">
            <v>2</v>
          </cell>
          <cell r="G191">
            <v>20</v>
          </cell>
          <cell r="I191">
            <v>20</v>
          </cell>
          <cell r="L191">
            <v>20</v>
          </cell>
          <cell r="M191">
            <v>3</v>
          </cell>
          <cell r="N191" t="str">
            <v>Bite+4+0+2</v>
          </cell>
          <cell r="S191" t="str">
            <v>normal</v>
          </cell>
          <cell r="AA191">
            <v>8</v>
          </cell>
          <cell r="AB191">
            <v>17</v>
          </cell>
          <cell r="AC191">
            <v>11</v>
          </cell>
          <cell r="AD191">
            <v>1</v>
          </cell>
          <cell r="AE191">
            <v>12</v>
          </cell>
          <cell r="AF191">
            <v>2</v>
          </cell>
          <cell r="BG191">
            <v>1</v>
          </cell>
          <cell r="BM191" t="str">
            <v>MM</v>
          </cell>
          <cell r="BN191">
            <v>282</v>
          </cell>
          <cell r="BP191" t="b">
            <v>1</v>
          </cell>
          <cell r="BQ191" t="b">
            <v>0</v>
          </cell>
          <cell r="BR191" t="b">
            <v>0</v>
          </cell>
          <cell r="BS191">
            <v>6</v>
          </cell>
          <cell r="BT191" t="str">
            <v/>
          </cell>
          <cell r="BV191" t="b">
            <v>0</v>
          </cell>
          <cell r="BW191">
            <v>6</v>
          </cell>
          <cell r="BX191" t="str">
            <v/>
          </cell>
          <cell r="BY191" t="b">
            <v>1</v>
          </cell>
          <cell r="BZ191" t="b">
            <v>0</v>
          </cell>
          <cell r="CA191">
            <v>6</v>
          </cell>
          <cell r="CB191" t="str">
            <v/>
          </cell>
          <cell r="CD191" t="b">
            <v>0</v>
          </cell>
          <cell r="CE191">
            <v>6</v>
          </cell>
          <cell r="CF191" t="str">
            <v/>
          </cell>
          <cell r="CJ191" t="str">
            <v/>
          </cell>
        </row>
        <row r="192">
          <cell r="A192" t="str">
            <v>Snake, Small Viper</v>
          </cell>
          <cell r="C192" t="str">
            <v>Small</v>
          </cell>
          <cell r="D192" t="str">
            <v>Animal</v>
          </cell>
          <cell r="F192">
            <v>1</v>
          </cell>
          <cell r="G192">
            <v>20</v>
          </cell>
          <cell r="I192">
            <v>20</v>
          </cell>
          <cell r="L192">
            <v>20</v>
          </cell>
          <cell r="M192">
            <v>3</v>
          </cell>
          <cell r="N192" t="str">
            <v>Bite+3+0+2</v>
          </cell>
          <cell r="S192" t="str">
            <v>normal</v>
          </cell>
          <cell r="AA192">
            <v>6</v>
          </cell>
          <cell r="AB192">
            <v>17</v>
          </cell>
          <cell r="AC192">
            <v>11</v>
          </cell>
          <cell r="AD192">
            <v>1</v>
          </cell>
          <cell r="AE192">
            <v>12</v>
          </cell>
          <cell r="AF192">
            <v>2</v>
          </cell>
          <cell r="BG192">
            <v>1</v>
          </cell>
          <cell r="BM192" t="str">
            <v>MM</v>
          </cell>
          <cell r="BN192">
            <v>283</v>
          </cell>
          <cell r="BP192" t="b">
            <v>1</v>
          </cell>
          <cell r="BQ192" t="b">
            <v>0</v>
          </cell>
          <cell r="BR192" t="b">
            <v>0</v>
          </cell>
          <cell r="BS192">
            <v>6</v>
          </cell>
          <cell r="BT192" t="str">
            <v/>
          </cell>
          <cell r="BV192" t="b">
            <v>0</v>
          </cell>
          <cell r="BW192">
            <v>6</v>
          </cell>
          <cell r="BX192" t="str">
            <v/>
          </cell>
          <cell r="BY192" t="b">
            <v>1</v>
          </cell>
          <cell r="BZ192" t="b">
            <v>0</v>
          </cell>
          <cell r="CA192">
            <v>6</v>
          </cell>
          <cell r="CB192" t="str">
            <v/>
          </cell>
          <cell r="CD192" t="b">
            <v>0</v>
          </cell>
          <cell r="CE192">
            <v>6</v>
          </cell>
          <cell r="CF192" t="str">
            <v/>
          </cell>
          <cell r="CJ192" t="str">
            <v/>
          </cell>
        </row>
        <row r="193">
          <cell r="A193" t="str">
            <v>Snake, Tiny Viper</v>
          </cell>
          <cell r="C193" t="str">
            <v>Tiny</v>
          </cell>
          <cell r="D193" t="str">
            <v>Animal</v>
          </cell>
          <cell r="F193">
            <v>0.25</v>
          </cell>
          <cell r="G193">
            <v>15</v>
          </cell>
          <cell r="I193">
            <v>15</v>
          </cell>
          <cell r="L193">
            <v>15</v>
          </cell>
          <cell r="M193">
            <v>2</v>
          </cell>
          <cell r="N193" t="str">
            <v>Bite+3+0+2</v>
          </cell>
          <cell r="O193" t="str">
            <v>1;</v>
          </cell>
          <cell r="S193" t="str">
            <v>normal</v>
          </cell>
          <cell r="AA193">
            <v>4</v>
          </cell>
          <cell r="AB193">
            <v>17</v>
          </cell>
          <cell r="AC193">
            <v>11</v>
          </cell>
          <cell r="AD193">
            <v>1</v>
          </cell>
          <cell r="AE193">
            <v>12</v>
          </cell>
          <cell r="AF193">
            <v>2</v>
          </cell>
          <cell r="AG193" t="str">
            <v>0;8</v>
          </cell>
          <cell r="AH193" t="str">
            <v>0;0</v>
          </cell>
          <cell r="AI193" t="str">
            <v>0;8</v>
          </cell>
          <cell r="AJ193" t="str">
            <v>0;0</v>
          </cell>
          <cell r="AK193" t="str">
            <v>0;0</v>
          </cell>
          <cell r="AL193" t="str">
            <v>0;12</v>
          </cell>
          <cell r="AN193" t="str">
            <v>0;0</v>
          </cell>
          <cell r="AO193" t="str">
            <v>0;-6</v>
          </cell>
          <cell r="AP193" t="str">
            <v>1;4</v>
          </cell>
          <cell r="AQ193" t="str">
            <v>0;0</v>
          </cell>
          <cell r="AR193" t="str">
            <v>0;0</v>
          </cell>
          <cell r="AS193" t="str">
            <v>0;0</v>
          </cell>
          <cell r="AT193" t="str">
            <v>0;0</v>
          </cell>
          <cell r="AU193" t="str">
            <v>1;4</v>
          </cell>
          <cell r="AV193" t="str">
            <v>0;0</v>
          </cell>
          <cell r="AW193" t="str">
            <v>0;8</v>
          </cell>
          <cell r="AX193" t="str">
            <v>Weapon Finesse</v>
          </cell>
          <cell r="BA193">
            <v>0</v>
          </cell>
          <cell r="BB193" t="str">
            <v>Neutral</v>
          </cell>
          <cell r="BD193" t="str">
            <v>Poison;Scent</v>
          </cell>
          <cell r="BF193">
            <v>1</v>
          </cell>
          <cell r="BH193" t="str">
            <v>Normal</v>
          </cell>
          <cell r="BM193" t="str">
            <v>MM</v>
          </cell>
          <cell r="BN193">
            <v>280</v>
          </cell>
          <cell r="BP193" t="b">
            <v>1</v>
          </cell>
          <cell r="BQ193" t="b">
            <v>0</v>
          </cell>
          <cell r="BR193" t="b">
            <v>0</v>
          </cell>
          <cell r="BS193">
            <v>6</v>
          </cell>
          <cell r="BT193" t="str">
            <v/>
          </cell>
          <cell r="BV193" t="b">
            <v>0</v>
          </cell>
          <cell r="BW193">
            <v>6</v>
          </cell>
          <cell r="BX193" t="str">
            <v/>
          </cell>
          <cell r="BZ193" t="b">
            <v>0</v>
          </cell>
          <cell r="CA193">
            <v>6</v>
          </cell>
          <cell r="CB193" t="str">
            <v/>
          </cell>
          <cell r="CD193" t="b">
            <v>0</v>
          </cell>
          <cell r="CE193">
            <v>6</v>
          </cell>
          <cell r="CF193" t="str">
            <v/>
          </cell>
          <cell r="CJ193" t="str">
            <v/>
          </cell>
        </row>
        <row r="194">
          <cell r="A194" t="str">
            <v>Sparrow</v>
          </cell>
          <cell r="C194" t="str">
            <v>Fine</v>
          </cell>
          <cell r="D194" t="str">
            <v>Animal</v>
          </cell>
          <cell r="F194">
            <v>1</v>
          </cell>
          <cell r="G194">
            <v>1</v>
          </cell>
          <cell r="J194">
            <v>50</v>
          </cell>
          <cell r="K194" t="str">
            <v>average</v>
          </cell>
          <cell r="S194" t="str">
            <v>normal</v>
          </cell>
          <cell r="AA194">
            <v>1</v>
          </cell>
          <cell r="AB194">
            <v>23</v>
          </cell>
          <cell r="AC194">
            <v>10</v>
          </cell>
          <cell r="BM194" t="str">
            <v>OA</v>
          </cell>
          <cell r="BP194" t="b">
            <v>0</v>
          </cell>
          <cell r="BQ194" t="b">
            <v>0</v>
          </cell>
          <cell r="BR194" t="b">
            <v>0</v>
          </cell>
          <cell r="BS194">
            <v>6</v>
          </cell>
          <cell r="BT194" t="str">
            <v/>
          </cell>
          <cell r="BV194" t="b">
            <v>0</v>
          </cell>
          <cell r="BW194">
            <v>6</v>
          </cell>
          <cell r="BX194" t="str">
            <v/>
          </cell>
          <cell r="BZ194" t="b">
            <v>0</v>
          </cell>
          <cell r="CA194">
            <v>6</v>
          </cell>
          <cell r="CB194" t="str">
            <v/>
          </cell>
          <cell r="CD194" t="b">
            <v>0</v>
          </cell>
          <cell r="CE194">
            <v>6</v>
          </cell>
          <cell r="CF194" t="str">
            <v/>
          </cell>
          <cell r="CJ194" t="str">
            <v/>
          </cell>
        </row>
        <row r="195">
          <cell r="A195" t="str">
            <v>Spider Eater</v>
          </cell>
          <cell r="D195" t="str">
            <v>Magical Beast</v>
          </cell>
          <cell r="N195" t="str">
            <v/>
          </cell>
          <cell r="BG195">
            <v>10</v>
          </cell>
          <cell r="BM195" t="str">
            <v>MM</v>
          </cell>
          <cell r="BN195">
            <v>234</v>
          </cell>
          <cell r="BP195" t="b">
            <v>1</v>
          </cell>
          <cell r="BQ195" t="b">
            <v>0</v>
          </cell>
          <cell r="BR195" t="b">
            <v>0</v>
          </cell>
          <cell r="BS195">
            <v>6</v>
          </cell>
          <cell r="BT195" t="str">
            <v/>
          </cell>
          <cell r="BV195" t="b">
            <v>0</v>
          </cell>
          <cell r="BW195">
            <v>6</v>
          </cell>
          <cell r="BX195" t="str">
            <v/>
          </cell>
          <cell r="BZ195" t="b">
            <v>0</v>
          </cell>
          <cell r="CA195">
            <v>6</v>
          </cell>
          <cell r="CB195" t="str">
            <v/>
          </cell>
          <cell r="CD195" t="b">
            <v>0</v>
          </cell>
          <cell r="CE195">
            <v>6</v>
          </cell>
          <cell r="CF195" t="str">
            <v/>
          </cell>
          <cell r="CJ195" t="str">
            <v/>
          </cell>
        </row>
        <row r="196">
          <cell r="A196" t="str">
            <v>Spider, Hairy</v>
          </cell>
          <cell r="C196" t="str">
            <v>Fine</v>
          </cell>
          <cell r="D196" t="str">
            <v>Vermin</v>
          </cell>
          <cell r="F196">
            <v>0.125</v>
          </cell>
          <cell r="G196">
            <v>20</v>
          </cell>
          <cell r="I196">
            <v>10</v>
          </cell>
          <cell r="N196" t="str">
            <v>Bite;</v>
          </cell>
          <cell r="O196" t="str">
            <v>1d2;</v>
          </cell>
          <cell r="T196">
            <v>60</v>
          </cell>
          <cell r="U196" t="str">
            <v>poison</v>
          </cell>
          <cell r="AA196">
            <v>1</v>
          </cell>
          <cell r="AB196">
            <v>14</v>
          </cell>
          <cell r="AC196">
            <v>10</v>
          </cell>
          <cell r="AD196" t="str">
            <v>-</v>
          </cell>
          <cell r="AE196">
            <v>10</v>
          </cell>
          <cell r="AF196">
            <v>2</v>
          </cell>
          <cell r="AG196" t="str">
            <v>0;0</v>
          </cell>
          <cell r="AH196" t="str">
            <v>0;0</v>
          </cell>
          <cell r="AI196" t="str">
            <v>3;8</v>
          </cell>
          <cell r="AJ196" t="str">
            <v>0;0</v>
          </cell>
          <cell r="AK196" t="str">
            <v>0;0</v>
          </cell>
          <cell r="AL196" t="str">
            <v>3;20</v>
          </cell>
          <cell r="AN196" t="str">
            <v>0;0</v>
          </cell>
          <cell r="AO196" t="str">
            <v>3;6</v>
          </cell>
          <cell r="AP196" t="str">
            <v>0;0</v>
          </cell>
          <cell r="AQ196" t="str">
            <v>0;0</v>
          </cell>
          <cell r="AR196" t="str">
            <v>0;0</v>
          </cell>
          <cell r="AS196" t="str">
            <v>0;0</v>
          </cell>
          <cell r="AT196" t="str">
            <v>0;0</v>
          </cell>
          <cell r="AU196" t="str">
            <v>3;12</v>
          </cell>
          <cell r="AV196" t="str">
            <v>0;0</v>
          </cell>
          <cell r="AW196" t="str">
            <v>0;0</v>
          </cell>
          <cell r="BB196" t="str">
            <v>Neutral</v>
          </cell>
          <cell r="BD196" t="str">
            <v>Poison</v>
          </cell>
          <cell r="BF196">
            <v>1</v>
          </cell>
          <cell r="BH196" t="str">
            <v>Improved</v>
          </cell>
          <cell r="BM196" t="str">
            <v>FRCS</v>
          </cell>
          <cell r="BN196">
            <v>79</v>
          </cell>
          <cell r="BP196" t="b">
            <v>0</v>
          </cell>
          <cell r="BQ196" t="b">
            <v>0</v>
          </cell>
          <cell r="BR196" t="b">
            <v>0</v>
          </cell>
          <cell r="BS196">
            <v>6</v>
          </cell>
          <cell r="BT196" t="str">
            <v/>
          </cell>
          <cell r="BV196" t="b">
            <v>0</v>
          </cell>
          <cell r="BW196">
            <v>6</v>
          </cell>
          <cell r="BX196" t="str">
            <v/>
          </cell>
          <cell r="BZ196" t="b">
            <v>0</v>
          </cell>
          <cell r="CA196">
            <v>6</v>
          </cell>
          <cell r="CB196" t="str">
            <v/>
          </cell>
          <cell r="CD196" t="b">
            <v>0</v>
          </cell>
          <cell r="CE196">
            <v>6</v>
          </cell>
          <cell r="CF196" t="str">
            <v/>
          </cell>
          <cell r="CJ196" t="str">
            <v/>
          </cell>
        </row>
        <row r="197">
          <cell r="A197" t="str">
            <v>Squid</v>
          </cell>
          <cell r="C197" t="str">
            <v>Medium</v>
          </cell>
          <cell r="D197" t="str">
            <v>Animal</v>
          </cell>
          <cell r="N197" t="str">
            <v/>
          </cell>
          <cell r="BG197">
            <v>1</v>
          </cell>
          <cell r="BM197" t="str">
            <v>MM</v>
          </cell>
          <cell r="BN197">
            <v>281</v>
          </cell>
          <cell r="BP197" t="b">
            <v>1</v>
          </cell>
          <cell r="BQ197" t="b">
            <v>0</v>
          </cell>
          <cell r="BR197" t="b">
            <v>0</v>
          </cell>
          <cell r="BS197">
            <v>6</v>
          </cell>
          <cell r="BT197" t="str">
            <v/>
          </cell>
          <cell r="BV197" t="b">
            <v>0</v>
          </cell>
          <cell r="BW197">
            <v>6</v>
          </cell>
          <cell r="BX197" t="str">
            <v/>
          </cell>
          <cell r="BY197" t="b">
            <v>1</v>
          </cell>
          <cell r="BZ197" t="b">
            <v>0</v>
          </cell>
          <cell r="CA197">
            <v>6</v>
          </cell>
          <cell r="CB197" t="str">
            <v/>
          </cell>
          <cell r="CD197" t="b">
            <v>0</v>
          </cell>
          <cell r="CE197">
            <v>6</v>
          </cell>
          <cell r="CF197" t="str">
            <v/>
          </cell>
          <cell r="CJ197" t="str">
            <v/>
          </cell>
        </row>
        <row r="198">
          <cell r="A198" t="str">
            <v>Squid, Giant</v>
          </cell>
          <cell r="C198" t="str">
            <v>Huge</v>
          </cell>
          <cell r="D198" t="str">
            <v>Animal</v>
          </cell>
          <cell r="E198" t="str">
            <v>Aquatic</v>
          </cell>
          <cell r="F198">
            <v>12</v>
          </cell>
          <cell r="L198">
            <v>80</v>
          </cell>
          <cell r="M198">
            <v>6</v>
          </cell>
          <cell r="N198" t="str">
            <v>10 Tentacles+3+0+1,Bite+14+0+0</v>
          </cell>
          <cell r="S198" t="str">
            <v>normal</v>
          </cell>
          <cell r="AA198">
            <v>26</v>
          </cell>
          <cell r="AB198">
            <v>17</v>
          </cell>
          <cell r="AC198">
            <v>13</v>
          </cell>
          <cell r="AD198">
            <v>1</v>
          </cell>
          <cell r="AE198">
            <v>12</v>
          </cell>
          <cell r="AF198">
            <v>2</v>
          </cell>
          <cell r="BG198">
            <v>16</v>
          </cell>
          <cell r="BM198" t="str">
            <v>MM</v>
          </cell>
          <cell r="BN198">
            <v>281</v>
          </cell>
          <cell r="BP198" t="b">
            <v>1</v>
          </cell>
          <cell r="BQ198" t="b">
            <v>0</v>
          </cell>
          <cell r="BR198" t="b">
            <v>0</v>
          </cell>
          <cell r="BS198">
            <v>6</v>
          </cell>
          <cell r="BT198" t="str">
            <v/>
          </cell>
          <cell r="BV198" t="b">
            <v>0</v>
          </cell>
          <cell r="BW198">
            <v>6</v>
          </cell>
          <cell r="BX198" t="str">
            <v/>
          </cell>
          <cell r="BY198" t="b">
            <v>1</v>
          </cell>
          <cell r="BZ198" t="b">
            <v>0</v>
          </cell>
          <cell r="CA198">
            <v>6</v>
          </cell>
          <cell r="CB198" t="str">
            <v/>
          </cell>
          <cell r="CD198" t="b">
            <v>0</v>
          </cell>
          <cell r="CE198">
            <v>6</v>
          </cell>
          <cell r="CF198" t="str">
            <v/>
          </cell>
          <cell r="CJ198" t="str">
            <v/>
          </cell>
        </row>
        <row r="199">
          <cell r="A199" t="str">
            <v>Stirge</v>
          </cell>
          <cell r="C199" t="str">
            <v>Tiny</v>
          </cell>
          <cell r="D199" t="str">
            <v>Magical Beast</v>
          </cell>
          <cell r="F199">
            <v>1</v>
          </cell>
          <cell r="G199">
            <v>10</v>
          </cell>
          <cell r="J199">
            <v>40</v>
          </cell>
          <cell r="K199" t="str">
            <v>avg</v>
          </cell>
          <cell r="M199">
            <v>0</v>
          </cell>
          <cell r="N199" t="str">
            <v>Touch;</v>
          </cell>
          <cell r="O199" t="str">
            <v xml:space="preserve"> ;</v>
          </cell>
          <cell r="S199" t="str">
            <v>normal</v>
          </cell>
          <cell r="T199">
            <v>60</v>
          </cell>
          <cell r="AA199">
            <v>3</v>
          </cell>
          <cell r="AB199">
            <v>19</v>
          </cell>
          <cell r="AC199">
            <v>10</v>
          </cell>
          <cell r="AD199">
            <v>1</v>
          </cell>
          <cell r="AE199">
            <v>12</v>
          </cell>
          <cell r="AF199">
            <v>6</v>
          </cell>
          <cell r="AG199" t="str">
            <v>0;0</v>
          </cell>
          <cell r="AH199" t="str">
            <v>0;0</v>
          </cell>
          <cell r="AI199" t="str">
            <v>0;0</v>
          </cell>
          <cell r="AJ199" t="str">
            <v>0;0</v>
          </cell>
          <cell r="AK199" t="str">
            <v>0;0</v>
          </cell>
          <cell r="AL199" t="str">
            <v>2;8</v>
          </cell>
          <cell r="AN199" t="str">
            <v>0;0</v>
          </cell>
          <cell r="AO199" t="str">
            <v>0;-12</v>
          </cell>
          <cell r="AP199" t="str">
            <v>1;2</v>
          </cell>
          <cell r="AQ199" t="str">
            <v>0;0</v>
          </cell>
          <cell r="AR199" t="str">
            <v>0;0</v>
          </cell>
          <cell r="AS199" t="str">
            <v>0;0</v>
          </cell>
          <cell r="AT199" t="str">
            <v>0;0</v>
          </cell>
          <cell r="AU199" t="str">
            <v>1;2</v>
          </cell>
          <cell r="AV199" t="str">
            <v>0;0</v>
          </cell>
          <cell r="AW199" t="str">
            <v>0;0</v>
          </cell>
          <cell r="AX199" t="str">
            <v>Alertness;Weapon Finesse;</v>
          </cell>
          <cell r="BB199" t="str">
            <v>Neutral</v>
          </cell>
          <cell r="BD199" t="str">
            <v>Attach;Blood drain</v>
          </cell>
          <cell r="BF199">
            <v>5</v>
          </cell>
          <cell r="BG199">
            <v>1</v>
          </cell>
          <cell r="BH199" t="str">
            <v>Improved</v>
          </cell>
          <cell r="BM199" t="str">
            <v>MM</v>
          </cell>
          <cell r="BN199">
            <v>236</v>
          </cell>
          <cell r="BP199" t="b">
            <v>1</v>
          </cell>
          <cell r="BQ199" t="b">
            <v>0</v>
          </cell>
          <cell r="BR199" t="b">
            <v>0</v>
          </cell>
          <cell r="BS199">
            <v>6</v>
          </cell>
          <cell r="BT199" t="str">
            <v/>
          </cell>
          <cell r="BV199" t="b">
            <v>0</v>
          </cell>
          <cell r="BW199">
            <v>6</v>
          </cell>
          <cell r="BX199" t="str">
            <v/>
          </cell>
          <cell r="BY199" t="b">
            <v>0</v>
          </cell>
          <cell r="BZ199" t="b">
            <v>0</v>
          </cell>
          <cell r="CA199">
            <v>6</v>
          </cell>
          <cell r="CB199" t="str">
            <v/>
          </cell>
          <cell r="CD199" t="b">
            <v>0</v>
          </cell>
          <cell r="CE199">
            <v>6</v>
          </cell>
          <cell r="CF199" t="str">
            <v/>
          </cell>
          <cell r="CJ199" t="str">
            <v/>
          </cell>
        </row>
        <row r="200">
          <cell r="A200" t="str">
            <v>Tiger</v>
          </cell>
          <cell r="C200" t="str">
            <v>Large</v>
          </cell>
          <cell r="D200" t="str">
            <v>Animal</v>
          </cell>
          <cell r="F200">
            <v>6</v>
          </cell>
          <cell r="G200">
            <v>40</v>
          </cell>
          <cell r="M200">
            <v>3</v>
          </cell>
          <cell r="N200" t="str">
            <v>2 Claws+5+0+1,Bite+6+0+0,Rake+5+0+0</v>
          </cell>
          <cell r="S200" t="str">
            <v>normal</v>
          </cell>
          <cell r="AA200">
            <v>23</v>
          </cell>
          <cell r="AB200">
            <v>15</v>
          </cell>
          <cell r="AC200">
            <v>17</v>
          </cell>
          <cell r="AD200">
            <v>2</v>
          </cell>
          <cell r="AE200">
            <v>12</v>
          </cell>
          <cell r="AF200">
            <v>6</v>
          </cell>
          <cell r="AG200" t="str">
            <v>balance+4,hide+4,listen,move silently+4,spot,swim</v>
          </cell>
          <cell r="BA200">
            <v>4</v>
          </cell>
          <cell r="BB200" t="str">
            <v>Neutral</v>
          </cell>
          <cell r="BG200">
            <v>7</v>
          </cell>
          <cell r="BM200" t="str">
            <v>MM</v>
          </cell>
          <cell r="BN200">
            <v>281</v>
          </cell>
          <cell r="BP200" t="b">
            <v>1</v>
          </cell>
          <cell r="BQ200" t="b">
            <v>1</v>
          </cell>
          <cell r="BR200" t="b">
            <v>0</v>
          </cell>
          <cell r="BS200">
            <v>6</v>
          </cell>
          <cell r="BT200" t="str">
            <v/>
          </cell>
          <cell r="BV200" t="b">
            <v>0</v>
          </cell>
          <cell r="BW200">
            <v>6</v>
          </cell>
          <cell r="BX200" t="str">
            <v/>
          </cell>
          <cell r="BY200" t="b">
            <v>1</v>
          </cell>
          <cell r="BZ200" t="b">
            <v>0</v>
          </cell>
          <cell r="CA200">
            <v>6</v>
          </cell>
          <cell r="CB200" t="str">
            <v/>
          </cell>
          <cell r="CD200" t="b">
            <v>0</v>
          </cell>
          <cell r="CE200">
            <v>6</v>
          </cell>
          <cell r="CF200" t="str">
            <v/>
          </cell>
          <cell r="CJ200" t="str">
            <v/>
          </cell>
        </row>
        <row r="201">
          <cell r="A201" t="str">
            <v>Toad</v>
          </cell>
          <cell r="C201" t="str">
            <v>Diminutive</v>
          </cell>
          <cell r="D201" t="str">
            <v>Animal</v>
          </cell>
          <cell r="F201">
            <v>0.25</v>
          </cell>
          <cell r="G201">
            <v>5</v>
          </cell>
          <cell r="M201">
            <v>0</v>
          </cell>
          <cell r="N201" t="str">
            <v xml:space="preserve"> ;</v>
          </cell>
          <cell r="O201" t="str">
            <v xml:space="preserve"> ;</v>
          </cell>
          <cell r="S201" t="str">
            <v>normal</v>
          </cell>
          <cell r="AA201">
            <v>1</v>
          </cell>
          <cell r="AB201">
            <v>12</v>
          </cell>
          <cell r="AC201">
            <v>11</v>
          </cell>
          <cell r="AD201">
            <v>1</v>
          </cell>
          <cell r="AE201">
            <v>14</v>
          </cell>
          <cell r="AF201">
            <v>4</v>
          </cell>
          <cell r="AG201" t="str">
            <v>0;0</v>
          </cell>
          <cell r="AH201" t="str">
            <v>0;0</v>
          </cell>
          <cell r="AI201" t="str">
            <v>0;0</v>
          </cell>
          <cell r="AJ201" t="str">
            <v>0;0</v>
          </cell>
          <cell r="AK201" t="str">
            <v>0;0</v>
          </cell>
          <cell r="AL201" t="str">
            <v>0;20</v>
          </cell>
          <cell r="AN201" t="str">
            <v>0;0</v>
          </cell>
          <cell r="AO201" t="str">
            <v>0;-12</v>
          </cell>
          <cell r="AP201" t="str">
            <v>0;2</v>
          </cell>
          <cell r="AQ201" t="str">
            <v>0;0</v>
          </cell>
          <cell r="AR201" t="str">
            <v>0;0</v>
          </cell>
          <cell r="AS201" t="str">
            <v>0;0</v>
          </cell>
          <cell r="AT201" t="str">
            <v>0;0</v>
          </cell>
          <cell r="AU201" t="str">
            <v>0;2</v>
          </cell>
          <cell r="AV201" t="str">
            <v>0;0</v>
          </cell>
          <cell r="AW201" t="str">
            <v>0;0</v>
          </cell>
          <cell r="AX201" t="str">
            <v>Alertness</v>
          </cell>
          <cell r="BA201">
            <v>0</v>
          </cell>
          <cell r="BB201" t="str">
            <v>Neutral</v>
          </cell>
          <cell r="BD201" t="str">
            <v>Amphibious</v>
          </cell>
          <cell r="BF201">
            <v>1</v>
          </cell>
          <cell r="BH201" t="str">
            <v>Normal</v>
          </cell>
          <cell r="BM201" t="str">
            <v>MM</v>
          </cell>
          <cell r="BN201">
            <v>282</v>
          </cell>
          <cell r="BP201" t="b">
            <v>1</v>
          </cell>
          <cell r="BQ201" t="b">
            <v>0</v>
          </cell>
          <cell r="BR201" t="b">
            <v>0</v>
          </cell>
          <cell r="BS201">
            <v>6</v>
          </cell>
          <cell r="BT201" t="str">
            <v/>
          </cell>
          <cell r="BV201" t="b">
            <v>0</v>
          </cell>
          <cell r="BW201">
            <v>6</v>
          </cell>
          <cell r="BX201" t="str">
            <v/>
          </cell>
          <cell r="BZ201" t="b">
            <v>0</v>
          </cell>
          <cell r="CA201">
            <v>6</v>
          </cell>
          <cell r="CB201" t="str">
            <v/>
          </cell>
          <cell r="CD201" t="b">
            <v>0</v>
          </cell>
          <cell r="CE201">
            <v>6</v>
          </cell>
          <cell r="CF201" t="str">
            <v/>
          </cell>
          <cell r="CJ201" t="str">
            <v/>
          </cell>
        </row>
        <row r="202">
          <cell r="A202" t="str">
            <v>Tressym</v>
          </cell>
          <cell r="C202" t="str">
            <v>Tiny</v>
          </cell>
          <cell r="D202" t="str">
            <v>Magical Beast</v>
          </cell>
          <cell r="F202">
            <v>0.5</v>
          </cell>
          <cell r="G202">
            <v>30</v>
          </cell>
          <cell r="J202">
            <v>50</v>
          </cell>
          <cell r="K202" t="str">
            <v>good</v>
          </cell>
          <cell r="M202">
            <v>0</v>
          </cell>
          <cell r="N202" t="str">
            <v>Bite+5+0+1,2 Claws+4+0+0</v>
          </cell>
          <cell r="O202" t="str">
            <v>1d2;1d3;</v>
          </cell>
          <cell r="U202" t="str">
            <v>poison</v>
          </cell>
          <cell r="AA202">
            <v>3</v>
          </cell>
          <cell r="AB202">
            <v>15</v>
          </cell>
          <cell r="AC202">
            <v>10</v>
          </cell>
          <cell r="AD202">
            <v>12</v>
          </cell>
          <cell r="AE202">
            <v>12</v>
          </cell>
          <cell r="AF202">
            <v>13</v>
          </cell>
          <cell r="AG202" t="str">
            <v>0;8</v>
          </cell>
          <cell r="AH202" t="str">
            <v>0;0</v>
          </cell>
          <cell r="AI202" t="str">
            <v>3;0</v>
          </cell>
          <cell r="AJ202" t="str">
            <v>0;0</v>
          </cell>
          <cell r="AK202" t="str">
            <v>0;0</v>
          </cell>
          <cell r="AL202" t="str">
            <v>3;12</v>
          </cell>
          <cell r="AN202" t="str">
            <v>0;0</v>
          </cell>
          <cell r="AO202" t="str">
            <v>0;0</v>
          </cell>
          <cell r="AP202" t="str">
            <v>3;0</v>
          </cell>
          <cell r="AQ202" t="str">
            <v>3;4</v>
          </cell>
          <cell r="AR202" t="str">
            <v>0;0</v>
          </cell>
          <cell r="AS202" t="str">
            <v>0;0</v>
          </cell>
          <cell r="AT202" t="str">
            <v>0;0</v>
          </cell>
          <cell r="AU202" t="str">
            <v>3;0</v>
          </cell>
          <cell r="AV202" t="str">
            <v>0;0</v>
          </cell>
          <cell r="AW202" t="str">
            <v>0;0</v>
          </cell>
          <cell r="AX202" t="str">
            <v>Weapon Finesse;</v>
          </cell>
          <cell r="BB202" t="str">
            <v>Neutral Good</v>
          </cell>
          <cell r="BD202" t="str">
            <v>Scent</v>
          </cell>
          <cell r="BF202">
            <v>5</v>
          </cell>
          <cell r="BH202" t="str">
            <v>Improved</v>
          </cell>
          <cell r="BM202" t="str">
            <v>FRCS</v>
          </cell>
          <cell r="BN202">
            <v>309</v>
          </cell>
          <cell r="BO202" t="str">
            <v>PGtF</v>
          </cell>
          <cell r="BP202" t="b">
            <v>0</v>
          </cell>
          <cell r="BQ202" t="b">
            <v>0</v>
          </cell>
          <cell r="BR202" t="b">
            <v>0</v>
          </cell>
          <cell r="BS202">
            <v>6</v>
          </cell>
          <cell r="BT202" t="str">
            <v/>
          </cell>
          <cell r="BU202" t="b">
            <v>1</v>
          </cell>
          <cell r="BV202" t="b">
            <v>0</v>
          </cell>
          <cell r="BW202">
            <v>6</v>
          </cell>
          <cell r="BX202" t="str">
            <v/>
          </cell>
          <cell r="BZ202" t="b">
            <v>0</v>
          </cell>
          <cell r="CA202">
            <v>6</v>
          </cell>
          <cell r="CB202" t="str">
            <v/>
          </cell>
          <cell r="CD202" t="b">
            <v>0</v>
          </cell>
          <cell r="CE202">
            <v>6</v>
          </cell>
          <cell r="CF202" t="str">
            <v/>
          </cell>
          <cell r="CJ202" t="str">
            <v/>
          </cell>
        </row>
        <row r="203">
          <cell r="A203" t="str">
            <v>Triceratops</v>
          </cell>
          <cell r="C203" t="str">
            <v>Huge</v>
          </cell>
          <cell r="D203" t="str">
            <v>Animal</v>
          </cell>
          <cell r="F203">
            <v>16</v>
          </cell>
          <cell r="G203">
            <v>30</v>
          </cell>
          <cell r="M203">
            <v>11</v>
          </cell>
          <cell r="N203" t="str">
            <v>Gore+14+0+2,Trample+16+0+2</v>
          </cell>
          <cell r="S203" t="str">
            <v>normal</v>
          </cell>
          <cell r="AA203">
            <v>30</v>
          </cell>
          <cell r="AB203">
            <v>9</v>
          </cell>
          <cell r="AC203">
            <v>25</v>
          </cell>
          <cell r="AD203">
            <v>1</v>
          </cell>
          <cell r="AE203">
            <v>12</v>
          </cell>
          <cell r="AF203">
            <v>7</v>
          </cell>
          <cell r="BG203">
            <v>16</v>
          </cell>
          <cell r="BL203" t="str">
            <v>Dinosaur</v>
          </cell>
          <cell r="BM203" t="str">
            <v>MM</v>
          </cell>
          <cell r="BN203">
            <v>61</v>
          </cell>
          <cell r="BP203" t="b">
            <v>1</v>
          </cell>
          <cell r="BQ203" t="b">
            <v>0</v>
          </cell>
          <cell r="BR203" t="b">
            <v>0</v>
          </cell>
          <cell r="BS203">
            <v>6</v>
          </cell>
          <cell r="BT203" t="str">
            <v/>
          </cell>
          <cell r="BV203" t="b">
            <v>0</v>
          </cell>
          <cell r="BW203">
            <v>6</v>
          </cell>
          <cell r="BX203" t="str">
            <v/>
          </cell>
          <cell r="BY203" t="b">
            <v>1</v>
          </cell>
          <cell r="BZ203" t="b">
            <v>0</v>
          </cell>
          <cell r="CA203">
            <v>6</v>
          </cell>
          <cell r="CB203" t="str">
            <v/>
          </cell>
          <cell r="CD203" t="b">
            <v>0</v>
          </cell>
          <cell r="CE203">
            <v>6</v>
          </cell>
          <cell r="CF203" t="str">
            <v/>
          </cell>
          <cell r="CJ203" t="str">
            <v/>
          </cell>
        </row>
        <row r="204">
          <cell r="A204" t="str">
            <v>Tyrannosaurus</v>
          </cell>
          <cell r="C204" t="str">
            <v>Huge</v>
          </cell>
          <cell r="D204" t="str">
            <v>Animal</v>
          </cell>
          <cell r="F204">
            <v>18</v>
          </cell>
          <cell r="G204">
            <v>40</v>
          </cell>
          <cell r="M204">
            <v>5</v>
          </cell>
          <cell r="N204" t="str">
            <v>Bite+6+0+2</v>
          </cell>
          <cell r="S204" t="str">
            <v>normal</v>
          </cell>
          <cell r="AA204">
            <v>28</v>
          </cell>
          <cell r="AB204">
            <v>12</v>
          </cell>
          <cell r="AC204">
            <v>21</v>
          </cell>
          <cell r="AD204">
            <v>2</v>
          </cell>
          <cell r="AE204">
            <v>15</v>
          </cell>
          <cell r="AF204">
            <v>10</v>
          </cell>
          <cell r="BG204">
            <v>16</v>
          </cell>
          <cell r="BL204" t="str">
            <v>Dinosaur</v>
          </cell>
          <cell r="BM204" t="str">
            <v>MM</v>
          </cell>
          <cell r="BN204">
            <v>61</v>
          </cell>
          <cell r="BP204" t="b">
            <v>1</v>
          </cell>
          <cell r="BQ204" t="b">
            <v>0</v>
          </cell>
          <cell r="BR204" t="b">
            <v>0</v>
          </cell>
          <cell r="BS204">
            <v>6</v>
          </cell>
          <cell r="BT204" t="str">
            <v/>
          </cell>
          <cell r="BV204" t="b">
            <v>0</v>
          </cell>
          <cell r="BW204">
            <v>6</v>
          </cell>
          <cell r="BX204" t="str">
            <v/>
          </cell>
          <cell r="BY204" t="b">
            <v>1</v>
          </cell>
          <cell r="BZ204" t="b">
            <v>0</v>
          </cell>
          <cell r="CA204">
            <v>6</v>
          </cell>
          <cell r="CB204" t="str">
            <v/>
          </cell>
          <cell r="CD204" t="b">
            <v>0</v>
          </cell>
          <cell r="CE204">
            <v>6</v>
          </cell>
          <cell r="CF204" t="str">
            <v/>
          </cell>
          <cell r="CJ204" t="str">
            <v/>
          </cell>
        </row>
        <row r="205">
          <cell r="A205" t="str">
            <v>Unicorn</v>
          </cell>
          <cell r="C205" t="str">
            <v>Large</v>
          </cell>
          <cell r="D205" t="str">
            <v>Magical Beast</v>
          </cell>
          <cell r="F205">
            <v>4</v>
          </cell>
          <cell r="G205">
            <v>60</v>
          </cell>
          <cell r="M205">
            <v>6</v>
          </cell>
          <cell r="N205" t="str">
            <v>Horn+5+0+2,2 Hooves+3+0+0</v>
          </cell>
          <cell r="O205" t="str">
            <v>1d8;1d4</v>
          </cell>
          <cell r="AA205">
            <v>20</v>
          </cell>
          <cell r="AB205">
            <v>17</v>
          </cell>
          <cell r="AC205">
            <v>21</v>
          </cell>
          <cell r="AD205">
            <v>10</v>
          </cell>
          <cell r="AE205">
            <v>21</v>
          </cell>
          <cell r="AF205">
            <v>24</v>
          </cell>
          <cell r="BB205" t="str">
            <v>Chaotic Good</v>
          </cell>
          <cell r="BG205">
            <v>7</v>
          </cell>
          <cell r="BM205" t="str">
            <v>MM</v>
          </cell>
          <cell r="BN205">
            <v>249</v>
          </cell>
          <cell r="BP205" t="b">
            <v>1</v>
          </cell>
          <cell r="BQ205" t="b">
            <v>0</v>
          </cell>
          <cell r="BR205" t="b">
            <v>0</v>
          </cell>
          <cell r="BS205">
            <v>6</v>
          </cell>
          <cell r="BT205" t="str">
            <v/>
          </cell>
          <cell r="BV205" t="b">
            <v>0</v>
          </cell>
          <cell r="BW205">
            <v>6</v>
          </cell>
          <cell r="BX205" t="str">
            <v/>
          </cell>
          <cell r="BY205" t="b">
            <v>0</v>
          </cell>
          <cell r="BZ205" t="b">
            <v>0</v>
          </cell>
          <cell r="CA205">
            <v>6</v>
          </cell>
          <cell r="CB205" t="str">
            <v/>
          </cell>
          <cell r="CC205" t="b">
            <v>0</v>
          </cell>
          <cell r="CD205" t="b">
            <v>0</v>
          </cell>
          <cell r="CE205">
            <v>6</v>
          </cell>
          <cell r="CF205" t="str">
            <v/>
          </cell>
          <cell r="CJ205" t="str">
            <v/>
          </cell>
        </row>
        <row r="206">
          <cell r="A206" t="str">
            <v>Vargouille</v>
          </cell>
          <cell r="C206" t="str">
            <v>Small</v>
          </cell>
          <cell r="D206" t="str">
            <v>Magical Beast</v>
          </cell>
          <cell r="F206">
            <v>1</v>
          </cell>
          <cell r="J206">
            <v>30</v>
          </cell>
          <cell r="K206" t="str">
            <v>good</v>
          </cell>
          <cell r="M206">
            <v>0</v>
          </cell>
          <cell r="N206" t="str">
            <v>Bite+5+0+2</v>
          </cell>
          <cell r="O206" t="str">
            <v>1d4;</v>
          </cell>
          <cell r="T206">
            <v>60</v>
          </cell>
          <cell r="AA206">
            <v>10</v>
          </cell>
          <cell r="AB206">
            <v>13</v>
          </cell>
          <cell r="AC206">
            <v>12</v>
          </cell>
          <cell r="AD206">
            <v>5</v>
          </cell>
          <cell r="AE206">
            <v>12</v>
          </cell>
          <cell r="AF206">
            <v>8</v>
          </cell>
          <cell r="AG206" t="str">
            <v>0;0</v>
          </cell>
          <cell r="AH206" t="str">
            <v>0;0</v>
          </cell>
          <cell r="AI206" t="str">
            <v>0;0</v>
          </cell>
          <cell r="AJ206" t="str">
            <v>0;0</v>
          </cell>
          <cell r="AK206" t="str">
            <v>0;0</v>
          </cell>
          <cell r="AL206" t="str">
            <v>4;4</v>
          </cell>
          <cell r="AN206" t="str">
            <v>4;0</v>
          </cell>
          <cell r="AO206" t="str">
            <v>0;0</v>
          </cell>
          <cell r="AP206" t="str">
            <v>4;0</v>
          </cell>
          <cell r="AQ206" t="str">
            <v>4;0</v>
          </cell>
          <cell r="AR206" t="str">
            <v>0;0</v>
          </cell>
          <cell r="AS206" t="str">
            <v>0;0</v>
          </cell>
          <cell r="AT206" t="str">
            <v>0;0</v>
          </cell>
          <cell r="AU206" t="str">
            <v>4;0</v>
          </cell>
          <cell r="AV206" t="str">
            <v>0;0</v>
          </cell>
          <cell r="AW206" t="str">
            <v>0;0</v>
          </cell>
          <cell r="AX206" t="str">
            <v>Weapon Finesse;</v>
          </cell>
          <cell r="BB206" t="str">
            <v>Neutral Evil</v>
          </cell>
          <cell r="BD206" t="str">
            <v>Shriek;Kiss;Poison</v>
          </cell>
          <cell r="BF206">
            <v>7</v>
          </cell>
          <cell r="BH206" t="str">
            <v>Improved</v>
          </cell>
          <cell r="BM206" t="str">
            <v>MM</v>
          </cell>
          <cell r="BP206" t="b">
            <v>1</v>
          </cell>
          <cell r="BQ206" t="b">
            <v>0</v>
          </cell>
          <cell r="BR206" t="b">
            <v>0</v>
          </cell>
          <cell r="BS206">
            <v>6</v>
          </cell>
          <cell r="BT206" t="str">
            <v/>
          </cell>
          <cell r="BV206" t="b">
            <v>0</v>
          </cell>
          <cell r="BW206">
            <v>6</v>
          </cell>
          <cell r="BX206" t="str">
            <v/>
          </cell>
          <cell r="BZ206" t="b">
            <v>0</v>
          </cell>
          <cell r="CA206">
            <v>6</v>
          </cell>
          <cell r="CB206" t="str">
            <v/>
          </cell>
          <cell r="CD206" t="b">
            <v>0</v>
          </cell>
          <cell r="CE206">
            <v>6</v>
          </cell>
          <cell r="CF206" t="str">
            <v/>
          </cell>
          <cell r="CJ206" t="str">
            <v/>
          </cell>
        </row>
        <row r="207">
          <cell r="A207" t="str">
            <v>Weasel</v>
          </cell>
          <cell r="C207" t="str">
            <v>Tiny</v>
          </cell>
          <cell r="D207" t="str">
            <v>Animal</v>
          </cell>
          <cell r="F207">
            <v>0.5</v>
          </cell>
          <cell r="G207">
            <v>20</v>
          </cell>
          <cell r="I207">
            <v>20</v>
          </cell>
          <cell r="M207">
            <v>0</v>
          </cell>
          <cell r="N207" t="str">
            <v>Bite+5+0+2</v>
          </cell>
          <cell r="O207" t="str">
            <v>1d3;</v>
          </cell>
          <cell r="S207" t="str">
            <v>normal</v>
          </cell>
          <cell r="AA207">
            <v>3</v>
          </cell>
          <cell r="AB207">
            <v>15</v>
          </cell>
          <cell r="AC207">
            <v>10</v>
          </cell>
          <cell r="AD207">
            <v>2</v>
          </cell>
          <cell r="AE207">
            <v>12</v>
          </cell>
          <cell r="AF207">
            <v>5</v>
          </cell>
          <cell r="AG207" t="str">
            <v>0;8</v>
          </cell>
          <cell r="AH207" t="str">
            <v>0;0</v>
          </cell>
          <cell r="AI207" t="str">
            <v>0;8</v>
          </cell>
          <cell r="AJ207" t="str">
            <v>0;0</v>
          </cell>
          <cell r="AK207" t="str">
            <v>0;0</v>
          </cell>
          <cell r="AL207" t="str">
            <v>1;8</v>
          </cell>
          <cell r="AN207" t="str">
            <v>0;0</v>
          </cell>
          <cell r="AO207" t="str">
            <v>0;-6</v>
          </cell>
          <cell r="AP207" t="str">
            <v>0;0</v>
          </cell>
          <cell r="AQ207" t="str">
            <v>2;4</v>
          </cell>
          <cell r="AR207" t="str">
            <v>0;0</v>
          </cell>
          <cell r="AS207" t="str">
            <v>0;0</v>
          </cell>
          <cell r="AT207" t="str">
            <v>0;0</v>
          </cell>
          <cell r="AU207" t="str">
            <v>2;0</v>
          </cell>
          <cell r="AV207" t="str">
            <v>0;0</v>
          </cell>
          <cell r="AW207" t="str">
            <v>0;0</v>
          </cell>
          <cell r="AX207" t="str">
            <v>Weapon Finesse</v>
          </cell>
          <cell r="BA207">
            <v>0</v>
          </cell>
          <cell r="BB207" t="str">
            <v>Neutral</v>
          </cell>
          <cell r="BD207" t="str">
            <v>Scent</v>
          </cell>
          <cell r="BF207">
            <v>1</v>
          </cell>
          <cell r="BH207" t="str">
            <v>Normal</v>
          </cell>
          <cell r="BM207" t="str">
            <v>MM</v>
          </cell>
          <cell r="BN207">
            <v>282</v>
          </cell>
          <cell r="BP207" t="b">
            <v>1</v>
          </cell>
          <cell r="BQ207" t="b">
            <v>0</v>
          </cell>
          <cell r="BR207" t="b">
            <v>0</v>
          </cell>
          <cell r="BS207">
            <v>6</v>
          </cell>
          <cell r="BT207" t="str">
            <v/>
          </cell>
          <cell r="BV207" t="b">
            <v>0</v>
          </cell>
          <cell r="BW207">
            <v>6</v>
          </cell>
          <cell r="BX207" t="str">
            <v/>
          </cell>
          <cell r="BZ207" t="b">
            <v>0</v>
          </cell>
          <cell r="CA207">
            <v>6</v>
          </cell>
          <cell r="CB207" t="str">
            <v/>
          </cell>
          <cell r="CD207" t="b">
            <v>0</v>
          </cell>
          <cell r="CE207">
            <v>6</v>
          </cell>
          <cell r="CF207" t="str">
            <v/>
          </cell>
          <cell r="CJ207" t="str">
            <v/>
          </cell>
        </row>
        <row r="208">
          <cell r="A208" t="str">
            <v>Whale, Orca</v>
          </cell>
          <cell r="C208" t="str">
            <v>Huge</v>
          </cell>
          <cell r="D208" t="str">
            <v>Animal</v>
          </cell>
          <cell r="N208" t="str">
            <v/>
          </cell>
          <cell r="BG208">
            <v>10</v>
          </cell>
          <cell r="BM208" t="str">
            <v>MM</v>
          </cell>
          <cell r="BN208">
            <v>283</v>
          </cell>
          <cell r="BP208" t="b">
            <v>1</v>
          </cell>
          <cell r="BQ208" t="b">
            <v>0</v>
          </cell>
          <cell r="BR208" t="b">
            <v>0</v>
          </cell>
          <cell r="BS208">
            <v>6</v>
          </cell>
          <cell r="BT208" t="str">
            <v/>
          </cell>
          <cell r="BV208" t="b">
            <v>0</v>
          </cell>
          <cell r="BW208">
            <v>6</v>
          </cell>
          <cell r="BX208" t="str">
            <v/>
          </cell>
          <cell r="BY208" t="b">
            <v>1</v>
          </cell>
          <cell r="BZ208" t="b">
            <v>0</v>
          </cell>
          <cell r="CA208">
            <v>6</v>
          </cell>
          <cell r="CB208" t="str">
            <v/>
          </cell>
          <cell r="CD208" t="b">
            <v>0</v>
          </cell>
          <cell r="CE208">
            <v>6</v>
          </cell>
          <cell r="CF208" t="str">
            <v/>
          </cell>
          <cell r="CJ208" t="str">
            <v/>
          </cell>
        </row>
        <row r="209">
          <cell r="A209" t="str">
            <v>Winter Wolf</v>
          </cell>
          <cell r="C209" t="str">
            <v>Large</v>
          </cell>
          <cell r="D209" t="str">
            <v>Magical Beast</v>
          </cell>
          <cell r="F209">
            <v>6</v>
          </cell>
          <cell r="G209">
            <v>50</v>
          </cell>
          <cell r="M209">
            <v>5</v>
          </cell>
          <cell r="N209" t="str">
            <v>Bite+5+0+2</v>
          </cell>
          <cell r="O209" t="str">
            <v>1d8;</v>
          </cell>
          <cell r="S209" t="str">
            <v>normal</v>
          </cell>
          <cell r="T209">
            <v>60</v>
          </cell>
          <cell r="U209" t="str">
            <v>cold</v>
          </cell>
          <cell r="V209" t="str">
            <v>fire</v>
          </cell>
          <cell r="AA209">
            <v>18</v>
          </cell>
          <cell r="AB209">
            <v>13</v>
          </cell>
          <cell r="AC209">
            <v>16</v>
          </cell>
          <cell r="AD209">
            <v>9</v>
          </cell>
          <cell r="AE209">
            <v>13</v>
          </cell>
          <cell r="AF209">
            <v>10</v>
          </cell>
          <cell r="AG209" t="str">
            <v>0;0</v>
          </cell>
          <cell r="AH209" t="str">
            <v>0;0</v>
          </cell>
          <cell r="AI209" t="str">
            <v>0;0</v>
          </cell>
          <cell r="AJ209" t="str">
            <v>0;0</v>
          </cell>
          <cell r="AK209" t="str">
            <v>0;0</v>
          </cell>
          <cell r="AL209" t="str">
            <v>0;-2</v>
          </cell>
          <cell r="AN209" t="str">
            <v>0;0</v>
          </cell>
          <cell r="AO209" t="str">
            <v>0;8</v>
          </cell>
          <cell r="AP209" t="str">
            <v>2;3</v>
          </cell>
          <cell r="AQ209" t="str">
            <v>5;1</v>
          </cell>
          <cell r="AR209" t="str">
            <v>0;0</v>
          </cell>
          <cell r="AS209" t="str">
            <v>0;0</v>
          </cell>
          <cell r="AT209" t="str">
            <v>0;0</v>
          </cell>
          <cell r="AU209" t="str">
            <v>2;3</v>
          </cell>
          <cell r="AV209" t="str">
            <v>0;0</v>
          </cell>
          <cell r="AW209" t="str">
            <v>0;0</v>
          </cell>
          <cell r="AX209" t="str">
            <v>Alertness;Improved Initiative;Track;</v>
          </cell>
          <cell r="BB209" t="str">
            <v>Neutral Evil</v>
          </cell>
          <cell r="BD209" t="str">
            <v>Breath Weapon;Freezing Bite;Trip</v>
          </cell>
          <cell r="BF209">
            <v>7</v>
          </cell>
          <cell r="BH209" t="str">
            <v>Improved</v>
          </cell>
          <cell r="BM209" t="str">
            <v>MM</v>
          </cell>
          <cell r="BN209">
            <v>256</v>
          </cell>
          <cell r="BO209" t="str">
            <v>CW</v>
          </cell>
          <cell r="BP209" t="b">
            <v>1</v>
          </cell>
          <cell r="BQ209" t="b">
            <v>0</v>
          </cell>
          <cell r="BR209" t="b">
            <v>0</v>
          </cell>
          <cell r="BS209">
            <v>6</v>
          </cell>
          <cell r="BT209" t="str">
            <v/>
          </cell>
          <cell r="BU209" t="b">
            <v>0</v>
          </cell>
          <cell r="BV209" t="b">
            <v>0</v>
          </cell>
          <cell r="BW209">
            <v>6</v>
          </cell>
          <cell r="BX209" t="str">
            <v/>
          </cell>
          <cell r="BZ209" t="b">
            <v>0</v>
          </cell>
          <cell r="CA209">
            <v>6</v>
          </cell>
          <cell r="CB209" t="str">
            <v/>
          </cell>
          <cell r="CD209" t="b">
            <v>0</v>
          </cell>
          <cell r="CE209">
            <v>6</v>
          </cell>
          <cell r="CF209" t="str">
            <v/>
          </cell>
          <cell r="CJ209" t="str">
            <v/>
          </cell>
        </row>
        <row r="210">
          <cell r="A210" t="str">
            <v>Wolf</v>
          </cell>
          <cell r="C210" t="str">
            <v>Medium</v>
          </cell>
          <cell r="D210" t="str">
            <v>Animal</v>
          </cell>
          <cell r="F210">
            <v>2</v>
          </cell>
          <cell r="G210">
            <v>50</v>
          </cell>
          <cell r="M210">
            <v>2</v>
          </cell>
          <cell r="N210" t="str">
            <v>Bite+5+0+2</v>
          </cell>
          <cell r="S210" t="str">
            <v>normal</v>
          </cell>
          <cell r="AA210">
            <v>13</v>
          </cell>
          <cell r="AB210">
            <v>15</v>
          </cell>
          <cell r="AC210">
            <v>15</v>
          </cell>
          <cell r="AD210">
            <v>2</v>
          </cell>
          <cell r="AE210">
            <v>12</v>
          </cell>
          <cell r="AF210">
            <v>6</v>
          </cell>
          <cell r="AG210" t="str">
            <v>Hide,Listen,Move Silently,Spot</v>
          </cell>
          <cell r="BA210">
            <v>2</v>
          </cell>
          <cell r="BB210" t="str">
            <v>Chaotic Evil</v>
          </cell>
          <cell r="BG210">
            <v>1</v>
          </cell>
          <cell r="BM210" t="str">
            <v>MM</v>
          </cell>
          <cell r="BN210">
            <v>283</v>
          </cell>
          <cell r="BP210" t="b">
            <v>1</v>
          </cell>
          <cell r="BQ210" t="b">
            <v>1</v>
          </cell>
          <cell r="BR210" t="b">
            <v>0</v>
          </cell>
          <cell r="BS210">
            <v>6</v>
          </cell>
          <cell r="BT210" t="str">
            <v/>
          </cell>
          <cell r="BV210" t="b">
            <v>0</v>
          </cell>
          <cell r="BW210">
            <v>6</v>
          </cell>
          <cell r="BX210" t="str">
            <v/>
          </cell>
          <cell r="BY210" t="b">
            <v>1</v>
          </cell>
          <cell r="BZ210" t="b">
            <v>0</v>
          </cell>
          <cell r="CA210">
            <v>6</v>
          </cell>
          <cell r="CB210" t="str">
            <v/>
          </cell>
          <cell r="CD210" t="b">
            <v>0</v>
          </cell>
          <cell r="CE210">
            <v>6</v>
          </cell>
          <cell r="CF210" t="str">
            <v/>
          </cell>
          <cell r="CJ210" t="str">
            <v/>
          </cell>
        </row>
        <row r="211">
          <cell r="A211" t="str">
            <v>Wolf Lizard</v>
          </cell>
          <cell r="N211" t="str">
            <v/>
          </cell>
          <cell r="BG211">
            <v>1</v>
          </cell>
          <cell r="BM211" t="str">
            <v>PGtA</v>
          </cell>
          <cell r="BP211" t="b">
            <v>0</v>
          </cell>
          <cell r="BQ211" t="b">
            <v>0</v>
          </cell>
          <cell r="BR211" t="b">
            <v>0</v>
          </cell>
          <cell r="BS211">
            <v>6</v>
          </cell>
          <cell r="BT211" t="str">
            <v/>
          </cell>
          <cell r="BV211" t="b">
            <v>0</v>
          </cell>
          <cell r="BW211">
            <v>6</v>
          </cell>
          <cell r="BX211" t="str">
            <v/>
          </cell>
          <cell r="BY211" t="b">
            <v>1</v>
          </cell>
          <cell r="BZ211" t="b">
            <v>0</v>
          </cell>
          <cell r="CA211">
            <v>6</v>
          </cell>
          <cell r="CB211" t="str">
            <v/>
          </cell>
          <cell r="CD211" t="b">
            <v>0</v>
          </cell>
          <cell r="CE211">
            <v>6</v>
          </cell>
          <cell r="CF211" t="str">
            <v/>
          </cell>
          <cell r="CJ211" t="str">
            <v/>
          </cell>
        </row>
        <row r="212">
          <cell r="A212" t="str">
            <v>Wolverine</v>
          </cell>
          <cell r="C212" t="str">
            <v>Medium</v>
          </cell>
          <cell r="D212" t="str">
            <v>Animal</v>
          </cell>
          <cell r="N212" t="str">
            <v/>
          </cell>
          <cell r="BG212">
            <v>4</v>
          </cell>
          <cell r="BM212" t="str">
            <v>MM</v>
          </cell>
          <cell r="BN212">
            <v>283</v>
          </cell>
          <cell r="BP212" t="b">
            <v>1</v>
          </cell>
          <cell r="BQ212" t="b">
            <v>0</v>
          </cell>
          <cell r="BR212" t="b">
            <v>0</v>
          </cell>
          <cell r="BS212">
            <v>6</v>
          </cell>
          <cell r="BT212" t="str">
            <v/>
          </cell>
          <cell r="BV212" t="b">
            <v>0</v>
          </cell>
          <cell r="BW212">
            <v>6</v>
          </cell>
          <cell r="BX212" t="str">
            <v/>
          </cell>
          <cell r="BY212" t="b">
            <v>1</v>
          </cell>
          <cell r="BZ212" t="b">
            <v>0</v>
          </cell>
          <cell r="CA212">
            <v>6</v>
          </cell>
          <cell r="CB212" t="str">
            <v/>
          </cell>
          <cell r="CD212" t="b">
            <v>0</v>
          </cell>
          <cell r="CE212">
            <v>6</v>
          </cell>
          <cell r="CF212" t="str">
            <v/>
          </cell>
          <cell r="CJ212" t="str">
            <v/>
          </cell>
        </row>
        <row r="213">
          <cell r="A213" t="str">
            <v>Worg</v>
          </cell>
          <cell r="C213" t="str">
            <v>Medium</v>
          </cell>
          <cell r="D213" t="str">
            <v>Magical Beast</v>
          </cell>
          <cell r="F213">
            <v>4</v>
          </cell>
          <cell r="G213">
            <v>50</v>
          </cell>
          <cell r="M213">
            <v>2</v>
          </cell>
          <cell r="N213" t="str">
            <v>Bite+5+0+2</v>
          </cell>
          <cell r="O213" t="str">
            <v>1d6;</v>
          </cell>
          <cell r="S213" t="str">
            <v>normal</v>
          </cell>
          <cell r="T213">
            <v>60</v>
          </cell>
          <cell r="AA213">
            <v>17</v>
          </cell>
          <cell r="AB213">
            <v>15</v>
          </cell>
          <cell r="AC213">
            <v>15</v>
          </cell>
          <cell r="AD213">
            <v>6</v>
          </cell>
          <cell r="AE213">
            <v>14</v>
          </cell>
          <cell r="AF213">
            <v>10</v>
          </cell>
          <cell r="AG213" t="str">
            <v>0;0</v>
          </cell>
          <cell r="AH213" t="str">
            <v>0;0</v>
          </cell>
          <cell r="AI213" t="str">
            <v>0;0</v>
          </cell>
          <cell r="AJ213" t="str">
            <v>0;0</v>
          </cell>
          <cell r="AK213" t="str">
            <v>0;0</v>
          </cell>
          <cell r="AL213" t="str">
            <v>0;2</v>
          </cell>
          <cell r="AN213" t="str">
            <v>0;0</v>
          </cell>
          <cell r="AO213" t="str">
            <v>0;8</v>
          </cell>
          <cell r="AP213" t="str">
            <v>1;3</v>
          </cell>
          <cell r="AQ213" t="str">
            <v>3;1</v>
          </cell>
          <cell r="AR213" t="str">
            <v>0;0</v>
          </cell>
          <cell r="AS213" t="str">
            <v>0;0</v>
          </cell>
          <cell r="AT213" t="str">
            <v>0;0</v>
          </cell>
          <cell r="AU213" t="str">
            <v>1;3</v>
          </cell>
          <cell r="AV213" t="str">
            <v>0;0</v>
          </cell>
          <cell r="AW213" t="str">
            <v>0;0</v>
          </cell>
          <cell r="AX213" t="str">
            <v>Alertness;Track;</v>
          </cell>
          <cell r="BB213" t="str">
            <v>Neutral Evil</v>
          </cell>
          <cell r="BD213" t="str">
            <v>Trip;Scent</v>
          </cell>
          <cell r="BF213">
            <v>3</v>
          </cell>
          <cell r="BH213" t="str">
            <v>Improved</v>
          </cell>
          <cell r="BM213" t="str">
            <v>MM</v>
          </cell>
          <cell r="BN213">
            <v>256</v>
          </cell>
          <cell r="BO213" t="str">
            <v>CW</v>
          </cell>
          <cell r="BP213" t="b">
            <v>1</v>
          </cell>
          <cell r="BQ213" t="b">
            <v>0</v>
          </cell>
          <cell r="BR213" t="b">
            <v>0</v>
          </cell>
          <cell r="BS213">
            <v>6</v>
          </cell>
          <cell r="BT213" t="str">
            <v/>
          </cell>
          <cell r="BU213" t="b">
            <v>0</v>
          </cell>
          <cell r="BV213" t="b">
            <v>0</v>
          </cell>
          <cell r="BW213">
            <v>6</v>
          </cell>
          <cell r="BX213" t="str">
            <v/>
          </cell>
          <cell r="BZ213" t="b">
            <v>0</v>
          </cell>
          <cell r="CA213">
            <v>6</v>
          </cell>
          <cell r="CB213" t="str">
            <v/>
          </cell>
          <cell r="CD213" t="b">
            <v>0</v>
          </cell>
          <cell r="CE213">
            <v>6</v>
          </cell>
          <cell r="CF213" t="str">
            <v/>
          </cell>
          <cell r="CJ213" t="str">
            <v/>
          </cell>
        </row>
        <row r="214">
          <cell r="A214" t="str">
            <v>Custom Familiar</v>
          </cell>
          <cell r="C214" t="str">
            <v/>
          </cell>
          <cell r="D214" t="str">
            <v>Magical Beast</v>
          </cell>
          <cell r="F214">
            <v>0</v>
          </cell>
          <cell r="G214">
            <v>0</v>
          </cell>
          <cell r="H214">
            <v>0</v>
          </cell>
          <cell r="I214">
            <v>0</v>
          </cell>
          <cell r="J214">
            <v>0</v>
          </cell>
          <cell r="K214" t="str">
            <v/>
          </cell>
          <cell r="L214">
            <v>0</v>
          </cell>
          <cell r="M214">
            <v>0</v>
          </cell>
          <cell r="N214" t="str">
            <v/>
          </cell>
          <cell r="O214" t="str">
            <v/>
          </cell>
          <cell r="X214" t="str">
            <v/>
          </cell>
          <cell r="Y214" t="str">
            <v/>
          </cell>
          <cell r="AA214">
            <v>0</v>
          </cell>
          <cell r="AB214">
            <v>0</v>
          </cell>
          <cell r="AC214">
            <v>0</v>
          </cell>
          <cell r="AD214">
            <v>0</v>
          </cell>
          <cell r="AE214">
            <v>0</v>
          </cell>
          <cell r="AF214">
            <v>0</v>
          </cell>
          <cell r="AG214" t="str">
            <v>0;0</v>
          </cell>
          <cell r="AH214" t="str">
            <v>0;0</v>
          </cell>
          <cell r="AI214" t="str">
            <v>0;0</v>
          </cell>
          <cell r="AJ214" t="str">
            <v>0;0</v>
          </cell>
          <cell r="AK214" t="str">
            <v>0;0</v>
          </cell>
          <cell r="AL214" t="str">
            <v>0;0</v>
          </cell>
          <cell r="AN214" t="str">
            <v>0;0</v>
          </cell>
          <cell r="AO214" t="str">
            <v>0;0</v>
          </cell>
          <cell r="AP214" t="str">
            <v>0;0</v>
          </cell>
          <cell r="AQ214" t="str">
            <v>0;0</v>
          </cell>
          <cell r="AR214" t="str">
            <v>0;0</v>
          </cell>
          <cell r="AS214" t="str">
            <v>0;0</v>
          </cell>
          <cell r="AT214" t="str">
            <v>0;0</v>
          </cell>
          <cell r="AU214" t="str">
            <v>0;0</v>
          </cell>
          <cell r="AV214" t="str">
            <v>0;0</v>
          </cell>
          <cell r="AW214" t="str">
            <v>0;0</v>
          </cell>
          <cell r="AX214" t="str">
            <v/>
          </cell>
          <cell r="BB214" t="str">
            <v/>
          </cell>
          <cell r="BD214" t="str">
            <v/>
          </cell>
          <cell r="BF214">
            <v>1</v>
          </cell>
          <cell r="BM214" t="str">
            <v>CUST`</v>
          </cell>
          <cell r="BQ214" t="b">
            <v>0</v>
          </cell>
          <cell r="BR214" t="b">
            <v>0</v>
          </cell>
          <cell r="BS214">
            <v>6</v>
          </cell>
          <cell r="BT214" t="str">
            <v/>
          </cell>
          <cell r="BV214" t="b">
            <v>0</v>
          </cell>
          <cell r="BW214">
            <v>6</v>
          </cell>
          <cell r="BX214" t="str">
            <v/>
          </cell>
          <cell r="BZ214" t="b">
            <v>0</v>
          </cell>
          <cell r="CA214">
            <v>6</v>
          </cell>
          <cell r="CB214" t="str">
            <v/>
          </cell>
          <cell r="CD214" t="b">
            <v>0</v>
          </cell>
          <cell r="CE214">
            <v>6</v>
          </cell>
          <cell r="CF214" t="str">
            <v/>
          </cell>
          <cell r="CJ214" t="str">
            <v/>
          </cell>
        </row>
      </sheetData>
      <sheetData sheetId="53">
        <row r="1">
          <cell r="U1" t="str">
            <v>Arms</v>
          </cell>
          <cell r="V1" t="str">
            <v>B</v>
          </cell>
        </row>
        <row r="2">
          <cell r="F2" t="str">
            <v>Normal</v>
          </cell>
          <cell r="H2" t="str">
            <v>Normal</v>
          </cell>
          <cell r="U2" t="str">
            <v>Bite</v>
          </cell>
          <cell r="V2" t="str">
            <v>P/B/S</v>
          </cell>
          <cell r="Y2" t="str">
            <v>One-handed</v>
          </cell>
          <cell r="AC2" t="str">
            <v>Bow, Bone</v>
          </cell>
          <cell r="AD2" t="str">
            <v>Longbow</v>
          </cell>
          <cell r="AG2" t="str">
            <v>Lightblade, Elven</v>
          </cell>
          <cell r="AH2" t="str">
            <v>Sword, Short</v>
          </cell>
          <cell r="AQ2" t="str">
            <v/>
          </cell>
        </row>
        <row r="3">
          <cell r="F3" t="str">
            <v>Masterwork</v>
          </cell>
          <cell r="H3" t="str">
            <v>12 Str (+1)</v>
          </cell>
          <cell r="K3" t="str">
            <v>Fine</v>
          </cell>
          <cell r="L3" t="str">
            <v>Diminutive</v>
          </cell>
          <cell r="M3" t="str">
            <v>Tiny</v>
          </cell>
          <cell r="N3" t="str">
            <v>Small</v>
          </cell>
          <cell r="O3" t="str">
            <v>Medium</v>
          </cell>
          <cell r="P3" t="str">
            <v>Large</v>
          </cell>
          <cell r="Q3" t="str">
            <v>Huge</v>
          </cell>
          <cell r="R3" t="str">
            <v>Gargantuan</v>
          </cell>
          <cell r="S3" t="str">
            <v>Colossal</v>
          </cell>
          <cell r="U3" t="str">
            <v>Chains</v>
          </cell>
          <cell r="V3" t="str">
            <v>S</v>
          </cell>
          <cell r="Y3" t="str">
            <v>Two-handed</v>
          </cell>
          <cell r="AC3" t="str">
            <v>Whip-dagger</v>
          </cell>
          <cell r="AD3" t="str">
            <v>Whip</v>
          </cell>
          <cell r="AG3" t="str">
            <v>Thinblade, Elven</v>
          </cell>
          <cell r="AH3" t="str">
            <v>Longsword</v>
          </cell>
        </row>
        <row r="4">
          <cell r="F4" t="str">
            <v>Greater Masterwork</v>
          </cell>
          <cell r="H4" t="str">
            <v>14 Str (+2)</v>
          </cell>
          <cell r="O4">
            <v>1</v>
          </cell>
          <cell r="P4" t="str">
            <v>1d2</v>
          </cell>
          <cell r="Q4" t="str">
            <v>1d3</v>
          </cell>
          <cell r="R4" t="str">
            <v>1d4</v>
          </cell>
          <cell r="S4" t="str">
            <v>1d6</v>
          </cell>
          <cell r="U4" t="str">
            <v>Claw</v>
          </cell>
          <cell r="V4" t="str">
            <v>P</v>
          </cell>
          <cell r="Y4" t="str">
            <v>Thrown</v>
          </cell>
          <cell r="AC4" t="str">
            <v>Dagger, Barbed</v>
          </cell>
          <cell r="AD4" t="str">
            <v>Dagger</v>
          </cell>
        </row>
        <row r="5">
          <cell r="F5" t="str">
            <v>+1</v>
          </cell>
          <cell r="H5" t="str">
            <v>16 Str (+3)</v>
          </cell>
          <cell r="N5">
            <v>1</v>
          </cell>
          <cell r="O5" t="str">
            <v>1d2</v>
          </cell>
          <cell r="P5" t="str">
            <v>1d3</v>
          </cell>
          <cell r="Q5" t="str">
            <v>1d4</v>
          </cell>
          <cell r="R5" t="str">
            <v>1d6</v>
          </cell>
          <cell r="S5" t="str">
            <v>1d8</v>
          </cell>
          <cell r="U5" t="str">
            <v>Claws</v>
          </cell>
          <cell r="V5" t="str">
            <v>P</v>
          </cell>
          <cell r="Y5" t="str">
            <v>Two-Weapon (primary)</v>
          </cell>
          <cell r="AC5" t="str">
            <v>Longaxe</v>
          </cell>
          <cell r="AD5" t="str">
            <v>Greataxe</v>
          </cell>
        </row>
        <row r="6">
          <cell r="F6" t="str">
            <v>+1 GMW</v>
          </cell>
          <cell r="H6" t="str">
            <v>18 Str (+4)</v>
          </cell>
          <cell r="M6">
            <v>1</v>
          </cell>
          <cell r="N6" t="str">
            <v>1d2</v>
          </cell>
          <cell r="O6" t="str">
            <v>1d3</v>
          </cell>
          <cell r="P6" t="str">
            <v>1d4</v>
          </cell>
          <cell r="Q6" t="str">
            <v>1d6</v>
          </cell>
          <cell r="R6" t="str">
            <v>1d8</v>
          </cell>
          <cell r="S6" t="str">
            <v>2d6</v>
          </cell>
          <cell r="U6" t="str">
            <v>Foreclaws</v>
          </cell>
          <cell r="V6" t="str">
            <v>P</v>
          </cell>
          <cell r="Y6" t="str">
            <v>Two-Weapon (secondary)</v>
          </cell>
          <cell r="AC6" t="str">
            <v>Longstaff</v>
          </cell>
          <cell r="AD6" t="str">
            <v>Quarterstaff</v>
          </cell>
        </row>
        <row r="7">
          <cell r="F7" t="str">
            <v>+2</v>
          </cell>
          <cell r="H7" t="str">
            <v>20 Str (+5)</v>
          </cell>
          <cell r="L7">
            <v>1</v>
          </cell>
          <cell r="M7" t="str">
            <v>1d2</v>
          </cell>
          <cell r="N7" t="str">
            <v>1d3</v>
          </cell>
          <cell r="O7" t="str">
            <v>1d4</v>
          </cell>
          <cell r="P7" t="str">
            <v>1d6</v>
          </cell>
          <cell r="Q7" t="str">
            <v>1d8</v>
          </cell>
          <cell r="R7" t="str">
            <v>2d6</v>
          </cell>
          <cell r="S7" t="str">
            <v>3d6</v>
          </cell>
          <cell r="U7" t="str">
            <v>Gore</v>
          </cell>
          <cell r="V7" t="str">
            <v>P/B</v>
          </cell>
          <cell r="Y7" t="str">
            <v>Double-weapon (primary)</v>
          </cell>
          <cell r="AC7" t="str">
            <v>Rapier, Quickblade</v>
          </cell>
          <cell r="AD7" t="str">
            <v>Rapier</v>
          </cell>
        </row>
        <row r="8">
          <cell r="F8" t="str">
            <v>+3</v>
          </cell>
          <cell r="H8" t="str">
            <v>22 Str (+6)</v>
          </cell>
          <cell r="K8">
            <v>1</v>
          </cell>
          <cell r="L8" t="str">
            <v>1d2</v>
          </cell>
          <cell r="M8" t="str">
            <v>1d3</v>
          </cell>
          <cell r="N8" t="str">
            <v>1d4</v>
          </cell>
          <cell r="O8" t="str">
            <v>1d6</v>
          </cell>
          <cell r="P8" t="str">
            <v>1d8</v>
          </cell>
          <cell r="Q8" t="str">
            <v>2d6</v>
          </cell>
          <cell r="R8" t="str">
            <v>3d6</v>
          </cell>
          <cell r="S8" t="str">
            <v>4d6</v>
          </cell>
          <cell r="U8" t="str">
            <v>Head Butt</v>
          </cell>
          <cell r="V8" t="str">
            <v>B</v>
          </cell>
          <cell r="Y8" t="str">
            <v>Double-weapon (secondary)</v>
          </cell>
          <cell r="AC8" t="str">
            <v>Lightblade, Elven</v>
          </cell>
          <cell r="AD8" t="str">
            <v>Rapier</v>
          </cell>
        </row>
        <row r="9">
          <cell r="F9" t="str">
            <v>+4</v>
          </cell>
          <cell r="H9" t="str">
            <v>24 Str (+7)</v>
          </cell>
          <cell r="K9" t="str">
            <v>1d2</v>
          </cell>
          <cell r="L9" t="str">
            <v>1d3</v>
          </cell>
          <cell r="M9" t="str">
            <v>1d4</v>
          </cell>
          <cell r="N9" t="str">
            <v>1d6</v>
          </cell>
          <cell r="O9" t="str">
            <v>1d8</v>
          </cell>
          <cell r="P9" t="str">
            <v>2d6</v>
          </cell>
          <cell r="Q9" t="str">
            <v>3d6</v>
          </cell>
          <cell r="R9" t="str">
            <v>4d6</v>
          </cell>
          <cell r="S9" t="str">
            <v>6d6</v>
          </cell>
          <cell r="U9" t="str">
            <v>Hooves</v>
          </cell>
          <cell r="V9" t="str">
            <v>B</v>
          </cell>
          <cell r="Y9" t="str">
            <v>Primary Natural</v>
          </cell>
          <cell r="AC9" t="str">
            <v>Thinblade, Elven</v>
          </cell>
          <cell r="AD9" t="str">
            <v>Rapier</v>
          </cell>
        </row>
        <row r="10">
          <cell r="F10" t="str">
            <v>+5</v>
          </cell>
          <cell r="H10" t="str">
            <v>26 Str (+8)</v>
          </cell>
          <cell r="K10" t="str">
            <v>1d3</v>
          </cell>
          <cell r="L10" t="str">
            <v>1d4</v>
          </cell>
          <cell r="M10" t="str">
            <v>1d6</v>
          </cell>
          <cell r="N10" t="str">
            <v>1d8</v>
          </cell>
          <cell r="O10" t="str">
            <v>1d10</v>
          </cell>
          <cell r="P10" t="str">
            <v>2d8</v>
          </cell>
          <cell r="Q10" t="str">
            <v>3d8</v>
          </cell>
          <cell r="R10" t="str">
            <v>4d8</v>
          </cell>
          <cell r="S10" t="str">
            <v>6d8</v>
          </cell>
          <cell r="U10" t="str">
            <v>Horn</v>
          </cell>
          <cell r="V10" t="str">
            <v>P/B</v>
          </cell>
          <cell r="Y10" t="str">
            <v>Secondary Natural</v>
          </cell>
          <cell r="AC10" t="str">
            <v>Courtblade, Elven</v>
          </cell>
          <cell r="AD10" t="str">
            <v>Greatsword</v>
          </cell>
        </row>
        <row r="11">
          <cell r="A11" t="str">
            <v/>
          </cell>
          <cell r="F11" t="str">
            <v>+6</v>
          </cell>
          <cell r="H11" t="str">
            <v>28 Str (+9)</v>
          </cell>
          <cell r="K11" t="str">
            <v>1d4</v>
          </cell>
          <cell r="L11" t="str">
            <v>1d6</v>
          </cell>
          <cell r="M11" t="str">
            <v>1d8</v>
          </cell>
          <cell r="N11" t="str">
            <v>1d10</v>
          </cell>
          <cell r="O11" t="str">
            <v>1d12</v>
          </cell>
          <cell r="P11" t="str">
            <v>3d6</v>
          </cell>
          <cell r="Q11" t="str">
            <v>4d6</v>
          </cell>
          <cell r="R11" t="str">
            <v>6d6</v>
          </cell>
          <cell r="S11" t="str">
            <v>8d6</v>
          </cell>
          <cell r="U11" t="str">
            <v>Horns</v>
          </cell>
          <cell r="V11" t="str">
            <v>P/B</v>
          </cell>
          <cell r="Y11" t="str">
            <v>Multi-Weapon (primary)</v>
          </cell>
          <cell r="AC11" t="str">
            <v>Sword, Short Broadblade</v>
          </cell>
          <cell r="AD11" t="str">
            <v>Sword, Short</v>
          </cell>
        </row>
        <row r="12">
          <cell r="A12" t="str">
            <v xml:space="preserve">× Proficient with all simple weapons.
</v>
          </cell>
          <cell r="F12" t="str">
            <v>+7</v>
          </cell>
          <cell r="H12" t="str">
            <v>30 Str (+10)</v>
          </cell>
          <cell r="K12" t="str">
            <v>1d2</v>
          </cell>
          <cell r="L12" t="str">
            <v>1d3</v>
          </cell>
          <cell r="M12" t="str">
            <v>1d4</v>
          </cell>
          <cell r="N12" t="str">
            <v>1d6</v>
          </cell>
          <cell r="O12" t="str">
            <v>2d4</v>
          </cell>
          <cell r="P12" t="str">
            <v>2d6</v>
          </cell>
          <cell r="Q12" t="str">
            <v>3d6</v>
          </cell>
          <cell r="R12" t="str">
            <v>4d6</v>
          </cell>
          <cell r="S12" t="str">
            <v>6d6</v>
          </cell>
          <cell r="U12" t="str">
            <v>Rake</v>
          </cell>
          <cell r="V12" t="str">
            <v>P/S</v>
          </cell>
          <cell r="Y12" t="str">
            <v>Multi-Weapon (secondary)</v>
          </cell>
          <cell r="AC12" t="str">
            <v>Longbow</v>
          </cell>
          <cell r="AD12" t="str">
            <v>Longbow, Composite</v>
          </cell>
        </row>
        <row r="13">
          <cell r="F13" t="str">
            <v>+8</v>
          </cell>
          <cell r="H13" t="str">
            <v>32 Str (+11)</v>
          </cell>
          <cell r="K13" t="str">
            <v>1d4</v>
          </cell>
          <cell r="L13" t="str">
            <v>1d6</v>
          </cell>
          <cell r="M13" t="str">
            <v>1d8</v>
          </cell>
          <cell r="N13" t="str">
            <v>1d10</v>
          </cell>
          <cell r="O13" t="str">
            <v>2d6</v>
          </cell>
          <cell r="P13" t="str">
            <v>3d6</v>
          </cell>
          <cell r="Q13" t="str">
            <v>4d6</v>
          </cell>
          <cell r="R13" t="str">
            <v>6d6</v>
          </cell>
          <cell r="S13" t="str">
            <v>8d6</v>
          </cell>
          <cell r="U13" t="str">
            <v>Rakes</v>
          </cell>
          <cell r="V13" t="str">
            <v>P/S</v>
          </cell>
          <cell r="AC13" t="str">
            <v>Shortbow</v>
          </cell>
          <cell r="AD13" t="str">
            <v>Shortbow, Composite</v>
          </cell>
        </row>
        <row r="14">
          <cell r="F14" t="str">
            <v>+9</v>
          </cell>
          <cell r="H14" t="str">
            <v>34 Str(+12)</v>
          </cell>
          <cell r="K14" t="str">
            <v>1d6</v>
          </cell>
          <cell r="L14" t="str">
            <v>1d8</v>
          </cell>
          <cell r="M14" t="str">
            <v>1d10</v>
          </cell>
          <cell r="N14" t="str">
            <v>2d6</v>
          </cell>
          <cell r="O14" t="str">
            <v>2d8</v>
          </cell>
          <cell r="P14" t="str">
            <v>3d8</v>
          </cell>
          <cell r="Q14" t="str">
            <v>4d8</v>
          </cell>
          <cell r="R14" t="str">
            <v>6d8</v>
          </cell>
          <cell r="S14" t="str">
            <v>8d8</v>
          </cell>
          <cell r="U14" t="str">
            <v>Slam</v>
          </cell>
          <cell r="V14" t="str">
            <v>B</v>
          </cell>
          <cell r="AC14" t="str">
            <v>Longbow, Composite</v>
          </cell>
          <cell r="AD14" t="str">
            <v>Longbow</v>
          </cell>
        </row>
        <row r="15">
          <cell r="A15" t="str">
            <v>× Proficient with all simple weapons.</v>
          </cell>
          <cell r="F15" t="str">
            <v>+10</v>
          </cell>
          <cell r="H15" t="str">
            <v>36 Str (+13)</v>
          </cell>
          <cell r="K15" t="str">
            <v>1d8</v>
          </cell>
          <cell r="L15" t="str">
            <v>1d10</v>
          </cell>
          <cell r="M15" t="str">
            <v>2d6</v>
          </cell>
          <cell r="N15" t="str">
            <v>2d8</v>
          </cell>
          <cell r="O15" t="str">
            <v>2d10</v>
          </cell>
          <cell r="P15" t="str">
            <v>4d8</v>
          </cell>
          <cell r="Q15" t="str">
            <v>6d8</v>
          </cell>
          <cell r="R15" t="str">
            <v>8d8</v>
          </cell>
          <cell r="S15" t="str">
            <v>12d8</v>
          </cell>
          <cell r="U15" t="str">
            <v>Slams</v>
          </cell>
          <cell r="V15" t="str">
            <v>B</v>
          </cell>
          <cell r="AC15" t="str">
            <v>Shortbow, Composite</v>
          </cell>
          <cell r="AD15" t="str">
            <v>Shortbow</v>
          </cell>
        </row>
        <row r="16">
          <cell r="F16" t="str">
            <v>+11</v>
          </cell>
          <cell r="H16" t="str">
            <v>38 Str (+14)</v>
          </cell>
          <cell r="K16" t="str">
            <v>1d2</v>
          </cell>
          <cell r="L16" t="str">
            <v>1d3</v>
          </cell>
          <cell r="M16" t="str">
            <v>1d4</v>
          </cell>
          <cell r="N16" t="str">
            <v>1d6</v>
          </cell>
          <cell r="O16" t="str">
            <v>1d8</v>
          </cell>
          <cell r="P16" t="str">
            <v>1d10</v>
          </cell>
          <cell r="Q16" t="str">
            <v>1d12</v>
          </cell>
          <cell r="R16" t="str">
            <v>3d6</v>
          </cell>
          <cell r="S16" t="str">
            <v>4d6</v>
          </cell>
          <cell r="U16" t="str">
            <v>Spine</v>
          </cell>
          <cell r="V16" t="str">
            <v>P</v>
          </cell>
          <cell r="AC16" t="str">
            <v>Alchemy Blade</v>
          </cell>
          <cell r="AD16" t="str">
            <v>Sword, Short</v>
          </cell>
        </row>
        <row r="17">
          <cell r="F17" t="str">
            <v>+12</v>
          </cell>
          <cell r="H17" t="str">
            <v>40 Str (+15)</v>
          </cell>
          <cell r="K17" t="str">
            <v>1d2</v>
          </cell>
          <cell r="L17" t="str">
            <v>1d3</v>
          </cell>
          <cell r="M17" t="str">
            <v>1d4</v>
          </cell>
          <cell r="N17" t="str">
            <v>1d6</v>
          </cell>
          <cell r="O17" t="str">
            <v>1d8</v>
          </cell>
          <cell r="P17" t="str">
            <v>2d6</v>
          </cell>
          <cell r="Q17" t="str">
            <v>2d8</v>
          </cell>
          <cell r="R17" t="str">
            <v>3d8</v>
          </cell>
          <cell r="S17" t="str">
            <v>4d8</v>
          </cell>
          <cell r="U17" t="str">
            <v>Stamps</v>
          </cell>
          <cell r="V17" t="str">
            <v>B</v>
          </cell>
          <cell r="AC17" t="str">
            <v>Spear Spikard</v>
          </cell>
          <cell r="AD17" t="str">
            <v>Shortspear</v>
          </cell>
        </row>
        <row r="18">
          <cell r="F18" t="str">
            <v>+13</v>
          </cell>
          <cell r="H18" t="str">
            <v>42 Str (+16)</v>
          </cell>
          <cell r="K18">
            <v>1</v>
          </cell>
          <cell r="L18" t="str">
            <v>1d2</v>
          </cell>
          <cell r="M18" t="str">
            <v>1d3</v>
          </cell>
          <cell r="N18" t="str">
            <v>1d4</v>
          </cell>
          <cell r="O18" t="str">
            <v>1d6</v>
          </cell>
          <cell r="P18" t="str">
            <v>2d4</v>
          </cell>
          <cell r="Q18" t="str">
            <v>2d6</v>
          </cell>
          <cell r="R18" t="str">
            <v>3d6</v>
          </cell>
          <cell r="S18" t="str">
            <v>4d6</v>
          </cell>
          <cell r="U18" t="str">
            <v>Sting</v>
          </cell>
          <cell r="V18" t="str">
            <v>P</v>
          </cell>
        </row>
        <row r="19">
          <cell r="F19" t="str">
            <v>+14</v>
          </cell>
          <cell r="H19" t="str">
            <v>44 Str (+17)</v>
          </cell>
          <cell r="K19" t="str">
            <v>1d6</v>
          </cell>
          <cell r="L19" t="str">
            <v>1d8</v>
          </cell>
          <cell r="M19" t="str">
            <v>1d10</v>
          </cell>
          <cell r="N19" t="str">
            <v>2d6</v>
          </cell>
          <cell r="O19" t="str">
            <v>2d8</v>
          </cell>
          <cell r="P19" t="str">
            <v>2d10</v>
          </cell>
          <cell r="Q19" t="str">
            <v>2d12</v>
          </cell>
          <cell r="R19" t="str">
            <v>6d6</v>
          </cell>
          <cell r="S19" t="str">
            <v>8d6</v>
          </cell>
          <cell r="U19" t="str">
            <v>Tail Slap</v>
          </cell>
          <cell r="V19" t="str">
            <v>B</v>
          </cell>
        </row>
        <row r="20">
          <cell r="F20" t="str">
            <v>+15</v>
          </cell>
          <cell r="H20" t="str">
            <v>46 Str (+18)</v>
          </cell>
          <cell r="U20" t="str">
            <v>Talon</v>
          </cell>
          <cell r="V20" t="str">
            <v>P</v>
          </cell>
        </row>
        <row r="21">
          <cell r="A21" t="str">
            <v>Atlatl</v>
          </cell>
          <cell r="F21" t="str">
            <v>+16</v>
          </cell>
          <cell r="H21" t="str">
            <v>48 Str (+19)</v>
          </cell>
          <cell r="U21" t="str">
            <v>Talons</v>
          </cell>
          <cell r="V21" t="str">
            <v>P</v>
          </cell>
        </row>
        <row r="22">
          <cell r="F22" t="str">
            <v>+17</v>
          </cell>
          <cell r="H22" t="str">
            <v>50 Str (+20)</v>
          </cell>
          <cell r="U22" t="str">
            <v>Tentacle</v>
          </cell>
          <cell r="V22" t="str">
            <v>B</v>
          </cell>
        </row>
        <row r="23">
          <cell r="F23" t="str">
            <v>+18</v>
          </cell>
          <cell r="H23" t="str">
            <v>52 Str (+21)</v>
          </cell>
          <cell r="U23" t="str">
            <v>Tentacles</v>
          </cell>
          <cell r="V23" t="str">
            <v>B</v>
          </cell>
        </row>
        <row r="24">
          <cell r="F24" t="str">
            <v>+19</v>
          </cell>
          <cell r="H24" t="str">
            <v>54 Str (+22)</v>
          </cell>
          <cell r="U24" t="str">
            <v>Trample</v>
          </cell>
          <cell r="V24" t="str">
            <v>B</v>
          </cell>
        </row>
        <row r="25">
          <cell r="F25" t="str">
            <v>+20</v>
          </cell>
          <cell r="H25" t="str">
            <v>56 Str (+23)</v>
          </cell>
          <cell r="U25" t="str">
            <v>Wings</v>
          </cell>
          <cell r="V25" t="str">
            <v>B</v>
          </cell>
        </row>
        <row r="26">
          <cell r="H26" t="str">
            <v>58 Str (+24)</v>
          </cell>
        </row>
        <row r="27">
          <cell r="H27" t="str">
            <v>60 Str (+25)</v>
          </cell>
        </row>
        <row r="32">
          <cell r="A32" t="str">
            <v>Select A Weapon</v>
          </cell>
          <cell r="B32" t="str">
            <v>Select A Weapon</v>
          </cell>
          <cell r="C32" t="str">
            <v>Source</v>
          </cell>
          <cell r="D32" t="str">
            <v>Cat</v>
          </cell>
          <cell r="E32" t="str">
            <v>Size</v>
          </cell>
          <cell r="F32" t="str">
            <v>Dmg1(M)</v>
          </cell>
          <cell r="G32" t="str">
            <v>Dmg2(M)</v>
          </cell>
          <cell r="H32" t="str">
            <v>Threat</v>
          </cell>
          <cell r="I32" t="str">
            <v>Crit1</v>
          </cell>
          <cell r="J32" t="str">
            <v>Crit2</v>
          </cell>
          <cell r="K32" t="str">
            <v>Range</v>
          </cell>
          <cell r="L32" t="str">
            <v>Wgt</v>
          </cell>
          <cell r="M32" t="str">
            <v>Type</v>
          </cell>
          <cell r="N32" t="str">
            <v>Nonlethal</v>
          </cell>
          <cell r="O32" t="str">
            <v>Reach</v>
          </cell>
          <cell r="P32" t="str">
            <v>Special</v>
          </cell>
          <cell r="Q32" t="str">
            <v>List</v>
          </cell>
          <cell r="R32" t="str">
            <v>Deity</v>
          </cell>
          <cell r="S32" t="str">
            <v>Feat</v>
          </cell>
          <cell r="T32" t="str">
            <v>Prof</v>
          </cell>
          <cell r="U32" t="str">
            <v>Proficient?</v>
          </cell>
          <cell r="V32">
            <v>21</v>
          </cell>
          <cell r="W32">
            <v>22</v>
          </cell>
          <cell r="X32">
            <v>0</v>
          </cell>
          <cell r="Y32" t="str">
            <v>Feat or List</v>
          </cell>
          <cell r="Z32">
            <v>0</v>
          </cell>
          <cell r="AA32" t="str">
            <v>Simples</v>
          </cell>
          <cell r="AB32">
            <v>0</v>
          </cell>
          <cell r="AC32" t="str">
            <v>Martials</v>
          </cell>
          <cell r="AD32">
            <v>0</v>
          </cell>
          <cell r="AE32" t="str">
            <v>Exotics</v>
          </cell>
          <cell r="AF32" t="str">
            <v>SimpleList</v>
          </cell>
          <cell r="AG32" t="str">
            <v>MartialList</v>
          </cell>
          <cell r="AJ32" t="str">
            <v>ExoticList</v>
          </cell>
          <cell r="AM32" t="str">
            <v>Select A Weapon</v>
          </cell>
          <cell r="AN32" t="str">
            <v>Feat/List</v>
          </cell>
        </row>
        <row r="33">
          <cell r="A33" t="str">
            <v>Alchemy Blade</v>
          </cell>
          <cell r="B33" t="str">
            <v>Alchemy Blade</v>
          </cell>
          <cell r="D33" t="str">
            <v>E</v>
          </cell>
          <cell r="E33" t="str">
            <v>L</v>
          </cell>
          <cell r="F33">
            <v>5</v>
          </cell>
          <cell r="H33">
            <v>19</v>
          </cell>
          <cell r="I33">
            <v>2</v>
          </cell>
          <cell r="L33">
            <v>2</v>
          </cell>
          <cell r="M33" t="str">
            <v>P</v>
          </cell>
          <cell r="R33" t="b">
            <v>0</v>
          </cell>
          <cell r="S33" t="b">
            <v>0</v>
          </cell>
          <cell r="T33" t="b">
            <v>0</v>
          </cell>
          <cell r="U33" t="b">
            <v>0</v>
          </cell>
          <cell r="V33">
            <v>0</v>
          </cell>
          <cell r="W33" t="str">
            <v>Profs</v>
          </cell>
          <cell r="X33">
            <v>0</v>
          </cell>
          <cell r="Y33" t="str">
            <v/>
          </cell>
          <cell r="Z33">
            <v>0</v>
          </cell>
          <cell r="AA33" t="str">
            <v/>
          </cell>
          <cell r="AB33">
            <v>0</v>
          </cell>
          <cell r="AC33" t="str">
            <v/>
          </cell>
          <cell r="AD33">
            <v>1</v>
          </cell>
          <cell r="AE33" t="str">
            <v>Alchemy Blade</v>
          </cell>
          <cell r="AF33" t="str">
            <v>Blade, Retractable</v>
          </cell>
          <cell r="AG33" t="str">
            <v>Atlatl</v>
          </cell>
          <cell r="AH33">
            <v>0</v>
          </cell>
          <cell r="AI33" t="str">
            <v>Atlatl</v>
          </cell>
          <cell r="AJ33" t="str">
            <v>Alchemy Blade</v>
          </cell>
          <cell r="AK33">
            <v>0</v>
          </cell>
          <cell r="AL33" t="str">
            <v>Alchemy Blade</v>
          </cell>
          <cell r="AM33" t="str">
            <v>Blade, Retractable</v>
          </cell>
          <cell r="AN33" t="str">
            <v/>
          </cell>
          <cell r="AO33">
            <v>0</v>
          </cell>
          <cell r="AP33" t="str">
            <v/>
          </cell>
          <cell r="AQ33" t="str">
            <v/>
          </cell>
          <cell r="AR33">
            <v>0</v>
          </cell>
          <cell r="AS33" t="str">
            <v>Alchemy Blade</v>
          </cell>
        </row>
        <row r="34">
          <cell r="A34" t="str">
            <v>Annulat</v>
          </cell>
          <cell r="B34" t="str">
            <v>Annulat</v>
          </cell>
          <cell r="D34" t="str">
            <v>E</v>
          </cell>
          <cell r="E34" t="str">
            <v>R</v>
          </cell>
          <cell r="F34">
            <v>5</v>
          </cell>
          <cell r="H34">
            <v>19</v>
          </cell>
          <cell r="I34">
            <v>2</v>
          </cell>
          <cell r="K34">
            <v>30</v>
          </cell>
          <cell r="L34">
            <v>0.5</v>
          </cell>
          <cell r="M34" t="str">
            <v>S</v>
          </cell>
          <cell r="P34" t="str">
            <v>T</v>
          </cell>
          <cell r="Q34" t="b">
            <v>0</v>
          </cell>
          <cell r="R34" t="b">
            <v>0</v>
          </cell>
          <cell r="S34" t="b">
            <v>0</v>
          </cell>
          <cell r="T34" t="b">
            <v>0</v>
          </cell>
          <cell r="U34" t="b">
            <v>0</v>
          </cell>
          <cell r="V34">
            <v>0</v>
          </cell>
          <cell r="W34" t="str">
            <v/>
          </cell>
          <cell r="X34">
            <v>0</v>
          </cell>
          <cell r="Y34" t="str">
            <v/>
          </cell>
          <cell r="Z34">
            <v>0</v>
          </cell>
          <cell r="AA34" t="str">
            <v/>
          </cell>
          <cell r="AB34">
            <v>0</v>
          </cell>
          <cell r="AC34" t="str">
            <v/>
          </cell>
          <cell r="AD34">
            <v>2</v>
          </cell>
          <cell r="AE34" t="str">
            <v>Annulat</v>
          </cell>
          <cell r="AF34" t="str">
            <v>Blowgun</v>
          </cell>
          <cell r="AG34" t="str">
            <v>Axe, Throwing</v>
          </cell>
          <cell r="AH34">
            <v>4</v>
          </cell>
          <cell r="AI34" t="str">
            <v>Throwing Axe</v>
          </cell>
          <cell r="AJ34" t="str">
            <v>Annulat</v>
          </cell>
          <cell r="AK34">
            <v>0</v>
          </cell>
          <cell r="AL34" t="str">
            <v>Annulat</v>
          </cell>
          <cell r="AM34" t="str">
            <v>Catspaw</v>
          </cell>
          <cell r="AN34" t="str">
            <v/>
          </cell>
          <cell r="AO34">
            <v>0</v>
          </cell>
          <cell r="AP34" t="str">
            <v/>
          </cell>
          <cell r="AQ34" t="str">
            <v/>
          </cell>
          <cell r="AR34">
            <v>0</v>
          </cell>
          <cell r="AS34" t="str">
            <v>Annulat</v>
          </cell>
        </row>
        <row r="35">
          <cell r="A35" t="str">
            <v>Atlatl</v>
          </cell>
          <cell r="B35" t="str">
            <v>Atlatl</v>
          </cell>
          <cell r="D35" t="str">
            <v>M</v>
          </cell>
          <cell r="E35" t="str">
            <v>R</v>
          </cell>
          <cell r="F35">
            <v>4</v>
          </cell>
          <cell r="H35">
            <v>20</v>
          </cell>
          <cell r="I35">
            <v>3</v>
          </cell>
          <cell r="K35">
            <v>50</v>
          </cell>
          <cell r="L35">
            <v>2</v>
          </cell>
          <cell r="M35" t="str">
            <v>P</v>
          </cell>
          <cell r="R35" t="b">
            <v>0</v>
          </cell>
          <cell r="S35" t="b">
            <v>0</v>
          </cell>
          <cell r="T35" t="b">
            <v>0</v>
          </cell>
          <cell r="U35" t="b">
            <v>0</v>
          </cell>
          <cell r="V35">
            <v>0</v>
          </cell>
          <cell r="W35" t="str">
            <v/>
          </cell>
          <cell r="X35">
            <v>0</v>
          </cell>
          <cell r="Y35" t="str">
            <v/>
          </cell>
          <cell r="Z35">
            <v>0</v>
          </cell>
          <cell r="AA35" t="str">
            <v/>
          </cell>
          <cell r="AB35">
            <v>1</v>
          </cell>
          <cell r="AC35" t="str">
            <v>Atlatl</v>
          </cell>
          <cell r="AD35">
            <v>2</v>
          </cell>
          <cell r="AE35" t="str">
            <v/>
          </cell>
          <cell r="AF35" t="str">
            <v>Catspaw</v>
          </cell>
          <cell r="AG35" t="str">
            <v>Battleaxe</v>
          </cell>
          <cell r="AH35">
            <v>0</v>
          </cell>
          <cell r="AI35" t="str">
            <v>Battleaxe</v>
          </cell>
          <cell r="AJ35" t="str">
            <v>Axe, Ice</v>
          </cell>
          <cell r="AK35">
            <v>4</v>
          </cell>
          <cell r="AL35" t="str">
            <v>Ice Axe</v>
          </cell>
          <cell r="AM35" t="str">
            <v>Club</v>
          </cell>
          <cell r="AN35" t="str">
            <v/>
          </cell>
          <cell r="AO35">
            <v>0</v>
          </cell>
          <cell r="AP35" t="str">
            <v/>
          </cell>
          <cell r="AQ35" t="str">
            <v/>
          </cell>
          <cell r="AR35">
            <v>0</v>
          </cell>
          <cell r="AS35" t="str">
            <v>Atlatl</v>
          </cell>
        </row>
        <row r="36">
          <cell r="A36" t="str">
            <v>Axe, Ice</v>
          </cell>
          <cell r="B36" t="str">
            <v>Axe, Ice</v>
          </cell>
          <cell r="D36" t="str">
            <v>E</v>
          </cell>
          <cell r="E36" t="str">
            <v>O</v>
          </cell>
          <cell r="F36">
            <v>5</v>
          </cell>
          <cell r="H36">
            <v>20</v>
          </cell>
          <cell r="I36">
            <v>4</v>
          </cell>
          <cell r="L36">
            <v>5</v>
          </cell>
          <cell r="M36" t="str">
            <v>S/P</v>
          </cell>
          <cell r="R36" t="b">
            <v>0</v>
          </cell>
          <cell r="S36" t="b">
            <v>0</v>
          </cell>
          <cell r="T36" t="b">
            <v>0</v>
          </cell>
          <cell r="U36" t="b">
            <v>0</v>
          </cell>
          <cell r="V36">
            <v>0</v>
          </cell>
          <cell r="W36" t="str">
            <v/>
          </cell>
          <cell r="X36">
            <v>0</v>
          </cell>
          <cell r="Y36" t="str">
            <v/>
          </cell>
          <cell r="Z36">
            <v>0</v>
          </cell>
          <cell r="AA36" t="str">
            <v/>
          </cell>
          <cell r="AB36">
            <v>1</v>
          </cell>
          <cell r="AC36" t="str">
            <v/>
          </cell>
          <cell r="AD36">
            <v>3</v>
          </cell>
          <cell r="AE36" t="str">
            <v>Axe, Ice</v>
          </cell>
          <cell r="AF36" t="str">
            <v>Club</v>
          </cell>
          <cell r="AG36" t="str">
            <v>Bayonet</v>
          </cell>
          <cell r="AH36">
            <v>0</v>
          </cell>
          <cell r="AI36" t="str">
            <v>Bayonet</v>
          </cell>
          <cell r="AJ36" t="str">
            <v>Axe, Orc Double</v>
          </cell>
          <cell r="AK36">
            <v>4</v>
          </cell>
          <cell r="AL36" t="str">
            <v>Orc Double Axe</v>
          </cell>
          <cell r="AM36" t="str">
            <v>Crossbow, Heavy</v>
          </cell>
          <cell r="AN36" t="str">
            <v/>
          </cell>
          <cell r="AO36">
            <v>0</v>
          </cell>
          <cell r="AP36" t="str">
            <v/>
          </cell>
          <cell r="AQ36" t="str">
            <v/>
          </cell>
          <cell r="AR36">
            <v>4</v>
          </cell>
          <cell r="AS36" t="str">
            <v>Ice Axe</v>
          </cell>
        </row>
        <row r="37">
          <cell r="A37" t="str">
            <v>Axe, Orc Double</v>
          </cell>
          <cell r="B37" t="str">
            <v>Axe, Orc Double</v>
          </cell>
          <cell r="D37" t="str">
            <v>E</v>
          </cell>
          <cell r="E37" t="str">
            <v>T</v>
          </cell>
          <cell r="F37">
            <v>6</v>
          </cell>
          <cell r="G37">
            <v>6</v>
          </cell>
          <cell r="H37">
            <v>20</v>
          </cell>
          <cell r="I37">
            <v>3</v>
          </cell>
          <cell r="J37">
            <v>3</v>
          </cell>
          <cell r="L37">
            <v>15</v>
          </cell>
          <cell r="M37" t="str">
            <v>S</v>
          </cell>
          <cell r="P37" t="str">
            <v/>
          </cell>
          <cell r="Q37" t="b">
            <v>0</v>
          </cell>
          <cell r="R37" t="b">
            <v>0</v>
          </cell>
          <cell r="S37" t="b">
            <v>0</v>
          </cell>
          <cell r="T37" t="b">
            <v>0</v>
          </cell>
          <cell r="U37" t="b">
            <v>0</v>
          </cell>
          <cell r="V37">
            <v>0</v>
          </cell>
          <cell r="W37" t="str">
            <v/>
          </cell>
          <cell r="X37">
            <v>0</v>
          </cell>
          <cell r="Y37" t="str">
            <v/>
          </cell>
          <cell r="Z37">
            <v>0</v>
          </cell>
          <cell r="AA37" t="str">
            <v/>
          </cell>
          <cell r="AB37">
            <v>1</v>
          </cell>
          <cell r="AC37" t="str">
            <v/>
          </cell>
          <cell r="AD37">
            <v>4</v>
          </cell>
          <cell r="AE37" t="str">
            <v>Axe, Orc Double</v>
          </cell>
          <cell r="AF37" t="str">
            <v>Crossbow, Heavy</v>
          </cell>
          <cell r="AG37" t="str">
            <v>Cutlass</v>
          </cell>
          <cell r="AH37">
            <v>0</v>
          </cell>
          <cell r="AI37" t="str">
            <v>Cutlass</v>
          </cell>
          <cell r="AJ37" t="str">
            <v>Battle Flag</v>
          </cell>
          <cell r="AK37">
            <v>0</v>
          </cell>
          <cell r="AL37" t="str">
            <v>Battle Flag</v>
          </cell>
          <cell r="AM37" t="str">
            <v>Crossbow, Light</v>
          </cell>
          <cell r="AN37" t="str">
            <v/>
          </cell>
          <cell r="AO37">
            <v>0</v>
          </cell>
          <cell r="AP37" t="str">
            <v/>
          </cell>
          <cell r="AQ37" t="str">
            <v/>
          </cell>
          <cell r="AR37">
            <v>4</v>
          </cell>
          <cell r="AS37" t="str">
            <v>Orc Double Axe</v>
          </cell>
        </row>
        <row r="38">
          <cell r="A38" t="str">
            <v>Axe, Throwing</v>
          </cell>
          <cell r="B38" t="str">
            <v>Axe, Throwing</v>
          </cell>
          <cell r="D38" t="str">
            <v>M</v>
          </cell>
          <cell r="E38" t="str">
            <v>L</v>
          </cell>
          <cell r="F38">
            <v>5</v>
          </cell>
          <cell r="H38">
            <v>20</v>
          </cell>
          <cell r="I38">
            <v>2</v>
          </cell>
          <cell r="K38">
            <v>10</v>
          </cell>
          <cell r="L38">
            <v>2</v>
          </cell>
          <cell r="M38" t="str">
            <v>S</v>
          </cell>
          <cell r="P38" t="str">
            <v>T</v>
          </cell>
          <cell r="Q38" t="b">
            <v>0</v>
          </cell>
          <cell r="R38" t="b">
            <v>0</v>
          </cell>
          <cell r="S38" t="b">
            <v>0</v>
          </cell>
          <cell r="T38" t="b">
            <v>0</v>
          </cell>
          <cell r="U38" t="b">
            <v>0</v>
          </cell>
          <cell r="V38">
            <v>0</v>
          </cell>
          <cell r="W38" t="str">
            <v/>
          </cell>
          <cell r="X38">
            <v>0</v>
          </cell>
          <cell r="Y38" t="str">
            <v/>
          </cell>
          <cell r="Z38">
            <v>0</v>
          </cell>
          <cell r="AA38" t="str">
            <v/>
          </cell>
          <cell r="AB38">
            <v>2</v>
          </cell>
          <cell r="AC38" t="str">
            <v>Axe, Throwing</v>
          </cell>
          <cell r="AD38">
            <v>4</v>
          </cell>
          <cell r="AE38" t="str">
            <v/>
          </cell>
          <cell r="AF38" t="str">
            <v>Crossbow, Light</v>
          </cell>
          <cell r="AG38" t="str">
            <v>Dart thruster</v>
          </cell>
          <cell r="AH38">
            <v>0</v>
          </cell>
          <cell r="AI38" t="str">
            <v>Dart thruster</v>
          </cell>
          <cell r="AJ38" t="str">
            <v>Battlehorn</v>
          </cell>
          <cell r="AK38">
            <v>0</v>
          </cell>
          <cell r="AL38" t="str">
            <v>Battlehorn</v>
          </cell>
          <cell r="AM38" t="str">
            <v>Dagger</v>
          </cell>
          <cell r="AN38" t="str">
            <v/>
          </cell>
          <cell r="AO38">
            <v>0</v>
          </cell>
          <cell r="AP38" t="str">
            <v/>
          </cell>
          <cell r="AQ38" t="str">
            <v/>
          </cell>
          <cell r="AR38">
            <v>4</v>
          </cell>
          <cell r="AS38" t="str">
            <v>Throwing Axe</v>
          </cell>
        </row>
        <row r="39">
          <cell r="A39" t="str">
            <v>Battleaxe</v>
          </cell>
          <cell r="B39" t="str">
            <v>Battleaxe</v>
          </cell>
          <cell r="D39" t="str">
            <v>M</v>
          </cell>
          <cell r="E39" t="str">
            <v>O</v>
          </cell>
          <cell r="F39">
            <v>6</v>
          </cell>
          <cell r="H39">
            <v>20</v>
          </cell>
          <cell r="I39">
            <v>3</v>
          </cell>
          <cell r="L39">
            <v>6</v>
          </cell>
          <cell r="M39" t="str">
            <v>S</v>
          </cell>
          <cell r="Q39" t="b">
            <v>0</v>
          </cell>
          <cell r="R39" t="b">
            <v>0</v>
          </cell>
          <cell r="S39" t="b">
            <v>0</v>
          </cell>
          <cell r="T39" t="b">
            <v>0</v>
          </cell>
          <cell r="U39" t="b">
            <v>0</v>
          </cell>
          <cell r="V39">
            <v>0</v>
          </cell>
          <cell r="W39" t="str">
            <v/>
          </cell>
          <cell r="X39">
            <v>0</v>
          </cell>
          <cell r="Y39" t="str">
            <v/>
          </cell>
          <cell r="Z39">
            <v>0</v>
          </cell>
          <cell r="AA39" t="str">
            <v/>
          </cell>
          <cell r="AB39">
            <v>3</v>
          </cell>
          <cell r="AC39" t="str">
            <v>Battleaxe</v>
          </cell>
          <cell r="AD39">
            <v>4</v>
          </cell>
          <cell r="AE39" t="str">
            <v/>
          </cell>
          <cell r="AF39" t="str">
            <v>Dagger</v>
          </cell>
          <cell r="AG39" t="str">
            <v>Falchion</v>
          </cell>
          <cell r="AH39">
            <v>0</v>
          </cell>
          <cell r="AI39" t="str">
            <v>Falchion</v>
          </cell>
          <cell r="AJ39" t="str">
            <v>Battlepick, Gnome</v>
          </cell>
          <cell r="AK39">
            <v>11</v>
          </cell>
          <cell r="AL39" t="str">
            <v>Gnome Battlepick</v>
          </cell>
          <cell r="AM39" t="str">
            <v>Dagger, Punching</v>
          </cell>
          <cell r="AN39" t="str">
            <v/>
          </cell>
          <cell r="AO39">
            <v>0</v>
          </cell>
          <cell r="AP39" t="str">
            <v/>
          </cell>
          <cell r="AQ39" t="str">
            <v/>
          </cell>
          <cell r="AR39">
            <v>0</v>
          </cell>
          <cell r="AS39" t="str">
            <v>Battleaxe</v>
          </cell>
        </row>
        <row r="40">
          <cell r="A40" t="str">
            <v>Battle Flag</v>
          </cell>
          <cell r="B40" t="str">
            <v>Battle Flag</v>
          </cell>
          <cell r="D40" t="str">
            <v>E</v>
          </cell>
          <cell r="E40" t="str">
            <v>O</v>
          </cell>
          <cell r="F40">
            <v>6</v>
          </cell>
          <cell r="H40">
            <v>20</v>
          </cell>
          <cell r="I40">
            <v>3</v>
          </cell>
          <cell r="M40" t="str">
            <v>P</v>
          </cell>
          <cell r="R40" t="b">
            <v>0</v>
          </cell>
          <cell r="S40" t="b">
            <v>0</v>
          </cell>
          <cell r="T40" t="b">
            <v>0</v>
          </cell>
          <cell r="U40" t="b">
            <v>0</v>
          </cell>
          <cell r="V40">
            <v>0</v>
          </cell>
          <cell r="W40" t="str">
            <v/>
          </cell>
          <cell r="X40">
            <v>0</v>
          </cell>
          <cell r="Y40" t="str">
            <v/>
          </cell>
          <cell r="Z40">
            <v>0</v>
          </cell>
          <cell r="AA40" t="str">
            <v/>
          </cell>
          <cell r="AB40">
            <v>3</v>
          </cell>
          <cell r="AC40" t="str">
            <v/>
          </cell>
          <cell r="AD40">
            <v>5</v>
          </cell>
          <cell r="AE40" t="str">
            <v>Battle Flag</v>
          </cell>
          <cell r="AF40" t="str">
            <v>Dagger, Punching</v>
          </cell>
          <cell r="AG40" t="str">
            <v>Flail</v>
          </cell>
          <cell r="AH40">
            <v>0</v>
          </cell>
          <cell r="AI40" t="str">
            <v>Flail</v>
          </cell>
          <cell r="AJ40" t="str">
            <v>Blade, Skipping</v>
          </cell>
          <cell r="AK40">
            <v>6</v>
          </cell>
          <cell r="AL40" t="str">
            <v>Skipping Blade</v>
          </cell>
          <cell r="AM40" t="str">
            <v>Dart</v>
          </cell>
          <cell r="AN40" t="str">
            <v/>
          </cell>
          <cell r="AO40">
            <v>0</v>
          </cell>
          <cell r="AP40" t="str">
            <v/>
          </cell>
          <cell r="AQ40" t="str">
            <v/>
          </cell>
          <cell r="AR40">
            <v>0</v>
          </cell>
          <cell r="AS40" t="str">
            <v>Battle Flag</v>
          </cell>
        </row>
        <row r="41">
          <cell r="A41" t="str">
            <v>Battlehorn</v>
          </cell>
          <cell r="B41" t="str">
            <v>Battlehorn</v>
          </cell>
          <cell r="D41" t="str">
            <v>E</v>
          </cell>
          <cell r="E41" t="str">
            <v>T</v>
          </cell>
          <cell r="F41">
            <v>6</v>
          </cell>
          <cell r="G41">
            <v>6</v>
          </cell>
          <cell r="H41">
            <v>20</v>
          </cell>
          <cell r="I41">
            <v>3</v>
          </cell>
          <cell r="J41">
            <v>3</v>
          </cell>
          <cell r="L41">
            <v>10</v>
          </cell>
          <cell r="M41" t="str">
            <v>P</v>
          </cell>
          <cell r="R41" t="b">
            <v>0</v>
          </cell>
          <cell r="S41" t="b">
            <v>0</v>
          </cell>
          <cell r="T41" t="b">
            <v>0</v>
          </cell>
          <cell r="U41" t="b">
            <v>0</v>
          </cell>
          <cell r="V41">
            <v>0</v>
          </cell>
          <cell r="W41" t="str">
            <v/>
          </cell>
          <cell r="X41">
            <v>0</v>
          </cell>
          <cell r="Y41" t="str">
            <v/>
          </cell>
          <cell r="Z41">
            <v>0</v>
          </cell>
          <cell r="AA41" t="str">
            <v/>
          </cell>
          <cell r="AB41">
            <v>3</v>
          </cell>
          <cell r="AC41" t="str">
            <v/>
          </cell>
          <cell r="AD41">
            <v>6</v>
          </cell>
          <cell r="AE41" t="str">
            <v>Battlehorn</v>
          </cell>
          <cell r="AF41" t="str">
            <v>Dart</v>
          </cell>
          <cell r="AG41" t="str">
            <v>Flail, Heavy</v>
          </cell>
          <cell r="AH41">
            <v>6</v>
          </cell>
          <cell r="AI41" t="str">
            <v>Heavy Flail</v>
          </cell>
          <cell r="AJ41" t="str">
            <v>Blowgun, Greater</v>
          </cell>
          <cell r="AK41">
            <v>8</v>
          </cell>
          <cell r="AL41" t="str">
            <v>Greater Blowgun</v>
          </cell>
          <cell r="AM41" t="str">
            <v>Gauntlet</v>
          </cell>
          <cell r="AN41" t="str">
            <v/>
          </cell>
          <cell r="AO41">
            <v>0</v>
          </cell>
          <cell r="AP41" t="str">
            <v/>
          </cell>
          <cell r="AQ41" t="str">
            <v/>
          </cell>
          <cell r="AR41">
            <v>0</v>
          </cell>
          <cell r="AS41" t="str">
            <v>Battlehorn</v>
          </cell>
        </row>
        <row r="42">
          <cell r="A42" t="str">
            <v>Battlepick, Gnome</v>
          </cell>
          <cell r="B42" t="str">
            <v>Battlepick, Gnome</v>
          </cell>
          <cell r="D42" t="str">
            <v>E</v>
          </cell>
          <cell r="E42" t="str">
            <v>O</v>
          </cell>
          <cell r="F42">
            <v>5</v>
          </cell>
          <cell r="H42">
            <v>20</v>
          </cell>
          <cell r="I42">
            <v>4</v>
          </cell>
          <cell r="L42">
            <v>5</v>
          </cell>
          <cell r="M42" t="str">
            <v>P</v>
          </cell>
          <cell r="P42" t="str">
            <v/>
          </cell>
          <cell r="Q42" t="b">
            <v>0</v>
          </cell>
          <cell r="R42" t="b">
            <v>0</v>
          </cell>
          <cell r="S42" t="b">
            <v>0</v>
          </cell>
          <cell r="T42" t="b">
            <v>0</v>
          </cell>
          <cell r="U42" t="b">
            <v>0</v>
          </cell>
          <cell r="V42">
            <v>0</v>
          </cell>
          <cell r="W42" t="str">
            <v/>
          </cell>
          <cell r="X42">
            <v>0</v>
          </cell>
          <cell r="Y42" t="str">
            <v/>
          </cell>
          <cell r="Z42">
            <v>0</v>
          </cell>
          <cell r="AA42" t="str">
            <v/>
          </cell>
          <cell r="AB42">
            <v>3</v>
          </cell>
          <cell r="AC42" t="str">
            <v/>
          </cell>
          <cell r="AD42">
            <v>7</v>
          </cell>
          <cell r="AE42" t="str">
            <v>Battlepick, Gnome</v>
          </cell>
          <cell r="AF42" t="str">
            <v>Gauntlet</v>
          </cell>
          <cell r="AG42" t="str">
            <v>Glaive</v>
          </cell>
          <cell r="AH42">
            <v>0</v>
          </cell>
          <cell r="AI42" t="str">
            <v>Glaive</v>
          </cell>
          <cell r="AJ42" t="str">
            <v>Blunderbuss</v>
          </cell>
          <cell r="AK42">
            <v>0</v>
          </cell>
          <cell r="AL42" t="str">
            <v>Blunderbuss</v>
          </cell>
          <cell r="AM42" t="str">
            <v>Gauntlet, Spiked</v>
          </cell>
          <cell r="AN42" t="str">
            <v/>
          </cell>
          <cell r="AO42">
            <v>0</v>
          </cell>
          <cell r="AP42" t="str">
            <v/>
          </cell>
          <cell r="AQ42" t="str">
            <v/>
          </cell>
          <cell r="AR42">
            <v>11</v>
          </cell>
          <cell r="AS42" t="str">
            <v>Gnome Battlepick</v>
          </cell>
        </row>
        <row r="43">
          <cell r="A43" t="str">
            <v>Bayonet</v>
          </cell>
          <cell r="B43" t="str">
            <v>Bayonet</v>
          </cell>
          <cell r="D43" t="str">
            <v>M</v>
          </cell>
          <cell r="E43" t="str">
            <v>T</v>
          </cell>
          <cell r="F43">
            <v>6</v>
          </cell>
          <cell r="H43">
            <v>20</v>
          </cell>
          <cell r="I43">
            <v>2</v>
          </cell>
          <cell r="L43">
            <v>0.5</v>
          </cell>
          <cell r="M43" t="str">
            <v>P</v>
          </cell>
          <cell r="R43" t="b">
            <v>0</v>
          </cell>
          <cell r="S43" t="b">
            <v>0</v>
          </cell>
          <cell r="T43" t="b">
            <v>0</v>
          </cell>
          <cell r="U43" t="b">
            <v>0</v>
          </cell>
          <cell r="V43">
            <v>0</v>
          </cell>
          <cell r="W43" t="str">
            <v/>
          </cell>
          <cell r="X43">
            <v>0</v>
          </cell>
          <cell r="Y43" t="str">
            <v/>
          </cell>
          <cell r="Z43">
            <v>0</v>
          </cell>
          <cell r="AA43" t="str">
            <v/>
          </cell>
          <cell r="AB43">
            <v>4</v>
          </cell>
          <cell r="AC43" t="str">
            <v>Bayonet</v>
          </cell>
          <cell r="AD43">
            <v>7</v>
          </cell>
          <cell r="AE43" t="str">
            <v/>
          </cell>
          <cell r="AF43" t="str">
            <v>Gauntlet, Spiked</v>
          </cell>
          <cell r="AG43" t="str">
            <v>Greataxe</v>
          </cell>
          <cell r="AH43">
            <v>0</v>
          </cell>
          <cell r="AI43" t="str">
            <v>Greataxe</v>
          </cell>
          <cell r="AJ43" t="str">
            <v>Bolas</v>
          </cell>
          <cell r="AK43">
            <v>0</v>
          </cell>
          <cell r="AL43" t="str">
            <v>Bolas</v>
          </cell>
          <cell r="AM43" t="str">
            <v>Javelin</v>
          </cell>
          <cell r="AN43" t="str">
            <v/>
          </cell>
          <cell r="AO43">
            <v>0</v>
          </cell>
          <cell r="AP43" t="str">
            <v/>
          </cell>
          <cell r="AQ43" t="str">
            <v/>
          </cell>
          <cell r="AR43">
            <v>0</v>
          </cell>
          <cell r="AS43" t="str">
            <v>Bayonet</v>
          </cell>
        </row>
        <row r="44">
          <cell r="A44" t="str">
            <v>Blade, Retractable ●</v>
          </cell>
          <cell r="B44" t="str">
            <v>Blade, Retractable</v>
          </cell>
          <cell r="D44" t="str">
            <v>S</v>
          </cell>
          <cell r="E44" t="str">
            <v>T</v>
          </cell>
          <cell r="F44">
            <v>6</v>
          </cell>
          <cell r="H44">
            <v>20</v>
          </cell>
          <cell r="I44">
            <v>2</v>
          </cell>
          <cell r="L44">
            <v>0.5</v>
          </cell>
          <cell r="M44" t="str">
            <v>P</v>
          </cell>
          <cell r="R44" t="b">
            <v>0</v>
          </cell>
          <cell r="S44" t="b">
            <v>0</v>
          </cell>
          <cell r="T44" t="b">
            <v>1</v>
          </cell>
          <cell r="U44" t="b">
            <v>1</v>
          </cell>
          <cell r="V44">
            <v>0</v>
          </cell>
          <cell r="W44" t="str">
            <v/>
          </cell>
          <cell r="X44">
            <v>0</v>
          </cell>
          <cell r="Y44" t="str">
            <v/>
          </cell>
          <cell r="Z44">
            <v>1</v>
          </cell>
          <cell r="AA44" t="str">
            <v>Blade, Retractable</v>
          </cell>
          <cell r="AB44">
            <v>4</v>
          </cell>
          <cell r="AC44" t="str">
            <v/>
          </cell>
          <cell r="AD44">
            <v>7</v>
          </cell>
          <cell r="AE44" t="str">
            <v/>
          </cell>
          <cell r="AF44" t="str">
            <v>Javelin</v>
          </cell>
          <cell r="AG44" t="str">
            <v>Greatclub</v>
          </cell>
          <cell r="AH44">
            <v>0</v>
          </cell>
          <cell r="AI44" t="str">
            <v>Greatclub</v>
          </cell>
          <cell r="AJ44" t="str">
            <v>Bolas, Barbed</v>
          </cell>
          <cell r="AK44">
            <v>6</v>
          </cell>
          <cell r="AL44" t="str">
            <v>Barbed Bolas</v>
          </cell>
          <cell r="AM44" t="str">
            <v>Longspear</v>
          </cell>
          <cell r="AN44" t="str">
            <v/>
          </cell>
          <cell r="AO44">
            <v>0</v>
          </cell>
          <cell r="AP44" t="str">
            <v/>
          </cell>
          <cell r="AQ44" t="str">
            <v/>
          </cell>
          <cell r="AR44">
            <v>6</v>
          </cell>
          <cell r="AS44" t="str">
            <v>Retractable Blade</v>
          </cell>
        </row>
        <row r="45">
          <cell r="A45" t="str">
            <v>Blade, Skipping</v>
          </cell>
          <cell r="B45" t="str">
            <v>Blade, Skipping</v>
          </cell>
          <cell r="D45" t="str">
            <v>E</v>
          </cell>
          <cell r="E45" t="str">
            <v>R</v>
          </cell>
          <cell r="F45">
            <v>3</v>
          </cell>
          <cell r="H45">
            <v>20</v>
          </cell>
          <cell r="I45">
            <v>3</v>
          </cell>
          <cell r="K45">
            <v>10</v>
          </cell>
          <cell r="L45">
            <v>0.5</v>
          </cell>
          <cell r="M45" t="str">
            <v>S</v>
          </cell>
          <cell r="P45" t="str">
            <v>T</v>
          </cell>
          <cell r="R45" t="b">
            <v>0</v>
          </cell>
          <cell r="S45" t="b">
            <v>0</v>
          </cell>
          <cell r="T45" t="b">
            <v>0</v>
          </cell>
          <cell r="U45" t="b">
            <v>0</v>
          </cell>
          <cell r="V45">
            <v>1</v>
          </cell>
          <cell r="W45" t="str">
            <v>Blade, Retractable</v>
          </cell>
          <cell r="X45">
            <v>0</v>
          </cell>
          <cell r="Y45" t="str">
            <v/>
          </cell>
          <cell r="Z45">
            <v>1</v>
          </cell>
          <cell r="AA45" t="str">
            <v/>
          </cell>
          <cell r="AB45">
            <v>4</v>
          </cell>
          <cell r="AC45" t="str">
            <v/>
          </cell>
          <cell r="AD45">
            <v>8</v>
          </cell>
          <cell r="AE45" t="str">
            <v>Blade, Skipping</v>
          </cell>
          <cell r="AF45" t="str">
            <v>Longspear</v>
          </cell>
          <cell r="AG45" t="str">
            <v>Greatsword</v>
          </cell>
          <cell r="AH45">
            <v>0</v>
          </cell>
          <cell r="AI45" t="str">
            <v>Greatsword</v>
          </cell>
          <cell r="AJ45" t="str">
            <v>Bomb</v>
          </cell>
          <cell r="AK45">
            <v>0</v>
          </cell>
          <cell r="AL45" t="str">
            <v>Bomb</v>
          </cell>
          <cell r="AM45" t="str">
            <v>Mace, Heavy</v>
          </cell>
          <cell r="AN45" t="str">
            <v/>
          </cell>
          <cell r="AO45">
            <v>0</v>
          </cell>
          <cell r="AP45" t="str">
            <v/>
          </cell>
          <cell r="AQ45" t="str">
            <v/>
          </cell>
          <cell r="AR45">
            <v>6</v>
          </cell>
          <cell r="AS45" t="str">
            <v>Skipping Blade</v>
          </cell>
        </row>
        <row r="46">
          <cell r="A46" t="str">
            <v>Blowgun</v>
          </cell>
          <cell r="B46" t="str">
            <v>Blowgun</v>
          </cell>
          <cell r="C46" t="str">
            <v>OA</v>
          </cell>
          <cell r="D46" t="str">
            <v>S</v>
          </cell>
          <cell r="E46" t="str">
            <v>R</v>
          </cell>
          <cell r="F46">
            <v>1</v>
          </cell>
          <cell r="H46">
            <v>20</v>
          </cell>
          <cell r="I46">
            <v>2</v>
          </cell>
          <cell r="K46">
            <v>10</v>
          </cell>
          <cell r="L46">
            <v>2</v>
          </cell>
          <cell r="M46" t="str">
            <v>P</v>
          </cell>
          <cell r="Q46" t="b">
            <v>0</v>
          </cell>
          <cell r="R46" t="b">
            <v>0</v>
          </cell>
          <cell r="S46" t="b">
            <v>0</v>
          </cell>
          <cell r="T46" t="b">
            <v>0</v>
          </cell>
          <cell r="U46" t="b">
            <v>0</v>
          </cell>
          <cell r="V46">
            <v>1</v>
          </cell>
          <cell r="W46" t="str">
            <v/>
          </cell>
          <cell r="X46">
            <v>0</v>
          </cell>
          <cell r="Y46" t="str">
            <v/>
          </cell>
          <cell r="Z46">
            <v>2</v>
          </cell>
          <cell r="AA46" t="str">
            <v>Blowgun</v>
          </cell>
          <cell r="AB46">
            <v>4</v>
          </cell>
          <cell r="AC46" t="str">
            <v/>
          </cell>
          <cell r="AD46">
            <v>8</v>
          </cell>
          <cell r="AE46" t="str">
            <v/>
          </cell>
          <cell r="AF46" t="str">
            <v>Mace, Heavy</v>
          </cell>
          <cell r="AG46" t="str">
            <v>Guisarme</v>
          </cell>
          <cell r="AH46">
            <v>0</v>
          </cell>
          <cell r="AI46" t="str">
            <v>Guisarme</v>
          </cell>
          <cell r="AJ46" t="str">
            <v>Boomerang</v>
          </cell>
          <cell r="AK46">
            <v>0</v>
          </cell>
          <cell r="AL46" t="str">
            <v>Boomerang</v>
          </cell>
          <cell r="AM46" t="str">
            <v>Mace, Light</v>
          </cell>
          <cell r="AN46" t="str">
            <v/>
          </cell>
          <cell r="AO46">
            <v>0</v>
          </cell>
          <cell r="AP46" t="str">
            <v/>
          </cell>
          <cell r="AQ46" t="str">
            <v/>
          </cell>
          <cell r="AR46">
            <v>0</v>
          </cell>
          <cell r="AS46" t="str">
            <v>Blowgun</v>
          </cell>
        </row>
        <row r="47">
          <cell r="A47" t="str">
            <v>Blowgun, Greater</v>
          </cell>
          <cell r="B47" t="str">
            <v>Blowgun, Greater</v>
          </cell>
          <cell r="D47" t="str">
            <v>E</v>
          </cell>
          <cell r="E47" t="str">
            <v>R</v>
          </cell>
          <cell r="F47">
            <v>3</v>
          </cell>
          <cell r="H47">
            <v>20</v>
          </cell>
          <cell r="I47">
            <v>2</v>
          </cell>
          <cell r="K47">
            <v>10</v>
          </cell>
          <cell r="L47">
            <v>2</v>
          </cell>
          <cell r="M47" t="str">
            <v>P</v>
          </cell>
          <cell r="R47" t="b">
            <v>0</v>
          </cell>
          <cell r="S47" t="b">
            <v>0</v>
          </cell>
          <cell r="T47" t="b">
            <v>0</v>
          </cell>
          <cell r="U47" t="b">
            <v>0</v>
          </cell>
          <cell r="V47">
            <v>1</v>
          </cell>
          <cell r="W47" t="str">
            <v/>
          </cell>
          <cell r="X47">
            <v>0</v>
          </cell>
          <cell r="Y47" t="str">
            <v/>
          </cell>
          <cell r="Z47">
            <v>2</v>
          </cell>
          <cell r="AA47" t="str">
            <v/>
          </cell>
          <cell r="AB47">
            <v>4</v>
          </cell>
          <cell r="AC47" t="str">
            <v/>
          </cell>
          <cell r="AD47">
            <v>9</v>
          </cell>
          <cell r="AE47" t="str">
            <v>Blowgun, Greater</v>
          </cell>
          <cell r="AF47" t="str">
            <v>Mace, Light</v>
          </cell>
          <cell r="AG47" t="str">
            <v>Halberd</v>
          </cell>
          <cell r="AH47">
            <v>0</v>
          </cell>
          <cell r="AI47" t="str">
            <v>Halberd</v>
          </cell>
          <cell r="AJ47" t="str">
            <v>Boomerang, Talenta</v>
          </cell>
          <cell r="AK47">
            <v>10</v>
          </cell>
          <cell r="AL47" t="str">
            <v>Talenta Boomerang</v>
          </cell>
          <cell r="AM47" t="str">
            <v>Morningstar</v>
          </cell>
          <cell r="AN47" t="str">
            <v/>
          </cell>
          <cell r="AO47">
            <v>0</v>
          </cell>
          <cell r="AP47" t="str">
            <v/>
          </cell>
          <cell r="AQ47" t="str">
            <v/>
          </cell>
          <cell r="AR47">
            <v>8</v>
          </cell>
          <cell r="AS47" t="str">
            <v>Greater Blowgun</v>
          </cell>
        </row>
        <row r="48">
          <cell r="A48" t="str">
            <v>Blunderbuss</v>
          </cell>
          <cell r="B48" t="str">
            <v>Blunderbuss</v>
          </cell>
          <cell r="D48" t="str">
            <v>E</v>
          </cell>
          <cell r="E48" t="str">
            <v>L</v>
          </cell>
          <cell r="L48">
            <v>15</v>
          </cell>
          <cell r="M48" t="str">
            <v>P</v>
          </cell>
          <cell r="R48" t="b">
            <v>0</v>
          </cell>
          <cell r="S48" t="b">
            <v>0</v>
          </cell>
          <cell r="T48" t="b">
            <v>0</v>
          </cell>
          <cell r="U48" t="b">
            <v>0</v>
          </cell>
          <cell r="V48">
            <v>1</v>
          </cell>
          <cell r="W48" t="str">
            <v/>
          </cell>
          <cell r="X48">
            <v>0</v>
          </cell>
          <cell r="Y48" t="str">
            <v/>
          </cell>
          <cell r="Z48">
            <v>2</v>
          </cell>
          <cell r="AA48" t="str">
            <v/>
          </cell>
          <cell r="AB48">
            <v>4</v>
          </cell>
          <cell r="AC48" t="str">
            <v/>
          </cell>
          <cell r="AD48">
            <v>10</v>
          </cell>
          <cell r="AE48" t="str">
            <v>Blunderbuss</v>
          </cell>
          <cell r="AF48" t="str">
            <v>Morningstar</v>
          </cell>
          <cell r="AG48" t="str">
            <v>Hammer, Light</v>
          </cell>
          <cell r="AH48">
            <v>7</v>
          </cell>
          <cell r="AI48" t="str">
            <v>Light Hammer</v>
          </cell>
          <cell r="AJ48" t="str">
            <v>Boomerang, Three-bladed Razor</v>
          </cell>
          <cell r="AK48">
            <v>10</v>
          </cell>
          <cell r="AL48" t="str">
            <v>Three-bladed Razor Boomerang</v>
          </cell>
          <cell r="AM48" t="str">
            <v>Musket</v>
          </cell>
          <cell r="AN48" t="str">
            <v/>
          </cell>
          <cell r="AO48">
            <v>0</v>
          </cell>
          <cell r="AP48" t="str">
            <v/>
          </cell>
          <cell r="AQ48" t="str">
            <v/>
          </cell>
          <cell r="AR48">
            <v>0</v>
          </cell>
          <cell r="AS48" t="str">
            <v>Blunderbuss</v>
          </cell>
        </row>
        <row r="49">
          <cell r="A49" t="str">
            <v>Bolas</v>
          </cell>
          <cell r="B49" t="str">
            <v>Bolas</v>
          </cell>
          <cell r="D49" t="str">
            <v>E</v>
          </cell>
          <cell r="E49" t="str">
            <v>R</v>
          </cell>
          <cell r="F49">
            <v>4</v>
          </cell>
          <cell r="H49">
            <v>20</v>
          </cell>
          <cell r="I49">
            <v>2</v>
          </cell>
          <cell r="K49">
            <v>10</v>
          </cell>
          <cell r="L49">
            <v>2</v>
          </cell>
          <cell r="M49" t="str">
            <v>B</v>
          </cell>
          <cell r="P49" t="str">
            <v>T</v>
          </cell>
          <cell r="Q49" t="b">
            <v>0</v>
          </cell>
          <cell r="R49" t="b">
            <v>0</v>
          </cell>
          <cell r="S49" t="b">
            <v>0</v>
          </cell>
          <cell r="T49" t="b">
            <v>0</v>
          </cell>
          <cell r="U49" t="b">
            <v>0</v>
          </cell>
          <cell r="V49">
            <v>1</v>
          </cell>
          <cell r="W49" t="str">
            <v/>
          </cell>
          <cell r="X49">
            <v>0</v>
          </cell>
          <cell r="Y49" t="str">
            <v/>
          </cell>
          <cell r="Z49">
            <v>2</v>
          </cell>
          <cell r="AA49" t="str">
            <v/>
          </cell>
          <cell r="AB49">
            <v>4</v>
          </cell>
          <cell r="AC49" t="str">
            <v/>
          </cell>
          <cell r="AD49">
            <v>11</v>
          </cell>
          <cell r="AE49" t="str">
            <v>Bolas</v>
          </cell>
          <cell r="AF49" t="str">
            <v>Muspelrule</v>
          </cell>
          <cell r="AG49" t="str">
            <v>Hammer, Lucerne</v>
          </cell>
          <cell r="AH49">
            <v>7</v>
          </cell>
          <cell r="AI49" t="str">
            <v>Lucerne Hammer</v>
          </cell>
          <cell r="AJ49" t="str">
            <v>Boomerang, Xen'drik</v>
          </cell>
          <cell r="AK49">
            <v>10</v>
          </cell>
          <cell r="AL49" t="str">
            <v>Xen'drik Boomerang</v>
          </cell>
          <cell r="AM49" t="str">
            <v>Muspelrule</v>
          </cell>
          <cell r="AN49" t="str">
            <v/>
          </cell>
          <cell r="AO49">
            <v>0</v>
          </cell>
          <cell r="AP49" t="str">
            <v/>
          </cell>
          <cell r="AQ49" t="str">
            <v/>
          </cell>
          <cell r="AR49">
            <v>0</v>
          </cell>
          <cell r="AS49" t="str">
            <v>Bolas</v>
          </cell>
        </row>
        <row r="50">
          <cell r="A50" t="str">
            <v>Bolas, Barbed</v>
          </cell>
          <cell r="B50" t="str">
            <v>Bolas, Barbed</v>
          </cell>
          <cell r="D50" t="str">
            <v>E</v>
          </cell>
          <cell r="E50" t="str">
            <v>R</v>
          </cell>
          <cell r="F50">
            <v>4</v>
          </cell>
          <cell r="H50">
            <v>20</v>
          </cell>
          <cell r="I50">
            <v>2</v>
          </cell>
          <cell r="K50">
            <v>10</v>
          </cell>
          <cell r="L50">
            <v>3</v>
          </cell>
          <cell r="M50" t="str">
            <v>P</v>
          </cell>
          <cell r="R50" t="b">
            <v>0</v>
          </cell>
          <cell r="S50" t="b">
            <v>0</v>
          </cell>
          <cell r="T50" t="b">
            <v>0</v>
          </cell>
          <cell r="U50" t="b">
            <v>0</v>
          </cell>
          <cell r="V50">
            <v>1</v>
          </cell>
          <cell r="W50" t="str">
            <v/>
          </cell>
          <cell r="X50">
            <v>0</v>
          </cell>
          <cell r="Y50" t="str">
            <v/>
          </cell>
          <cell r="Z50">
            <v>2</v>
          </cell>
          <cell r="AA50" t="str">
            <v/>
          </cell>
          <cell r="AB50">
            <v>4</v>
          </cell>
          <cell r="AC50" t="str">
            <v/>
          </cell>
          <cell r="AD50">
            <v>12</v>
          </cell>
          <cell r="AE50" t="str">
            <v>Bolas, Barbed</v>
          </cell>
          <cell r="AF50" t="str">
            <v>Quarterstaff</v>
          </cell>
          <cell r="AG50" t="str">
            <v>Handaxe</v>
          </cell>
          <cell r="AH50">
            <v>0</v>
          </cell>
          <cell r="AI50" t="str">
            <v>Handaxe</v>
          </cell>
          <cell r="AJ50" t="str">
            <v>Bow, Bone</v>
          </cell>
          <cell r="AK50">
            <v>4</v>
          </cell>
          <cell r="AL50" t="str">
            <v>Bone Bow</v>
          </cell>
          <cell r="AM50" t="str">
            <v>Quarterstaff</v>
          </cell>
          <cell r="AN50" t="str">
            <v/>
          </cell>
          <cell r="AO50">
            <v>0</v>
          </cell>
          <cell r="AP50" t="str">
            <v/>
          </cell>
          <cell r="AQ50" t="str">
            <v/>
          </cell>
          <cell r="AR50">
            <v>6</v>
          </cell>
          <cell r="AS50" t="str">
            <v>Barbed Bolas</v>
          </cell>
        </row>
        <row r="51">
          <cell r="A51" t="str">
            <v>Bomb</v>
          </cell>
          <cell r="B51" t="str">
            <v>Bomb</v>
          </cell>
          <cell r="D51" t="str">
            <v>E</v>
          </cell>
          <cell r="E51" t="str">
            <v>R</v>
          </cell>
          <cell r="F51">
            <v>12</v>
          </cell>
          <cell r="K51">
            <v>10</v>
          </cell>
          <cell r="L51">
            <v>1</v>
          </cell>
          <cell r="M51" t="str">
            <v>*</v>
          </cell>
          <cell r="P51" t="str">
            <v>5' blast radius</v>
          </cell>
          <cell r="R51" t="b">
            <v>0</v>
          </cell>
          <cell r="S51" t="b">
            <v>0</v>
          </cell>
          <cell r="T51" t="b">
            <v>0</v>
          </cell>
          <cell r="U51" t="b">
            <v>0</v>
          </cell>
          <cell r="V51">
            <v>1</v>
          </cell>
          <cell r="W51" t="str">
            <v/>
          </cell>
          <cell r="X51">
            <v>0</v>
          </cell>
          <cell r="Y51" t="str">
            <v/>
          </cell>
          <cell r="Z51">
            <v>2</v>
          </cell>
          <cell r="AA51" t="str">
            <v/>
          </cell>
          <cell r="AB51">
            <v>4</v>
          </cell>
          <cell r="AC51" t="str">
            <v/>
          </cell>
          <cell r="AD51">
            <v>13</v>
          </cell>
          <cell r="AE51" t="str">
            <v>Bomb</v>
          </cell>
          <cell r="AF51" t="str">
            <v>Shortspear</v>
          </cell>
          <cell r="AG51" t="str">
            <v>Katana</v>
          </cell>
          <cell r="AH51">
            <v>0</v>
          </cell>
          <cell r="AI51" t="str">
            <v>Katana</v>
          </cell>
          <cell r="AJ51" t="str">
            <v>Bow, Yuan-ti Serpent</v>
          </cell>
          <cell r="AK51">
            <v>4</v>
          </cell>
          <cell r="AL51" t="str">
            <v>Yuan-ti Serpent Bow</v>
          </cell>
          <cell r="AM51" t="str">
            <v>Shortspear</v>
          </cell>
          <cell r="AN51" t="str">
            <v/>
          </cell>
          <cell r="AO51">
            <v>0</v>
          </cell>
          <cell r="AP51" t="str">
            <v/>
          </cell>
          <cell r="AQ51" t="str">
            <v/>
          </cell>
          <cell r="AR51">
            <v>0</v>
          </cell>
          <cell r="AS51" t="str">
            <v>Bomb</v>
          </cell>
        </row>
        <row r="52">
          <cell r="A52" t="str">
            <v>Boomerang</v>
          </cell>
          <cell r="B52" t="str">
            <v>Boomerang</v>
          </cell>
          <cell r="D52" t="str">
            <v>E</v>
          </cell>
          <cell r="E52" t="str">
            <v>R</v>
          </cell>
          <cell r="F52">
            <v>4</v>
          </cell>
          <cell r="H52">
            <v>20</v>
          </cell>
          <cell r="I52">
            <v>2</v>
          </cell>
          <cell r="K52">
            <v>20</v>
          </cell>
          <cell r="L52">
            <v>2</v>
          </cell>
          <cell r="M52" t="str">
            <v>B</v>
          </cell>
          <cell r="N52" t="str">
            <v>S</v>
          </cell>
          <cell r="P52" t="str">
            <v>T</v>
          </cell>
          <cell r="R52" t="b">
            <v>0</v>
          </cell>
          <cell r="S52" t="b">
            <v>0</v>
          </cell>
          <cell r="T52" t="b">
            <v>0</v>
          </cell>
          <cell r="U52" t="b">
            <v>0</v>
          </cell>
          <cell r="V52">
            <v>1</v>
          </cell>
          <cell r="W52" t="str">
            <v/>
          </cell>
          <cell r="X52">
            <v>0</v>
          </cell>
          <cell r="Y52" t="str">
            <v/>
          </cell>
          <cell r="Z52">
            <v>2</v>
          </cell>
          <cell r="AA52" t="str">
            <v/>
          </cell>
          <cell r="AB52">
            <v>4</v>
          </cell>
          <cell r="AC52" t="str">
            <v/>
          </cell>
          <cell r="AD52">
            <v>14</v>
          </cell>
          <cell r="AE52" t="str">
            <v>Boomerang</v>
          </cell>
          <cell r="AF52" t="str">
            <v>Sickle</v>
          </cell>
          <cell r="AG52" t="str">
            <v>Kukri</v>
          </cell>
          <cell r="AH52">
            <v>0</v>
          </cell>
          <cell r="AI52" t="str">
            <v>Kukri</v>
          </cell>
          <cell r="AJ52" t="str">
            <v>Bracer, Claw</v>
          </cell>
          <cell r="AK52">
            <v>7</v>
          </cell>
          <cell r="AL52" t="str">
            <v>Claw Bracer</v>
          </cell>
          <cell r="AM52" t="str">
            <v>Sickle</v>
          </cell>
          <cell r="AN52" t="str">
            <v/>
          </cell>
          <cell r="AO52">
            <v>0</v>
          </cell>
          <cell r="AP52" t="str">
            <v/>
          </cell>
          <cell r="AQ52" t="str">
            <v/>
          </cell>
          <cell r="AR52">
            <v>0</v>
          </cell>
          <cell r="AS52" t="str">
            <v>Boomerang</v>
          </cell>
        </row>
        <row r="53">
          <cell r="A53" t="str">
            <v>Boomerang, Talenta</v>
          </cell>
          <cell r="B53" t="str">
            <v>Boomerang, Talenta</v>
          </cell>
          <cell r="D53" t="str">
            <v>E</v>
          </cell>
          <cell r="E53" t="str">
            <v>R</v>
          </cell>
          <cell r="F53">
            <v>4</v>
          </cell>
          <cell r="H53">
            <v>20</v>
          </cell>
          <cell r="I53">
            <v>2</v>
          </cell>
          <cell r="K53">
            <v>30</v>
          </cell>
          <cell r="L53">
            <v>1</v>
          </cell>
          <cell r="M53" t="str">
            <v>B</v>
          </cell>
          <cell r="P53" t="str">
            <v>T</v>
          </cell>
          <cell r="R53" t="b">
            <v>0</v>
          </cell>
          <cell r="S53" t="b">
            <v>0</v>
          </cell>
          <cell r="T53" t="b">
            <v>0</v>
          </cell>
          <cell r="U53" t="b">
            <v>0</v>
          </cell>
          <cell r="V53">
            <v>1</v>
          </cell>
          <cell r="W53" t="str">
            <v/>
          </cell>
          <cell r="X53">
            <v>0</v>
          </cell>
          <cell r="Y53" t="str">
            <v/>
          </cell>
          <cell r="Z53">
            <v>2</v>
          </cell>
          <cell r="AA53" t="str">
            <v/>
          </cell>
          <cell r="AB53">
            <v>4</v>
          </cell>
          <cell r="AC53" t="str">
            <v/>
          </cell>
          <cell r="AD53">
            <v>15</v>
          </cell>
          <cell r="AE53" t="str">
            <v>Boomerang, Talenta</v>
          </cell>
          <cell r="AF53" t="str">
            <v>Sickle, Heavy</v>
          </cell>
          <cell r="AG53" t="str">
            <v>Lance</v>
          </cell>
          <cell r="AH53">
            <v>0</v>
          </cell>
          <cell r="AI53" t="str">
            <v>Lance</v>
          </cell>
          <cell r="AJ53" t="str">
            <v>Buckler-axe, Dwarven</v>
          </cell>
          <cell r="AK53">
            <v>12</v>
          </cell>
          <cell r="AL53" t="str">
            <v>Dwarven Buckler-axe</v>
          </cell>
          <cell r="AM53" t="str">
            <v>Sickle, Heavy</v>
          </cell>
          <cell r="AN53" t="str">
            <v/>
          </cell>
          <cell r="AO53">
            <v>0</v>
          </cell>
          <cell r="AP53" t="str">
            <v/>
          </cell>
          <cell r="AQ53" t="str">
            <v/>
          </cell>
          <cell r="AR53">
            <v>10</v>
          </cell>
          <cell r="AS53" t="str">
            <v>Talenta Boomerang</v>
          </cell>
        </row>
        <row r="54">
          <cell r="A54" t="str">
            <v>Boomerang, Three-bladed Razor</v>
          </cell>
          <cell r="B54" t="str">
            <v>Boomerang, Three-bladed Razor</v>
          </cell>
          <cell r="D54" t="str">
            <v>E</v>
          </cell>
          <cell r="E54" t="str">
            <v>R</v>
          </cell>
          <cell r="F54">
            <v>5</v>
          </cell>
          <cell r="H54">
            <v>20</v>
          </cell>
          <cell r="I54">
            <v>2</v>
          </cell>
          <cell r="K54">
            <v>10</v>
          </cell>
          <cell r="L54">
            <v>4</v>
          </cell>
          <cell r="M54" t="str">
            <v>S</v>
          </cell>
          <cell r="R54" t="b">
            <v>0</v>
          </cell>
          <cell r="S54" t="b">
            <v>0</v>
          </cell>
          <cell r="T54" t="b">
            <v>0</v>
          </cell>
          <cell r="U54" t="b">
            <v>0</v>
          </cell>
          <cell r="V54">
            <v>1</v>
          </cell>
          <cell r="W54" t="str">
            <v/>
          </cell>
          <cell r="X54">
            <v>0</v>
          </cell>
          <cell r="Y54" t="str">
            <v/>
          </cell>
          <cell r="Z54">
            <v>2</v>
          </cell>
          <cell r="AA54" t="str">
            <v/>
          </cell>
          <cell r="AB54">
            <v>4</v>
          </cell>
          <cell r="AC54" t="str">
            <v/>
          </cell>
          <cell r="AD54">
            <v>16</v>
          </cell>
          <cell r="AE54" t="str">
            <v>Boomerang, Three-bladed Razor</v>
          </cell>
          <cell r="AF54" t="str">
            <v>Sling</v>
          </cell>
          <cell r="AG54" t="str">
            <v>Lancet, Gehennan</v>
          </cell>
          <cell r="AH54">
            <v>7</v>
          </cell>
          <cell r="AI54" t="str">
            <v>Gehennan Lancet</v>
          </cell>
          <cell r="AJ54" t="str">
            <v>Cat-o-nine-tails</v>
          </cell>
          <cell r="AK54">
            <v>0</v>
          </cell>
          <cell r="AL54" t="str">
            <v>Cat-o-nine-tails</v>
          </cell>
          <cell r="AM54" t="str">
            <v>Sling</v>
          </cell>
          <cell r="AN54" t="str">
            <v/>
          </cell>
          <cell r="AO54">
            <v>0</v>
          </cell>
          <cell r="AP54" t="str">
            <v/>
          </cell>
          <cell r="AQ54" t="str">
            <v/>
          </cell>
          <cell r="AR54">
            <v>10</v>
          </cell>
          <cell r="AS54" t="str">
            <v>Three-bladed Razor Boomerang</v>
          </cell>
        </row>
        <row r="55">
          <cell r="A55" t="str">
            <v>Boomerang, Xen'drik</v>
          </cell>
          <cell r="B55" t="str">
            <v>Boomerang, Xen'drik</v>
          </cell>
          <cell r="D55" t="str">
            <v>E</v>
          </cell>
          <cell r="E55" t="str">
            <v>R</v>
          </cell>
          <cell r="F55">
            <v>5</v>
          </cell>
          <cell r="H55">
            <v>20</v>
          </cell>
          <cell r="I55">
            <v>2</v>
          </cell>
          <cell r="K55">
            <v>20</v>
          </cell>
          <cell r="L55">
            <v>2</v>
          </cell>
          <cell r="M55" t="str">
            <v>B/P</v>
          </cell>
          <cell r="P55" t="str">
            <v>T</v>
          </cell>
          <cell r="R55" t="b">
            <v>0</v>
          </cell>
          <cell r="S55" t="b">
            <v>0</v>
          </cell>
          <cell r="T55" t="b">
            <v>0</v>
          </cell>
          <cell r="U55" t="b">
            <v>0</v>
          </cell>
          <cell r="V55">
            <v>1</v>
          </cell>
          <cell r="W55" t="str">
            <v/>
          </cell>
          <cell r="X55">
            <v>0</v>
          </cell>
          <cell r="Y55" t="str">
            <v/>
          </cell>
          <cell r="Z55">
            <v>2</v>
          </cell>
          <cell r="AA55" t="str">
            <v/>
          </cell>
          <cell r="AB55">
            <v>4</v>
          </cell>
          <cell r="AC55" t="str">
            <v/>
          </cell>
          <cell r="AD55">
            <v>17</v>
          </cell>
          <cell r="AE55" t="str">
            <v>Boomerang, Xen'drik</v>
          </cell>
          <cell r="AF55" t="str">
            <v>Spear</v>
          </cell>
          <cell r="AG55" t="str">
            <v>Longbow</v>
          </cell>
          <cell r="AH55">
            <v>0</v>
          </cell>
          <cell r="AI55" t="str">
            <v>Longbow</v>
          </cell>
          <cell r="AJ55" t="str">
            <v>Calculus, Gnome</v>
          </cell>
          <cell r="AK55">
            <v>9</v>
          </cell>
          <cell r="AL55" t="str">
            <v>Gnome Calculus</v>
          </cell>
          <cell r="AM55" t="str">
            <v>Spear</v>
          </cell>
          <cell r="AN55" t="str">
            <v/>
          </cell>
          <cell r="AO55">
            <v>0</v>
          </cell>
          <cell r="AP55" t="str">
            <v/>
          </cell>
          <cell r="AQ55" t="str">
            <v/>
          </cell>
          <cell r="AR55">
            <v>10</v>
          </cell>
          <cell r="AS55" t="str">
            <v>Xen'drik Boomerang</v>
          </cell>
        </row>
        <row r="56">
          <cell r="A56" t="str">
            <v>Bow, Bone</v>
          </cell>
          <cell r="B56" t="str">
            <v>Bow, Bone</v>
          </cell>
          <cell r="D56" t="str">
            <v>E</v>
          </cell>
          <cell r="E56" t="str">
            <v>R</v>
          </cell>
          <cell r="F56">
            <v>7</v>
          </cell>
          <cell r="H56">
            <v>20</v>
          </cell>
          <cell r="I56">
            <v>3</v>
          </cell>
          <cell r="K56">
            <v>120</v>
          </cell>
          <cell r="L56">
            <v>4</v>
          </cell>
          <cell r="M56" t="str">
            <v>P</v>
          </cell>
          <cell r="R56" t="b">
            <v>0</v>
          </cell>
          <cell r="S56" t="b">
            <v>0</v>
          </cell>
          <cell r="T56" t="b">
            <v>0</v>
          </cell>
          <cell r="U56" t="b">
            <v>0</v>
          </cell>
          <cell r="V56">
            <v>1</v>
          </cell>
          <cell r="W56" t="str">
            <v/>
          </cell>
          <cell r="X56">
            <v>0</v>
          </cell>
          <cell r="Y56" t="str">
            <v/>
          </cell>
          <cell r="Z56">
            <v>2</v>
          </cell>
          <cell r="AA56" t="str">
            <v/>
          </cell>
          <cell r="AB56">
            <v>4</v>
          </cell>
          <cell r="AC56" t="str">
            <v/>
          </cell>
          <cell r="AD56">
            <v>18</v>
          </cell>
          <cell r="AE56" t="str">
            <v>Bow, Bone</v>
          </cell>
          <cell r="AF56" t="str">
            <v>Spearthrower</v>
          </cell>
          <cell r="AG56" t="str">
            <v>Longbow, Aquatic</v>
          </cell>
          <cell r="AH56">
            <v>8</v>
          </cell>
          <cell r="AI56" t="str">
            <v>Aquatic Longbow</v>
          </cell>
          <cell r="AJ56" t="str">
            <v>Cestus, Ward</v>
          </cell>
          <cell r="AK56">
            <v>7</v>
          </cell>
          <cell r="AL56" t="str">
            <v>Ward Cestus</v>
          </cell>
          <cell r="AM56" t="str">
            <v>Spearthrower</v>
          </cell>
          <cell r="AN56" t="str">
            <v/>
          </cell>
          <cell r="AO56">
            <v>0</v>
          </cell>
          <cell r="AP56" t="str">
            <v/>
          </cell>
          <cell r="AQ56" t="str">
            <v/>
          </cell>
          <cell r="AR56">
            <v>4</v>
          </cell>
          <cell r="AS56" t="str">
            <v>Bone Bow</v>
          </cell>
        </row>
        <row r="57">
          <cell r="A57" t="str">
            <v>Bow, Yuan-ti Serpent</v>
          </cell>
          <cell r="B57" t="str">
            <v>Bow, Yuan-ti Serpent</v>
          </cell>
          <cell r="D57" t="str">
            <v>E</v>
          </cell>
          <cell r="E57" t="str">
            <v>R</v>
          </cell>
          <cell r="F57">
            <v>5</v>
          </cell>
          <cell r="G57">
            <v>6</v>
          </cell>
          <cell r="H57">
            <v>19</v>
          </cell>
          <cell r="I57">
            <v>2</v>
          </cell>
          <cell r="J57">
            <v>3</v>
          </cell>
          <cell r="K57">
            <v>80</v>
          </cell>
          <cell r="L57">
            <v>5</v>
          </cell>
          <cell r="M57" t="str">
            <v>S/P</v>
          </cell>
          <cell r="R57" t="b">
            <v>0</v>
          </cell>
          <cell r="S57" t="b">
            <v>0</v>
          </cell>
          <cell r="T57" t="b">
            <v>0</v>
          </cell>
          <cell r="U57" t="b">
            <v>0</v>
          </cell>
          <cell r="V57">
            <v>1</v>
          </cell>
          <cell r="W57" t="str">
            <v/>
          </cell>
          <cell r="X57">
            <v>0</v>
          </cell>
          <cell r="Y57" t="str">
            <v/>
          </cell>
          <cell r="Z57">
            <v>2</v>
          </cell>
          <cell r="AA57" t="str">
            <v/>
          </cell>
          <cell r="AB57">
            <v>4</v>
          </cell>
          <cell r="AC57" t="str">
            <v/>
          </cell>
          <cell r="AD57">
            <v>19</v>
          </cell>
          <cell r="AE57" t="str">
            <v>Bow, Yuan-ti Serpent</v>
          </cell>
          <cell r="AF57" t="str">
            <v>Staff, Harpoon</v>
          </cell>
          <cell r="AG57" t="str">
            <v>Longbow, Composite</v>
          </cell>
          <cell r="AH57">
            <v>8</v>
          </cell>
          <cell r="AI57" t="str">
            <v>Composite Longbow</v>
          </cell>
          <cell r="AJ57" t="str">
            <v>Chain, Drow Scorpion</v>
          </cell>
          <cell r="AK57">
            <v>6</v>
          </cell>
          <cell r="AL57" t="str">
            <v>Drow Scorpion Chain</v>
          </cell>
          <cell r="AM57" t="str">
            <v>Staff, Harpoon</v>
          </cell>
          <cell r="AN57" t="str">
            <v/>
          </cell>
          <cell r="AO57">
            <v>0</v>
          </cell>
          <cell r="AP57" t="str">
            <v/>
          </cell>
          <cell r="AQ57" t="str">
            <v/>
          </cell>
          <cell r="AR57">
            <v>4</v>
          </cell>
          <cell r="AS57" t="str">
            <v>Yuan-ti Serpent Bow</v>
          </cell>
        </row>
        <row r="58">
          <cell r="A58" t="str">
            <v>Bracer, Claw</v>
          </cell>
          <cell r="B58" t="str">
            <v>Bracer, Claw</v>
          </cell>
          <cell r="D58" t="str">
            <v>E</v>
          </cell>
          <cell r="E58" t="str">
            <v>L</v>
          </cell>
          <cell r="F58">
            <v>4</v>
          </cell>
          <cell r="H58">
            <v>19</v>
          </cell>
          <cell r="I58">
            <v>2</v>
          </cell>
          <cell r="L58">
            <v>2</v>
          </cell>
          <cell r="M58" t="str">
            <v>P</v>
          </cell>
          <cell r="R58" t="b">
            <v>0</v>
          </cell>
          <cell r="S58" t="b">
            <v>0</v>
          </cell>
          <cell r="T58" t="b">
            <v>0</v>
          </cell>
          <cell r="U58" t="b">
            <v>0</v>
          </cell>
          <cell r="V58">
            <v>1</v>
          </cell>
          <cell r="W58" t="str">
            <v/>
          </cell>
          <cell r="X58">
            <v>0</v>
          </cell>
          <cell r="Y58" t="str">
            <v/>
          </cell>
          <cell r="Z58">
            <v>2</v>
          </cell>
          <cell r="AA58" t="str">
            <v/>
          </cell>
          <cell r="AB58">
            <v>4</v>
          </cell>
          <cell r="AC58" t="str">
            <v/>
          </cell>
          <cell r="AD58">
            <v>20</v>
          </cell>
          <cell r="AE58" t="str">
            <v>Bracer, Claw</v>
          </cell>
          <cell r="AF58" t="str">
            <v>Sword Cane, Dagger</v>
          </cell>
          <cell r="AG58" t="str">
            <v>Longsword</v>
          </cell>
          <cell r="AH58">
            <v>0</v>
          </cell>
          <cell r="AI58" t="str">
            <v>Longsword</v>
          </cell>
          <cell r="AJ58" t="str">
            <v>Chain, Spiked</v>
          </cell>
          <cell r="AK58">
            <v>6</v>
          </cell>
          <cell r="AL58" t="str">
            <v>Spiked Chain</v>
          </cell>
          <cell r="AM58" t="str">
            <v>Sword Cane, Dagger</v>
          </cell>
          <cell r="AN58" t="str">
            <v/>
          </cell>
          <cell r="AO58">
            <v>0</v>
          </cell>
          <cell r="AP58" t="str">
            <v/>
          </cell>
          <cell r="AQ58" t="str">
            <v/>
          </cell>
          <cell r="AR58">
            <v>7</v>
          </cell>
          <cell r="AS58" t="str">
            <v>Claw Bracer</v>
          </cell>
        </row>
        <row r="59">
          <cell r="A59" t="str">
            <v>Buckler-axe, Dwarven</v>
          </cell>
          <cell r="B59" t="str">
            <v>Buckler-axe, Dwarven</v>
          </cell>
          <cell r="D59" t="str">
            <v>E</v>
          </cell>
          <cell r="E59" t="str">
            <v>L</v>
          </cell>
          <cell r="F59">
            <v>5</v>
          </cell>
          <cell r="H59">
            <v>20</v>
          </cell>
          <cell r="I59">
            <v>3</v>
          </cell>
          <cell r="L59">
            <v>4</v>
          </cell>
          <cell r="M59" t="str">
            <v>S</v>
          </cell>
          <cell r="P59" t="str">
            <v/>
          </cell>
          <cell r="Q59" t="b">
            <v>0</v>
          </cell>
          <cell r="R59" t="b">
            <v>0</v>
          </cell>
          <cell r="S59" t="b">
            <v>0</v>
          </cell>
          <cell r="T59" t="b">
            <v>0</v>
          </cell>
          <cell r="U59" t="b">
            <v>0</v>
          </cell>
          <cell r="V59">
            <v>1</v>
          </cell>
          <cell r="W59" t="str">
            <v/>
          </cell>
          <cell r="X59">
            <v>0</v>
          </cell>
          <cell r="Y59" t="str">
            <v/>
          </cell>
          <cell r="Z59">
            <v>2</v>
          </cell>
          <cell r="AA59" t="str">
            <v/>
          </cell>
          <cell r="AB59">
            <v>4</v>
          </cell>
          <cell r="AC59" t="str">
            <v/>
          </cell>
          <cell r="AD59">
            <v>21</v>
          </cell>
          <cell r="AE59" t="str">
            <v>Buckler-axe, Dwarven</v>
          </cell>
          <cell r="AF59" t="str">
            <v>Unarmed Strike</v>
          </cell>
          <cell r="AG59" t="str">
            <v>Maquahuitl</v>
          </cell>
          <cell r="AH59">
            <v>0</v>
          </cell>
          <cell r="AI59" t="str">
            <v>Maquahuitl</v>
          </cell>
          <cell r="AJ59" t="str">
            <v>Chain-and-dagger</v>
          </cell>
          <cell r="AK59">
            <v>0</v>
          </cell>
          <cell r="AL59" t="str">
            <v>Chain-and-dagger</v>
          </cell>
          <cell r="AM59" t="str">
            <v>Unarmed Strike</v>
          </cell>
          <cell r="AN59" t="str">
            <v/>
          </cell>
          <cell r="AO59">
            <v>0</v>
          </cell>
          <cell r="AP59" t="str">
            <v/>
          </cell>
          <cell r="AQ59" t="str">
            <v/>
          </cell>
          <cell r="AR59">
            <v>12</v>
          </cell>
          <cell r="AS59" t="str">
            <v>Dwarven Buckler-axe</v>
          </cell>
        </row>
        <row r="60">
          <cell r="A60" t="str">
            <v>Catspaw ●</v>
          </cell>
          <cell r="B60" t="str">
            <v>Catspaw</v>
          </cell>
          <cell r="D60" t="str">
            <v>S</v>
          </cell>
          <cell r="E60" t="str">
            <v>T</v>
          </cell>
          <cell r="F60">
            <v>6</v>
          </cell>
          <cell r="H60">
            <v>20</v>
          </cell>
          <cell r="I60">
            <v>2</v>
          </cell>
          <cell r="L60">
            <v>2</v>
          </cell>
          <cell r="M60" t="str">
            <v>S</v>
          </cell>
          <cell r="R60" t="b">
            <v>0</v>
          </cell>
          <cell r="S60" t="b">
            <v>0</v>
          </cell>
          <cell r="T60" t="b">
            <v>1</v>
          </cell>
          <cell r="U60" t="b">
            <v>1</v>
          </cell>
          <cell r="V60">
            <v>1</v>
          </cell>
          <cell r="W60" t="str">
            <v/>
          </cell>
          <cell r="X60">
            <v>0</v>
          </cell>
          <cell r="Y60" t="str">
            <v/>
          </cell>
          <cell r="Z60">
            <v>3</v>
          </cell>
          <cell r="AA60" t="str">
            <v>Catspaw</v>
          </cell>
          <cell r="AB60">
            <v>4</v>
          </cell>
          <cell r="AC60" t="str">
            <v/>
          </cell>
          <cell r="AD60">
            <v>21</v>
          </cell>
          <cell r="AE60" t="str">
            <v/>
          </cell>
          <cell r="AF60" t="str">
            <v>Grapple</v>
          </cell>
          <cell r="AG60" t="str">
            <v>Maul</v>
          </cell>
          <cell r="AH60">
            <v>0</v>
          </cell>
          <cell r="AI60" t="str">
            <v>Maul</v>
          </cell>
          <cell r="AJ60" t="str">
            <v>Chakram</v>
          </cell>
          <cell r="AK60">
            <v>0</v>
          </cell>
          <cell r="AL60" t="str">
            <v>Chakram</v>
          </cell>
          <cell r="AM60" t="str">
            <v>Grapple</v>
          </cell>
          <cell r="AN60" t="str">
            <v/>
          </cell>
          <cell r="AO60">
            <v>0</v>
          </cell>
          <cell r="AP60" t="str">
            <v/>
          </cell>
          <cell r="AQ60" t="str">
            <v/>
          </cell>
          <cell r="AR60">
            <v>0</v>
          </cell>
          <cell r="AS60" t="str">
            <v>Catspaw</v>
          </cell>
        </row>
        <row r="61">
          <cell r="A61" t="str">
            <v>Cat-o-nine-tails</v>
          </cell>
          <cell r="B61" t="str">
            <v>Cat-o-nine-tails</v>
          </cell>
          <cell r="D61" t="str">
            <v>E</v>
          </cell>
          <cell r="E61" t="str">
            <v>M</v>
          </cell>
          <cell r="F61">
            <v>6</v>
          </cell>
          <cell r="H61">
            <v>20</v>
          </cell>
          <cell r="K61">
            <v>10</v>
          </cell>
          <cell r="L61">
            <v>5</v>
          </cell>
          <cell r="M61" t="str">
            <v>S</v>
          </cell>
          <cell r="Q61" t="b">
            <v>0</v>
          </cell>
          <cell r="R61" t="b">
            <v>0</v>
          </cell>
          <cell r="S61" t="b">
            <v>0</v>
          </cell>
          <cell r="T61" t="b">
            <v>0</v>
          </cell>
          <cell r="U61" t="b">
            <v>0</v>
          </cell>
          <cell r="V61">
            <v>2</v>
          </cell>
          <cell r="W61" t="str">
            <v>Catspaw</v>
          </cell>
          <cell r="X61">
            <v>0</v>
          </cell>
          <cell r="Y61" t="str">
            <v/>
          </cell>
          <cell r="Z61">
            <v>3</v>
          </cell>
          <cell r="AA61" t="str">
            <v/>
          </cell>
          <cell r="AB61">
            <v>4</v>
          </cell>
          <cell r="AC61" t="str">
            <v/>
          </cell>
          <cell r="AD61">
            <v>22</v>
          </cell>
          <cell r="AE61" t="str">
            <v>Cat-o-nine-tails</v>
          </cell>
          <cell r="AF61" t="str">
            <v>Touch</v>
          </cell>
          <cell r="AG61" t="str">
            <v>Mind Arrow</v>
          </cell>
          <cell r="AH61">
            <v>0</v>
          </cell>
          <cell r="AI61" t="str">
            <v>Mind Arrow</v>
          </cell>
          <cell r="AJ61" t="str">
            <v>Chatkcha</v>
          </cell>
          <cell r="AK61">
            <v>0</v>
          </cell>
          <cell r="AL61" t="str">
            <v>Chatkcha</v>
          </cell>
          <cell r="AM61" t="str">
            <v>Touch</v>
          </cell>
          <cell r="AN61" t="str">
            <v/>
          </cell>
          <cell r="AO61">
            <v>0</v>
          </cell>
          <cell r="AP61" t="str">
            <v/>
          </cell>
          <cell r="AQ61" t="str">
            <v/>
          </cell>
          <cell r="AR61">
            <v>0</v>
          </cell>
          <cell r="AS61" t="str">
            <v>Cat-o-nine-tails</v>
          </cell>
        </row>
        <row r="62">
          <cell r="A62" t="str">
            <v>Calculus, Gnome</v>
          </cell>
          <cell r="B62" t="str">
            <v>Calculus, Gnome</v>
          </cell>
          <cell r="D62" t="str">
            <v>E</v>
          </cell>
          <cell r="E62" t="str">
            <v>R</v>
          </cell>
          <cell r="F62">
            <v>13</v>
          </cell>
          <cell r="K62">
            <v>50</v>
          </cell>
          <cell r="L62">
            <v>2</v>
          </cell>
          <cell r="M62" t="str">
            <v>*</v>
          </cell>
          <cell r="P62" t="str">
            <v/>
          </cell>
          <cell r="Q62" t="b">
            <v>0</v>
          </cell>
          <cell r="R62" t="b">
            <v>0</v>
          </cell>
          <cell r="S62" t="b">
            <v>0</v>
          </cell>
          <cell r="T62" t="b">
            <v>0</v>
          </cell>
          <cell r="U62" t="b">
            <v>0</v>
          </cell>
          <cell r="V62">
            <v>2</v>
          </cell>
          <cell r="W62" t="str">
            <v/>
          </cell>
          <cell r="X62">
            <v>0</v>
          </cell>
          <cell r="Y62" t="str">
            <v/>
          </cell>
          <cell r="Z62">
            <v>3</v>
          </cell>
          <cell r="AA62" t="str">
            <v/>
          </cell>
          <cell r="AB62">
            <v>4</v>
          </cell>
          <cell r="AC62" t="str">
            <v/>
          </cell>
          <cell r="AD62">
            <v>23</v>
          </cell>
          <cell r="AE62" t="str">
            <v>Calculus, Gnome</v>
          </cell>
          <cell r="AF62" t="str">
            <v>Ray</v>
          </cell>
          <cell r="AG62" t="str">
            <v>Mind Blade</v>
          </cell>
          <cell r="AH62">
            <v>0</v>
          </cell>
          <cell r="AI62" t="str">
            <v>Mind Blade</v>
          </cell>
          <cell r="AJ62" t="str">
            <v>Chijiriki</v>
          </cell>
          <cell r="AK62">
            <v>0</v>
          </cell>
          <cell r="AL62" t="str">
            <v>Chijiriki</v>
          </cell>
          <cell r="AM62" t="str">
            <v>Ray</v>
          </cell>
          <cell r="AN62" t="str">
            <v/>
          </cell>
          <cell r="AO62">
            <v>0</v>
          </cell>
          <cell r="AP62" t="str">
            <v/>
          </cell>
          <cell r="AQ62" t="str">
            <v/>
          </cell>
          <cell r="AR62">
            <v>9</v>
          </cell>
          <cell r="AS62" t="str">
            <v>Gnome Calculus</v>
          </cell>
        </row>
        <row r="63">
          <cell r="A63" t="str">
            <v>Cestus, Ward</v>
          </cell>
          <cell r="B63" t="str">
            <v>Cestus, Ward</v>
          </cell>
          <cell r="D63" t="str">
            <v>E</v>
          </cell>
          <cell r="E63" t="str">
            <v>L</v>
          </cell>
          <cell r="F63">
            <v>13</v>
          </cell>
          <cell r="L63">
            <v>4</v>
          </cell>
          <cell r="M63" t="str">
            <v>B</v>
          </cell>
          <cell r="R63" t="b">
            <v>0</v>
          </cell>
          <cell r="S63" t="b">
            <v>0</v>
          </cell>
          <cell r="T63" t="b">
            <v>0</v>
          </cell>
          <cell r="U63" t="b">
            <v>0</v>
          </cell>
          <cell r="V63">
            <v>2</v>
          </cell>
          <cell r="W63" t="str">
            <v/>
          </cell>
          <cell r="X63">
            <v>0</v>
          </cell>
          <cell r="Y63" t="str">
            <v/>
          </cell>
          <cell r="Z63">
            <v>3</v>
          </cell>
          <cell r="AA63" t="str">
            <v/>
          </cell>
          <cell r="AB63">
            <v>4</v>
          </cell>
          <cell r="AC63" t="str">
            <v/>
          </cell>
          <cell r="AD63">
            <v>24</v>
          </cell>
          <cell r="AE63" t="str">
            <v>Cestus, Ward</v>
          </cell>
          <cell r="AF63" t="str">
            <v>Energy Missile</v>
          </cell>
          <cell r="AG63" t="str">
            <v>Nagamaki</v>
          </cell>
          <cell r="AH63">
            <v>0</v>
          </cell>
          <cell r="AI63" t="str">
            <v>Nagamaki</v>
          </cell>
          <cell r="AJ63" t="str">
            <v>Claw, Eagle's</v>
          </cell>
          <cell r="AK63">
            <v>5</v>
          </cell>
          <cell r="AL63" t="str">
            <v>Eagle's Claw</v>
          </cell>
          <cell r="AM63" t="str">
            <v>Energy Missile</v>
          </cell>
          <cell r="AN63" t="str">
            <v/>
          </cell>
          <cell r="AO63">
            <v>0</v>
          </cell>
          <cell r="AP63" t="str">
            <v/>
          </cell>
          <cell r="AQ63" t="str">
            <v/>
          </cell>
          <cell r="AR63">
            <v>7</v>
          </cell>
          <cell r="AS63" t="str">
            <v>Ward Cestus</v>
          </cell>
        </row>
        <row r="64">
          <cell r="A64" t="str">
            <v>Chain, Drow Scorpion</v>
          </cell>
          <cell r="B64" t="str">
            <v>Chain, Drow Scorpion</v>
          </cell>
          <cell r="D64" t="str">
            <v>E</v>
          </cell>
          <cell r="E64" t="str">
            <v>T</v>
          </cell>
          <cell r="F64">
            <v>5</v>
          </cell>
          <cell r="H64">
            <v>19</v>
          </cell>
          <cell r="I64">
            <v>2</v>
          </cell>
          <cell r="L64">
            <v>3</v>
          </cell>
          <cell r="M64" t="str">
            <v>S</v>
          </cell>
          <cell r="O64" t="b">
            <v>1</v>
          </cell>
          <cell r="Q64" t="b">
            <v>0</v>
          </cell>
          <cell r="R64" t="b">
            <v>0</v>
          </cell>
          <cell r="S64" t="b">
            <v>0</v>
          </cell>
          <cell r="T64" t="b">
            <v>0</v>
          </cell>
          <cell r="U64" t="b">
            <v>0</v>
          </cell>
          <cell r="V64">
            <v>2</v>
          </cell>
          <cell r="W64" t="str">
            <v/>
          </cell>
          <cell r="X64">
            <v>0</v>
          </cell>
          <cell r="Y64" t="str">
            <v/>
          </cell>
          <cell r="Z64">
            <v>3</v>
          </cell>
          <cell r="AA64" t="str">
            <v/>
          </cell>
          <cell r="AB64">
            <v>4</v>
          </cell>
          <cell r="AC64" t="str">
            <v/>
          </cell>
          <cell r="AD64">
            <v>25</v>
          </cell>
          <cell r="AE64" t="str">
            <v>Chain, Drow Scorpion</v>
          </cell>
          <cell r="AF64" t="str">
            <v>Spellfire</v>
          </cell>
          <cell r="AG64" t="str">
            <v>Naginata</v>
          </cell>
          <cell r="AH64">
            <v>0</v>
          </cell>
          <cell r="AI64" t="str">
            <v>Naginata</v>
          </cell>
          <cell r="AJ64" t="str">
            <v>Claw, Panther</v>
          </cell>
          <cell r="AK64">
            <v>5</v>
          </cell>
          <cell r="AL64" t="str">
            <v>Panther Claw</v>
          </cell>
          <cell r="AM64" t="str">
            <v>Spellfire</v>
          </cell>
          <cell r="AN64" t="str">
            <v/>
          </cell>
          <cell r="AO64">
            <v>0</v>
          </cell>
          <cell r="AP64" t="str">
            <v/>
          </cell>
          <cell r="AQ64" t="str">
            <v/>
          </cell>
          <cell r="AR64">
            <v>6</v>
          </cell>
          <cell r="AS64" t="str">
            <v>Drow Scorpion Chain</v>
          </cell>
        </row>
        <row r="65">
          <cell r="A65" t="str">
            <v>Chain, Spiked</v>
          </cell>
          <cell r="B65" t="str">
            <v>Chain, Spiked</v>
          </cell>
          <cell r="D65" t="str">
            <v>E</v>
          </cell>
          <cell r="E65" t="str">
            <v>T</v>
          </cell>
          <cell r="F65">
            <v>9</v>
          </cell>
          <cell r="H65">
            <v>20</v>
          </cell>
          <cell r="I65">
            <v>2</v>
          </cell>
          <cell r="L65">
            <v>10</v>
          </cell>
          <cell r="M65" t="str">
            <v>P</v>
          </cell>
          <cell r="O65" t="b">
            <v>1</v>
          </cell>
          <cell r="P65" t="str">
            <v>F</v>
          </cell>
          <cell r="Q65" t="b">
            <v>0</v>
          </cell>
          <cell r="R65" t="b">
            <v>0</v>
          </cell>
          <cell r="S65" t="b">
            <v>0</v>
          </cell>
          <cell r="T65" t="b">
            <v>0</v>
          </cell>
          <cell r="U65" t="b">
            <v>0</v>
          </cell>
          <cell r="V65">
            <v>2</v>
          </cell>
          <cell r="W65" t="str">
            <v/>
          </cell>
          <cell r="X65">
            <v>0</v>
          </cell>
          <cell r="Y65" t="str">
            <v/>
          </cell>
          <cell r="Z65">
            <v>3</v>
          </cell>
          <cell r="AA65" t="str">
            <v/>
          </cell>
          <cell r="AB65">
            <v>4</v>
          </cell>
          <cell r="AC65" t="str">
            <v/>
          </cell>
          <cell r="AD65">
            <v>26</v>
          </cell>
          <cell r="AE65" t="str">
            <v>Chain, Spiked</v>
          </cell>
          <cell r="AF65" t="str">
            <v/>
          </cell>
          <cell r="AG65" t="str">
            <v>Pick, Dire</v>
          </cell>
          <cell r="AH65">
            <v>5</v>
          </cell>
          <cell r="AI65" t="str">
            <v>Dire Pick</v>
          </cell>
          <cell r="AJ65" t="str">
            <v>Claws, Scorpion</v>
          </cell>
          <cell r="AK65">
            <v>6</v>
          </cell>
          <cell r="AL65" t="str">
            <v>Scorpion Claws</v>
          </cell>
          <cell r="AM65" t="str">
            <v/>
          </cell>
          <cell r="AN65" t="str">
            <v/>
          </cell>
          <cell r="AO65">
            <v>0</v>
          </cell>
          <cell r="AP65" t="str">
            <v/>
          </cell>
          <cell r="AQ65" t="str">
            <v/>
          </cell>
          <cell r="AR65">
            <v>6</v>
          </cell>
          <cell r="AS65" t="str">
            <v>Spiked Chain</v>
          </cell>
        </row>
        <row r="66">
          <cell r="A66" t="str">
            <v>Chain-and-dagger</v>
          </cell>
          <cell r="B66" t="str">
            <v>Chain-and-dagger</v>
          </cell>
          <cell r="D66" t="str">
            <v>E</v>
          </cell>
          <cell r="E66" t="str">
            <v>O</v>
          </cell>
          <cell r="F66">
            <v>4</v>
          </cell>
          <cell r="H66">
            <v>19</v>
          </cell>
          <cell r="I66">
            <v>2</v>
          </cell>
          <cell r="L66">
            <v>4</v>
          </cell>
          <cell r="M66" t="str">
            <v>P</v>
          </cell>
          <cell r="R66" t="b">
            <v>0</v>
          </cell>
          <cell r="S66" t="b">
            <v>0</v>
          </cell>
          <cell r="T66" t="b">
            <v>0</v>
          </cell>
          <cell r="U66" t="b">
            <v>0</v>
          </cell>
          <cell r="V66">
            <v>2</v>
          </cell>
          <cell r="W66" t="str">
            <v/>
          </cell>
          <cell r="X66">
            <v>0</v>
          </cell>
          <cell r="Y66" t="str">
            <v/>
          </cell>
          <cell r="Z66">
            <v>3</v>
          </cell>
          <cell r="AA66" t="str">
            <v/>
          </cell>
          <cell r="AB66">
            <v>4</v>
          </cell>
          <cell r="AC66" t="str">
            <v/>
          </cell>
          <cell r="AD66">
            <v>27</v>
          </cell>
          <cell r="AE66" t="str">
            <v>Chain-and-dagger</v>
          </cell>
          <cell r="AF66" t="str">
            <v/>
          </cell>
          <cell r="AG66" t="str">
            <v>Pick, Heavy</v>
          </cell>
          <cell r="AH66">
            <v>5</v>
          </cell>
          <cell r="AI66" t="str">
            <v>Heavy Pick</v>
          </cell>
          <cell r="AJ66" t="str">
            <v>Claws, Tiger</v>
          </cell>
          <cell r="AK66">
            <v>6</v>
          </cell>
          <cell r="AL66" t="str">
            <v>Tiger Claws</v>
          </cell>
          <cell r="AM66" t="str">
            <v/>
          </cell>
          <cell r="AN66" t="str">
            <v/>
          </cell>
          <cell r="AO66">
            <v>0</v>
          </cell>
          <cell r="AP66" t="str">
            <v/>
          </cell>
          <cell r="AQ66" t="str">
            <v/>
          </cell>
          <cell r="AR66">
            <v>0</v>
          </cell>
          <cell r="AS66" t="str">
            <v>Chain-and-dagger</v>
          </cell>
        </row>
        <row r="67">
          <cell r="A67" t="str">
            <v>Chakram</v>
          </cell>
          <cell r="B67" t="str">
            <v>Chakram</v>
          </cell>
          <cell r="D67" t="str">
            <v>E</v>
          </cell>
          <cell r="E67" t="str">
            <v>R</v>
          </cell>
          <cell r="F67">
            <v>4</v>
          </cell>
          <cell r="H67">
            <v>20</v>
          </cell>
          <cell r="I67">
            <v>3</v>
          </cell>
          <cell r="K67">
            <v>30</v>
          </cell>
          <cell r="L67">
            <v>2</v>
          </cell>
          <cell r="M67" t="str">
            <v>S</v>
          </cell>
          <cell r="R67" t="b">
            <v>0</v>
          </cell>
          <cell r="S67" t="b">
            <v>0</v>
          </cell>
          <cell r="T67" t="b">
            <v>0</v>
          </cell>
          <cell r="U67" t="b">
            <v>0</v>
          </cell>
          <cell r="V67">
            <v>2</v>
          </cell>
          <cell r="W67" t="str">
            <v/>
          </cell>
          <cell r="X67">
            <v>0</v>
          </cell>
          <cell r="Y67" t="str">
            <v/>
          </cell>
          <cell r="Z67">
            <v>3</v>
          </cell>
          <cell r="AA67" t="str">
            <v/>
          </cell>
          <cell r="AB67">
            <v>4</v>
          </cell>
          <cell r="AC67" t="str">
            <v/>
          </cell>
          <cell r="AD67">
            <v>28</v>
          </cell>
          <cell r="AE67" t="str">
            <v>Chakram</v>
          </cell>
          <cell r="AF67" t="str">
            <v/>
          </cell>
          <cell r="AG67" t="str">
            <v>Pick, Light</v>
          </cell>
          <cell r="AH67">
            <v>5</v>
          </cell>
          <cell r="AI67" t="str">
            <v>Light Pick</v>
          </cell>
          <cell r="AJ67" t="str">
            <v>Club, Tigerskull</v>
          </cell>
          <cell r="AK67">
            <v>5</v>
          </cell>
          <cell r="AL67" t="str">
            <v>Tigerskull Club</v>
          </cell>
          <cell r="AM67" t="str">
            <v/>
          </cell>
          <cell r="AN67" t="str">
            <v/>
          </cell>
          <cell r="AO67">
            <v>0</v>
          </cell>
          <cell r="AP67" t="str">
            <v/>
          </cell>
          <cell r="AQ67" t="str">
            <v/>
          </cell>
          <cell r="AR67">
            <v>0</v>
          </cell>
          <cell r="AS67" t="str">
            <v>Chakram</v>
          </cell>
        </row>
        <row r="68">
          <cell r="A68" t="str">
            <v>Chatkcha</v>
          </cell>
          <cell r="B68" t="str">
            <v>Chatkcha</v>
          </cell>
          <cell r="D68" t="str">
            <v>E</v>
          </cell>
          <cell r="E68" t="str">
            <v>R</v>
          </cell>
          <cell r="F68">
            <v>5</v>
          </cell>
          <cell r="H68">
            <v>18</v>
          </cell>
          <cell r="I68">
            <v>2</v>
          </cell>
          <cell r="K68">
            <v>20</v>
          </cell>
          <cell r="L68">
            <v>3</v>
          </cell>
          <cell r="M68" t="str">
            <v>P</v>
          </cell>
          <cell r="P68" t="str">
            <v/>
          </cell>
          <cell r="Q68" t="b">
            <v>0</v>
          </cell>
          <cell r="R68" t="b">
            <v>0</v>
          </cell>
          <cell r="S68" t="b">
            <v>0</v>
          </cell>
          <cell r="T68" t="b">
            <v>0</v>
          </cell>
          <cell r="U68" t="b">
            <v>0</v>
          </cell>
          <cell r="V68">
            <v>2</v>
          </cell>
          <cell r="W68" t="str">
            <v/>
          </cell>
          <cell r="X68">
            <v>0</v>
          </cell>
          <cell r="Y68" t="str">
            <v/>
          </cell>
          <cell r="Z68">
            <v>3</v>
          </cell>
          <cell r="AA68" t="str">
            <v/>
          </cell>
          <cell r="AB68">
            <v>4</v>
          </cell>
          <cell r="AC68" t="str">
            <v/>
          </cell>
          <cell r="AD68">
            <v>29</v>
          </cell>
          <cell r="AE68" t="str">
            <v>Chatkcha</v>
          </cell>
          <cell r="AF68" t="str">
            <v/>
          </cell>
          <cell r="AG68" t="str">
            <v>Ranseur</v>
          </cell>
          <cell r="AH68">
            <v>0</v>
          </cell>
          <cell r="AI68" t="str">
            <v>Ranseur</v>
          </cell>
          <cell r="AJ68" t="str">
            <v>Courtblade, Elven</v>
          </cell>
          <cell r="AK68">
            <v>11</v>
          </cell>
          <cell r="AL68" t="str">
            <v>Elven Courtblade</v>
          </cell>
          <cell r="AM68" t="str">
            <v/>
          </cell>
          <cell r="AN68" t="str">
            <v/>
          </cell>
          <cell r="AO68">
            <v>0</v>
          </cell>
          <cell r="AP68" t="str">
            <v/>
          </cell>
          <cell r="AQ68" t="str">
            <v/>
          </cell>
          <cell r="AR68">
            <v>0</v>
          </cell>
          <cell r="AS68" t="str">
            <v>Chatkcha</v>
          </cell>
        </row>
        <row r="69">
          <cell r="A69" t="str">
            <v>Chijiriki</v>
          </cell>
          <cell r="B69" t="str">
            <v>Chijiriki</v>
          </cell>
          <cell r="C69" t="str">
            <v>OA</v>
          </cell>
          <cell r="D69" t="str">
            <v>E</v>
          </cell>
          <cell r="E69" t="str">
            <v>T</v>
          </cell>
          <cell r="F69">
            <v>5</v>
          </cell>
          <cell r="G69">
            <v>4</v>
          </cell>
          <cell r="H69">
            <v>20</v>
          </cell>
          <cell r="I69">
            <v>2</v>
          </cell>
          <cell r="J69">
            <v>2</v>
          </cell>
          <cell r="L69">
            <v>6</v>
          </cell>
          <cell r="M69" t="str">
            <v>P/B</v>
          </cell>
          <cell r="Q69" t="b">
            <v>0</v>
          </cell>
          <cell r="R69" t="b">
            <v>0</v>
          </cell>
          <cell r="S69" t="b">
            <v>0</v>
          </cell>
          <cell r="T69" t="b">
            <v>0</v>
          </cell>
          <cell r="U69" t="b">
            <v>0</v>
          </cell>
          <cell r="V69">
            <v>2</v>
          </cell>
          <cell r="W69" t="str">
            <v/>
          </cell>
          <cell r="X69">
            <v>0</v>
          </cell>
          <cell r="Y69" t="str">
            <v/>
          </cell>
          <cell r="Z69">
            <v>3</v>
          </cell>
          <cell r="AA69" t="str">
            <v/>
          </cell>
          <cell r="AB69">
            <v>4</v>
          </cell>
          <cell r="AC69" t="str">
            <v/>
          </cell>
          <cell r="AD69">
            <v>30</v>
          </cell>
          <cell r="AE69" t="str">
            <v>Chijiriki</v>
          </cell>
          <cell r="AF69" t="str">
            <v/>
          </cell>
          <cell r="AG69" t="str">
            <v>Rapier</v>
          </cell>
          <cell r="AH69">
            <v>0</v>
          </cell>
          <cell r="AI69" t="str">
            <v>Rapier</v>
          </cell>
          <cell r="AJ69" t="str">
            <v>Crossbow, Aquatic</v>
          </cell>
          <cell r="AK69">
            <v>9</v>
          </cell>
          <cell r="AL69" t="str">
            <v>Aquatic Crossbow</v>
          </cell>
          <cell r="AM69" t="str">
            <v/>
          </cell>
          <cell r="AN69" t="str">
            <v/>
          </cell>
          <cell r="AO69">
            <v>0</v>
          </cell>
          <cell r="AP69" t="str">
            <v/>
          </cell>
          <cell r="AQ69" t="str">
            <v/>
          </cell>
          <cell r="AR69">
            <v>0</v>
          </cell>
          <cell r="AS69" t="str">
            <v>Chijiriki</v>
          </cell>
        </row>
        <row r="70">
          <cell r="A70" t="str">
            <v>Claw, Eagle's</v>
          </cell>
          <cell r="B70" t="str">
            <v>Claw, Eagle's</v>
          </cell>
          <cell r="D70" t="str">
            <v>E</v>
          </cell>
          <cell r="E70" t="str">
            <v>L</v>
          </cell>
          <cell r="F70">
            <v>5</v>
          </cell>
          <cell r="H70">
            <v>18</v>
          </cell>
          <cell r="I70">
            <v>2</v>
          </cell>
          <cell r="L70">
            <v>2</v>
          </cell>
          <cell r="M70" t="str">
            <v>S/P</v>
          </cell>
          <cell r="P70" t="str">
            <v/>
          </cell>
          <cell r="Q70" t="b">
            <v>0</v>
          </cell>
          <cell r="R70" t="b">
            <v>0</v>
          </cell>
          <cell r="S70" t="b">
            <v>0</v>
          </cell>
          <cell r="T70" t="b">
            <v>0</v>
          </cell>
          <cell r="U70" t="b">
            <v>0</v>
          </cell>
          <cell r="V70">
            <v>2</v>
          </cell>
          <cell r="W70" t="str">
            <v/>
          </cell>
          <cell r="X70">
            <v>0</v>
          </cell>
          <cell r="Y70" t="str">
            <v/>
          </cell>
          <cell r="Z70">
            <v>3</v>
          </cell>
          <cell r="AA70" t="str">
            <v/>
          </cell>
          <cell r="AB70">
            <v>4</v>
          </cell>
          <cell r="AC70" t="str">
            <v/>
          </cell>
          <cell r="AD70">
            <v>31</v>
          </cell>
          <cell r="AE70" t="str">
            <v>Claw, Eagle's</v>
          </cell>
          <cell r="AF70" t="str">
            <v/>
          </cell>
          <cell r="AG70" t="str">
            <v>Razored armor</v>
          </cell>
          <cell r="AH70">
            <v>0</v>
          </cell>
          <cell r="AI70" t="str">
            <v>Razored armor</v>
          </cell>
          <cell r="AJ70" t="str">
            <v>Crossbow, Great</v>
          </cell>
          <cell r="AK70">
            <v>9</v>
          </cell>
          <cell r="AL70" t="str">
            <v>Great Crossbow</v>
          </cell>
          <cell r="AM70" t="str">
            <v/>
          </cell>
          <cell r="AN70" t="str">
            <v/>
          </cell>
          <cell r="AO70">
            <v>0</v>
          </cell>
          <cell r="AP70" t="str">
            <v/>
          </cell>
          <cell r="AQ70" t="str">
            <v/>
          </cell>
          <cell r="AR70">
            <v>5</v>
          </cell>
          <cell r="AS70" t="str">
            <v>Eagle's Claw</v>
          </cell>
        </row>
        <row r="71">
          <cell r="A71" t="str">
            <v>Claw, Panther</v>
          </cell>
          <cell r="B71" t="str">
            <v>Claw, Panther</v>
          </cell>
          <cell r="D71" t="str">
            <v>E</v>
          </cell>
          <cell r="E71" t="str">
            <v>L</v>
          </cell>
          <cell r="F71">
            <v>4</v>
          </cell>
          <cell r="H71">
            <v>20</v>
          </cell>
          <cell r="I71">
            <v>3</v>
          </cell>
          <cell r="L71">
            <v>3</v>
          </cell>
          <cell r="M71" t="str">
            <v>P/S</v>
          </cell>
          <cell r="R71" t="b">
            <v>0</v>
          </cell>
          <cell r="S71" t="b">
            <v>0</v>
          </cell>
          <cell r="T71" t="b">
            <v>0</v>
          </cell>
          <cell r="U71" t="b">
            <v>0</v>
          </cell>
          <cell r="V71">
            <v>2</v>
          </cell>
          <cell r="W71" t="str">
            <v/>
          </cell>
          <cell r="X71">
            <v>0</v>
          </cell>
          <cell r="Y71" t="str">
            <v/>
          </cell>
          <cell r="Z71">
            <v>3</v>
          </cell>
          <cell r="AA71" t="str">
            <v/>
          </cell>
          <cell r="AB71">
            <v>4</v>
          </cell>
          <cell r="AC71" t="str">
            <v/>
          </cell>
          <cell r="AD71">
            <v>32</v>
          </cell>
          <cell r="AE71" t="str">
            <v>Claw, Panther</v>
          </cell>
          <cell r="AF71" t="str">
            <v/>
          </cell>
          <cell r="AG71" t="str">
            <v>Razored shield, light</v>
          </cell>
          <cell r="AH71">
            <v>15</v>
          </cell>
          <cell r="AI71" t="str">
            <v>light Razored shield</v>
          </cell>
          <cell r="AJ71" t="str">
            <v>Crossbow, Hand</v>
          </cell>
          <cell r="AK71">
            <v>9</v>
          </cell>
          <cell r="AL71" t="str">
            <v>Hand Crossbow</v>
          </cell>
          <cell r="AM71" t="str">
            <v/>
          </cell>
          <cell r="AN71" t="str">
            <v/>
          </cell>
          <cell r="AO71">
            <v>0</v>
          </cell>
          <cell r="AP71" t="str">
            <v/>
          </cell>
          <cell r="AQ71" t="str">
            <v/>
          </cell>
          <cell r="AR71">
            <v>5</v>
          </cell>
          <cell r="AS71" t="str">
            <v>Panther Claw</v>
          </cell>
        </row>
        <row r="72">
          <cell r="A72" t="str">
            <v>Claws, Scorpion</v>
          </cell>
          <cell r="B72" t="str">
            <v>Claws, Scorpion</v>
          </cell>
          <cell r="D72" t="str">
            <v>E</v>
          </cell>
          <cell r="E72" t="str">
            <v>L</v>
          </cell>
          <cell r="F72">
            <v>5</v>
          </cell>
          <cell r="H72">
            <v>20</v>
          </cell>
          <cell r="I72">
            <v>2</v>
          </cell>
          <cell r="L72">
            <v>6</v>
          </cell>
          <cell r="M72" t="str">
            <v>S/P</v>
          </cell>
          <cell r="R72" t="b">
            <v>0</v>
          </cell>
          <cell r="S72" t="b">
            <v>0</v>
          </cell>
          <cell r="T72" t="b">
            <v>0</v>
          </cell>
          <cell r="U72" t="b">
            <v>0</v>
          </cell>
          <cell r="V72">
            <v>2</v>
          </cell>
          <cell r="W72" t="str">
            <v/>
          </cell>
          <cell r="X72">
            <v>0</v>
          </cell>
          <cell r="Y72" t="str">
            <v/>
          </cell>
          <cell r="Z72">
            <v>3</v>
          </cell>
          <cell r="AA72" t="str">
            <v/>
          </cell>
          <cell r="AB72">
            <v>4</v>
          </cell>
          <cell r="AC72" t="str">
            <v/>
          </cell>
          <cell r="AD72">
            <v>33</v>
          </cell>
          <cell r="AE72" t="str">
            <v>Claws, Scorpion</v>
          </cell>
          <cell r="AF72" t="str">
            <v/>
          </cell>
          <cell r="AG72" t="str">
            <v>Razored shield, heavy</v>
          </cell>
          <cell r="AH72">
            <v>15</v>
          </cell>
          <cell r="AI72" t="str">
            <v>heavy Razored shield</v>
          </cell>
          <cell r="AJ72" t="str">
            <v>Crossbow, Repeating Heavy</v>
          </cell>
          <cell r="AK72">
            <v>9</v>
          </cell>
          <cell r="AL72" t="str">
            <v>Repeating Heavy Crossbow</v>
          </cell>
          <cell r="AM72" t="str">
            <v/>
          </cell>
          <cell r="AN72" t="str">
            <v/>
          </cell>
          <cell r="AO72">
            <v>0</v>
          </cell>
          <cell r="AP72" t="str">
            <v/>
          </cell>
          <cell r="AQ72" t="str">
            <v/>
          </cell>
          <cell r="AR72">
            <v>6</v>
          </cell>
          <cell r="AS72" t="str">
            <v>Scorpion Claws</v>
          </cell>
        </row>
        <row r="73">
          <cell r="A73" t="str">
            <v>Claws, Tiger</v>
          </cell>
          <cell r="B73" t="str">
            <v>Claws, Tiger</v>
          </cell>
          <cell r="D73" t="str">
            <v>E</v>
          </cell>
          <cell r="E73" t="str">
            <v>L</v>
          </cell>
          <cell r="F73">
            <v>4</v>
          </cell>
          <cell r="H73">
            <v>20</v>
          </cell>
          <cell r="I73">
            <v>2</v>
          </cell>
          <cell r="L73">
            <v>2</v>
          </cell>
          <cell r="M73" t="str">
            <v>P</v>
          </cell>
          <cell r="R73" t="b">
            <v>0</v>
          </cell>
          <cell r="S73" t="b">
            <v>0</v>
          </cell>
          <cell r="T73" t="b">
            <v>0</v>
          </cell>
          <cell r="U73" t="b">
            <v>0</v>
          </cell>
          <cell r="V73">
            <v>2</v>
          </cell>
          <cell r="W73" t="str">
            <v/>
          </cell>
          <cell r="X73">
            <v>0</v>
          </cell>
          <cell r="Y73" t="str">
            <v/>
          </cell>
          <cell r="Z73">
            <v>3</v>
          </cell>
          <cell r="AA73" t="str">
            <v/>
          </cell>
          <cell r="AB73">
            <v>4</v>
          </cell>
          <cell r="AC73" t="str">
            <v/>
          </cell>
          <cell r="AD73">
            <v>34</v>
          </cell>
          <cell r="AE73" t="str">
            <v>Claws, Tiger</v>
          </cell>
          <cell r="AF73" t="str">
            <v/>
          </cell>
          <cell r="AG73" t="str">
            <v>Ripper</v>
          </cell>
          <cell r="AH73">
            <v>0</v>
          </cell>
          <cell r="AI73" t="str">
            <v>Ripper</v>
          </cell>
          <cell r="AJ73" t="str">
            <v>Crossbow, Repeating Light</v>
          </cell>
          <cell r="AK73">
            <v>9</v>
          </cell>
          <cell r="AL73" t="str">
            <v>Repeating Light Crossbow</v>
          </cell>
          <cell r="AM73" t="str">
            <v/>
          </cell>
          <cell r="AN73" t="str">
            <v/>
          </cell>
          <cell r="AO73">
            <v>0</v>
          </cell>
          <cell r="AP73" t="str">
            <v/>
          </cell>
          <cell r="AQ73" t="str">
            <v/>
          </cell>
          <cell r="AR73">
            <v>6</v>
          </cell>
          <cell r="AS73" t="str">
            <v>Tiger Claws</v>
          </cell>
        </row>
        <row r="74">
          <cell r="A74" t="str">
            <v>Club ●</v>
          </cell>
          <cell r="B74" t="str">
            <v>Club</v>
          </cell>
          <cell r="D74" t="str">
            <v>S</v>
          </cell>
          <cell r="E74" t="str">
            <v>O</v>
          </cell>
          <cell r="F74">
            <v>5</v>
          </cell>
          <cell r="H74">
            <v>20</v>
          </cell>
          <cell r="I74">
            <v>2</v>
          </cell>
          <cell r="K74">
            <v>10</v>
          </cell>
          <cell r="L74">
            <v>3</v>
          </cell>
          <cell r="M74" t="str">
            <v>B</v>
          </cell>
          <cell r="Q74" t="b">
            <v>0</v>
          </cell>
          <cell r="R74" t="b">
            <v>0</v>
          </cell>
          <cell r="S74" t="b">
            <v>1</v>
          </cell>
          <cell r="T74" t="b">
            <v>1</v>
          </cell>
          <cell r="U74" t="b">
            <v>1</v>
          </cell>
          <cell r="V74">
            <v>2</v>
          </cell>
          <cell r="W74" t="str">
            <v/>
          </cell>
          <cell r="X74">
            <v>0</v>
          </cell>
          <cell r="Y74" t="str">
            <v/>
          </cell>
          <cell r="Z74">
            <v>4</v>
          </cell>
          <cell r="AA74" t="str">
            <v>Club</v>
          </cell>
          <cell r="AB74">
            <v>4</v>
          </cell>
          <cell r="AC74" t="str">
            <v/>
          </cell>
          <cell r="AD74">
            <v>34</v>
          </cell>
          <cell r="AE74" t="str">
            <v/>
          </cell>
          <cell r="AF74" t="str">
            <v/>
          </cell>
          <cell r="AG74" t="str">
            <v>Sap</v>
          </cell>
          <cell r="AH74">
            <v>0</v>
          </cell>
          <cell r="AI74" t="str">
            <v>Sap</v>
          </cell>
          <cell r="AJ74" t="str">
            <v>Crossbow, Staking</v>
          </cell>
          <cell r="AK74">
            <v>9</v>
          </cell>
          <cell r="AL74" t="str">
            <v>Staking Crossbow</v>
          </cell>
          <cell r="AM74" t="str">
            <v/>
          </cell>
          <cell r="AN74" t="str">
            <v/>
          </cell>
          <cell r="AO74">
            <v>0</v>
          </cell>
          <cell r="AP74" t="str">
            <v/>
          </cell>
          <cell r="AQ74" t="str">
            <v/>
          </cell>
          <cell r="AR74">
            <v>0</v>
          </cell>
          <cell r="AS74" t="str">
            <v>Club</v>
          </cell>
        </row>
        <row r="75">
          <cell r="A75" t="str">
            <v>Club, Tigerskull</v>
          </cell>
          <cell r="B75" t="str">
            <v>Club, Tigerskull</v>
          </cell>
          <cell r="D75" t="str">
            <v>E</v>
          </cell>
          <cell r="E75" t="str">
            <v>O</v>
          </cell>
          <cell r="F75">
            <v>6</v>
          </cell>
          <cell r="H75">
            <v>20</v>
          </cell>
          <cell r="I75">
            <v>4</v>
          </cell>
          <cell r="L75">
            <v>8</v>
          </cell>
          <cell r="M75" t="str">
            <v>B&amp;P</v>
          </cell>
          <cell r="R75" t="b">
            <v>0</v>
          </cell>
          <cell r="S75" t="b">
            <v>0</v>
          </cell>
          <cell r="T75" t="b">
            <v>0</v>
          </cell>
          <cell r="U75" t="b">
            <v>0</v>
          </cell>
          <cell r="V75">
            <v>3</v>
          </cell>
          <cell r="W75" t="str">
            <v>Club</v>
          </cell>
          <cell r="X75">
            <v>0</v>
          </cell>
          <cell r="Y75" t="str">
            <v/>
          </cell>
          <cell r="Z75">
            <v>4</v>
          </cell>
          <cell r="AA75" t="str">
            <v/>
          </cell>
          <cell r="AB75">
            <v>4</v>
          </cell>
          <cell r="AC75" t="str">
            <v/>
          </cell>
          <cell r="AD75">
            <v>35</v>
          </cell>
          <cell r="AE75" t="str">
            <v>Club, Tigerskull</v>
          </cell>
          <cell r="AF75" t="str">
            <v/>
          </cell>
          <cell r="AG75" t="str">
            <v>Scimitar</v>
          </cell>
          <cell r="AH75">
            <v>0</v>
          </cell>
          <cell r="AI75" t="str">
            <v>Scimitar</v>
          </cell>
          <cell r="AJ75" t="str">
            <v>Dagger, Barbed</v>
          </cell>
          <cell r="AK75">
            <v>7</v>
          </cell>
          <cell r="AL75" t="str">
            <v>Barbed Dagger</v>
          </cell>
          <cell r="AM75" t="str">
            <v/>
          </cell>
          <cell r="AN75" t="str">
            <v/>
          </cell>
          <cell r="AO75">
            <v>0</v>
          </cell>
          <cell r="AP75" t="str">
            <v/>
          </cell>
          <cell r="AQ75" t="str">
            <v/>
          </cell>
          <cell r="AR75">
            <v>5</v>
          </cell>
          <cell r="AS75" t="str">
            <v>Tigerskull Club</v>
          </cell>
        </row>
        <row r="76">
          <cell r="A76" t="str">
            <v>Courtblade, Elven</v>
          </cell>
          <cell r="B76" t="str">
            <v>Courtblade, Elven</v>
          </cell>
          <cell r="D76" t="str">
            <v>E</v>
          </cell>
          <cell r="E76" t="str">
            <v>T</v>
          </cell>
          <cell r="F76">
            <v>7</v>
          </cell>
          <cell r="H76">
            <v>18</v>
          </cell>
          <cell r="I76">
            <v>2</v>
          </cell>
          <cell r="L76">
            <v>6</v>
          </cell>
          <cell r="M76" t="str">
            <v>P/S</v>
          </cell>
          <cell r="P76" t="str">
            <v>F</v>
          </cell>
          <cell r="Q76" t="b">
            <v>0</v>
          </cell>
          <cell r="R76" t="b">
            <v>0</v>
          </cell>
          <cell r="S76" t="b">
            <v>0</v>
          </cell>
          <cell r="T76" t="b">
            <v>0</v>
          </cell>
          <cell r="U76" t="b">
            <v>0</v>
          </cell>
          <cell r="V76">
            <v>3</v>
          </cell>
          <cell r="W76" t="str">
            <v/>
          </cell>
          <cell r="X76">
            <v>0</v>
          </cell>
          <cell r="Y76" t="str">
            <v/>
          </cell>
          <cell r="Z76">
            <v>4</v>
          </cell>
          <cell r="AA76" t="str">
            <v/>
          </cell>
          <cell r="AB76">
            <v>4</v>
          </cell>
          <cell r="AC76" t="str">
            <v/>
          </cell>
          <cell r="AD76">
            <v>36</v>
          </cell>
          <cell r="AE76" t="str">
            <v>Courtblade, Elven</v>
          </cell>
          <cell r="AF76" t="str">
            <v/>
          </cell>
          <cell r="AG76" t="str">
            <v>Scimitar, Great</v>
          </cell>
          <cell r="AH76">
            <v>9</v>
          </cell>
          <cell r="AI76" t="str">
            <v>Great Scimitar</v>
          </cell>
          <cell r="AJ76" t="str">
            <v>Dagger, Ribbon</v>
          </cell>
          <cell r="AK76">
            <v>7</v>
          </cell>
          <cell r="AL76" t="str">
            <v>Ribbon Dagger</v>
          </cell>
          <cell r="AM76" t="str">
            <v/>
          </cell>
          <cell r="AN76" t="str">
            <v/>
          </cell>
          <cell r="AO76">
            <v>0</v>
          </cell>
          <cell r="AP76" t="str">
            <v/>
          </cell>
          <cell r="AQ76" t="str">
            <v/>
          </cell>
          <cell r="AR76">
            <v>11</v>
          </cell>
          <cell r="AS76" t="str">
            <v>Elven Courtblade</v>
          </cell>
        </row>
        <row r="77">
          <cell r="A77" t="str">
            <v>Crossbow, Aquatic</v>
          </cell>
          <cell r="B77" t="str">
            <v>Crossbow, Aquatic</v>
          </cell>
          <cell r="D77" t="str">
            <v>E</v>
          </cell>
          <cell r="E77" t="str">
            <v>R</v>
          </cell>
          <cell r="F77">
            <v>6</v>
          </cell>
          <cell r="H77">
            <v>19</v>
          </cell>
          <cell r="I77">
            <v>2</v>
          </cell>
          <cell r="K77">
            <v>40</v>
          </cell>
          <cell r="L77">
            <v>4</v>
          </cell>
          <cell r="M77" t="str">
            <v>P</v>
          </cell>
          <cell r="R77" t="b">
            <v>0</v>
          </cell>
          <cell r="S77" t="b">
            <v>0</v>
          </cell>
          <cell r="T77" t="b">
            <v>0</v>
          </cell>
          <cell r="U77" t="b">
            <v>0</v>
          </cell>
          <cell r="V77">
            <v>3</v>
          </cell>
          <cell r="W77" t="str">
            <v/>
          </cell>
          <cell r="X77">
            <v>0</v>
          </cell>
          <cell r="Y77" t="str">
            <v/>
          </cell>
          <cell r="Z77">
            <v>4</v>
          </cell>
          <cell r="AA77" t="str">
            <v/>
          </cell>
          <cell r="AB77">
            <v>4</v>
          </cell>
          <cell r="AC77" t="str">
            <v/>
          </cell>
          <cell r="AD77">
            <v>37</v>
          </cell>
          <cell r="AE77" t="str">
            <v>Crossbow, Aquatic</v>
          </cell>
          <cell r="AF77" t="str">
            <v/>
          </cell>
          <cell r="AG77" t="str">
            <v>Scythe</v>
          </cell>
          <cell r="AH77">
            <v>0</v>
          </cell>
          <cell r="AI77" t="str">
            <v>Scythe</v>
          </cell>
          <cell r="AJ77" t="str">
            <v>Dagger, Triple</v>
          </cell>
          <cell r="AK77">
            <v>7</v>
          </cell>
          <cell r="AL77" t="str">
            <v>Triple Dagger</v>
          </cell>
          <cell r="AM77" t="str">
            <v/>
          </cell>
          <cell r="AN77" t="str">
            <v/>
          </cell>
          <cell r="AO77">
            <v>0</v>
          </cell>
          <cell r="AP77" t="str">
            <v/>
          </cell>
          <cell r="AQ77" t="str">
            <v/>
          </cell>
          <cell r="AR77">
            <v>9</v>
          </cell>
          <cell r="AS77" t="str">
            <v>Aquatic Crossbow</v>
          </cell>
        </row>
        <row r="78">
          <cell r="A78" t="str">
            <v>Crossbow, Great</v>
          </cell>
          <cell r="B78" t="str">
            <v>Crossbow, Great</v>
          </cell>
          <cell r="D78" t="str">
            <v>E</v>
          </cell>
          <cell r="E78" t="str">
            <v>R</v>
          </cell>
          <cell r="F78">
            <v>11</v>
          </cell>
          <cell r="H78">
            <v>18</v>
          </cell>
          <cell r="I78">
            <v>2</v>
          </cell>
          <cell r="K78">
            <v>120</v>
          </cell>
          <cell r="L78">
            <v>14</v>
          </cell>
          <cell r="M78" t="str">
            <v>P</v>
          </cell>
          <cell r="R78" t="b">
            <v>0</v>
          </cell>
          <cell r="S78" t="b">
            <v>0</v>
          </cell>
          <cell r="T78" t="b">
            <v>0</v>
          </cell>
          <cell r="U78" t="b">
            <v>0</v>
          </cell>
          <cell r="V78">
            <v>3</v>
          </cell>
          <cell r="W78" t="str">
            <v/>
          </cell>
          <cell r="X78">
            <v>0</v>
          </cell>
          <cell r="Y78" t="str">
            <v/>
          </cell>
          <cell r="Z78">
            <v>4</v>
          </cell>
          <cell r="AA78" t="str">
            <v/>
          </cell>
          <cell r="AB78">
            <v>4</v>
          </cell>
          <cell r="AC78" t="str">
            <v/>
          </cell>
          <cell r="AD78">
            <v>38</v>
          </cell>
          <cell r="AE78" t="str">
            <v>Crossbow, Great</v>
          </cell>
          <cell r="AF78" t="str">
            <v/>
          </cell>
          <cell r="AG78" t="str">
            <v>Shield, Heavy</v>
          </cell>
          <cell r="AH78">
            <v>7</v>
          </cell>
          <cell r="AI78" t="str">
            <v>Heavy Shield</v>
          </cell>
          <cell r="AJ78" t="str">
            <v>Darkha</v>
          </cell>
          <cell r="AK78">
            <v>0</v>
          </cell>
          <cell r="AL78" t="str">
            <v>Darkha</v>
          </cell>
          <cell r="AM78" t="str">
            <v/>
          </cell>
          <cell r="AN78" t="str">
            <v/>
          </cell>
          <cell r="AO78">
            <v>0</v>
          </cell>
          <cell r="AP78" t="str">
            <v/>
          </cell>
          <cell r="AQ78" t="str">
            <v/>
          </cell>
          <cell r="AR78">
            <v>9</v>
          </cell>
          <cell r="AS78" t="str">
            <v>Great Crossbow</v>
          </cell>
        </row>
        <row r="79">
          <cell r="A79" t="str">
            <v>Crossbow, Hand</v>
          </cell>
          <cell r="B79" t="str">
            <v>Crossbow, Hand</v>
          </cell>
          <cell r="D79" t="str">
            <v>E</v>
          </cell>
          <cell r="E79" t="str">
            <v>R</v>
          </cell>
          <cell r="F79">
            <v>4</v>
          </cell>
          <cell r="H79">
            <v>19</v>
          </cell>
          <cell r="I79">
            <v>2</v>
          </cell>
          <cell r="K79">
            <v>30</v>
          </cell>
          <cell r="L79">
            <v>2</v>
          </cell>
          <cell r="M79" t="str">
            <v>P</v>
          </cell>
          <cell r="P79" t="str">
            <v>O</v>
          </cell>
          <cell r="Q79" t="b">
            <v>0</v>
          </cell>
          <cell r="R79" t="b">
            <v>0</v>
          </cell>
          <cell r="S79" t="b">
            <v>0</v>
          </cell>
          <cell r="T79" t="b">
            <v>0</v>
          </cell>
          <cell r="U79" t="b">
            <v>0</v>
          </cell>
          <cell r="V79">
            <v>3</v>
          </cell>
          <cell r="W79" t="str">
            <v/>
          </cell>
          <cell r="X79">
            <v>0</v>
          </cell>
          <cell r="Y79" t="str">
            <v/>
          </cell>
          <cell r="Z79">
            <v>4</v>
          </cell>
          <cell r="AA79" t="str">
            <v/>
          </cell>
          <cell r="AB79">
            <v>4</v>
          </cell>
          <cell r="AC79" t="str">
            <v/>
          </cell>
          <cell r="AD79">
            <v>39</v>
          </cell>
          <cell r="AE79" t="str">
            <v>Crossbow, Hand</v>
          </cell>
          <cell r="AF79" t="str">
            <v/>
          </cell>
          <cell r="AG79" t="str">
            <v>Shield, Light</v>
          </cell>
          <cell r="AH79">
            <v>7</v>
          </cell>
          <cell r="AI79" t="str">
            <v>Light Shield</v>
          </cell>
          <cell r="AJ79" t="str">
            <v>Double Bow, Elven</v>
          </cell>
          <cell r="AK79">
            <v>11</v>
          </cell>
          <cell r="AL79" t="str">
            <v>Elven Double Bow</v>
          </cell>
          <cell r="AM79" t="str">
            <v/>
          </cell>
          <cell r="AN79" t="str">
            <v/>
          </cell>
          <cell r="AO79">
            <v>0</v>
          </cell>
          <cell r="AP79" t="str">
            <v/>
          </cell>
          <cell r="AQ79" t="str">
            <v/>
          </cell>
          <cell r="AR79">
            <v>9</v>
          </cell>
          <cell r="AS79" t="str">
            <v>Hand Crossbow</v>
          </cell>
        </row>
        <row r="80">
          <cell r="A80" t="str">
            <v>Crossbow, Heavy ●</v>
          </cell>
          <cell r="B80" t="str">
            <v>Crossbow, Heavy</v>
          </cell>
          <cell r="D80" t="str">
            <v>S</v>
          </cell>
          <cell r="E80" t="str">
            <v>R</v>
          </cell>
          <cell r="F80">
            <v>7</v>
          </cell>
          <cell r="H80">
            <v>19</v>
          </cell>
          <cell r="I80">
            <v>2</v>
          </cell>
          <cell r="K80">
            <v>120</v>
          </cell>
          <cell r="L80">
            <v>8</v>
          </cell>
          <cell r="M80" t="str">
            <v>P</v>
          </cell>
          <cell r="Q80" t="b">
            <v>0</v>
          </cell>
          <cell r="R80" t="b">
            <v>0</v>
          </cell>
          <cell r="S80" t="b">
            <v>1</v>
          </cell>
          <cell r="T80" t="b">
            <v>1</v>
          </cell>
          <cell r="U80" t="b">
            <v>1</v>
          </cell>
          <cell r="V80">
            <v>3</v>
          </cell>
          <cell r="W80" t="str">
            <v/>
          </cell>
          <cell r="X80">
            <v>0</v>
          </cell>
          <cell r="Y80" t="str">
            <v/>
          </cell>
          <cell r="Z80">
            <v>5</v>
          </cell>
          <cell r="AA80" t="str">
            <v>Crossbow, Heavy</v>
          </cell>
          <cell r="AB80">
            <v>4</v>
          </cell>
          <cell r="AC80" t="str">
            <v/>
          </cell>
          <cell r="AD80">
            <v>39</v>
          </cell>
          <cell r="AE80" t="str">
            <v/>
          </cell>
          <cell r="AF80" t="str">
            <v/>
          </cell>
          <cell r="AG80" t="str">
            <v>Shortbow</v>
          </cell>
          <cell r="AH80">
            <v>0</v>
          </cell>
          <cell r="AI80" t="str">
            <v>Shortbow</v>
          </cell>
          <cell r="AJ80" t="str">
            <v>Dragonsplit</v>
          </cell>
          <cell r="AK80">
            <v>0</v>
          </cell>
          <cell r="AL80" t="str">
            <v>Dragonsplit</v>
          </cell>
          <cell r="AM80" t="str">
            <v/>
          </cell>
          <cell r="AN80" t="str">
            <v/>
          </cell>
          <cell r="AO80">
            <v>0</v>
          </cell>
          <cell r="AP80" t="str">
            <v/>
          </cell>
          <cell r="AQ80" t="str">
            <v/>
          </cell>
          <cell r="AR80">
            <v>9</v>
          </cell>
          <cell r="AS80" t="str">
            <v>Heavy Crossbow</v>
          </cell>
        </row>
        <row r="81">
          <cell r="A81" t="str">
            <v>Crossbow, Light ●</v>
          </cell>
          <cell r="B81" t="str">
            <v>Crossbow, Light</v>
          </cell>
          <cell r="D81" t="str">
            <v>S</v>
          </cell>
          <cell r="E81" t="str">
            <v>R</v>
          </cell>
          <cell r="F81">
            <v>6</v>
          </cell>
          <cell r="H81">
            <v>19</v>
          </cell>
          <cell r="I81">
            <v>2</v>
          </cell>
          <cell r="K81">
            <v>80</v>
          </cell>
          <cell r="L81">
            <v>4</v>
          </cell>
          <cell r="M81" t="str">
            <v>P</v>
          </cell>
          <cell r="Q81" t="b">
            <v>0</v>
          </cell>
          <cell r="R81" t="b">
            <v>0</v>
          </cell>
          <cell r="S81" t="b">
            <v>1</v>
          </cell>
          <cell r="T81" t="b">
            <v>1</v>
          </cell>
          <cell r="U81" t="b">
            <v>1</v>
          </cell>
          <cell r="V81">
            <v>4</v>
          </cell>
          <cell r="W81" t="str">
            <v>Crossbow, Heavy</v>
          </cell>
          <cell r="X81">
            <v>0</v>
          </cell>
          <cell r="Y81" t="str">
            <v/>
          </cell>
          <cell r="Z81">
            <v>6</v>
          </cell>
          <cell r="AA81" t="str">
            <v>Crossbow, Light</v>
          </cell>
          <cell r="AB81">
            <v>4</v>
          </cell>
          <cell r="AC81" t="str">
            <v/>
          </cell>
          <cell r="AD81">
            <v>39</v>
          </cell>
          <cell r="AE81" t="str">
            <v/>
          </cell>
          <cell r="AF81" t="str">
            <v/>
          </cell>
          <cell r="AG81" t="str">
            <v>Shortbow, Composite</v>
          </cell>
          <cell r="AH81">
            <v>9</v>
          </cell>
          <cell r="AI81" t="str">
            <v>Composite Shortbow</v>
          </cell>
          <cell r="AJ81" t="str">
            <v>Dragon Pack</v>
          </cell>
          <cell r="AK81">
            <v>0</v>
          </cell>
          <cell r="AL81" t="str">
            <v>Dragon Pack</v>
          </cell>
          <cell r="AM81" t="str">
            <v/>
          </cell>
          <cell r="AN81" t="str">
            <v/>
          </cell>
          <cell r="AO81">
            <v>0</v>
          </cell>
          <cell r="AP81" t="str">
            <v/>
          </cell>
          <cell r="AQ81" t="str">
            <v/>
          </cell>
          <cell r="AR81">
            <v>9</v>
          </cell>
          <cell r="AS81" t="str">
            <v>Light Crossbow</v>
          </cell>
        </row>
        <row r="82">
          <cell r="A82" t="str">
            <v>Crossbow, Repeating Heavy</v>
          </cell>
          <cell r="B82" t="str">
            <v>Crossbow, Repeating Heavy</v>
          </cell>
          <cell r="D82" t="str">
            <v>E</v>
          </cell>
          <cell r="E82" t="str">
            <v>R</v>
          </cell>
          <cell r="F82">
            <v>7</v>
          </cell>
          <cell r="H82">
            <v>19</v>
          </cell>
          <cell r="I82">
            <v>2</v>
          </cell>
          <cell r="K82">
            <v>120</v>
          </cell>
          <cell r="L82">
            <v>12</v>
          </cell>
          <cell r="M82" t="str">
            <v>P</v>
          </cell>
          <cell r="R82" t="b">
            <v>0</v>
          </cell>
          <cell r="S82" t="b">
            <v>0</v>
          </cell>
          <cell r="T82" t="b">
            <v>0</v>
          </cell>
          <cell r="U82" t="b">
            <v>0</v>
          </cell>
          <cell r="V82">
            <v>5</v>
          </cell>
          <cell r="W82" t="str">
            <v>Crossbow, Light</v>
          </cell>
          <cell r="X82">
            <v>0</v>
          </cell>
          <cell r="Y82" t="str">
            <v/>
          </cell>
          <cell r="Z82">
            <v>6</v>
          </cell>
          <cell r="AA82" t="str">
            <v/>
          </cell>
          <cell r="AB82">
            <v>4</v>
          </cell>
          <cell r="AC82" t="str">
            <v/>
          </cell>
          <cell r="AD82">
            <v>40</v>
          </cell>
          <cell r="AE82" t="str">
            <v>Crossbow, Repeating Heavy</v>
          </cell>
          <cell r="AF82" t="str">
            <v/>
          </cell>
          <cell r="AG82" t="str">
            <v>Spiked Armor</v>
          </cell>
          <cell r="AH82">
            <v>0</v>
          </cell>
          <cell r="AI82" t="str">
            <v>Spiked Armor</v>
          </cell>
          <cell r="AJ82" t="str">
            <v>Drow long knife</v>
          </cell>
          <cell r="AK82">
            <v>0</v>
          </cell>
          <cell r="AL82" t="str">
            <v>Drow long knife</v>
          </cell>
          <cell r="AM82" t="str">
            <v/>
          </cell>
          <cell r="AN82" t="str">
            <v/>
          </cell>
          <cell r="AO82">
            <v>0</v>
          </cell>
          <cell r="AP82" t="str">
            <v/>
          </cell>
          <cell r="AQ82" t="str">
            <v/>
          </cell>
          <cell r="AR82">
            <v>9</v>
          </cell>
          <cell r="AS82" t="str">
            <v>Repeating Heavy Crossbow</v>
          </cell>
        </row>
        <row r="83">
          <cell r="A83" t="str">
            <v>Crossbow, Repeating Light</v>
          </cell>
          <cell r="B83" t="str">
            <v>Crossbow, Repeating Light</v>
          </cell>
          <cell r="D83" t="str">
            <v>E</v>
          </cell>
          <cell r="E83" t="str">
            <v>R</v>
          </cell>
          <cell r="F83">
            <v>6</v>
          </cell>
          <cell r="H83">
            <v>19</v>
          </cell>
          <cell r="I83">
            <v>2</v>
          </cell>
          <cell r="K83">
            <v>80</v>
          </cell>
          <cell r="L83">
            <v>6</v>
          </cell>
          <cell r="M83" t="str">
            <v>P</v>
          </cell>
          <cell r="R83" t="b">
            <v>0</v>
          </cell>
          <cell r="S83" t="b">
            <v>0</v>
          </cell>
          <cell r="T83" t="b">
            <v>0</v>
          </cell>
          <cell r="U83" t="b">
            <v>0</v>
          </cell>
          <cell r="V83">
            <v>5</v>
          </cell>
          <cell r="W83" t="str">
            <v/>
          </cell>
          <cell r="X83">
            <v>0</v>
          </cell>
          <cell r="Y83" t="str">
            <v/>
          </cell>
          <cell r="Z83">
            <v>6</v>
          </cell>
          <cell r="AA83" t="str">
            <v/>
          </cell>
          <cell r="AB83">
            <v>4</v>
          </cell>
          <cell r="AC83" t="str">
            <v/>
          </cell>
          <cell r="AD83">
            <v>41</v>
          </cell>
          <cell r="AE83" t="str">
            <v>Crossbow, Repeating Light</v>
          </cell>
          <cell r="AF83" t="str">
            <v/>
          </cell>
          <cell r="AG83" t="str">
            <v>Spiked Shield, Heavy</v>
          </cell>
          <cell r="AH83">
            <v>14</v>
          </cell>
          <cell r="AI83" t="str">
            <v>Heavy Spiked Shield</v>
          </cell>
          <cell r="AJ83" t="str">
            <v>Drow Scorpion Chain</v>
          </cell>
          <cell r="AK83">
            <v>0</v>
          </cell>
          <cell r="AL83" t="str">
            <v>Drow Scorpion Chain</v>
          </cell>
          <cell r="AM83" t="str">
            <v/>
          </cell>
          <cell r="AN83" t="str">
            <v/>
          </cell>
          <cell r="AO83">
            <v>0</v>
          </cell>
          <cell r="AP83" t="str">
            <v/>
          </cell>
          <cell r="AQ83" t="str">
            <v/>
          </cell>
          <cell r="AR83">
            <v>9</v>
          </cell>
          <cell r="AS83" t="str">
            <v>Repeating Light Crossbow</v>
          </cell>
        </row>
        <row r="84">
          <cell r="A84" t="str">
            <v>Crossbow, Staking</v>
          </cell>
          <cell r="B84" t="str">
            <v>Crossbow, Staking</v>
          </cell>
          <cell r="D84" t="str">
            <v>E</v>
          </cell>
          <cell r="E84" t="str">
            <v>T</v>
          </cell>
          <cell r="F84">
            <v>8</v>
          </cell>
          <cell r="H84">
            <v>19</v>
          </cell>
          <cell r="I84">
            <v>2</v>
          </cell>
          <cell r="K84">
            <v>10</v>
          </cell>
          <cell r="L84">
            <v>15</v>
          </cell>
          <cell r="M84" t="str">
            <v>P</v>
          </cell>
          <cell r="R84" t="b">
            <v>0</v>
          </cell>
          <cell r="S84" t="b">
            <v>0</v>
          </cell>
          <cell r="T84" t="b">
            <v>0</v>
          </cell>
          <cell r="U84" t="b">
            <v>0</v>
          </cell>
          <cell r="V84">
            <v>5</v>
          </cell>
          <cell r="W84" t="str">
            <v/>
          </cell>
          <cell r="X84">
            <v>0</v>
          </cell>
          <cell r="Y84" t="str">
            <v/>
          </cell>
          <cell r="Z84">
            <v>6</v>
          </cell>
          <cell r="AA84" t="str">
            <v/>
          </cell>
          <cell r="AB84">
            <v>4</v>
          </cell>
          <cell r="AC84" t="str">
            <v/>
          </cell>
          <cell r="AD84">
            <v>42</v>
          </cell>
          <cell r="AE84" t="str">
            <v>Crossbow, Staking</v>
          </cell>
          <cell r="AF84" t="str">
            <v/>
          </cell>
          <cell r="AG84" t="str">
            <v>Spiked Shield, Light</v>
          </cell>
          <cell r="AH84">
            <v>14</v>
          </cell>
          <cell r="AI84" t="str">
            <v>Light Spiked Shield</v>
          </cell>
          <cell r="AJ84" t="str">
            <v>Duom</v>
          </cell>
          <cell r="AK84">
            <v>0</v>
          </cell>
          <cell r="AL84" t="str">
            <v>Duom</v>
          </cell>
          <cell r="AM84" t="str">
            <v/>
          </cell>
          <cell r="AN84" t="str">
            <v/>
          </cell>
          <cell r="AO84">
            <v>0</v>
          </cell>
          <cell r="AP84" t="str">
            <v/>
          </cell>
          <cell r="AQ84" t="str">
            <v/>
          </cell>
          <cell r="AR84">
            <v>9</v>
          </cell>
          <cell r="AS84" t="str">
            <v>Staking Crossbow</v>
          </cell>
        </row>
        <row r="85">
          <cell r="A85" t="str">
            <v>Cutlass</v>
          </cell>
          <cell r="B85" t="str">
            <v>Cutlass</v>
          </cell>
          <cell r="D85" t="str">
            <v>M</v>
          </cell>
          <cell r="E85" t="str">
            <v>L</v>
          </cell>
          <cell r="F85">
            <v>5</v>
          </cell>
          <cell r="H85">
            <v>19</v>
          </cell>
          <cell r="I85">
            <v>2</v>
          </cell>
          <cell r="L85">
            <v>3</v>
          </cell>
          <cell r="M85" t="str">
            <v>S</v>
          </cell>
          <cell r="Q85" t="b">
            <v>0</v>
          </cell>
          <cell r="R85" t="b">
            <v>0</v>
          </cell>
          <cell r="S85" t="b">
            <v>0</v>
          </cell>
          <cell r="T85" t="b">
            <v>0</v>
          </cell>
          <cell r="U85" t="b">
            <v>0</v>
          </cell>
          <cell r="V85">
            <v>5</v>
          </cell>
          <cell r="W85" t="str">
            <v/>
          </cell>
          <cell r="X85">
            <v>0</v>
          </cell>
          <cell r="Y85" t="str">
            <v/>
          </cell>
          <cell r="Z85">
            <v>6</v>
          </cell>
          <cell r="AA85" t="str">
            <v/>
          </cell>
          <cell r="AB85">
            <v>5</v>
          </cell>
          <cell r="AC85" t="str">
            <v>Cutlass</v>
          </cell>
          <cell r="AD85">
            <v>42</v>
          </cell>
          <cell r="AE85" t="str">
            <v/>
          </cell>
          <cell r="AF85" t="str">
            <v/>
          </cell>
          <cell r="AG85" t="str">
            <v>Stabaxe</v>
          </cell>
          <cell r="AH85">
            <v>0</v>
          </cell>
          <cell r="AI85" t="str">
            <v>Stabaxe</v>
          </cell>
          <cell r="AJ85" t="str">
            <v>Etherblade</v>
          </cell>
          <cell r="AK85">
            <v>0</v>
          </cell>
          <cell r="AL85" t="str">
            <v>Etherblade</v>
          </cell>
          <cell r="AM85" t="str">
            <v/>
          </cell>
          <cell r="AN85" t="str">
            <v/>
          </cell>
          <cell r="AO85">
            <v>0</v>
          </cell>
          <cell r="AP85" t="str">
            <v/>
          </cell>
          <cell r="AQ85" t="str">
            <v/>
          </cell>
          <cell r="AR85">
            <v>0</v>
          </cell>
          <cell r="AS85" t="str">
            <v>Cutlass</v>
          </cell>
        </row>
        <row r="86">
          <cell r="A86" t="str">
            <v>Dagger ●</v>
          </cell>
          <cell r="B86" t="str">
            <v>Dagger</v>
          </cell>
          <cell r="D86" t="str">
            <v>S</v>
          </cell>
          <cell r="E86" t="str">
            <v>L</v>
          </cell>
          <cell r="F86">
            <v>4</v>
          </cell>
          <cell r="H86">
            <v>19</v>
          </cell>
          <cell r="I86">
            <v>2</v>
          </cell>
          <cell r="K86">
            <v>10</v>
          </cell>
          <cell r="L86">
            <v>1</v>
          </cell>
          <cell r="M86" t="str">
            <v>P/S</v>
          </cell>
          <cell r="Q86" t="b">
            <v>0</v>
          </cell>
          <cell r="R86" t="b">
            <v>0</v>
          </cell>
          <cell r="S86" t="b">
            <v>1</v>
          </cell>
          <cell r="T86" t="b">
            <v>1</v>
          </cell>
          <cell r="U86" t="b">
            <v>1</v>
          </cell>
          <cell r="V86">
            <v>5</v>
          </cell>
          <cell r="W86" t="str">
            <v/>
          </cell>
          <cell r="X86">
            <v>0</v>
          </cell>
          <cell r="Y86" t="str">
            <v/>
          </cell>
          <cell r="Z86">
            <v>7</v>
          </cell>
          <cell r="AA86" t="str">
            <v>Dagger</v>
          </cell>
          <cell r="AB86">
            <v>5</v>
          </cell>
          <cell r="AC86" t="str">
            <v/>
          </cell>
          <cell r="AD86">
            <v>42</v>
          </cell>
          <cell r="AE86" t="str">
            <v/>
          </cell>
          <cell r="AF86" t="str">
            <v/>
          </cell>
          <cell r="AG86" t="str">
            <v>Straightblade</v>
          </cell>
          <cell r="AH86">
            <v>0</v>
          </cell>
          <cell r="AI86" t="str">
            <v>Straightblade</v>
          </cell>
          <cell r="AJ86" t="str">
            <v>Falchion, Great</v>
          </cell>
          <cell r="AK86">
            <v>9</v>
          </cell>
          <cell r="AL86" t="str">
            <v>Great Falchion</v>
          </cell>
          <cell r="AM86" t="str">
            <v/>
          </cell>
          <cell r="AN86" t="str">
            <v/>
          </cell>
          <cell r="AO86">
            <v>0</v>
          </cell>
          <cell r="AP86" t="str">
            <v/>
          </cell>
          <cell r="AQ86" t="str">
            <v/>
          </cell>
          <cell r="AR86">
            <v>0</v>
          </cell>
          <cell r="AS86" t="str">
            <v>Dagger</v>
          </cell>
        </row>
        <row r="87">
          <cell r="A87" t="str">
            <v>Dagger, Barbed</v>
          </cell>
          <cell r="B87" t="str">
            <v>Dagger, Barbed</v>
          </cell>
          <cell r="D87" t="str">
            <v>E</v>
          </cell>
          <cell r="E87" t="str">
            <v>L</v>
          </cell>
          <cell r="F87">
            <v>4</v>
          </cell>
          <cell r="H87">
            <v>19</v>
          </cell>
          <cell r="I87">
            <v>2</v>
          </cell>
          <cell r="L87">
            <v>1</v>
          </cell>
          <cell r="M87" t="str">
            <v>P</v>
          </cell>
          <cell r="Q87" t="b">
            <v>0</v>
          </cell>
          <cell r="R87" t="b">
            <v>0</v>
          </cell>
          <cell r="S87" t="b">
            <v>0</v>
          </cell>
          <cell r="T87" t="b">
            <v>0</v>
          </cell>
          <cell r="U87" t="b">
            <v>0</v>
          </cell>
          <cell r="V87">
            <v>6</v>
          </cell>
          <cell r="W87" t="str">
            <v>Dagger</v>
          </cell>
          <cell r="X87">
            <v>0</v>
          </cell>
          <cell r="Y87" t="str">
            <v/>
          </cell>
          <cell r="Z87">
            <v>7</v>
          </cell>
          <cell r="AA87" t="str">
            <v/>
          </cell>
          <cell r="AB87">
            <v>5</v>
          </cell>
          <cell r="AC87" t="str">
            <v/>
          </cell>
          <cell r="AD87">
            <v>43</v>
          </cell>
          <cell r="AE87" t="str">
            <v>Dagger, Barbed</v>
          </cell>
          <cell r="AF87" t="str">
            <v/>
          </cell>
          <cell r="AG87" t="str">
            <v>Straight Razor</v>
          </cell>
          <cell r="AH87">
            <v>0</v>
          </cell>
          <cell r="AI87" t="str">
            <v>Straight Razor</v>
          </cell>
          <cell r="AJ87" t="str">
            <v>Fan, Collapsing Crescent</v>
          </cell>
          <cell r="AK87">
            <v>4</v>
          </cell>
          <cell r="AL87" t="str">
            <v>Collapsing Crescent Fan</v>
          </cell>
          <cell r="AM87" t="str">
            <v/>
          </cell>
          <cell r="AN87" t="str">
            <v/>
          </cell>
          <cell r="AO87">
            <v>0</v>
          </cell>
          <cell r="AP87" t="str">
            <v/>
          </cell>
          <cell r="AQ87" t="str">
            <v/>
          </cell>
          <cell r="AR87">
            <v>7</v>
          </cell>
          <cell r="AS87" t="str">
            <v>Barbed Dagger</v>
          </cell>
        </row>
        <row r="88">
          <cell r="A88" t="str">
            <v>Dagger, Punching ●</v>
          </cell>
          <cell r="B88" t="str">
            <v>Dagger, Punching</v>
          </cell>
          <cell r="D88" t="str">
            <v>S</v>
          </cell>
          <cell r="E88" t="str">
            <v>L</v>
          </cell>
          <cell r="F88">
            <v>4</v>
          </cell>
          <cell r="H88">
            <v>20</v>
          </cell>
          <cell r="I88">
            <v>3</v>
          </cell>
          <cell r="L88">
            <v>1</v>
          </cell>
          <cell r="M88" t="str">
            <v>P</v>
          </cell>
          <cell r="Q88" t="b">
            <v>0</v>
          </cell>
          <cell r="R88" t="b">
            <v>0</v>
          </cell>
          <cell r="S88" t="b">
            <v>1</v>
          </cell>
          <cell r="T88" t="b">
            <v>1</v>
          </cell>
          <cell r="U88" t="b">
            <v>1</v>
          </cell>
          <cell r="V88">
            <v>6</v>
          </cell>
          <cell r="W88" t="str">
            <v/>
          </cell>
          <cell r="X88">
            <v>0</v>
          </cell>
          <cell r="Y88" t="str">
            <v/>
          </cell>
          <cell r="Z88">
            <v>8</v>
          </cell>
          <cell r="AA88" t="str">
            <v>Dagger, Punching</v>
          </cell>
          <cell r="AB88">
            <v>5</v>
          </cell>
          <cell r="AC88" t="str">
            <v/>
          </cell>
          <cell r="AD88">
            <v>43</v>
          </cell>
          <cell r="AE88" t="str">
            <v/>
          </cell>
          <cell r="AF88" t="str">
            <v/>
          </cell>
          <cell r="AG88" t="str">
            <v>Sword, Bastard</v>
          </cell>
          <cell r="AH88">
            <v>6</v>
          </cell>
          <cell r="AI88" t="str">
            <v>Bastard Sword</v>
          </cell>
          <cell r="AJ88" t="str">
            <v>Fan, War</v>
          </cell>
          <cell r="AK88">
            <v>4</v>
          </cell>
          <cell r="AL88" t="str">
            <v>War Fan</v>
          </cell>
          <cell r="AM88" t="str">
            <v/>
          </cell>
          <cell r="AN88" t="str">
            <v/>
          </cell>
          <cell r="AO88">
            <v>0</v>
          </cell>
          <cell r="AP88" t="str">
            <v/>
          </cell>
          <cell r="AQ88" t="str">
            <v/>
          </cell>
          <cell r="AR88">
            <v>7</v>
          </cell>
          <cell r="AS88" t="str">
            <v>Punching Dagger</v>
          </cell>
        </row>
        <row r="89">
          <cell r="A89" t="str">
            <v>Dagger, Ribbon</v>
          </cell>
          <cell r="B89" t="str">
            <v>Dagger, Ribbon</v>
          </cell>
          <cell r="D89" t="str">
            <v>E</v>
          </cell>
          <cell r="E89" t="str">
            <v>L</v>
          </cell>
          <cell r="F89">
            <v>4</v>
          </cell>
          <cell r="H89">
            <v>20</v>
          </cell>
          <cell r="I89">
            <v>4</v>
          </cell>
          <cell r="L89">
            <v>1</v>
          </cell>
          <cell r="M89" t="str">
            <v>S</v>
          </cell>
          <cell r="Q89" t="b">
            <v>0</v>
          </cell>
          <cell r="R89" t="b">
            <v>0</v>
          </cell>
          <cell r="S89" t="b">
            <v>0</v>
          </cell>
          <cell r="T89" t="b">
            <v>0</v>
          </cell>
          <cell r="U89" t="b">
            <v>0</v>
          </cell>
          <cell r="V89">
            <v>7</v>
          </cell>
          <cell r="W89" t="str">
            <v>Dagger, Punching</v>
          </cell>
          <cell r="X89">
            <v>0</v>
          </cell>
          <cell r="Y89" t="str">
            <v/>
          </cell>
          <cell r="Z89">
            <v>8</v>
          </cell>
          <cell r="AA89" t="str">
            <v/>
          </cell>
          <cell r="AB89">
            <v>5</v>
          </cell>
          <cell r="AC89" t="str">
            <v/>
          </cell>
          <cell r="AD89">
            <v>44</v>
          </cell>
          <cell r="AE89" t="str">
            <v>Dagger, Ribbon</v>
          </cell>
          <cell r="AF89" t="str">
            <v/>
          </cell>
          <cell r="AG89" t="str">
            <v>Sword, Short</v>
          </cell>
          <cell r="AH89">
            <v>6</v>
          </cell>
          <cell r="AI89" t="str">
            <v>Short Sword</v>
          </cell>
          <cell r="AJ89" t="str">
            <v>Fingerblade</v>
          </cell>
          <cell r="AK89">
            <v>0</v>
          </cell>
          <cell r="AL89" t="str">
            <v>Fingerblade</v>
          </cell>
          <cell r="AM89" t="str">
            <v/>
          </cell>
          <cell r="AN89" t="str">
            <v/>
          </cell>
          <cell r="AO89">
            <v>0</v>
          </cell>
          <cell r="AP89" t="str">
            <v/>
          </cell>
          <cell r="AQ89" t="str">
            <v/>
          </cell>
          <cell r="AR89">
            <v>7</v>
          </cell>
          <cell r="AS89" t="str">
            <v>Ribbon Dagger</v>
          </cell>
        </row>
        <row r="90">
          <cell r="A90" t="str">
            <v>Dagger, Triple</v>
          </cell>
          <cell r="B90" t="str">
            <v>Dagger, Triple</v>
          </cell>
          <cell r="D90" t="str">
            <v>E</v>
          </cell>
          <cell r="E90" t="str">
            <v>L</v>
          </cell>
          <cell r="F90">
            <v>4</v>
          </cell>
          <cell r="H90">
            <v>19</v>
          </cell>
          <cell r="I90">
            <v>2</v>
          </cell>
          <cell r="L90">
            <v>1</v>
          </cell>
          <cell r="M90" t="str">
            <v>P</v>
          </cell>
          <cell r="Q90" t="b">
            <v>0</v>
          </cell>
          <cell r="R90" t="b">
            <v>0</v>
          </cell>
          <cell r="S90" t="b">
            <v>0</v>
          </cell>
          <cell r="T90" t="b">
            <v>0</v>
          </cell>
          <cell r="U90" t="b">
            <v>0</v>
          </cell>
          <cell r="V90">
            <v>7</v>
          </cell>
          <cell r="W90" t="str">
            <v/>
          </cell>
          <cell r="X90">
            <v>0</v>
          </cell>
          <cell r="Y90" t="str">
            <v/>
          </cell>
          <cell r="Z90">
            <v>8</v>
          </cell>
          <cell r="AA90" t="str">
            <v/>
          </cell>
          <cell r="AB90">
            <v>5</v>
          </cell>
          <cell r="AC90" t="str">
            <v/>
          </cell>
          <cell r="AD90">
            <v>45</v>
          </cell>
          <cell r="AE90" t="str">
            <v>Dagger, Triple</v>
          </cell>
          <cell r="AF90" t="str">
            <v/>
          </cell>
          <cell r="AG90" t="str">
            <v>Sword Cane, Rapier</v>
          </cell>
          <cell r="AH90">
            <v>11</v>
          </cell>
          <cell r="AI90" t="str">
            <v>Rapier Sword Cane</v>
          </cell>
          <cell r="AJ90" t="str">
            <v>Flail, Dire</v>
          </cell>
          <cell r="AK90">
            <v>6</v>
          </cell>
          <cell r="AL90" t="str">
            <v>Dire Flail</v>
          </cell>
          <cell r="AM90" t="str">
            <v/>
          </cell>
          <cell r="AN90" t="str">
            <v/>
          </cell>
          <cell r="AO90">
            <v>0</v>
          </cell>
          <cell r="AP90" t="str">
            <v/>
          </cell>
          <cell r="AQ90" t="str">
            <v/>
          </cell>
          <cell r="AR90">
            <v>7</v>
          </cell>
          <cell r="AS90" t="str">
            <v>Triple Dagger</v>
          </cell>
        </row>
        <row r="91">
          <cell r="A91" t="str">
            <v>Dart ●</v>
          </cell>
          <cell r="B91" t="str">
            <v>Dart</v>
          </cell>
          <cell r="D91" t="str">
            <v>S</v>
          </cell>
          <cell r="E91" t="str">
            <v>R</v>
          </cell>
          <cell r="F91">
            <v>4</v>
          </cell>
          <cell r="H91">
            <v>20</v>
          </cell>
          <cell r="I91">
            <v>2</v>
          </cell>
          <cell r="K91">
            <v>20</v>
          </cell>
          <cell r="L91">
            <v>0.5</v>
          </cell>
          <cell r="M91" t="str">
            <v>P</v>
          </cell>
          <cell r="P91" t="str">
            <v>T</v>
          </cell>
          <cell r="Q91" t="b">
            <v>0</v>
          </cell>
          <cell r="R91" t="b">
            <v>0</v>
          </cell>
          <cell r="S91" t="b">
            <v>1</v>
          </cell>
          <cell r="T91" t="b">
            <v>1</v>
          </cell>
          <cell r="U91" t="b">
            <v>1</v>
          </cell>
          <cell r="V91">
            <v>7</v>
          </cell>
          <cell r="W91" t="str">
            <v/>
          </cell>
          <cell r="X91">
            <v>0</v>
          </cell>
          <cell r="Y91" t="str">
            <v/>
          </cell>
          <cell r="Z91">
            <v>9</v>
          </cell>
          <cell r="AA91" t="str">
            <v>Dart</v>
          </cell>
          <cell r="AB91">
            <v>5</v>
          </cell>
          <cell r="AC91" t="str">
            <v/>
          </cell>
          <cell r="AD91">
            <v>45</v>
          </cell>
          <cell r="AE91" t="str">
            <v/>
          </cell>
          <cell r="AF91" t="str">
            <v/>
          </cell>
          <cell r="AG91" t="str">
            <v>Trident</v>
          </cell>
          <cell r="AH91">
            <v>0</v>
          </cell>
          <cell r="AI91" t="str">
            <v>Trident</v>
          </cell>
          <cell r="AJ91" t="str">
            <v>Flindbar</v>
          </cell>
          <cell r="AK91">
            <v>0</v>
          </cell>
          <cell r="AL91" t="str">
            <v>Flindbar</v>
          </cell>
          <cell r="AM91" t="str">
            <v/>
          </cell>
          <cell r="AN91" t="str">
            <v/>
          </cell>
          <cell r="AO91">
            <v>0</v>
          </cell>
          <cell r="AP91" t="str">
            <v/>
          </cell>
          <cell r="AQ91" t="str">
            <v/>
          </cell>
          <cell r="AR91">
            <v>0</v>
          </cell>
          <cell r="AS91" t="str">
            <v>Dart</v>
          </cell>
        </row>
        <row r="92">
          <cell r="A92" t="str">
            <v>Dart thruster</v>
          </cell>
          <cell r="B92" t="str">
            <v>Dart thruster</v>
          </cell>
          <cell r="D92" t="str">
            <v>M</v>
          </cell>
          <cell r="E92" t="str">
            <v>R</v>
          </cell>
          <cell r="F92">
            <v>4</v>
          </cell>
          <cell r="H92">
            <v>19</v>
          </cell>
          <cell r="I92">
            <v>2</v>
          </cell>
          <cell r="K92">
            <v>40</v>
          </cell>
          <cell r="L92">
            <v>1</v>
          </cell>
          <cell r="M92" t="str">
            <v>P</v>
          </cell>
          <cell r="R92" t="b">
            <v>0</v>
          </cell>
          <cell r="S92" t="b">
            <v>0</v>
          </cell>
          <cell r="T92" t="b">
            <v>0</v>
          </cell>
          <cell r="U92" t="b">
            <v>0</v>
          </cell>
          <cell r="V92">
            <v>8</v>
          </cell>
          <cell r="W92" t="str">
            <v>Dart</v>
          </cell>
          <cell r="X92">
            <v>0</v>
          </cell>
          <cell r="Y92" t="str">
            <v/>
          </cell>
          <cell r="Z92">
            <v>9</v>
          </cell>
          <cell r="AA92" t="str">
            <v/>
          </cell>
          <cell r="AB92">
            <v>6</v>
          </cell>
          <cell r="AC92" t="str">
            <v>Dart thruster</v>
          </cell>
          <cell r="AD92">
            <v>45</v>
          </cell>
          <cell r="AE92" t="str">
            <v/>
          </cell>
          <cell r="AF92" t="str">
            <v/>
          </cell>
          <cell r="AG92" t="str">
            <v>Wakizashi</v>
          </cell>
          <cell r="AH92">
            <v>0</v>
          </cell>
          <cell r="AI92" t="str">
            <v>Wakizashi</v>
          </cell>
          <cell r="AJ92" t="str">
            <v>Flutter blade</v>
          </cell>
          <cell r="AK92">
            <v>0</v>
          </cell>
          <cell r="AL92" t="str">
            <v>Flutter blade</v>
          </cell>
          <cell r="AM92" t="str">
            <v/>
          </cell>
          <cell r="AN92" t="str">
            <v/>
          </cell>
          <cell r="AO92">
            <v>0</v>
          </cell>
          <cell r="AP92" t="str">
            <v/>
          </cell>
          <cell r="AQ92" t="str">
            <v/>
          </cell>
          <cell r="AR92">
            <v>0</v>
          </cell>
          <cell r="AS92" t="str">
            <v>Dart thruster</v>
          </cell>
        </row>
        <row r="93">
          <cell r="A93" t="str">
            <v>Darkha</v>
          </cell>
          <cell r="B93" t="str">
            <v>Darkha</v>
          </cell>
          <cell r="D93" t="str">
            <v>E</v>
          </cell>
          <cell r="E93" t="str">
            <v>T</v>
          </cell>
          <cell r="F93">
            <v>6</v>
          </cell>
          <cell r="H93">
            <v>20</v>
          </cell>
          <cell r="I93">
            <v>3</v>
          </cell>
          <cell r="K93">
            <v>30</v>
          </cell>
          <cell r="L93">
            <v>4</v>
          </cell>
          <cell r="M93" t="str">
            <v>P</v>
          </cell>
          <cell r="O93" t="b">
            <v>0</v>
          </cell>
          <cell r="P93" t="str">
            <v>T</v>
          </cell>
          <cell r="R93" t="b">
            <v>0</v>
          </cell>
          <cell r="S93" t="b">
            <v>0</v>
          </cell>
          <cell r="T93" t="b">
            <v>0</v>
          </cell>
          <cell r="U93" t="b">
            <v>0</v>
          </cell>
          <cell r="V93">
            <v>8</v>
          </cell>
          <cell r="W93" t="str">
            <v/>
          </cell>
          <cell r="X93">
            <v>0</v>
          </cell>
          <cell r="Y93" t="str">
            <v/>
          </cell>
          <cell r="Z93">
            <v>9</v>
          </cell>
          <cell r="AA93" t="str">
            <v/>
          </cell>
          <cell r="AB93">
            <v>6</v>
          </cell>
          <cell r="AC93" t="str">
            <v/>
          </cell>
          <cell r="AD93">
            <v>46</v>
          </cell>
          <cell r="AE93" t="str">
            <v>Darkha</v>
          </cell>
          <cell r="AF93" t="str">
            <v/>
          </cell>
          <cell r="AG93" t="str">
            <v>Waraxe, Dwarven</v>
          </cell>
          <cell r="AH93">
            <v>7</v>
          </cell>
          <cell r="AI93" t="str">
            <v>Dwarven Waraxe</v>
          </cell>
          <cell r="AJ93" t="str">
            <v>Foot spike</v>
          </cell>
          <cell r="AK93">
            <v>0</v>
          </cell>
          <cell r="AL93" t="str">
            <v>Foot spike</v>
          </cell>
          <cell r="AM93" t="str">
            <v/>
          </cell>
          <cell r="AN93" t="str">
            <v/>
          </cell>
          <cell r="AO93">
            <v>0</v>
          </cell>
          <cell r="AP93" t="str">
            <v/>
          </cell>
          <cell r="AQ93" t="str">
            <v/>
          </cell>
          <cell r="AR93">
            <v>0</v>
          </cell>
          <cell r="AS93" t="str">
            <v>Darkha</v>
          </cell>
        </row>
        <row r="94">
          <cell r="A94" t="str">
            <v>Double Bow, Elven</v>
          </cell>
          <cell r="B94" t="str">
            <v>Double Bow, Elven</v>
          </cell>
          <cell r="D94" t="str">
            <v>E</v>
          </cell>
          <cell r="E94" t="str">
            <v>R</v>
          </cell>
          <cell r="F94">
            <v>6</v>
          </cell>
          <cell r="H94">
            <v>20</v>
          </cell>
          <cell r="I94">
            <v>3</v>
          </cell>
          <cell r="K94">
            <v>90</v>
          </cell>
          <cell r="L94">
            <v>3</v>
          </cell>
          <cell r="M94" t="str">
            <v>P</v>
          </cell>
          <cell r="P94" t="str">
            <v/>
          </cell>
          <cell r="Q94" t="b">
            <v>0</v>
          </cell>
          <cell r="R94" t="b">
            <v>0</v>
          </cell>
          <cell r="S94" t="b">
            <v>0</v>
          </cell>
          <cell r="T94" t="b">
            <v>0</v>
          </cell>
          <cell r="U94" t="b">
            <v>0</v>
          </cell>
          <cell r="V94">
            <v>8</v>
          </cell>
          <cell r="W94" t="str">
            <v/>
          </cell>
          <cell r="X94">
            <v>0</v>
          </cell>
          <cell r="Y94" t="str">
            <v/>
          </cell>
          <cell r="Z94">
            <v>9</v>
          </cell>
          <cell r="AA94" t="str">
            <v/>
          </cell>
          <cell r="AB94">
            <v>6</v>
          </cell>
          <cell r="AC94" t="str">
            <v/>
          </cell>
          <cell r="AD94">
            <v>47</v>
          </cell>
          <cell r="AE94" t="str">
            <v>Double Bow, Elven</v>
          </cell>
          <cell r="AF94" t="str">
            <v/>
          </cell>
          <cell r="AG94" t="str">
            <v>Warhammer</v>
          </cell>
          <cell r="AH94">
            <v>0</v>
          </cell>
          <cell r="AI94" t="str">
            <v>Warhammer</v>
          </cell>
          <cell r="AJ94" t="str">
            <v>Footbow</v>
          </cell>
          <cell r="AK94">
            <v>0</v>
          </cell>
          <cell r="AL94" t="str">
            <v>Footbow</v>
          </cell>
          <cell r="AM94" t="str">
            <v/>
          </cell>
          <cell r="AN94" t="str">
            <v/>
          </cell>
          <cell r="AO94">
            <v>0</v>
          </cell>
          <cell r="AP94" t="str">
            <v/>
          </cell>
          <cell r="AQ94" t="str">
            <v/>
          </cell>
          <cell r="AR94">
            <v>11</v>
          </cell>
          <cell r="AS94" t="str">
            <v>Elven Double Bow</v>
          </cell>
        </row>
        <row r="95">
          <cell r="A95" t="str">
            <v>Dragonsplit</v>
          </cell>
          <cell r="B95" t="str">
            <v>Dragonsplit</v>
          </cell>
          <cell r="D95" t="str">
            <v>E</v>
          </cell>
          <cell r="E95" t="str">
            <v>L</v>
          </cell>
          <cell r="F95">
            <v>5</v>
          </cell>
          <cell r="G95">
            <v>5</v>
          </cell>
          <cell r="H95">
            <v>19</v>
          </cell>
          <cell r="I95">
            <v>2</v>
          </cell>
          <cell r="J95">
            <v>4</v>
          </cell>
          <cell r="L95">
            <v>2</v>
          </cell>
          <cell r="M95" t="str">
            <v>P/S</v>
          </cell>
          <cell r="R95" t="b">
            <v>0</v>
          </cell>
          <cell r="S95" t="b">
            <v>0</v>
          </cell>
          <cell r="T95" t="b">
            <v>0</v>
          </cell>
          <cell r="U95" t="b">
            <v>0</v>
          </cell>
          <cell r="V95">
            <v>8</v>
          </cell>
          <cell r="W95" t="str">
            <v/>
          </cell>
          <cell r="X95">
            <v>0</v>
          </cell>
          <cell r="Y95" t="str">
            <v/>
          </cell>
          <cell r="Z95">
            <v>9</v>
          </cell>
          <cell r="AA95" t="str">
            <v/>
          </cell>
          <cell r="AB95">
            <v>6</v>
          </cell>
          <cell r="AC95" t="str">
            <v/>
          </cell>
          <cell r="AD95">
            <v>48</v>
          </cell>
          <cell r="AE95" t="str">
            <v>Dragonsplit</v>
          </cell>
          <cell r="AF95" t="str">
            <v/>
          </cell>
          <cell r="AG95" t="str">
            <v>Warmace</v>
          </cell>
          <cell r="AH95">
            <v>0</v>
          </cell>
          <cell r="AI95" t="str">
            <v>Warmace</v>
          </cell>
          <cell r="AJ95" t="str">
            <v>Fukimi-Bari</v>
          </cell>
          <cell r="AK95">
            <v>0</v>
          </cell>
          <cell r="AL95" t="str">
            <v>Fukimi-Bari</v>
          </cell>
          <cell r="AM95" t="str">
            <v/>
          </cell>
          <cell r="AN95" t="str">
            <v/>
          </cell>
          <cell r="AO95">
            <v>0</v>
          </cell>
          <cell r="AP95" t="str">
            <v/>
          </cell>
          <cell r="AQ95" t="str">
            <v/>
          </cell>
          <cell r="AR95">
            <v>0</v>
          </cell>
          <cell r="AS95" t="str">
            <v>Dragonsplit</v>
          </cell>
        </row>
        <row r="96">
          <cell r="A96" t="str">
            <v>Dragon Pack</v>
          </cell>
          <cell r="B96" t="str">
            <v>Dragon Pack</v>
          </cell>
          <cell r="D96" t="str">
            <v>E</v>
          </cell>
          <cell r="E96" t="str">
            <v>L</v>
          </cell>
          <cell r="K96">
            <v>20</v>
          </cell>
          <cell r="L96">
            <v>25</v>
          </cell>
          <cell r="R96" t="b">
            <v>0</v>
          </cell>
          <cell r="S96" t="b">
            <v>0</v>
          </cell>
          <cell r="T96" t="b">
            <v>0</v>
          </cell>
          <cell r="U96" t="b">
            <v>0</v>
          </cell>
          <cell r="V96">
            <v>8</v>
          </cell>
          <cell r="W96" t="str">
            <v/>
          </cell>
          <cell r="X96">
            <v>0</v>
          </cell>
          <cell r="Y96" t="str">
            <v/>
          </cell>
          <cell r="Z96">
            <v>9</v>
          </cell>
          <cell r="AA96" t="str">
            <v/>
          </cell>
          <cell r="AB96">
            <v>6</v>
          </cell>
          <cell r="AC96" t="str">
            <v/>
          </cell>
          <cell r="AD96">
            <v>49</v>
          </cell>
          <cell r="AE96" t="str">
            <v>Dragon Pack</v>
          </cell>
          <cell r="AF96" t="str">
            <v/>
          </cell>
          <cell r="AG96" t="str">
            <v/>
          </cell>
          <cell r="AH96">
            <v>0</v>
          </cell>
          <cell r="AI96" t="str">
            <v/>
          </cell>
          <cell r="AJ96" t="str">
            <v>Fullblade</v>
          </cell>
          <cell r="AK96">
            <v>0</v>
          </cell>
          <cell r="AL96" t="str">
            <v>Fullblade</v>
          </cell>
          <cell r="AM96" t="str">
            <v/>
          </cell>
          <cell r="AN96" t="str">
            <v/>
          </cell>
          <cell r="AO96">
            <v>0</v>
          </cell>
          <cell r="AP96" t="str">
            <v/>
          </cell>
          <cell r="AQ96" t="str">
            <v/>
          </cell>
          <cell r="AR96">
            <v>0</v>
          </cell>
          <cell r="AS96" t="str">
            <v>Dragon Pack</v>
          </cell>
        </row>
        <row r="97">
          <cell r="A97" t="str">
            <v>Drow long knife</v>
          </cell>
          <cell r="B97" t="str">
            <v>Drow long knife</v>
          </cell>
          <cell r="D97" t="str">
            <v>E</v>
          </cell>
          <cell r="E97" t="str">
            <v>R</v>
          </cell>
          <cell r="F97">
            <v>5</v>
          </cell>
          <cell r="H97">
            <v>19</v>
          </cell>
          <cell r="I97">
            <v>2</v>
          </cell>
          <cell r="K97">
            <v>10</v>
          </cell>
          <cell r="L97">
            <v>2</v>
          </cell>
          <cell r="M97" t="str">
            <v>P</v>
          </cell>
          <cell r="P97" t="str">
            <v/>
          </cell>
          <cell r="R97" t="b">
            <v>0</v>
          </cell>
          <cell r="S97" t="b">
            <v>0</v>
          </cell>
          <cell r="T97" t="b">
            <v>0</v>
          </cell>
          <cell r="U97" t="b">
            <v>0</v>
          </cell>
          <cell r="V97">
            <v>8</v>
          </cell>
          <cell r="W97" t="str">
            <v/>
          </cell>
          <cell r="X97">
            <v>0</v>
          </cell>
          <cell r="Y97" t="str">
            <v/>
          </cell>
          <cell r="Z97">
            <v>9</v>
          </cell>
          <cell r="AA97" t="str">
            <v/>
          </cell>
          <cell r="AB97">
            <v>6</v>
          </cell>
          <cell r="AC97" t="str">
            <v/>
          </cell>
          <cell r="AD97">
            <v>50</v>
          </cell>
          <cell r="AE97" t="str">
            <v>Drow long knife</v>
          </cell>
          <cell r="AF97" t="str">
            <v/>
          </cell>
          <cell r="AG97" t="str">
            <v/>
          </cell>
          <cell r="AH97">
            <v>0</v>
          </cell>
          <cell r="AI97" t="str">
            <v/>
          </cell>
          <cell r="AJ97" t="str">
            <v>Gauntlet, Bladed</v>
          </cell>
          <cell r="AK97">
            <v>9</v>
          </cell>
          <cell r="AL97" t="str">
            <v>Bladed Gauntlet</v>
          </cell>
          <cell r="AM97" t="str">
            <v/>
          </cell>
          <cell r="AN97" t="str">
            <v/>
          </cell>
          <cell r="AO97">
            <v>0</v>
          </cell>
          <cell r="AP97" t="str">
            <v/>
          </cell>
          <cell r="AQ97" t="str">
            <v/>
          </cell>
          <cell r="AR97">
            <v>0</v>
          </cell>
          <cell r="AS97" t="str">
            <v>Drow long knife</v>
          </cell>
        </row>
        <row r="98">
          <cell r="A98" t="str">
            <v>Drow Scorpion Chain</v>
          </cell>
          <cell r="B98" t="str">
            <v>Drow Scorpion Chain</v>
          </cell>
          <cell r="D98" t="str">
            <v>E</v>
          </cell>
          <cell r="E98" t="str">
            <v>T</v>
          </cell>
          <cell r="F98">
            <v>5</v>
          </cell>
          <cell r="H98">
            <v>19</v>
          </cell>
          <cell r="I98">
            <v>2</v>
          </cell>
          <cell r="L98">
            <v>12</v>
          </cell>
          <cell r="M98" t="str">
            <v>S</v>
          </cell>
          <cell r="P98" t="str">
            <v/>
          </cell>
          <cell r="R98" t="b">
            <v>0</v>
          </cell>
          <cell r="S98" t="b">
            <v>0</v>
          </cell>
          <cell r="T98" t="b">
            <v>0</v>
          </cell>
          <cell r="U98" t="b">
            <v>0</v>
          </cell>
          <cell r="V98">
            <v>8</v>
          </cell>
          <cell r="W98" t="str">
            <v/>
          </cell>
          <cell r="X98">
            <v>0</v>
          </cell>
          <cell r="Y98" t="str">
            <v/>
          </cell>
          <cell r="Z98">
            <v>9</v>
          </cell>
          <cell r="AA98" t="str">
            <v/>
          </cell>
          <cell r="AB98">
            <v>6</v>
          </cell>
          <cell r="AC98" t="str">
            <v/>
          </cell>
          <cell r="AD98">
            <v>51</v>
          </cell>
          <cell r="AE98" t="str">
            <v>Drow Scorpion Chain</v>
          </cell>
          <cell r="AF98" t="str">
            <v/>
          </cell>
          <cell r="AG98" t="str">
            <v/>
          </cell>
          <cell r="AH98">
            <v>0</v>
          </cell>
          <cell r="AI98" t="str">
            <v/>
          </cell>
          <cell r="AJ98" t="str">
            <v>Gauntlet, Scorpion Claw</v>
          </cell>
          <cell r="AK98">
            <v>9</v>
          </cell>
          <cell r="AL98" t="str">
            <v>Scorpion Claw Gauntlet</v>
          </cell>
          <cell r="AM98" t="str">
            <v/>
          </cell>
          <cell r="AN98" t="str">
            <v/>
          </cell>
          <cell r="AO98">
            <v>0</v>
          </cell>
          <cell r="AP98" t="str">
            <v/>
          </cell>
          <cell r="AQ98" t="str">
            <v/>
          </cell>
          <cell r="AR98">
            <v>0</v>
          </cell>
          <cell r="AS98" t="str">
            <v>Drow Scorpion Chain</v>
          </cell>
        </row>
        <row r="99">
          <cell r="A99" t="str">
            <v>Duom</v>
          </cell>
          <cell r="B99" t="str">
            <v>Duom</v>
          </cell>
          <cell r="D99" t="str">
            <v>E</v>
          </cell>
          <cell r="E99" t="str">
            <v>T</v>
          </cell>
          <cell r="F99">
            <v>6</v>
          </cell>
          <cell r="H99">
            <v>20</v>
          </cell>
          <cell r="I99">
            <v>3</v>
          </cell>
          <cell r="L99">
            <v>8</v>
          </cell>
          <cell r="M99" t="str">
            <v>P</v>
          </cell>
          <cell r="O99" t="b">
            <v>1</v>
          </cell>
          <cell r="R99" t="b">
            <v>0</v>
          </cell>
          <cell r="S99" t="b">
            <v>0</v>
          </cell>
          <cell r="T99" t="b">
            <v>0</v>
          </cell>
          <cell r="U99" t="b">
            <v>0</v>
          </cell>
          <cell r="V99">
            <v>8</v>
          </cell>
          <cell r="W99" t="str">
            <v/>
          </cell>
          <cell r="X99">
            <v>0</v>
          </cell>
          <cell r="Y99" t="str">
            <v/>
          </cell>
          <cell r="Z99">
            <v>9</v>
          </cell>
          <cell r="AA99" t="str">
            <v/>
          </cell>
          <cell r="AB99">
            <v>6</v>
          </cell>
          <cell r="AC99" t="str">
            <v/>
          </cell>
          <cell r="AD99">
            <v>52</v>
          </cell>
          <cell r="AE99" t="str">
            <v>Duom</v>
          </cell>
          <cell r="AF99" t="str">
            <v/>
          </cell>
          <cell r="AG99" t="str">
            <v/>
          </cell>
          <cell r="AH99">
            <v>0</v>
          </cell>
          <cell r="AI99" t="str">
            <v/>
          </cell>
          <cell r="AJ99" t="str">
            <v>Gauntlet, Spring-Loaded</v>
          </cell>
          <cell r="AK99">
            <v>9</v>
          </cell>
          <cell r="AL99" t="str">
            <v>Spring-Loaded Gauntlet</v>
          </cell>
          <cell r="AM99" t="str">
            <v/>
          </cell>
          <cell r="AN99" t="str">
            <v/>
          </cell>
          <cell r="AO99">
            <v>0</v>
          </cell>
          <cell r="AP99" t="str">
            <v/>
          </cell>
          <cell r="AQ99" t="str">
            <v/>
          </cell>
          <cell r="AR99">
            <v>0</v>
          </cell>
          <cell r="AS99" t="str">
            <v>Duom</v>
          </cell>
        </row>
        <row r="100">
          <cell r="A100" t="str">
            <v>Etherblade</v>
          </cell>
          <cell r="B100" t="str">
            <v>Etherblade</v>
          </cell>
          <cell r="D100" t="str">
            <v>E</v>
          </cell>
          <cell r="E100" t="str">
            <v>T</v>
          </cell>
          <cell r="F100">
            <v>7</v>
          </cell>
          <cell r="H100">
            <v>20</v>
          </cell>
          <cell r="I100">
            <v>2</v>
          </cell>
          <cell r="L100">
            <v>10</v>
          </cell>
          <cell r="M100" t="str">
            <v>S</v>
          </cell>
          <cell r="O100" t="b">
            <v>1</v>
          </cell>
          <cell r="Q100" t="b">
            <v>0</v>
          </cell>
          <cell r="R100" t="b">
            <v>0</v>
          </cell>
          <cell r="S100" t="b">
            <v>0</v>
          </cell>
          <cell r="T100" t="b">
            <v>0</v>
          </cell>
          <cell r="U100" t="b">
            <v>0</v>
          </cell>
          <cell r="V100">
            <v>8</v>
          </cell>
          <cell r="W100" t="str">
            <v/>
          </cell>
          <cell r="X100">
            <v>0</v>
          </cell>
          <cell r="Y100" t="str">
            <v/>
          </cell>
          <cell r="Z100">
            <v>9</v>
          </cell>
          <cell r="AA100" t="str">
            <v/>
          </cell>
          <cell r="AB100">
            <v>6</v>
          </cell>
          <cell r="AC100" t="str">
            <v/>
          </cell>
          <cell r="AD100">
            <v>53</v>
          </cell>
          <cell r="AE100" t="str">
            <v>Etherblade</v>
          </cell>
          <cell r="AF100" t="str">
            <v/>
          </cell>
          <cell r="AG100" t="str">
            <v/>
          </cell>
          <cell r="AH100">
            <v>0</v>
          </cell>
          <cell r="AI100" t="str">
            <v/>
          </cell>
          <cell r="AJ100" t="str">
            <v>Glot</v>
          </cell>
          <cell r="AK100">
            <v>0</v>
          </cell>
          <cell r="AL100" t="str">
            <v>Glot</v>
          </cell>
          <cell r="AM100" t="str">
            <v/>
          </cell>
          <cell r="AN100" t="str">
            <v/>
          </cell>
          <cell r="AO100">
            <v>0</v>
          </cell>
          <cell r="AP100" t="str">
            <v/>
          </cell>
          <cell r="AQ100" t="str">
            <v/>
          </cell>
          <cell r="AR100">
            <v>0</v>
          </cell>
          <cell r="AS100" t="str">
            <v>Etherblade</v>
          </cell>
        </row>
        <row r="101">
          <cell r="A101" t="str">
            <v>Falchion</v>
          </cell>
          <cell r="B101" t="str">
            <v>Falchion</v>
          </cell>
          <cell r="D101" t="str">
            <v>M</v>
          </cell>
          <cell r="E101" t="str">
            <v>T</v>
          </cell>
          <cell r="F101">
            <v>9</v>
          </cell>
          <cell r="H101">
            <v>18</v>
          </cell>
          <cell r="I101">
            <v>2</v>
          </cell>
          <cell r="L101">
            <v>8</v>
          </cell>
          <cell r="M101" t="str">
            <v>S</v>
          </cell>
          <cell r="R101" t="b">
            <v>0</v>
          </cell>
          <cell r="S101" t="b">
            <v>0</v>
          </cell>
          <cell r="T101" t="b">
            <v>0</v>
          </cell>
          <cell r="U101" t="b">
            <v>0</v>
          </cell>
          <cell r="V101">
            <v>8</v>
          </cell>
          <cell r="W101" t="str">
            <v/>
          </cell>
          <cell r="X101">
            <v>0</v>
          </cell>
          <cell r="Y101" t="str">
            <v/>
          </cell>
          <cell r="Z101">
            <v>9</v>
          </cell>
          <cell r="AA101" t="str">
            <v/>
          </cell>
          <cell r="AB101">
            <v>7</v>
          </cell>
          <cell r="AC101" t="str">
            <v>Falchion</v>
          </cell>
          <cell r="AD101">
            <v>53</v>
          </cell>
          <cell r="AE101" t="str">
            <v/>
          </cell>
          <cell r="AF101" t="str">
            <v/>
          </cell>
          <cell r="AG101" t="str">
            <v/>
          </cell>
          <cell r="AH101">
            <v>0</v>
          </cell>
          <cell r="AI101" t="str">
            <v/>
          </cell>
          <cell r="AJ101" t="str">
            <v>Goad</v>
          </cell>
          <cell r="AK101">
            <v>0</v>
          </cell>
          <cell r="AL101" t="str">
            <v>Goad</v>
          </cell>
          <cell r="AM101" t="str">
            <v/>
          </cell>
          <cell r="AN101" t="str">
            <v/>
          </cell>
          <cell r="AO101">
            <v>0</v>
          </cell>
          <cell r="AP101" t="str">
            <v/>
          </cell>
          <cell r="AQ101" t="str">
            <v/>
          </cell>
          <cell r="AR101">
            <v>0</v>
          </cell>
          <cell r="AS101" t="str">
            <v>Falchion</v>
          </cell>
        </row>
        <row r="102">
          <cell r="A102" t="str">
            <v>Falchion, Great</v>
          </cell>
          <cell r="B102" t="str">
            <v>Falchion, Great</v>
          </cell>
          <cell r="D102" t="str">
            <v>E</v>
          </cell>
          <cell r="E102" t="str">
            <v>T</v>
          </cell>
          <cell r="F102">
            <v>8</v>
          </cell>
          <cell r="H102">
            <v>18</v>
          </cell>
          <cell r="I102">
            <v>2</v>
          </cell>
          <cell r="L102">
            <v>12</v>
          </cell>
          <cell r="M102" t="str">
            <v>S</v>
          </cell>
          <cell r="R102" t="b">
            <v>0</v>
          </cell>
          <cell r="S102" t="b">
            <v>0</v>
          </cell>
          <cell r="T102" t="b">
            <v>0</v>
          </cell>
          <cell r="U102" t="b">
            <v>0</v>
          </cell>
          <cell r="V102">
            <v>8</v>
          </cell>
          <cell r="W102" t="str">
            <v/>
          </cell>
          <cell r="X102">
            <v>0</v>
          </cell>
          <cell r="Y102" t="str">
            <v/>
          </cell>
          <cell r="Z102">
            <v>9</v>
          </cell>
          <cell r="AA102" t="str">
            <v/>
          </cell>
          <cell r="AB102">
            <v>7</v>
          </cell>
          <cell r="AC102" t="str">
            <v/>
          </cell>
          <cell r="AD102">
            <v>54</v>
          </cell>
          <cell r="AE102" t="str">
            <v>Falchion, Great</v>
          </cell>
          <cell r="AF102" t="str">
            <v/>
          </cell>
          <cell r="AG102" t="str">
            <v/>
          </cell>
          <cell r="AH102">
            <v>0</v>
          </cell>
          <cell r="AI102" t="str">
            <v/>
          </cell>
          <cell r="AJ102" t="str">
            <v>Greatbow</v>
          </cell>
          <cell r="AK102">
            <v>0</v>
          </cell>
          <cell r="AL102" t="str">
            <v>Greatbow</v>
          </cell>
          <cell r="AM102" t="str">
            <v/>
          </cell>
          <cell r="AN102" t="str">
            <v/>
          </cell>
          <cell r="AO102">
            <v>0</v>
          </cell>
          <cell r="AP102" t="str">
            <v/>
          </cell>
          <cell r="AQ102" t="str">
            <v/>
          </cell>
          <cell r="AR102">
            <v>9</v>
          </cell>
          <cell r="AS102" t="str">
            <v>Great Falchion</v>
          </cell>
        </row>
        <row r="103">
          <cell r="A103" t="str">
            <v>Fan, Collapsing Crescent</v>
          </cell>
          <cell r="B103" t="str">
            <v>Fan, Collapsing Crescent</v>
          </cell>
          <cell r="D103" t="str">
            <v>E</v>
          </cell>
          <cell r="E103" t="str">
            <v>L</v>
          </cell>
          <cell r="F103">
            <v>5</v>
          </cell>
          <cell r="H103">
            <v>19</v>
          </cell>
          <cell r="I103">
            <v>2</v>
          </cell>
          <cell r="L103">
            <v>2</v>
          </cell>
          <cell r="M103" t="str">
            <v>S</v>
          </cell>
          <cell r="R103" t="b">
            <v>0</v>
          </cell>
          <cell r="S103" t="b">
            <v>0</v>
          </cell>
          <cell r="T103" t="b">
            <v>0</v>
          </cell>
          <cell r="U103" t="b">
            <v>0</v>
          </cell>
          <cell r="V103">
            <v>8</v>
          </cell>
          <cell r="W103" t="str">
            <v/>
          </cell>
          <cell r="X103">
            <v>0</v>
          </cell>
          <cell r="Y103" t="str">
            <v/>
          </cell>
          <cell r="Z103">
            <v>9</v>
          </cell>
          <cell r="AA103" t="str">
            <v/>
          </cell>
          <cell r="AB103">
            <v>7</v>
          </cell>
          <cell r="AC103" t="str">
            <v/>
          </cell>
          <cell r="AD103">
            <v>55</v>
          </cell>
          <cell r="AE103" t="str">
            <v>Fan, Collapsing Crescent</v>
          </cell>
          <cell r="AF103" t="str">
            <v/>
          </cell>
          <cell r="AG103" t="str">
            <v/>
          </cell>
          <cell r="AH103">
            <v>0</v>
          </cell>
          <cell r="AI103" t="str">
            <v/>
          </cell>
          <cell r="AJ103" t="str">
            <v>Greatbow, Composite</v>
          </cell>
          <cell r="AK103">
            <v>9</v>
          </cell>
          <cell r="AL103" t="str">
            <v>Composite Greatbow</v>
          </cell>
          <cell r="AM103" t="str">
            <v/>
          </cell>
          <cell r="AN103" t="str">
            <v/>
          </cell>
          <cell r="AO103">
            <v>0</v>
          </cell>
          <cell r="AP103" t="str">
            <v/>
          </cell>
          <cell r="AQ103" t="str">
            <v/>
          </cell>
          <cell r="AR103">
            <v>4</v>
          </cell>
          <cell r="AS103" t="str">
            <v>Collapsing Crescent Fan</v>
          </cell>
        </row>
        <row r="104">
          <cell r="A104" t="str">
            <v>Fan, War</v>
          </cell>
          <cell r="B104" t="str">
            <v>Fan, War</v>
          </cell>
          <cell r="D104" t="str">
            <v>E</v>
          </cell>
          <cell r="E104" t="str">
            <v>O</v>
          </cell>
          <cell r="F104">
            <v>5</v>
          </cell>
          <cell r="H104">
            <v>20</v>
          </cell>
          <cell r="I104">
            <v>3</v>
          </cell>
          <cell r="L104">
            <v>3</v>
          </cell>
          <cell r="M104" t="str">
            <v>S</v>
          </cell>
          <cell r="Q104" t="b">
            <v>0</v>
          </cell>
          <cell r="R104" t="b">
            <v>0</v>
          </cell>
          <cell r="S104" t="b">
            <v>0</v>
          </cell>
          <cell r="T104" t="b">
            <v>0</v>
          </cell>
          <cell r="U104" t="b">
            <v>0</v>
          </cell>
          <cell r="V104">
            <v>8</v>
          </cell>
          <cell r="W104" t="str">
            <v/>
          </cell>
          <cell r="X104">
            <v>0</v>
          </cell>
          <cell r="Y104" t="str">
            <v/>
          </cell>
          <cell r="Z104">
            <v>9</v>
          </cell>
          <cell r="AA104" t="str">
            <v/>
          </cell>
          <cell r="AB104">
            <v>7</v>
          </cell>
          <cell r="AC104" t="str">
            <v/>
          </cell>
          <cell r="AD104">
            <v>56</v>
          </cell>
          <cell r="AE104" t="str">
            <v>Fan, War</v>
          </cell>
          <cell r="AF104" t="str">
            <v/>
          </cell>
          <cell r="AG104" t="str">
            <v/>
          </cell>
          <cell r="AH104">
            <v>0</v>
          </cell>
          <cell r="AI104" t="str">
            <v/>
          </cell>
          <cell r="AJ104" t="str">
            <v>Greathammer, Goliath</v>
          </cell>
          <cell r="AK104">
            <v>12</v>
          </cell>
          <cell r="AL104" t="str">
            <v>Goliath Greathammer</v>
          </cell>
          <cell r="AM104" t="str">
            <v/>
          </cell>
          <cell r="AN104" t="str">
            <v/>
          </cell>
          <cell r="AO104">
            <v>0</v>
          </cell>
          <cell r="AP104" t="str">
            <v/>
          </cell>
          <cell r="AQ104" t="str">
            <v/>
          </cell>
          <cell r="AR104">
            <v>4</v>
          </cell>
          <cell r="AS104" t="str">
            <v>War Fan</v>
          </cell>
        </row>
        <row r="105">
          <cell r="A105" t="str">
            <v>Fingerblade</v>
          </cell>
          <cell r="B105" t="str">
            <v>Fingerblade</v>
          </cell>
          <cell r="D105" t="str">
            <v>E</v>
          </cell>
          <cell r="E105" t="str">
            <v>L</v>
          </cell>
          <cell r="F105">
            <v>5</v>
          </cell>
          <cell r="H105">
            <v>20</v>
          </cell>
          <cell r="I105">
            <v>3</v>
          </cell>
          <cell r="L105">
            <v>2</v>
          </cell>
          <cell r="M105" t="str">
            <v>P</v>
          </cell>
          <cell r="R105" t="b">
            <v>0</v>
          </cell>
          <cell r="S105" t="b">
            <v>0</v>
          </cell>
          <cell r="T105" t="b">
            <v>0</v>
          </cell>
          <cell r="U105" t="b">
            <v>0</v>
          </cell>
          <cell r="V105">
            <v>8</v>
          </cell>
          <cell r="W105" t="str">
            <v/>
          </cell>
          <cell r="X105">
            <v>0</v>
          </cell>
          <cell r="Y105" t="str">
            <v/>
          </cell>
          <cell r="Z105">
            <v>9</v>
          </cell>
          <cell r="AA105" t="str">
            <v/>
          </cell>
          <cell r="AB105">
            <v>7</v>
          </cell>
          <cell r="AC105" t="str">
            <v/>
          </cell>
          <cell r="AD105">
            <v>57</v>
          </cell>
          <cell r="AE105" t="str">
            <v>Fingerblade</v>
          </cell>
          <cell r="AF105" t="str">
            <v/>
          </cell>
          <cell r="AG105" t="str">
            <v/>
          </cell>
          <cell r="AH105">
            <v>0</v>
          </cell>
          <cell r="AI105" t="str">
            <v/>
          </cell>
          <cell r="AJ105" t="str">
            <v>Greatspear</v>
          </cell>
          <cell r="AK105">
            <v>0</v>
          </cell>
          <cell r="AL105" t="str">
            <v>Greatspear</v>
          </cell>
          <cell r="AM105" t="str">
            <v/>
          </cell>
          <cell r="AN105" t="str">
            <v/>
          </cell>
          <cell r="AO105">
            <v>0</v>
          </cell>
          <cell r="AP105" t="str">
            <v/>
          </cell>
          <cell r="AQ105" t="str">
            <v/>
          </cell>
          <cell r="AR105">
            <v>0</v>
          </cell>
          <cell r="AS105" t="str">
            <v>Fingerblade</v>
          </cell>
        </row>
        <row r="106">
          <cell r="A106" t="str">
            <v>Flail</v>
          </cell>
          <cell r="B106" t="str">
            <v>Flail</v>
          </cell>
          <cell r="D106" t="str">
            <v>M</v>
          </cell>
          <cell r="E106" t="str">
            <v>O</v>
          </cell>
          <cell r="F106">
            <v>6</v>
          </cell>
          <cell r="H106">
            <v>20</v>
          </cell>
          <cell r="I106">
            <v>2</v>
          </cell>
          <cell r="L106">
            <v>5</v>
          </cell>
          <cell r="M106" t="str">
            <v>B</v>
          </cell>
          <cell r="R106" t="b">
            <v>0</v>
          </cell>
          <cell r="S106" t="b">
            <v>0</v>
          </cell>
          <cell r="T106" t="b">
            <v>0</v>
          </cell>
          <cell r="U106" t="b">
            <v>0</v>
          </cell>
          <cell r="V106">
            <v>8</v>
          </cell>
          <cell r="W106" t="str">
            <v/>
          </cell>
          <cell r="X106">
            <v>0</v>
          </cell>
          <cell r="Y106" t="str">
            <v/>
          </cell>
          <cell r="Z106">
            <v>9</v>
          </cell>
          <cell r="AA106" t="str">
            <v/>
          </cell>
          <cell r="AB106">
            <v>8</v>
          </cell>
          <cell r="AC106" t="str">
            <v>Flail</v>
          </cell>
          <cell r="AD106">
            <v>57</v>
          </cell>
          <cell r="AE106" t="str">
            <v/>
          </cell>
          <cell r="AF106" t="str">
            <v/>
          </cell>
          <cell r="AG106" t="str">
            <v/>
          </cell>
          <cell r="AH106">
            <v>0</v>
          </cell>
          <cell r="AI106" t="str">
            <v/>
          </cell>
          <cell r="AJ106" t="str">
            <v>Greatsword, Mercurial</v>
          </cell>
          <cell r="AK106">
            <v>11</v>
          </cell>
          <cell r="AL106" t="str">
            <v>Mercurial Greatsword</v>
          </cell>
          <cell r="AM106" t="str">
            <v/>
          </cell>
          <cell r="AN106" t="str">
            <v/>
          </cell>
          <cell r="AO106">
            <v>0</v>
          </cell>
          <cell r="AP106" t="str">
            <v/>
          </cell>
          <cell r="AQ106" t="str">
            <v/>
          </cell>
          <cell r="AR106">
            <v>0</v>
          </cell>
          <cell r="AS106" t="str">
            <v>Flail</v>
          </cell>
        </row>
        <row r="107">
          <cell r="A107" t="str">
            <v>Flail, Dire</v>
          </cell>
          <cell r="B107" t="str">
            <v>Flail, Dire</v>
          </cell>
          <cell r="D107" t="str">
            <v>E</v>
          </cell>
          <cell r="E107" t="str">
            <v>T</v>
          </cell>
          <cell r="F107">
            <v>6</v>
          </cell>
          <cell r="G107">
            <v>6</v>
          </cell>
          <cell r="H107">
            <v>20</v>
          </cell>
          <cell r="I107">
            <v>2</v>
          </cell>
          <cell r="J107">
            <v>2</v>
          </cell>
          <cell r="L107">
            <v>10</v>
          </cell>
          <cell r="M107" t="str">
            <v>B</v>
          </cell>
          <cell r="P107" t="str">
            <v/>
          </cell>
          <cell r="R107" t="b">
            <v>0</v>
          </cell>
          <cell r="S107" t="b">
            <v>0</v>
          </cell>
          <cell r="T107" t="b">
            <v>0</v>
          </cell>
          <cell r="U107" t="b">
            <v>0</v>
          </cell>
          <cell r="V107">
            <v>8</v>
          </cell>
          <cell r="W107" t="str">
            <v/>
          </cell>
          <cell r="X107">
            <v>0</v>
          </cell>
          <cell r="Y107" t="str">
            <v/>
          </cell>
          <cell r="Z107">
            <v>9</v>
          </cell>
          <cell r="AA107" t="str">
            <v/>
          </cell>
          <cell r="AB107">
            <v>8</v>
          </cell>
          <cell r="AC107" t="str">
            <v/>
          </cell>
          <cell r="AD107">
            <v>58</v>
          </cell>
          <cell r="AE107" t="str">
            <v>Flail, Dire</v>
          </cell>
          <cell r="AF107" t="str">
            <v/>
          </cell>
          <cell r="AG107" t="str">
            <v/>
          </cell>
          <cell r="AH107">
            <v>0</v>
          </cell>
          <cell r="AI107" t="str">
            <v/>
          </cell>
          <cell r="AJ107" t="str">
            <v>Gyrspike</v>
          </cell>
          <cell r="AK107">
            <v>0</v>
          </cell>
          <cell r="AL107" t="str">
            <v>Gyrspike</v>
          </cell>
          <cell r="AM107" t="str">
            <v/>
          </cell>
          <cell r="AN107" t="str">
            <v/>
          </cell>
          <cell r="AO107">
            <v>0</v>
          </cell>
          <cell r="AP107" t="str">
            <v/>
          </cell>
          <cell r="AQ107" t="str">
            <v/>
          </cell>
          <cell r="AR107">
            <v>6</v>
          </cell>
          <cell r="AS107" t="str">
            <v>Dire Flail</v>
          </cell>
        </row>
        <row r="108">
          <cell r="A108" t="str">
            <v>Flail, Heavy</v>
          </cell>
          <cell r="B108" t="str">
            <v>Flail, Heavy</v>
          </cell>
          <cell r="D108" t="str">
            <v>M</v>
          </cell>
          <cell r="E108" t="str">
            <v>T</v>
          </cell>
          <cell r="F108">
            <v>7</v>
          </cell>
          <cell r="H108">
            <v>19</v>
          </cell>
          <cell r="I108">
            <v>2</v>
          </cell>
          <cell r="L108">
            <v>10</v>
          </cell>
          <cell r="M108" t="str">
            <v>B</v>
          </cell>
          <cell r="R108" t="b">
            <v>0</v>
          </cell>
          <cell r="S108" t="b">
            <v>0</v>
          </cell>
          <cell r="T108" t="b">
            <v>0</v>
          </cell>
          <cell r="U108" t="b">
            <v>0</v>
          </cell>
          <cell r="V108">
            <v>8</v>
          </cell>
          <cell r="W108" t="str">
            <v/>
          </cell>
          <cell r="X108">
            <v>0</v>
          </cell>
          <cell r="Y108" t="str">
            <v/>
          </cell>
          <cell r="Z108">
            <v>9</v>
          </cell>
          <cell r="AA108" t="str">
            <v/>
          </cell>
          <cell r="AB108">
            <v>9</v>
          </cell>
          <cell r="AC108" t="str">
            <v>Flail, Heavy</v>
          </cell>
          <cell r="AD108">
            <v>58</v>
          </cell>
          <cell r="AE108" t="str">
            <v/>
          </cell>
          <cell r="AF108" t="str">
            <v/>
          </cell>
          <cell r="AG108" t="str">
            <v/>
          </cell>
          <cell r="AH108">
            <v>0</v>
          </cell>
          <cell r="AI108" t="str">
            <v/>
          </cell>
          <cell r="AJ108" t="str">
            <v>Gythka</v>
          </cell>
          <cell r="AK108">
            <v>0</v>
          </cell>
          <cell r="AL108" t="str">
            <v>Gythka</v>
          </cell>
          <cell r="AM108" t="str">
            <v/>
          </cell>
          <cell r="AN108" t="str">
            <v/>
          </cell>
          <cell r="AO108">
            <v>0</v>
          </cell>
          <cell r="AP108" t="str">
            <v/>
          </cell>
          <cell r="AQ108" t="str">
            <v/>
          </cell>
          <cell r="AR108">
            <v>6</v>
          </cell>
          <cell r="AS108" t="str">
            <v>Heavy Flail</v>
          </cell>
        </row>
        <row r="109">
          <cell r="A109" t="str">
            <v>Flindbar</v>
          </cell>
          <cell r="B109" t="str">
            <v>Flindbar</v>
          </cell>
          <cell r="D109" t="str">
            <v>E</v>
          </cell>
          <cell r="E109" t="str">
            <v>O</v>
          </cell>
          <cell r="F109">
            <v>9</v>
          </cell>
          <cell r="H109">
            <v>19</v>
          </cell>
          <cell r="I109">
            <v>2</v>
          </cell>
          <cell r="L109">
            <v>2</v>
          </cell>
          <cell r="M109" t="str">
            <v>B</v>
          </cell>
          <cell r="Q109" t="b">
            <v>0</v>
          </cell>
          <cell r="R109" t="b">
            <v>0</v>
          </cell>
          <cell r="S109" t="b">
            <v>0</v>
          </cell>
          <cell r="T109" t="b">
            <v>0</v>
          </cell>
          <cell r="U109" t="b">
            <v>0</v>
          </cell>
          <cell r="V109">
            <v>8</v>
          </cell>
          <cell r="W109" t="str">
            <v/>
          </cell>
          <cell r="X109">
            <v>0</v>
          </cell>
          <cell r="Y109" t="str">
            <v/>
          </cell>
          <cell r="Z109">
            <v>9</v>
          </cell>
          <cell r="AA109" t="str">
            <v/>
          </cell>
          <cell r="AB109">
            <v>9</v>
          </cell>
          <cell r="AC109" t="str">
            <v/>
          </cell>
          <cell r="AD109">
            <v>59</v>
          </cell>
          <cell r="AE109" t="str">
            <v>Flindbar</v>
          </cell>
          <cell r="AF109" t="str">
            <v/>
          </cell>
          <cell r="AG109" t="str">
            <v/>
          </cell>
          <cell r="AH109">
            <v>0</v>
          </cell>
          <cell r="AI109" t="str">
            <v/>
          </cell>
          <cell r="AJ109" t="str">
            <v>Hammer, Double</v>
          </cell>
          <cell r="AK109">
            <v>7</v>
          </cell>
          <cell r="AL109" t="str">
            <v>Double Hammer</v>
          </cell>
          <cell r="AM109" t="str">
            <v/>
          </cell>
          <cell r="AN109" t="str">
            <v/>
          </cell>
          <cell r="AO109">
            <v>0</v>
          </cell>
          <cell r="AP109" t="str">
            <v/>
          </cell>
          <cell r="AQ109" t="str">
            <v/>
          </cell>
          <cell r="AR109">
            <v>0</v>
          </cell>
          <cell r="AS109" t="str">
            <v>Flindbar</v>
          </cell>
        </row>
        <row r="110">
          <cell r="A110" t="str">
            <v>Flutter blade</v>
          </cell>
          <cell r="B110" t="str">
            <v>Flutter blade</v>
          </cell>
          <cell r="D110" t="str">
            <v>E</v>
          </cell>
          <cell r="E110" t="str">
            <v>O</v>
          </cell>
          <cell r="F110">
            <v>4</v>
          </cell>
          <cell r="H110">
            <v>19</v>
          </cell>
          <cell r="I110">
            <v>3</v>
          </cell>
          <cell r="L110">
            <v>2</v>
          </cell>
          <cell r="M110" t="str">
            <v>P/S</v>
          </cell>
          <cell r="Q110" t="b">
            <v>0</v>
          </cell>
          <cell r="R110" t="b">
            <v>0</v>
          </cell>
          <cell r="S110" t="b">
            <v>0</v>
          </cell>
          <cell r="T110" t="b">
            <v>0</v>
          </cell>
          <cell r="U110" t="b">
            <v>0</v>
          </cell>
          <cell r="V110">
            <v>8</v>
          </cell>
          <cell r="W110" t="str">
            <v/>
          </cell>
          <cell r="X110">
            <v>0</v>
          </cell>
          <cell r="Y110" t="str">
            <v/>
          </cell>
          <cell r="Z110">
            <v>9</v>
          </cell>
          <cell r="AA110" t="str">
            <v/>
          </cell>
          <cell r="AB110">
            <v>9</v>
          </cell>
          <cell r="AC110" t="str">
            <v/>
          </cell>
          <cell r="AD110">
            <v>60</v>
          </cell>
          <cell r="AE110" t="str">
            <v>Flutter blade</v>
          </cell>
          <cell r="AF110" t="str">
            <v/>
          </cell>
          <cell r="AG110" t="str">
            <v/>
          </cell>
          <cell r="AH110">
            <v>0</v>
          </cell>
          <cell r="AI110" t="str">
            <v/>
          </cell>
          <cell r="AJ110" t="str">
            <v>Hammer, Gnome Hooked</v>
          </cell>
          <cell r="AK110">
            <v>7</v>
          </cell>
          <cell r="AL110" t="str">
            <v>Gnome Hooked Hammer</v>
          </cell>
          <cell r="AM110" t="str">
            <v/>
          </cell>
          <cell r="AN110" t="str">
            <v/>
          </cell>
          <cell r="AO110">
            <v>0</v>
          </cell>
          <cell r="AP110" t="str">
            <v/>
          </cell>
          <cell r="AQ110" t="str">
            <v/>
          </cell>
          <cell r="AR110">
            <v>0</v>
          </cell>
          <cell r="AS110" t="str">
            <v>Flutter blade</v>
          </cell>
        </row>
        <row r="111">
          <cell r="A111" t="str">
            <v>Foot spike</v>
          </cell>
          <cell r="B111" t="str">
            <v>Foot spike</v>
          </cell>
          <cell r="D111" t="str">
            <v>E</v>
          </cell>
          <cell r="E111" t="str">
            <v>L</v>
          </cell>
          <cell r="F111">
            <v>4</v>
          </cell>
          <cell r="H111">
            <v>20</v>
          </cell>
          <cell r="I111">
            <v>3</v>
          </cell>
          <cell r="L111">
            <v>1</v>
          </cell>
          <cell r="M111" t="str">
            <v>P</v>
          </cell>
          <cell r="R111" t="b">
            <v>0</v>
          </cell>
          <cell r="S111" t="b">
            <v>0</v>
          </cell>
          <cell r="T111" t="b">
            <v>0</v>
          </cell>
          <cell r="U111" t="b">
            <v>0</v>
          </cell>
          <cell r="V111">
            <v>8</v>
          </cell>
          <cell r="W111" t="str">
            <v/>
          </cell>
          <cell r="X111">
            <v>0</v>
          </cell>
          <cell r="Y111" t="str">
            <v/>
          </cell>
          <cell r="Z111">
            <v>9</v>
          </cell>
          <cell r="AA111" t="str">
            <v/>
          </cell>
          <cell r="AB111">
            <v>9</v>
          </cell>
          <cell r="AC111" t="str">
            <v/>
          </cell>
          <cell r="AD111">
            <v>61</v>
          </cell>
          <cell r="AE111" t="str">
            <v>Foot spike</v>
          </cell>
          <cell r="AF111" t="str">
            <v/>
          </cell>
          <cell r="AG111" t="str">
            <v/>
          </cell>
          <cell r="AH111">
            <v>0</v>
          </cell>
          <cell r="AI111" t="str">
            <v/>
          </cell>
          <cell r="AJ111" t="str">
            <v>Hammer, Throwing</v>
          </cell>
          <cell r="AK111">
            <v>7</v>
          </cell>
          <cell r="AL111" t="str">
            <v>Throwing Hammer</v>
          </cell>
          <cell r="AM111" t="str">
            <v/>
          </cell>
          <cell r="AN111" t="str">
            <v/>
          </cell>
          <cell r="AO111">
            <v>0</v>
          </cell>
          <cell r="AP111" t="str">
            <v/>
          </cell>
          <cell r="AQ111" t="str">
            <v/>
          </cell>
          <cell r="AR111">
            <v>0</v>
          </cell>
          <cell r="AS111" t="str">
            <v>Foot spike</v>
          </cell>
        </row>
        <row r="112">
          <cell r="A112" t="str">
            <v>Footbow</v>
          </cell>
          <cell r="B112" t="str">
            <v>Footbow</v>
          </cell>
          <cell r="D112" t="str">
            <v>E</v>
          </cell>
          <cell r="E112" t="str">
            <v>R</v>
          </cell>
          <cell r="F112">
            <v>6</v>
          </cell>
          <cell r="H112">
            <v>20</v>
          </cell>
          <cell r="I112">
            <v>3</v>
          </cell>
          <cell r="K112">
            <v>110</v>
          </cell>
          <cell r="L112">
            <v>3</v>
          </cell>
          <cell r="M112" t="str">
            <v>P</v>
          </cell>
          <cell r="R112" t="b">
            <v>0</v>
          </cell>
          <cell r="S112" t="b">
            <v>0</v>
          </cell>
          <cell r="T112" t="b">
            <v>0</v>
          </cell>
          <cell r="U112" t="b">
            <v>0</v>
          </cell>
          <cell r="V112">
            <v>8</v>
          </cell>
          <cell r="W112" t="str">
            <v/>
          </cell>
          <cell r="X112">
            <v>0</v>
          </cell>
          <cell r="Y112" t="str">
            <v/>
          </cell>
          <cell r="Z112">
            <v>9</v>
          </cell>
          <cell r="AA112" t="str">
            <v/>
          </cell>
          <cell r="AB112">
            <v>9</v>
          </cell>
          <cell r="AC112" t="str">
            <v/>
          </cell>
          <cell r="AD112">
            <v>62</v>
          </cell>
          <cell r="AE112" t="str">
            <v>Footbow</v>
          </cell>
          <cell r="AF112" t="str">
            <v/>
          </cell>
          <cell r="AG112" t="str">
            <v/>
          </cell>
          <cell r="AH112">
            <v>0</v>
          </cell>
          <cell r="AI112" t="str">
            <v/>
          </cell>
          <cell r="AJ112" t="str">
            <v>Harpoon</v>
          </cell>
          <cell r="AK112">
            <v>0</v>
          </cell>
          <cell r="AL112" t="str">
            <v>Harpoon</v>
          </cell>
          <cell r="AM112" t="str">
            <v/>
          </cell>
          <cell r="AN112" t="str">
            <v/>
          </cell>
          <cell r="AO112">
            <v>0</v>
          </cell>
          <cell r="AP112" t="str">
            <v/>
          </cell>
          <cell r="AQ112" t="str">
            <v/>
          </cell>
          <cell r="AR112">
            <v>0</v>
          </cell>
          <cell r="AS112" t="str">
            <v>Footbow</v>
          </cell>
        </row>
        <row r="113">
          <cell r="A113" t="str">
            <v>Fukimi-Bari</v>
          </cell>
          <cell r="B113" t="str">
            <v>Fukimi-Bari</v>
          </cell>
          <cell r="D113" t="str">
            <v>E</v>
          </cell>
          <cell r="E113" t="str">
            <v>R</v>
          </cell>
          <cell r="F113">
            <v>1</v>
          </cell>
          <cell r="H113">
            <v>20</v>
          </cell>
          <cell r="I113">
            <v>2</v>
          </cell>
          <cell r="K113">
            <v>5</v>
          </cell>
          <cell r="L113">
            <v>0.1</v>
          </cell>
          <cell r="M113" t="str">
            <v>P</v>
          </cell>
          <cell r="P113" t="str">
            <v>T</v>
          </cell>
          <cell r="Q113" t="b">
            <v>0</v>
          </cell>
          <cell r="R113" t="b">
            <v>0</v>
          </cell>
          <cell r="S113" t="b">
            <v>0</v>
          </cell>
          <cell r="T113" t="b">
            <v>0</v>
          </cell>
          <cell r="U113" t="b">
            <v>0</v>
          </cell>
          <cell r="V113">
            <v>8</v>
          </cell>
          <cell r="W113" t="str">
            <v/>
          </cell>
          <cell r="X113">
            <v>0</v>
          </cell>
          <cell r="Y113" t="str">
            <v/>
          </cell>
          <cell r="Z113">
            <v>9</v>
          </cell>
          <cell r="AA113" t="str">
            <v/>
          </cell>
          <cell r="AB113">
            <v>9</v>
          </cell>
          <cell r="AC113" t="str">
            <v/>
          </cell>
          <cell r="AD113">
            <v>63</v>
          </cell>
          <cell r="AE113" t="str">
            <v>Fukimi-Bari</v>
          </cell>
          <cell r="AF113" t="str">
            <v/>
          </cell>
          <cell r="AG113" t="str">
            <v/>
          </cell>
          <cell r="AH113">
            <v>0</v>
          </cell>
          <cell r="AI113" t="str">
            <v/>
          </cell>
          <cell r="AJ113" t="str">
            <v>Icechucker</v>
          </cell>
          <cell r="AK113">
            <v>0</v>
          </cell>
          <cell r="AL113" t="str">
            <v>Icechucker</v>
          </cell>
          <cell r="AM113" t="str">
            <v/>
          </cell>
          <cell r="AN113" t="str">
            <v/>
          </cell>
          <cell r="AO113">
            <v>0</v>
          </cell>
          <cell r="AP113" t="str">
            <v/>
          </cell>
          <cell r="AQ113" t="str">
            <v/>
          </cell>
          <cell r="AR113">
            <v>0</v>
          </cell>
          <cell r="AS113" t="str">
            <v>Fukimi-Bari</v>
          </cell>
        </row>
        <row r="114">
          <cell r="A114" t="str">
            <v>Fullblade</v>
          </cell>
          <cell r="B114" t="str">
            <v>Fullblade</v>
          </cell>
          <cell r="D114" t="str">
            <v>E</v>
          </cell>
          <cell r="E114" t="str">
            <v>T</v>
          </cell>
          <cell r="F114">
            <v>11</v>
          </cell>
          <cell r="H114">
            <v>19</v>
          </cell>
          <cell r="I114">
            <v>2</v>
          </cell>
          <cell r="L114">
            <v>23</v>
          </cell>
          <cell r="M114" t="str">
            <v>S</v>
          </cell>
          <cell r="R114" t="b">
            <v>0</v>
          </cell>
          <cell r="S114" t="b">
            <v>0</v>
          </cell>
          <cell r="T114" t="b">
            <v>0</v>
          </cell>
          <cell r="U114" t="b">
            <v>0</v>
          </cell>
          <cell r="V114">
            <v>8</v>
          </cell>
          <cell r="W114" t="str">
            <v/>
          </cell>
          <cell r="X114">
            <v>0</v>
          </cell>
          <cell r="Y114" t="str">
            <v/>
          </cell>
          <cell r="Z114">
            <v>9</v>
          </cell>
          <cell r="AA114" t="str">
            <v/>
          </cell>
          <cell r="AB114">
            <v>9</v>
          </cell>
          <cell r="AC114" t="str">
            <v/>
          </cell>
          <cell r="AD114">
            <v>64</v>
          </cell>
          <cell r="AE114" t="str">
            <v>Fullblade</v>
          </cell>
          <cell r="AF114" t="str">
            <v/>
          </cell>
          <cell r="AG114" t="str">
            <v/>
          </cell>
          <cell r="AH114">
            <v>0</v>
          </cell>
          <cell r="AI114" t="str">
            <v/>
          </cell>
          <cell r="AJ114" t="str">
            <v>Iron, Throwing</v>
          </cell>
          <cell r="AK114">
            <v>5</v>
          </cell>
          <cell r="AL114" t="str">
            <v>Throwing Iron</v>
          </cell>
          <cell r="AM114" t="str">
            <v/>
          </cell>
          <cell r="AN114" t="str">
            <v/>
          </cell>
          <cell r="AO114">
            <v>0</v>
          </cell>
          <cell r="AP114" t="str">
            <v/>
          </cell>
          <cell r="AQ114" t="str">
            <v/>
          </cell>
          <cell r="AR114">
            <v>0</v>
          </cell>
          <cell r="AS114" t="str">
            <v>Fullblade</v>
          </cell>
        </row>
        <row r="115">
          <cell r="A115" t="str">
            <v>Gauntlet ●</v>
          </cell>
          <cell r="B115" t="str">
            <v>Gauntlet</v>
          </cell>
          <cell r="D115" t="str">
            <v>S</v>
          </cell>
          <cell r="E115" t="str">
            <v>U</v>
          </cell>
          <cell r="F115">
            <v>3</v>
          </cell>
          <cell r="H115">
            <v>20</v>
          </cell>
          <cell r="I115">
            <v>2</v>
          </cell>
          <cell r="L115">
            <v>1</v>
          </cell>
          <cell r="M115" t="str">
            <v>B</v>
          </cell>
          <cell r="R115" t="b">
            <v>0</v>
          </cell>
          <cell r="S115" t="b">
            <v>1</v>
          </cell>
          <cell r="T115" t="b">
            <v>1</v>
          </cell>
          <cell r="U115" t="b">
            <v>1</v>
          </cell>
          <cell r="V115">
            <v>8</v>
          </cell>
          <cell r="W115" t="str">
            <v/>
          </cell>
          <cell r="X115">
            <v>0</v>
          </cell>
          <cell r="Y115" t="str">
            <v/>
          </cell>
          <cell r="Z115">
            <v>10</v>
          </cell>
          <cell r="AA115" t="str">
            <v>Gauntlet</v>
          </cell>
          <cell r="AB115">
            <v>9</v>
          </cell>
          <cell r="AC115" t="str">
            <v/>
          </cell>
          <cell r="AD115">
            <v>64</v>
          </cell>
          <cell r="AE115" t="str">
            <v/>
          </cell>
          <cell r="AF115" t="str">
            <v/>
          </cell>
          <cell r="AG115" t="str">
            <v/>
          </cell>
          <cell r="AH115">
            <v>0</v>
          </cell>
          <cell r="AI115" t="str">
            <v/>
          </cell>
          <cell r="AJ115" t="str">
            <v>Iuak</v>
          </cell>
          <cell r="AK115">
            <v>0</v>
          </cell>
          <cell r="AL115" t="str">
            <v>Iuak</v>
          </cell>
          <cell r="AM115" t="str">
            <v/>
          </cell>
          <cell r="AN115" t="str">
            <v/>
          </cell>
          <cell r="AO115">
            <v>0</v>
          </cell>
          <cell r="AP115" t="str">
            <v/>
          </cell>
          <cell r="AQ115" t="str">
            <v/>
          </cell>
          <cell r="AR115">
            <v>0</v>
          </cell>
          <cell r="AS115" t="str">
            <v>Gauntlet</v>
          </cell>
        </row>
        <row r="116">
          <cell r="A116" t="str">
            <v>Gauntlet, Bladed</v>
          </cell>
          <cell r="B116" t="str">
            <v>Gauntlet, Bladed</v>
          </cell>
          <cell r="D116" t="str">
            <v>E</v>
          </cell>
          <cell r="E116" t="str">
            <v>L</v>
          </cell>
          <cell r="F116">
            <v>5</v>
          </cell>
          <cell r="H116">
            <v>19</v>
          </cell>
          <cell r="I116">
            <v>2</v>
          </cell>
          <cell r="L116">
            <v>4</v>
          </cell>
          <cell r="M116" t="str">
            <v>S</v>
          </cell>
          <cell r="R116" t="b">
            <v>0</v>
          </cell>
          <cell r="S116" t="b">
            <v>0</v>
          </cell>
          <cell r="T116" t="b">
            <v>0</v>
          </cell>
          <cell r="U116" t="b">
            <v>0</v>
          </cell>
          <cell r="V116">
            <v>9</v>
          </cell>
          <cell r="W116" t="str">
            <v>Gauntlet</v>
          </cell>
          <cell r="X116">
            <v>0</v>
          </cell>
          <cell r="Y116" t="str">
            <v/>
          </cell>
          <cell r="Z116">
            <v>10</v>
          </cell>
          <cell r="AA116" t="str">
            <v/>
          </cell>
          <cell r="AB116">
            <v>9</v>
          </cell>
          <cell r="AC116" t="str">
            <v/>
          </cell>
          <cell r="AD116">
            <v>65</v>
          </cell>
          <cell r="AE116" t="str">
            <v>Gauntlet, Bladed</v>
          </cell>
          <cell r="AF116" t="str">
            <v/>
          </cell>
          <cell r="AG116" t="str">
            <v/>
          </cell>
          <cell r="AH116">
            <v>0</v>
          </cell>
          <cell r="AI116" t="str">
            <v/>
          </cell>
          <cell r="AJ116" t="str">
            <v>Javelin, Spinning</v>
          </cell>
          <cell r="AK116">
            <v>8</v>
          </cell>
          <cell r="AL116" t="str">
            <v>Spinning Javelin</v>
          </cell>
          <cell r="AM116" t="str">
            <v/>
          </cell>
          <cell r="AN116" t="str">
            <v/>
          </cell>
          <cell r="AO116">
            <v>0</v>
          </cell>
          <cell r="AP116" t="str">
            <v/>
          </cell>
          <cell r="AQ116" t="str">
            <v/>
          </cell>
          <cell r="AR116">
            <v>9</v>
          </cell>
          <cell r="AS116" t="str">
            <v>Bladed Gauntlet</v>
          </cell>
        </row>
        <row r="117">
          <cell r="A117" t="str">
            <v>Gauntlet, Scorpion Claw</v>
          </cell>
          <cell r="B117" t="str">
            <v>Gauntlet, Scorpion Claw</v>
          </cell>
          <cell r="D117" t="str">
            <v>E</v>
          </cell>
          <cell r="E117" t="str">
            <v>L</v>
          </cell>
          <cell r="F117">
            <v>5</v>
          </cell>
          <cell r="H117">
            <v>20</v>
          </cell>
          <cell r="I117">
            <v>2</v>
          </cell>
          <cell r="L117">
            <v>6</v>
          </cell>
          <cell r="M117" t="str">
            <v>S</v>
          </cell>
          <cell r="R117" t="b">
            <v>0</v>
          </cell>
          <cell r="S117" t="b">
            <v>0</v>
          </cell>
          <cell r="T117" t="b">
            <v>0</v>
          </cell>
          <cell r="U117" t="b">
            <v>0</v>
          </cell>
          <cell r="V117">
            <v>9</v>
          </cell>
          <cell r="W117" t="str">
            <v/>
          </cell>
          <cell r="X117">
            <v>0</v>
          </cell>
          <cell r="Y117" t="str">
            <v/>
          </cell>
          <cell r="Z117">
            <v>10</v>
          </cell>
          <cell r="AA117" t="str">
            <v/>
          </cell>
          <cell r="AB117">
            <v>9</v>
          </cell>
          <cell r="AC117" t="str">
            <v/>
          </cell>
          <cell r="AD117">
            <v>66</v>
          </cell>
          <cell r="AE117" t="str">
            <v>Gauntlet, Scorpion Claw</v>
          </cell>
          <cell r="AF117" t="str">
            <v/>
          </cell>
          <cell r="AG117" t="str">
            <v/>
          </cell>
          <cell r="AH117">
            <v>0</v>
          </cell>
          <cell r="AI117" t="str">
            <v/>
          </cell>
          <cell r="AJ117" t="str">
            <v>Jitte</v>
          </cell>
          <cell r="AK117">
            <v>0</v>
          </cell>
          <cell r="AL117" t="str">
            <v>Jitte</v>
          </cell>
          <cell r="AM117" t="str">
            <v/>
          </cell>
          <cell r="AN117" t="str">
            <v/>
          </cell>
          <cell r="AO117">
            <v>0</v>
          </cell>
          <cell r="AP117" t="str">
            <v/>
          </cell>
          <cell r="AQ117" t="str">
            <v/>
          </cell>
          <cell r="AR117">
            <v>9</v>
          </cell>
          <cell r="AS117" t="str">
            <v>Scorpion Claw Gauntlet</v>
          </cell>
        </row>
        <row r="118">
          <cell r="A118" t="str">
            <v>Gauntlet, Spiked ●</v>
          </cell>
          <cell r="B118" t="str">
            <v>Gauntlet, Spiked</v>
          </cell>
          <cell r="D118" t="str">
            <v>S</v>
          </cell>
          <cell r="E118" t="str">
            <v>L</v>
          </cell>
          <cell r="F118">
            <v>4</v>
          </cell>
          <cell r="H118">
            <v>20</v>
          </cell>
          <cell r="I118">
            <v>2</v>
          </cell>
          <cell r="L118">
            <v>1</v>
          </cell>
          <cell r="M118" t="str">
            <v>P</v>
          </cell>
          <cell r="R118" t="b">
            <v>0</v>
          </cell>
          <cell r="S118" t="b">
            <v>1</v>
          </cell>
          <cell r="T118" t="b">
            <v>1</v>
          </cell>
          <cell r="U118" t="b">
            <v>1</v>
          </cell>
          <cell r="V118">
            <v>9</v>
          </cell>
          <cell r="W118" t="str">
            <v/>
          </cell>
          <cell r="X118">
            <v>0</v>
          </cell>
          <cell r="Y118" t="str">
            <v/>
          </cell>
          <cell r="Z118">
            <v>11</v>
          </cell>
          <cell r="AA118" t="str">
            <v>Gauntlet, Spiked</v>
          </cell>
          <cell r="AB118">
            <v>9</v>
          </cell>
          <cell r="AC118" t="str">
            <v/>
          </cell>
          <cell r="AD118">
            <v>66</v>
          </cell>
          <cell r="AE118" t="str">
            <v/>
          </cell>
          <cell r="AF118" t="str">
            <v/>
          </cell>
          <cell r="AG118" t="str">
            <v/>
          </cell>
          <cell r="AH118">
            <v>0</v>
          </cell>
          <cell r="AI118" t="str">
            <v/>
          </cell>
          <cell r="AJ118" t="str">
            <v>Jovar</v>
          </cell>
          <cell r="AK118">
            <v>0</v>
          </cell>
          <cell r="AL118" t="str">
            <v>Jovar</v>
          </cell>
          <cell r="AM118" t="str">
            <v/>
          </cell>
          <cell r="AN118" t="str">
            <v/>
          </cell>
          <cell r="AO118">
            <v>0</v>
          </cell>
          <cell r="AP118" t="str">
            <v/>
          </cell>
          <cell r="AQ118" t="str">
            <v/>
          </cell>
          <cell r="AR118">
            <v>9</v>
          </cell>
          <cell r="AS118" t="str">
            <v>Spiked Gauntlet</v>
          </cell>
        </row>
        <row r="119">
          <cell r="A119" t="str">
            <v>Gauntlet, Spring-Loaded</v>
          </cell>
          <cell r="B119" t="str">
            <v>Gauntlet, Spring-Loaded</v>
          </cell>
          <cell r="D119" t="str">
            <v>E</v>
          </cell>
          <cell r="E119" t="str">
            <v>R</v>
          </cell>
          <cell r="F119">
            <v>4</v>
          </cell>
          <cell r="H119">
            <v>20</v>
          </cell>
          <cell r="I119">
            <v>2</v>
          </cell>
          <cell r="K119">
            <v>20</v>
          </cell>
          <cell r="L119">
            <v>4</v>
          </cell>
          <cell r="M119" t="str">
            <v>P</v>
          </cell>
          <cell r="R119" t="b">
            <v>0</v>
          </cell>
          <cell r="S119" t="b">
            <v>0</v>
          </cell>
          <cell r="T119" t="b">
            <v>0</v>
          </cell>
          <cell r="U119" t="b">
            <v>0</v>
          </cell>
          <cell r="V119">
            <v>10</v>
          </cell>
          <cell r="W119" t="str">
            <v>Gauntlet, Spiked</v>
          </cell>
          <cell r="X119">
            <v>0</v>
          </cell>
          <cell r="Y119" t="str">
            <v/>
          </cell>
          <cell r="Z119">
            <v>11</v>
          </cell>
          <cell r="AA119" t="str">
            <v/>
          </cell>
          <cell r="AB119">
            <v>9</v>
          </cell>
          <cell r="AC119" t="str">
            <v/>
          </cell>
          <cell r="AD119">
            <v>67</v>
          </cell>
          <cell r="AE119" t="str">
            <v>Gauntlet, Spring-Loaded</v>
          </cell>
          <cell r="AF119" t="str">
            <v/>
          </cell>
          <cell r="AG119" t="str">
            <v/>
          </cell>
          <cell r="AH119">
            <v>0</v>
          </cell>
          <cell r="AI119" t="str">
            <v/>
          </cell>
          <cell r="AJ119" t="str">
            <v>Kama</v>
          </cell>
          <cell r="AK119">
            <v>0</v>
          </cell>
          <cell r="AL119" t="str">
            <v>Kama</v>
          </cell>
          <cell r="AM119" t="str">
            <v/>
          </cell>
          <cell r="AN119" t="str">
            <v/>
          </cell>
          <cell r="AO119">
            <v>0</v>
          </cell>
          <cell r="AP119" t="str">
            <v/>
          </cell>
          <cell r="AQ119" t="str">
            <v/>
          </cell>
          <cell r="AR119">
            <v>9</v>
          </cell>
          <cell r="AS119" t="str">
            <v>Spring-Loaded Gauntlet</v>
          </cell>
        </row>
        <row r="120">
          <cell r="A120" t="str">
            <v>Glaive</v>
          </cell>
          <cell r="B120" t="str">
            <v>Glaive</v>
          </cell>
          <cell r="D120" t="str">
            <v>M</v>
          </cell>
          <cell r="E120" t="str">
            <v>T</v>
          </cell>
          <cell r="F120">
            <v>7</v>
          </cell>
          <cell r="H120">
            <v>20</v>
          </cell>
          <cell r="I120">
            <v>3</v>
          </cell>
          <cell r="L120">
            <v>10</v>
          </cell>
          <cell r="M120" t="str">
            <v>S</v>
          </cell>
          <cell r="O120" t="b">
            <v>1</v>
          </cell>
          <cell r="R120" t="b">
            <v>0</v>
          </cell>
          <cell r="S120" t="b">
            <v>0</v>
          </cell>
          <cell r="T120" t="b">
            <v>0</v>
          </cell>
          <cell r="U120" t="b">
            <v>0</v>
          </cell>
          <cell r="V120">
            <v>10</v>
          </cell>
          <cell r="W120" t="str">
            <v/>
          </cell>
          <cell r="X120">
            <v>0</v>
          </cell>
          <cell r="Y120" t="str">
            <v/>
          </cell>
          <cell r="Z120">
            <v>11</v>
          </cell>
          <cell r="AA120" t="str">
            <v/>
          </cell>
          <cell r="AB120">
            <v>10</v>
          </cell>
          <cell r="AC120" t="str">
            <v>Glaive</v>
          </cell>
          <cell r="AD120">
            <v>67</v>
          </cell>
          <cell r="AE120" t="str">
            <v/>
          </cell>
          <cell r="AF120" t="str">
            <v/>
          </cell>
          <cell r="AG120" t="str">
            <v/>
          </cell>
          <cell r="AH120">
            <v>0</v>
          </cell>
          <cell r="AI120" t="str">
            <v/>
          </cell>
          <cell r="AJ120" t="str">
            <v>Katana</v>
          </cell>
          <cell r="AK120">
            <v>0</v>
          </cell>
          <cell r="AL120" t="str">
            <v>Katana</v>
          </cell>
          <cell r="AM120" t="str">
            <v/>
          </cell>
          <cell r="AN120" t="str">
            <v/>
          </cell>
          <cell r="AO120">
            <v>0</v>
          </cell>
          <cell r="AP120" t="str">
            <v/>
          </cell>
          <cell r="AQ120" t="str">
            <v/>
          </cell>
          <cell r="AR120">
            <v>0</v>
          </cell>
          <cell r="AS120" t="str">
            <v>Glaive</v>
          </cell>
        </row>
        <row r="121">
          <cell r="A121" t="str">
            <v>Glot</v>
          </cell>
          <cell r="B121" t="str">
            <v>Glot</v>
          </cell>
          <cell r="D121" t="str">
            <v>E</v>
          </cell>
          <cell r="E121" t="str">
            <v>R</v>
          </cell>
          <cell r="F121">
            <v>4</v>
          </cell>
          <cell r="H121">
            <v>18</v>
          </cell>
          <cell r="I121">
            <v>2</v>
          </cell>
          <cell r="K121">
            <v>10</v>
          </cell>
          <cell r="L121">
            <v>1</v>
          </cell>
          <cell r="M121" t="str">
            <v>B</v>
          </cell>
          <cell r="R121" t="b">
            <v>0</v>
          </cell>
          <cell r="S121" t="b">
            <v>0</v>
          </cell>
          <cell r="T121" t="b">
            <v>0</v>
          </cell>
          <cell r="U121" t="b">
            <v>0</v>
          </cell>
          <cell r="V121">
            <v>10</v>
          </cell>
          <cell r="W121" t="str">
            <v/>
          </cell>
          <cell r="X121">
            <v>0</v>
          </cell>
          <cell r="Y121" t="str">
            <v/>
          </cell>
          <cell r="Z121">
            <v>11</v>
          </cell>
          <cell r="AA121" t="str">
            <v/>
          </cell>
          <cell r="AB121">
            <v>10</v>
          </cell>
          <cell r="AC121" t="str">
            <v/>
          </cell>
          <cell r="AD121">
            <v>68</v>
          </cell>
          <cell r="AE121" t="str">
            <v>Glot</v>
          </cell>
          <cell r="AF121" t="str">
            <v/>
          </cell>
          <cell r="AG121" t="str">
            <v/>
          </cell>
          <cell r="AH121">
            <v>0</v>
          </cell>
          <cell r="AI121" t="str">
            <v/>
          </cell>
          <cell r="AJ121" t="str">
            <v>Kau Sin Ke</v>
          </cell>
          <cell r="AK121">
            <v>0</v>
          </cell>
          <cell r="AL121" t="str">
            <v>Kau Sin Ke</v>
          </cell>
          <cell r="AM121" t="str">
            <v/>
          </cell>
          <cell r="AN121" t="str">
            <v/>
          </cell>
          <cell r="AO121">
            <v>0</v>
          </cell>
          <cell r="AP121" t="str">
            <v/>
          </cell>
          <cell r="AQ121" t="str">
            <v/>
          </cell>
          <cell r="AR121">
            <v>0</v>
          </cell>
          <cell r="AS121" t="str">
            <v>Glot</v>
          </cell>
        </row>
        <row r="122">
          <cell r="A122" t="str">
            <v>Goad</v>
          </cell>
          <cell r="B122" t="str">
            <v>Goad</v>
          </cell>
          <cell r="D122" t="str">
            <v>E</v>
          </cell>
          <cell r="E122" t="str">
            <v>T</v>
          </cell>
          <cell r="F122">
            <v>9</v>
          </cell>
          <cell r="H122">
            <v>20</v>
          </cell>
          <cell r="I122">
            <v>2</v>
          </cell>
          <cell r="L122">
            <v>10</v>
          </cell>
          <cell r="M122" t="str">
            <v>B/P</v>
          </cell>
          <cell r="R122" t="b">
            <v>0</v>
          </cell>
          <cell r="S122" t="b">
            <v>0</v>
          </cell>
          <cell r="T122" t="b">
            <v>0</v>
          </cell>
          <cell r="U122" t="b">
            <v>0</v>
          </cell>
          <cell r="V122">
            <v>10</v>
          </cell>
          <cell r="W122" t="str">
            <v/>
          </cell>
          <cell r="X122">
            <v>0</v>
          </cell>
          <cell r="Y122" t="str">
            <v/>
          </cell>
          <cell r="Z122">
            <v>11</v>
          </cell>
          <cell r="AA122" t="str">
            <v/>
          </cell>
          <cell r="AB122">
            <v>10</v>
          </cell>
          <cell r="AC122" t="str">
            <v/>
          </cell>
          <cell r="AD122">
            <v>69</v>
          </cell>
          <cell r="AE122" t="str">
            <v>Goad</v>
          </cell>
          <cell r="AF122" t="str">
            <v/>
          </cell>
          <cell r="AG122" t="str">
            <v/>
          </cell>
          <cell r="AH122">
            <v>0</v>
          </cell>
          <cell r="AI122" t="str">
            <v/>
          </cell>
          <cell r="AJ122" t="str">
            <v>Kawanaga</v>
          </cell>
          <cell r="AK122">
            <v>0</v>
          </cell>
          <cell r="AL122" t="str">
            <v>Kawanaga</v>
          </cell>
          <cell r="AM122" t="str">
            <v/>
          </cell>
          <cell r="AN122" t="str">
            <v/>
          </cell>
          <cell r="AO122">
            <v>0</v>
          </cell>
          <cell r="AP122" t="str">
            <v/>
          </cell>
          <cell r="AQ122" t="str">
            <v/>
          </cell>
          <cell r="AR122">
            <v>0</v>
          </cell>
          <cell r="AS122" t="str">
            <v>Goad</v>
          </cell>
        </row>
        <row r="123">
          <cell r="A123" t="str">
            <v>Greataxe</v>
          </cell>
          <cell r="B123" t="str">
            <v>Greataxe</v>
          </cell>
          <cell r="D123" t="str">
            <v>M</v>
          </cell>
          <cell r="E123" t="str">
            <v>T</v>
          </cell>
          <cell r="F123">
            <v>8</v>
          </cell>
          <cell r="H123">
            <v>20</v>
          </cell>
          <cell r="I123">
            <v>3</v>
          </cell>
          <cell r="L123">
            <v>12</v>
          </cell>
          <cell r="M123" t="str">
            <v>S</v>
          </cell>
          <cell r="Q123" t="b">
            <v>0</v>
          </cell>
          <cell r="R123" t="b">
            <v>0</v>
          </cell>
          <cell r="S123" t="b">
            <v>0</v>
          </cell>
          <cell r="T123" t="b">
            <v>0</v>
          </cell>
          <cell r="U123" t="b">
            <v>0</v>
          </cell>
          <cell r="V123">
            <v>10</v>
          </cell>
          <cell r="W123" t="str">
            <v/>
          </cell>
          <cell r="X123">
            <v>0</v>
          </cell>
          <cell r="Y123" t="str">
            <v/>
          </cell>
          <cell r="Z123">
            <v>11</v>
          </cell>
          <cell r="AA123" t="str">
            <v/>
          </cell>
          <cell r="AB123">
            <v>11</v>
          </cell>
          <cell r="AC123" t="str">
            <v>Greataxe</v>
          </cell>
          <cell r="AD123">
            <v>69</v>
          </cell>
          <cell r="AE123" t="str">
            <v/>
          </cell>
          <cell r="AF123" t="str">
            <v/>
          </cell>
          <cell r="AG123" t="str">
            <v/>
          </cell>
          <cell r="AH123">
            <v>0</v>
          </cell>
          <cell r="AI123" t="str">
            <v/>
          </cell>
          <cell r="AJ123" t="str">
            <v>Khopesh</v>
          </cell>
          <cell r="AK123">
            <v>0</v>
          </cell>
          <cell r="AL123" t="str">
            <v>Khopesh</v>
          </cell>
          <cell r="AM123" t="str">
            <v/>
          </cell>
          <cell r="AN123" t="str">
            <v/>
          </cell>
          <cell r="AO123">
            <v>0</v>
          </cell>
          <cell r="AP123" t="str">
            <v/>
          </cell>
          <cell r="AQ123" t="str">
            <v/>
          </cell>
          <cell r="AR123">
            <v>0</v>
          </cell>
          <cell r="AS123" t="str">
            <v>Greataxe</v>
          </cell>
        </row>
        <row r="124">
          <cell r="A124" t="str">
            <v>Greatbow</v>
          </cell>
          <cell r="B124" t="str">
            <v>Greatbow</v>
          </cell>
          <cell r="D124" t="str">
            <v>E</v>
          </cell>
          <cell r="E124" t="str">
            <v>R</v>
          </cell>
          <cell r="F124">
            <v>7</v>
          </cell>
          <cell r="H124">
            <v>20</v>
          </cell>
          <cell r="I124">
            <v>3</v>
          </cell>
          <cell r="K124">
            <v>120</v>
          </cell>
          <cell r="L124">
            <v>6</v>
          </cell>
          <cell r="M124" t="str">
            <v>P</v>
          </cell>
          <cell r="R124" t="b">
            <v>0</v>
          </cell>
          <cell r="S124" t="b">
            <v>0</v>
          </cell>
          <cell r="T124" t="b">
            <v>0</v>
          </cell>
          <cell r="U124" t="b">
            <v>0</v>
          </cell>
          <cell r="V124">
            <v>10</v>
          </cell>
          <cell r="W124" t="str">
            <v/>
          </cell>
          <cell r="X124">
            <v>0</v>
          </cell>
          <cell r="Y124" t="str">
            <v/>
          </cell>
          <cell r="Z124">
            <v>11</v>
          </cell>
          <cell r="AA124" t="str">
            <v/>
          </cell>
          <cell r="AB124">
            <v>11</v>
          </cell>
          <cell r="AC124" t="str">
            <v/>
          </cell>
          <cell r="AD124">
            <v>70</v>
          </cell>
          <cell r="AE124" t="str">
            <v>Greatbow</v>
          </cell>
          <cell r="AF124" t="str">
            <v/>
          </cell>
          <cell r="AG124" t="str">
            <v/>
          </cell>
          <cell r="AH124">
            <v>0</v>
          </cell>
          <cell r="AI124" t="str">
            <v/>
          </cell>
          <cell r="AJ124" t="str">
            <v>Khopesh, Double</v>
          </cell>
          <cell r="AK124">
            <v>8</v>
          </cell>
          <cell r="AL124" t="str">
            <v>Double Khopesh</v>
          </cell>
          <cell r="AM124" t="str">
            <v/>
          </cell>
          <cell r="AN124" t="str">
            <v/>
          </cell>
          <cell r="AO124">
            <v>0</v>
          </cell>
          <cell r="AP124" t="str">
            <v/>
          </cell>
          <cell r="AQ124" t="str">
            <v/>
          </cell>
          <cell r="AR124">
            <v>0</v>
          </cell>
          <cell r="AS124" t="str">
            <v>Greatbow</v>
          </cell>
        </row>
        <row r="125">
          <cell r="A125" t="str">
            <v>Greatbow, Composite</v>
          </cell>
          <cell r="B125" t="str">
            <v>Greatbow, Composite</v>
          </cell>
          <cell r="D125" t="str">
            <v>E</v>
          </cell>
          <cell r="E125" t="str">
            <v>R</v>
          </cell>
          <cell r="F125">
            <v>7</v>
          </cell>
          <cell r="H125">
            <v>20</v>
          </cell>
          <cell r="I125">
            <v>3</v>
          </cell>
          <cell r="K125">
            <v>130</v>
          </cell>
          <cell r="L125">
            <v>6</v>
          </cell>
          <cell r="M125" t="str">
            <v>P</v>
          </cell>
          <cell r="P125" t="str">
            <v>M</v>
          </cell>
          <cell r="R125" t="b">
            <v>0</v>
          </cell>
          <cell r="S125" t="b">
            <v>0</v>
          </cell>
          <cell r="T125" t="b">
            <v>0</v>
          </cell>
          <cell r="U125" t="b">
            <v>0</v>
          </cell>
          <cell r="V125">
            <v>10</v>
          </cell>
          <cell r="W125" t="str">
            <v/>
          </cell>
          <cell r="X125">
            <v>0</v>
          </cell>
          <cell r="Y125" t="str">
            <v/>
          </cell>
          <cell r="Z125">
            <v>11</v>
          </cell>
          <cell r="AA125" t="str">
            <v/>
          </cell>
          <cell r="AB125">
            <v>11</v>
          </cell>
          <cell r="AC125" t="str">
            <v/>
          </cell>
          <cell r="AD125">
            <v>71</v>
          </cell>
          <cell r="AE125" t="str">
            <v>Greatbow, Composite</v>
          </cell>
          <cell r="AF125" t="str">
            <v/>
          </cell>
          <cell r="AG125" t="str">
            <v/>
          </cell>
          <cell r="AH125">
            <v>0</v>
          </cell>
          <cell r="AI125" t="str">
            <v/>
          </cell>
          <cell r="AJ125" t="str">
            <v>Knife, Drow Long</v>
          </cell>
          <cell r="AK125">
            <v>6</v>
          </cell>
          <cell r="AL125" t="str">
            <v>Drow Long Knife</v>
          </cell>
          <cell r="AM125" t="str">
            <v/>
          </cell>
          <cell r="AN125" t="str">
            <v/>
          </cell>
          <cell r="AO125">
            <v>0</v>
          </cell>
          <cell r="AP125" t="str">
            <v/>
          </cell>
          <cell r="AQ125" t="str">
            <v/>
          </cell>
          <cell r="AR125">
            <v>9</v>
          </cell>
          <cell r="AS125" t="str">
            <v>Composite Greatbow</v>
          </cell>
        </row>
        <row r="126">
          <cell r="A126" t="str">
            <v>Greatclub</v>
          </cell>
          <cell r="B126" t="str">
            <v>Greatclub</v>
          </cell>
          <cell r="D126" t="str">
            <v>M</v>
          </cell>
          <cell r="E126" t="str">
            <v>T</v>
          </cell>
          <cell r="F126">
            <v>7</v>
          </cell>
          <cell r="H126">
            <v>20</v>
          </cell>
          <cell r="I126">
            <v>2</v>
          </cell>
          <cell r="L126">
            <v>8</v>
          </cell>
          <cell r="M126" t="str">
            <v>B</v>
          </cell>
          <cell r="Q126" t="b">
            <v>0</v>
          </cell>
          <cell r="R126" t="b">
            <v>0</v>
          </cell>
          <cell r="S126" t="b">
            <v>0</v>
          </cell>
          <cell r="T126" t="b">
            <v>0</v>
          </cell>
          <cell r="U126" t="b">
            <v>0</v>
          </cell>
          <cell r="V126">
            <v>10</v>
          </cell>
          <cell r="W126" t="str">
            <v/>
          </cell>
          <cell r="X126">
            <v>0</v>
          </cell>
          <cell r="Y126" t="str">
            <v/>
          </cell>
          <cell r="Z126">
            <v>11</v>
          </cell>
          <cell r="AA126" t="str">
            <v/>
          </cell>
          <cell r="AB126">
            <v>12</v>
          </cell>
          <cell r="AC126" t="str">
            <v>Greatclub</v>
          </cell>
          <cell r="AD126">
            <v>71</v>
          </cell>
          <cell r="AE126" t="str">
            <v/>
          </cell>
          <cell r="AF126" t="str">
            <v/>
          </cell>
          <cell r="AG126" t="str">
            <v/>
          </cell>
          <cell r="AH126">
            <v>0</v>
          </cell>
          <cell r="AI126" t="str">
            <v/>
          </cell>
          <cell r="AJ126" t="str">
            <v>Knife, Stump</v>
          </cell>
          <cell r="AK126">
            <v>6</v>
          </cell>
          <cell r="AL126" t="str">
            <v>Stump Knife</v>
          </cell>
          <cell r="AM126" t="str">
            <v/>
          </cell>
          <cell r="AN126" t="str">
            <v/>
          </cell>
          <cell r="AO126">
            <v>0</v>
          </cell>
          <cell r="AP126" t="str">
            <v/>
          </cell>
          <cell r="AQ126" t="str">
            <v/>
          </cell>
          <cell r="AR126">
            <v>0</v>
          </cell>
          <cell r="AS126" t="str">
            <v>Greatclub</v>
          </cell>
        </row>
        <row r="127">
          <cell r="A127" t="str">
            <v>Greathammer, Goliath</v>
          </cell>
          <cell r="B127" t="str">
            <v>Greathammer, Goliath</v>
          </cell>
          <cell r="D127" t="str">
            <v>E</v>
          </cell>
          <cell r="E127" t="str">
            <v>T</v>
          </cell>
          <cell r="F127">
            <v>8</v>
          </cell>
          <cell r="H127">
            <v>20</v>
          </cell>
          <cell r="I127">
            <v>4</v>
          </cell>
          <cell r="L127">
            <v>30</v>
          </cell>
          <cell r="M127" t="str">
            <v>B</v>
          </cell>
          <cell r="P127" t="str">
            <v/>
          </cell>
          <cell r="Q127" t="b">
            <v>0</v>
          </cell>
          <cell r="R127" t="b">
            <v>0</v>
          </cell>
          <cell r="S127" t="b">
            <v>0</v>
          </cell>
          <cell r="T127" t="b">
            <v>0</v>
          </cell>
          <cell r="U127" t="b">
            <v>0</v>
          </cell>
          <cell r="V127">
            <v>10</v>
          </cell>
          <cell r="W127" t="str">
            <v/>
          </cell>
          <cell r="X127">
            <v>0</v>
          </cell>
          <cell r="Y127" t="str">
            <v/>
          </cell>
          <cell r="Z127">
            <v>11</v>
          </cell>
          <cell r="AA127" t="str">
            <v/>
          </cell>
          <cell r="AB127">
            <v>12</v>
          </cell>
          <cell r="AC127" t="str">
            <v/>
          </cell>
          <cell r="AD127">
            <v>72</v>
          </cell>
          <cell r="AE127" t="str">
            <v>Greathammer, Goliath</v>
          </cell>
          <cell r="AF127" t="str">
            <v/>
          </cell>
          <cell r="AG127" t="str">
            <v/>
          </cell>
          <cell r="AH127">
            <v>0</v>
          </cell>
          <cell r="AI127" t="str">
            <v/>
          </cell>
          <cell r="AJ127" t="str">
            <v>Kusari-Gama</v>
          </cell>
          <cell r="AK127">
            <v>0</v>
          </cell>
          <cell r="AL127" t="str">
            <v>Kusari-Gama</v>
          </cell>
          <cell r="AM127" t="str">
            <v/>
          </cell>
          <cell r="AN127" t="str">
            <v/>
          </cell>
          <cell r="AO127">
            <v>0</v>
          </cell>
          <cell r="AP127" t="str">
            <v/>
          </cell>
          <cell r="AQ127" t="str">
            <v/>
          </cell>
          <cell r="AR127">
            <v>12</v>
          </cell>
          <cell r="AS127" t="str">
            <v>Goliath Greathammer</v>
          </cell>
        </row>
        <row r="128">
          <cell r="A128" t="str">
            <v>Greatspear</v>
          </cell>
          <cell r="B128" t="str">
            <v>Greatspear</v>
          </cell>
          <cell r="D128" t="str">
            <v>E</v>
          </cell>
          <cell r="E128" t="str">
            <v>T</v>
          </cell>
          <cell r="F128">
            <v>10</v>
          </cell>
          <cell r="H128">
            <v>20</v>
          </cell>
          <cell r="I128">
            <v>3</v>
          </cell>
          <cell r="K128">
            <v>10</v>
          </cell>
          <cell r="L128">
            <v>9</v>
          </cell>
          <cell r="M128" t="str">
            <v>P</v>
          </cell>
          <cell r="R128" t="b">
            <v>0</v>
          </cell>
          <cell r="S128" t="b">
            <v>0</v>
          </cell>
          <cell r="T128" t="b">
            <v>0</v>
          </cell>
          <cell r="U128" t="b">
            <v>0</v>
          </cell>
          <cell r="V128">
            <v>10</v>
          </cell>
          <cell r="W128" t="str">
            <v/>
          </cell>
          <cell r="X128">
            <v>0</v>
          </cell>
          <cell r="Y128" t="str">
            <v/>
          </cell>
          <cell r="Z128">
            <v>11</v>
          </cell>
          <cell r="AA128" t="str">
            <v/>
          </cell>
          <cell r="AB128">
            <v>12</v>
          </cell>
          <cell r="AC128" t="str">
            <v/>
          </cell>
          <cell r="AD128">
            <v>73</v>
          </cell>
          <cell r="AE128" t="str">
            <v>Greatspear</v>
          </cell>
          <cell r="AF128" t="str">
            <v/>
          </cell>
          <cell r="AG128" t="str">
            <v/>
          </cell>
          <cell r="AH128">
            <v>0</v>
          </cell>
          <cell r="AI128" t="str">
            <v/>
          </cell>
          <cell r="AJ128" t="str">
            <v>Kylie</v>
          </cell>
          <cell r="AK128">
            <v>0</v>
          </cell>
          <cell r="AL128" t="str">
            <v>Kylie</v>
          </cell>
          <cell r="AM128" t="str">
            <v/>
          </cell>
          <cell r="AN128" t="str">
            <v/>
          </cell>
          <cell r="AO128">
            <v>0</v>
          </cell>
          <cell r="AP128" t="str">
            <v/>
          </cell>
          <cell r="AQ128" t="str">
            <v/>
          </cell>
          <cell r="AR128">
            <v>0</v>
          </cell>
          <cell r="AS128" t="str">
            <v>Greatspear</v>
          </cell>
        </row>
        <row r="129">
          <cell r="A129" t="str">
            <v>Greatsword</v>
          </cell>
          <cell r="B129" t="str">
            <v>Greatsword</v>
          </cell>
          <cell r="D129" t="str">
            <v>M</v>
          </cell>
          <cell r="E129" t="str">
            <v>T</v>
          </cell>
          <cell r="F129">
            <v>10</v>
          </cell>
          <cell r="H129">
            <v>19</v>
          </cell>
          <cell r="I129">
            <v>2</v>
          </cell>
          <cell r="L129">
            <v>8</v>
          </cell>
          <cell r="M129" t="str">
            <v>S</v>
          </cell>
          <cell r="Q129" t="b">
            <v>0</v>
          </cell>
          <cell r="R129" t="b">
            <v>0</v>
          </cell>
          <cell r="S129" t="b">
            <v>0</v>
          </cell>
          <cell r="T129" t="b">
            <v>0</v>
          </cell>
          <cell r="U129" t="b">
            <v>0</v>
          </cell>
          <cell r="V129">
            <v>10</v>
          </cell>
          <cell r="W129" t="str">
            <v/>
          </cell>
          <cell r="X129">
            <v>0</v>
          </cell>
          <cell r="Y129" t="str">
            <v/>
          </cell>
          <cell r="Z129">
            <v>11</v>
          </cell>
          <cell r="AA129" t="str">
            <v/>
          </cell>
          <cell r="AB129">
            <v>13</v>
          </cell>
          <cell r="AC129" t="str">
            <v>Greatsword</v>
          </cell>
          <cell r="AD129">
            <v>73</v>
          </cell>
          <cell r="AE129" t="str">
            <v/>
          </cell>
          <cell r="AF129" t="str">
            <v/>
          </cell>
          <cell r="AG129" t="str">
            <v/>
          </cell>
          <cell r="AH129">
            <v>0</v>
          </cell>
          <cell r="AI129" t="str">
            <v/>
          </cell>
          <cell r="AJ129" t="str">
            <v>Lajatang</v>
          </cell>
          <cell r="AK129">
            <v>0</v>
          </cell>
          <cell r="AL129" t="str">
            <v>Lajatang</v>
          </cell>
          <cell r="AM129" t="str">
            <v/>
          </cell>
          <cell r="AN129" t="str">
            <v/>
          </cell>
          <cell r="AO129">
            <v>0</v>
          </cell>
          <cell r="AP129" t="str">
            <v/>
          </cell>
          <cell r="AQ129" t="str">
            <v/>
          </cell>
          <cell r="AR129">
            <v>0</v>
          </cell>
          <cell r="AS129" t="str">
            <v>Greatsword</v>
          </cell>
        </row>
        <row r="130">
          <cell r="A130" t="str">
            <v>Greatsword, Mercurial</v>
          </cell>
          <cell r="B130" t="str">
            <v>Greatsword, Mercurial</v>
          </cell>
          <cell r="D130" t="str">
            <v>E</v>
          </cell>
          <cell r="E130" t="str">
            <v>T</v>
          </cell>
          <cell r="F130">
            <v>10</v>
          </cell>
          <cell r="H130">
            <v>20</v>
          </cell>
          <cell r="I130">
            <v>4</v>
          </cell>
          <cell r="L130">
            <v>17</v>
          </cell>
          <cell r="M130" t="str">
            <v>S</v>
          </cell>
          <cell r="R130" t="b">
            <v>0</v>
          </cell>
          <cell r="S130" t="b">
            <v>0</v>
          </cell>
          <cell r="T130" t="b">
            <v>0</v>
          </cell>
          <cell r="U130" t="b">
            <v>0</v>
          </cell>
          <cell r="V130">
            <v>10</v>
          </cell>
          <cell r="W130" t="str">
            <v/>
          </cell>
          <cell r="X130">
            <v>0</v>
          </cell>
          <cell r="Y130" t="str">
            <v/>
          </cell>
          <cell r="Z130">
            <v>11</v>
          </cell>
          <cell r="AA130" t="str">
            <v/>
          </cell>
          <cell r="AB130">
            <v>13</v>
          </cell>
          <cell r="AC130" t="str">
            <v/>
          </cell>
          <cell r="AD130">
            <v>74</v>
          </cell>
          <cell r="AE130" t="str">
            <v>Greatsword, Mercurial</v>
          </cell>
          <cell r="AF130" t="str">
            <v/>
          </cell>
          <cell r="AG130" t="str">
            <v/>
          </cell>
          <cell r="AH130">
            <v>0</v>
          </cell>
          <cell r="AI130" t="str">
            <v/>
          </cell>
          <cell r="AJ130" t="str">
            <v>Lightblade, Elven</v>
          </cell>
          <cell r="AK130">
            <v>11</v>
          </cell>
          <cell r="AL130" t="str">
            <v>Elven Lightblade</v>
          </cell>
          <cell r="AM130" t="str">
            <v/>
          </cell>
          <cell r="AN130" t="str">
            <v/>
          </cell>
          <cell r="AO130">
            <v>0</v>
          </cell>
          <cell r="AP130" t="str">
            <v/>
          </cell>
          <cell r="AQ130" t="str">
            <v/>
          </cell>
          <cell r="AR130">
            <v>11</v>
          </cell>
          <cell r="AS130" t="str">
            <v>Mercurial Greatsword</v>
          </cell>
        </row>
        <row r="131">
          <cell r="A131" t="str">
            <v>Guisarme</v>
          </cell>
          <cell r="B131" t="str">
            <v>Guisarme</v>
          </cell>
          <cell r="D131" t="str">
            <v>M</v>
          </cell>
          <cell r="E131" t="str">
            <v>T</v>
          </cell>
          <cell r="F131">
            <v>9</v>
          </cell>
          <cell r="H131">
            <v>20</v>
          </cell>
          <cell r="I131">
            <v>3</v>
          </cell>
          <cell r="L131">
            <v>12</v>
          </cell>
          <cell r="M131" t="str">
            <v>S</v>
          </cell>
          <cell r="O131" t="b">
            <v>1</v>
          </cell>
          <cell r="R131" t="b">
            <v>0</v>
          </cell>
          <cell r="S131" t="b">
            <v>0</v>
          </cell>
          <cell r="T131" t="b">
            <v>0</v>
          </cell>
          <cell r="U131" t="b">
            <v>0</v>
          </cell>
          <cell r="V131">
            <v>10</v>
          </cell>
          <cell r="W131" t="str">
            <v/>
          </cell>
          <cell r="X131">
            <v>0</v>
          </cell>
          <cell r="Y131" t="str">
            <v/>
          </cell>
          <cell r="Z131">
            <v>11</v>
          </cell>
          <cell r="AA131" t="str">
            <v/>
          </cell>
          <cell r="AB131">
            <v>14</v>
          </cell>
          <cell r="AC131" t="str">
            <v>Guisarme</v>
          </cell>
          <cell r="AD131">
            <v>74</v>
          </cell>
          <cell r="AE131" t="str">
            <v/>
          </cell>
          <cell r="AF131" t="str">
            <v/>
          </cell>
          <cell r="AG131" t="str">
            <v/>
          </cell>
          <cell r="AH131">
            <v>0</v>
          </cell>
          <cell r="AI131" t="str">
            <v/>
          </cell>
          <cell r="AJ131" t="str">
            <v>Longaxe</v>
          </cell>
          <cell r="AK131">
            <v>0</v>
          </cell>
          <cell r="AL131" t="str">
            <v>Longaxe</v>
          </cell>
          <cell r="AM131" t="str">
            <v/>
          </cell>
          <cell r="AN131" t="str">
            <v/>
          </cell>
          <cell r="AO131">
            <v>0</v>
          </cell>
          <cell r="AP131" t="str">
            <v/>
          </cell>
          <cell r="AQ131" t="str">
            <v/>
          </cell>
          <cell r="AR131">
            <v>0</v>
          </cell>
          <cell r="AS131" t="str">
            <v>Guisarme</v>
          </cell>
        </row>
        <row r="132">
          <cell r="A132" t="str">
            <v>Gyrspike</v>
          </cell>
          <cell r="B132" t="str">
            <v>Gyrspike</v>
          </cell>
          <cell r="D132" t="str">
            <v>E</v>
          </cell>
          <cell r="E132" t="str">
            <v>T</v>
          </cell>
          <cell r="F132">
            <v>6</v>
          </cell>
          <cell r="G132">
            <v>6</v>
          </cell>
          <cell r="H132">
            <v>19</v>
          </cell>
          <cell r="I132">
            <v>2</v>
          </cell>
          <cell r="J132">
            <v>6</v>
          </cell>
          <cell r="L132">
            <v>20</v>
          </cell>
          <cell r="M132" t="str">
            <v>B/S</v>
          </cell>
          <cell r="R132" t="b">
            <v>0</v>
          </cell>
          <cell r="S132" t="b">
            <v>0</v>
          </cell>
          <cell r="T132" t="b">
            <v>0</v>
          </cell>
          <cell r="U132" t="b">
            <v>0</v>
          </cell>
          <cell r="V132">
            <v>10</v>
          </cell>
          <cell r="W132" t="str">
            <v/>
          </cell>
          <cell r="X132">
            <v>0</v>
          </cell>
          <cell r="Y132" t="str">
            <v/>
          </cell>
          <cell r="Z132">
            <v>11</v>
          </cell>
          <cell r="AA132" t="str">
            <v/>
          </cell>
          <cell r="AB132">
            <v>14</v>
          </cell>
          <cell r="AC132" t="str">
            <v/>
          </cell>
          <cell r="AD132">
            <v>75</v>
          </cell>
          <cell r="AE132" t="str">
            <v>Gyrspike</v>
          </cell>
          <cell r="AF132" t="str">
            <v/>
          </cell>
          <cell r="AG132" t="str">
            <v/>
          </cell>
          <cell r="AH132">
            <v>0</v>
          </cell>
          <cell r="AI132" t="str">
            <v/>
          </cell>
          <cell r="AJ132" t="str">
            <v>Longstaff</v>
          </cell>
          <cell r="AK132">
            <v>0</v>
          </cell>
          <cell r="AL132" t="str">
            <v>Longstaff</v>
          </cell>
          <cell r="AM132" t="str">
            <v/>
          </cell>
          <cell r="AN132" t="str">
            <v/>
          </cell>
          <cell r="AO132">
            <v>0</v>
          </cell>
          <cell r="AP132" t="str">
            <v/>
          </cell>
          <cell r="AQ132" t="str">
            <v/>
          </cell>
          <cell r="AR132">
            <v>0</v>
          </cell>
          <cell r="AS132" t="str">
            <v>Gyrspike</v>
          </cell>
        </row>
        <row r="133">
          <cell r="A133" t="str">
            <v>Gythka</v>
          </cell>
          <cell r="B133" t="str">
            <v>Gythka</v>
          </cell>
          <cell r="D133" t="str">
            <v>E</v>
          </cell>
          <cell r="E133" t="str">
            <v>T</v>
          </cell>
          <cell r="F133">
            <v>7</v>
          </cell>
          <cell r="G133">
            <v>7</v>
          </cell>
          <cell r="H133">
            <v>20</v>
          </cell>
          <cell r="I133">
            <v>2</v>
          </cell>
          <cell r="J133">
            <v>2</v>
          </cell>
          <cell r="L133">
            <v>25</v>
          </cell>
          <cell r="M133" t="str">
            <v>S</v>
          </cell>
          <cell r="P133" t="str">
            <v/>
          </cell>
          <cell r="Q133" t="b">
            <v>0</v>
          </cell>
          <cell r="R133" t="b">
            <v>0</v>
          </cell>
          <cell r="S133" t="b">
            <v>0</v>
          </cell>
          <cell r="T133" t="b">
            <v>0</v>
          </cell>
          <cell r="U133" t="b">
            <v>0</v>
          </cell>
          <cell r="V133">
            <v>10</v>
          </cell>
          <cell r="W133" t="str">
            <v/>
          </cell>
          <cell r="X133">
            <v>0</v>
          </cell>
          <cell r="Y133" t="str">
            <v/>
          </cell>
          <cell r="Z133">
            <v>11</v>
          </cell>
          <cell r="AA133" t="str">
            <v/>
          </cell>
          <cell r="AB133">
            <v>14</v>
          </cell>
          <cell r="AC133" t="str">
            <v/>
          </cell>
          <cell r="AD133">
            <v>76</v>
          </cell>
          <cell r="AE133" t="str">
            <v>Gythka</v>
          </cell>
          <cell r="AF133" t="str">
            <v/>
          </cell>
          <cell r="AG133" t="str">
            <v/>
          </cell>
          <cell r="AH133">
            <v>0</v>
          </cell>
          <cell r="AI133" t="str">
            <v/>
          </cell>
          <cell r="AJ133" t="str">
            <v>Longsword, Mercurial</v>
          </cell>
          <cell r="AK133">
            <v>10</v>
          </cell>
          <cell r="AL133" t="str">
            <v>Mercurial Longsword</v>
          </cell>
          <cell r="AM133" t="str">
            <v/>
          </cell>
          <cell r="AN133" t="str">
            <v/>
          </cell>
          <cell r="AO133">
            <v>0</v>
          </cell>
          <cell r="AP133" t="str">
            <v/>
          </cell>
          <cell r="AQ133" t="str">
            <v/>
          </cell>
          <cell r="AR133">
            <v>0</v>
          </cell>
          <cell r="AS133" t="str">
            <v>Gythka</v>
          </cell>
        </row>
        <row r="134">
          <cell r="A134" t="str">
            <v>Halberd</v>
          </cell>
          <cell r="B134" t="str">
            <v>Halberd</v>
          </cell>
          <cell r="D134" t="str">
            <v>M</v>
          </cell>
          <cell r="E134" t="str">
            <v>T</v>
          </cell>
          <cell r="F134">
            <v>7</v>
          </cell>
          <cell r="H134">
            <v>20</v>
          </cell>
          <cell r="I134">
            <v>3</v>
          </cell>
          <cell r="L134">
            <v>12</v>
          </cell>
          <cell r="M134" t="str">
            <v>P/S</v>
          </cell>
          <cell r="R134" t="b">
            <v>0</v>
          </cell>
          <cell r="S134" t="b">
            <v>0</v>
          </cell>
          <cell r="T134" t="b">
            <v>0</v>
          </cell>
          <cell r="U134" t="b">
            <v>0</v>
          </cell>
          <cell r="V134">
            <v>10</v>
          </cell>
          <cell r="W134" t="str">
            <v/>
          </cell>
          <cell r="X134">
            <v>0</v>
          </cell>
          <cell r="Y134" t="str">
            <v/>
          </cell>
          <cell r="Z134">
            <v>11</v>
          </cell>
          <cell r="AA134" t="str">
            <v/>
          </cell>
          <cell r="AB134">
            <v>15</v>
          </cell>
          <cell r="AC134" t="str">
            <v>Halberd</v>
          </cell>
          <cell r="AD134">
            <v>76</v>
          </cell>
          <cell r="AE134" t="str">
            <v/>
          </cell>
          <cell r="AF134" t="str">
            <v/>
          </cell>
          <cell r="AG134" t="str">
            <v/>
          </cell>
          <cell r="AH134">
            <v>0</v>
          </cell>
          <cell r="AI134" t="str">
            <v/>
          </cell>
          <cell r="AJ134" t="str">
            <v>Lynxpaw</v>
          </cell>
          <cell r="AK134">
            <v>0</v>
          </cell>
          <cell r="AL134" t="str">
            <v>Lynxpaw</v>
          </cell>
          <cell r="AM134" t="str">
            <v/>
          </cell>
          <cell r="AN134" t="str">
            <v/>
          </cell>
          <cell r="AO134">
            <v>0</v>
          </cell>
          <cell r="AP134" t="str">
            <v/>
          </cell>
          <cell r="AQ134" t="str">
            <v/>
          </cell>
          <cell r="AR134">
            <v>0</v>
          </cell>
          <cell r="AS134" t="str">
            <v>Halberd</v>
          </cell>
        </row>
        <row r="135">
          <cell r="A135" t="str">
            <v>Hammer, Double</v>
          </cell>
          <cell r="B135" t="str">
            <v>Hammer, Double</v>
          </cell>
          <cell r="D135" t="str">
            <v>E</v>
          </cell>
          <cell r="E135" t="str">
            <v>T</v>
          </cell>
          <cell r="F135">
            <v>6</v>
          </cell>
          <cell r="G135">
            <v>6</v>
          </cell>
          <cell r="H135">
            <v>20</v>
          </cell>
          <cell r="I135">
            <v>3</v>
          </cell>
          <cell r="J135">
            <v>3</v>
          </cell>
          <cell r="L135">
            <v>18</v>
          </cell>
          <cell r="M135" t="str">
            <v>B</v>
          </cell>
          <cell r="R135" t="b">
            <v>0</v>
          </cell>
          <cell r="S135" t="b">
            <v>0</v>
          </cell>
          <cell r="T135" t="b">
            <v>0</v>
          </cell>
          <cell r="U135" t="b">
            <v>0</v>
          </cell>
          <cell r="V135">
            <v>10</v>
          </cell>
          <cell r="W135" t="str">
            <v/>
          </cell>
          <cell r="X135">
            <v>0</v>
          </cell>
          <cell r="Y135" t="str">
            <v/>
          </cell>
          <cell r="Z135">
            <v>11</v>
          </cell>
          <cell r="AA135" t="str">
            <v/>
          </cell>
          <cell r="AB135">
            <v>15</v>
          </cell>
          <cell r="AC135" t="str">
            <v/>
          </cell>
          <cell r="AD135">
            <v>77</v>
          </cell>
          <cell r="AE135" t="str">
            <v>Hammer, Double</v>
          </cell>
          <cell r="AF135" t="str">
            <v/>
          </cell>
          <cell r="AG135" t="str">
            <v/>
          </cell>
          <cell r="AH135">
            <v>0</v>
          </cell>
          <cell r="AI135" t="str">
            <v/>
          </cell>
          <cell r="AJ135" t="str">
            <v>Mace, Double</v>
          </cell>
          <cell r="AK135">
            <v>5</v>
          </cell>
          <cell r="AL135" t="str">
            <v>Double Mace</v>
          </cell>
          <cell r="AM135" t="str">
            <v/>
          </cell>
          <cell r="AN135" t="str">
            <v/>
          </cell>
          <cell r="AO135">
            <v>0</v>
          </cell>
          <cell r="AP135" t="str">
            <v/>
          </cell>
          <cell r="AQ135" t="str">
            <v/>
          </cell>
          <cell r="AR135">
            <v>7</v>
          </cell>
          <cell r="AS135" t="str">
            <v>Double Hammer</v>
          </cell>
        </row>
        <row r="136">
          <cell r="A136" t="str">
            <v>Hammer, Gnome Hooked</v>
          </cell>
          <cell r="B136" t="str">
            <v>Hammer, Gnome Hooked</v>
          </cell>
          <cell r="D136" t="str">
            <v>E</v>
          </cell>
          <cell r="E136" t="str">
            <v>T</v>
          </cell>
          <cell r="F136">
            <v>6</v>
          </cell>
          <cell r="G136">
            <v>5</v>
          </cell>
          <cell r="H136">
            <v>20</v>
          </cell>
          <cell r="I136">
            <v>3</v>
          </cell>
          <cell r="J136">
            <v>4</v>
          </cell>
          <cell r="L136">
            <v>6</v>
          </cell>
          <cell r="M136" t="str">
            <v>B/P</v>
          </cell>
          <cell r="P136" t="str">
            <v/>
          </cell>
          <cell r="Q136" t="b">
            <v>0</v>
          </cell>
          <cell r="R136" t="b">
            <v>0</v>
          </cell>
          <cell r="S136" t="b">
            <v>0</v>
          </cell>
          <cell r="T136" t="b">
            <v>0</v>
          </cell>
          <cell r="U136" t="b">
            <v>0</v>
          </cell>
          <cell r="V136">
            <v>10</v>
          </cell>
          <cell r="W136" t="str">
            <v/>
          </cell>
          <cell r="X136">
            <v>0</v>
          </cell>
          <cell r="Y136" t="str">
            <v/>
          </cell>
          <cell r="Z136">
            <v>11</v>
          </cell>
          <cell r="AA136" t="str">
            <v/>
          </cell>
          <cell r="AB136">
            <v>15</v>
          </cell>
          <cell r="AC136" t="str">
            <v/>
          </cell>
          <cell r="AD136">
            <v>78</v>
          </cell>
          <cell r="AE136" t="str">
            <v>Hammer, Gnome Hooked</v>
          </cell>
          <cell r="AF136" t="str">
            <v/>
          </cell>
          <cell r="AG136" t="str">
            <v/>
          </cell>
          <cell r="AH136">
            <v>0</v>
          </cell>
          <cell r="AI136" t="str">
            <v/>
          </cell>
          <cell r="AJ136" t="str">
            <v>Mancatcher</v>
          </cell>
          <cell r="AK136">
            <v>0</v>
          </cell>
          <cell r="AL136" t="str">
            <v>Mancatcher</v>
          </cell>
          <cell r="AM136" t="str">
            <v/>
          </cell>
          <cell r="AN136" t="str">
            <v/>
          </cell>
          <cell r="AO136">
            <v>0</v>
          </cell>
          <cell r="AP136" t="str">
            <v/>
          </cell>
          <cell r="AQ136" t="str">
            <v/>
          </cell>
          <cell r="AR136">
            <v>7</v>
          </cell>
          <cell r="AS136" t="str">
            <v>Gnome Hooked Hammer</v>
          </cell>
        </row>
        <row r="137">
          <cell r="A137" t="str">
            <v>Hammer, Light</v>
          </cell>
          <cell r="B137" t="str">
            <v>Hammer, Light</v>
          </cell>
          <cell r="D137" t="str">
            <v>M</v>
          </cell>
          <cell r="E137" t="str">
            <v>L</v>
          </cell>
          <cell r="F137">
            <v>4</v>
          </cell>
          <cell r="H137">
            <v>20</v>
          </cell>
          <cell r="I137">
            <v>2</v>
          </cell>
          <cell r="K137">
            <v>20</v>
          </cell>
          <cell r="L137">
            <v>2</v>
          </cell>
          <cell r="M137" t="str">
            <v>B</v>
          </cell>
          <cell r="R137" t="b">
            <v>0</v>
          </cell>
          <cell r="S137" t="b">
            <v>0</v>
          </cell>
          <cell r="T137" t="b">
            <v>0</v>
          </cell>
          <cell r="U137" t="b">
            <v>0</v>
          </cell>
          <cell r="V137">
            <v>10</v>
          </cell>
          <cell r="W137" t="str">
            <v/>
          </cell>
          <cell r="X137">
            <v>0</v>
          </cell>
          <cell r="Y137" t="str">
            <v/>
          </cell>
          <cell r="Z137">
            <v>11</v>
          </cell>
          <cell r="AA137" t="str">
            <v/>
          </cell>
          <cell r="AB137">
            <v>16</v>
          </cell>
          <cell r="AC137" t="str">
            <v>Hammer, Light</v>
          </cell>
          <cell r="AD137">
            <v>78</v>
          </cell>
          <cell r="AE137" t="str">
            <v/>
          </cell>
          <cell r="AF137" t="str">
            <v/>
          </cell>
          <cell r="AG137" t="str">
            <v/>
          </cell>
          <cell r="AH137">
            <v>0</v>
          </cell>
          <cell r="AI137" t="str">
            <v/>
          </cell>
          <cell r="AJ137" t="str">
            <v>Manriki-gusari</v>
          </cell>
          <cell r="AK137">
            <v>0</v>
          </cell>
          <cell r="AL137" t="str">
            <v>Manriki-gusari</v>
          </cell>
          <cell r="AM137" t="str">
            <v/>
          </cell>
          <cell r="AN137" t="str">
            <v/>
          </cell>
          <cell r="AO137">
            <v>0</v>
          </cell>
          <cell r="AP137" t="str">
            <v/>
          </cell>
          <cell r="AQ137" t="str">
            <v/>
          </cell>
          <cell r="AR137">
            <v>7</v>
          </cell>
          <cell r="AS137" t="str">
            <v>Light Hammer</v>
          </cell>
        </row>
        <row r="138">
          <cell r="A138" t="str">
            <v>Hammer, Lucerne</v>
          </cell>
          <cell r="B138" t="str">
            <v>Hammer, Lucerne</v>
          </cell>
          <cell r="D138" t="str">
            <v>M</v>
          </cell>
          <cell r="E138" t="str">
            <v>T</v>
          </cell>
          <cell r="F138">
            <v>9</v>
          </cell>
          <cell r="H138">
            <v>20</v>
          </cell>
          <cell r="I138">
            <v>4</v>
          </cell>
          <cell r="L138">
            <v>10</v>
          </cell>
          <cell r="M138" t="str">
            <v>P</v>
          </cell>
          <cell r="O138" t="b">
            <v>1</v>
          </cell>
          <cell r="R138" t="b">
            <v>0</v>
          </cell>
          <cell r="S138" t="b">
            <v>0</v>
          </cell>
          <cell r="T138" t="b">
            <v>0</v>
          </cell>
          <cell r="U138" t="b">
            <v>0</v>
          </cell>
          <cell r="V138">
            <v>10</v>
          </cell>
          <cell r="W138" t="str">
            <v/>
          </cell>
          <cell r="X138">
            <v>0</v>
          </cell>
          <cell r="Y138" t="str">
            <v/>
          </cell>
          <cell r="Z138">
            <v>11</v>
          </cell>
          <cell r="AA138" t="str">
            <v/>
          </cell>
          <cell r="AB138">
            <v>17</v>
          </cell>
          <cell r="AC138" t="str">
            <v>Hammer, Lucerne</v>
          </cell>
          <cell r="AD138">
            <v>78</v>
          </cell>
          <cell r="AE138" t="str">
            <v/>
          </cell>
          <cell r="AF138" t="str">
            <v/>
          </cell>
          <cell r="AG138" t="str">
            <v/>
          </cell>
          <cell r="AH138">
            <v>0</v>
          </cell>
          <cell r="AI138" t="str">
            <v/>
          </cell>
          <cell r="AJ138" t="str">
            <v>Manople</v>
          </cell>
          <cell r="AK138">
            <v>0</v>
          </cell>
          <cell r="AL138" t="str">
            <v>Manople</v>
          </cell>
          <cell r="AM138" t="str">
            <v/>
          </cell>
          <cell r="AN138" t="str">
            <v/>
          </cell>
          <cell r="AO138">
            <v>0</v>
          </cell>
          <cell r="AP138" t="str">
            <v/>
          </cell>
          <cell r="AQ138" t="str">
            <v/>
          </cell>
          <cell r="AR138">
            <v>7</v>
          </cell>
          <cell r="AS138" t="str">
            <v>Lucerne Hammer</v>
          </cell>
        </row>
        <row r="139">
          <cell r="A139" t="str">
            <v>Hammer, Throwing</v>
          </cell>
          <cell r="B139" t="str">
            <v>Hammer, Throwing</v>
          </cell>
          <cell r="D139" t="str">
            <v>E</v>
          </cell>
          <cell r="E139" t="str">
            <v>L</v>
          </cell>
          <cell r="F139">
            <v>5</v>
          </cell>
          <cell r="H139">
            <v>20</v>
          </cell>
          <cell r="I139">
            <v>2</v>
          </cell>
          <cell r="K139">
            <v>20</v>
          </cell>
          <cell r="L139">
            <v>2</v>
          </cell>
          <cell r="M139" t="str">
            <v>B</v>
          </cell>
          <cell r="R139" t="b">
            <v>0</v>
          </cell>
          <cell r="S139" t="b">
            <v>0</v>
          </cell>
          <cell r="T139" t="b">
            <v>0</v>
          </cell>
          <cell r="U139" t="b">
            <v>0</v>
          </cell>
          <cell r="V139">
            <v>10</v>
          </cell>
          <cell r="W139" t="str">
            <v/>
          </cell>
          <cell r="X139">
            <v>0</v>
          </cell>
          <cell r="Y139" t="str">
            <v/>
          </cell>
          <cell r="Z139">
            <v>11</v>
          </cell>
          <cell r="AA139" t="str">
            <v/>
          </cell>
          <cell r="AB139">
            <v>17</v>
          </cell>
          <cell r="AC139" t="str">
            <v/>
          </cell>
          <cell r="AD139">
            <v>79</v>
          </cell>
          <cell r="AE139" t="str">
            <v>Hammer, Throwing</v>
          </cell>
          <cell r="AF139" t="str">
            <v/>
          </cell>
          <cell r="AG139" t="str">
            <v/>
          </cell>
          <cell r="AH139">
            <v>0</v>
          </cell>
          <cell r="AI139" t="str">
            <v/>
          </cell>
          <cell r="AJ139" t="str">
            <v>Manti</v>
          </cell>
          <cell r="AK139">
            <v>0</v>
          </cell>
          <cell r="AL139" t="str">
            <v>Manti</v>
          </cell>
          <cell r="AM139" t="str">
            <v/>
          </cell>
          <cell r="AN139" t="str">
            <v/>
          </cell>
          <cell r="AO139">
            <v>0</v>
          </cell>
          <cell r="AP139" t="str">
            <v/>
          </cell>
          <cell r="AQ139" t="str">
            <v/>
          </cell>
          <cell r="AR139">
            <v>7</v>
          </cell>
          <cell r="AS139" t="str">
            <v>Throwing Hammer</v>
          </cell>
        </row>
        <row r="140">
          <cell r="A140" t="str">
            <v>Handaxe</v>
          </cell>
          <cell r="B140" t="str">
            <v>Handaxe</v>
          </cell>
          <cell r="D140" t="str">
            <v>M</v>
          </cell>
          <cell r="E140" t="str">
            <v>L</v>
          </cell>
          <cell r="F140">
            <v>5</v>
          </cell>
          <cell r="H140">
            <v>20</v>
          </cell>
          <cell r="I140">
            <v>3</v>
          </cell>
          <cell r="L140">
            <v>3</v>
          </cell>
          <cell r="M140" t="str">
            <v>S</v>
          </cell>
          <cell r="Q140" t="b">
            <v>0</v>
          </cell>
          <cell r="R140" t="b">
            <v>0</v>
          </cell>
          <cell r="S140" t="b">
            <v>0</v>
          </cell>
          <cell r="T140" t="b">
            <v>0</v>
          </cell>
          <cell r="U140" t="b">
            <v>0</v>
          </cell>
          <cell r="V140">
            <v>10</v>
          </cell>
          <cell r="W140" t="str">
            <v/>
          </cell>
          <cell r="X140">
            <v>0</v>
          </cell>
          <cell r="Y140" t="str">
            <v/>
          </cell>
          <cell r="Z140">
            <v>11</v>
          </cell>
          <cell r="AA140" t="str">
            <v/>
          </cell>
          <cell r="AB140">
            <v>18</v>
          </cell>
          <cell r="AC140" t="str">
            <v>Handaxe</v>
          </cell>
          <cell r="AD140">
            <v>79</v>
          </cell>
          <cell r="AE140" t="str">
            <v/>
          </cell>
          <cell r="AF140" t="str">
            <v/>
          </cell>
          <cell r="AG140" t="str">
            <v/>
          </cell>
          <cell r="AH140">
            <v>0</v>
          </cell>
          <cell r="AI140" t="str">
            <v/>
          </cell>
          <cell r="AJ140" t="str">
            <v>Maul</v>
          </cell>
          <cell r="AK140">
            <v>0</v>
          </cell>
          <cell r="AL140" t="str">
            <v>Maul</v>
          </cell>
          <cell r="AM140" t="str">
            <v/>
          </cell>
          <cell r="AN140" t="str">
            <v/>
          </cell>
          <cell r="AO140">
            <v>0</v>
          </cell>
          <cell r="AP140" t="str">
            <v/>
          </cell>
          <cell r="AQ140" t="str">
            <v/>
          </cell>
          <cell r="AR140">
            <v>0</v>
          </cell>
          <cell r="AS140" t="str">
            <v>Handaxe</v>
          </cell>
        </row>
        <row r="141">
          <cell r="A141" t="str">
            <v>Harpoon</v>
          </cell>
          <cell r="B141" t="str">
            <v>Harpoon</v>
          </cell>
          <cell r="D141" t="str">
            <v>E</v>
          </cell>
          <cell r="E141" t="str">
            <v>R</v>
          </cell>
          <cell r="F141">
            <v>7</v>
          </cell>
          <cell r="H141">
            <v>20</v>
          </cell>
          <cell r="I141">
            <v>2</v>
          </cell>
          <cell r="K141">
            <v>30</v>
          </cell>
          <cell r="L141">
            <v>10</v>
          </cell>
          <cell r="M141" t="str">
            <v>P</v>
          </cell>
          <cell r="R141" t="b">
            <v>0</v>
          </cell>
          <cell r="S141" t="b">
            <v>0</v>
          </cell>
          <cell r="T141" t="b">
            <v>0</v>
          </cell>
          <cell r="U141" t="b">
            <v>0</v>
          </cell>
          <cell r="V141">
            <v>10</v>
          </cell>
          <cell r="W141" t="str">
            <v/>
          </cell>
          <cell r="X141">
            <v>0</v>
          </cell>
          <cell r="Y141" t="str">
            <v/>
          </cell>
          <cell r="Z141">
            <v>11</v>
          </cell>
          <cell r="AA141" t="str">
            <v/>
          </cell>
          <cell r="AB141">
            <v>18</v>
          </cell>
          <cell r="AC141" t="str">
            <v/>
          </cell>
          <cell r="AD141">
            <v>80</v>
          </cell>
          <cell r="AE141" t="str">
            <v>Harpoon</v>
          </cell>
          <cell r="AF141" t="str">
            <v/>
          </cell>
          <cell r="AG141" t="str">
            <v/>
          </cell>
          <cell r="AH141">
            <v>0</v>
          </cell>
          <cell r="AI141" t="str">
            <v/>
          </cell>
          <cell r="AJ141" t="str">
            <v>Musket</v>
          </cell>
          <cell r="AK141">
            <v>0</v>
          </cell>
          <cell r="AL141" t="str">
            <v>Musket</v>
          </cell>
          <cell r="AM141" t="str">
            <v/>
          </cell>
          <cell r="AN141" t="str">
            <v/>
          </cell>
          <cell r="AO141">
            <v>0</v>
          </cell>
          <cell r="AP141" t="str">
            <v/>
          </cell>
          <cell r="AQ141" t="str">
            <v/>
          </cell>
          <cell r="AR141">
            <v>0</v>
          </cell>
          <cell r="AS141" t="str">
            <v>Harpoon</v>
          </cell>
        </row>
        <row r="142">
          <cell r="A142" t="str">
            <v>Icechucker</v>
          </cell>
          <cell r="B142" t="str">
            <v>Icechucker</v>
          </cell>
          <cell r="D142" t="str">
            <v>E</v>
          </cell>
          <cell r="E142" t="str">
            <v>R</v>
          </cell>
          <cell r="F142">
            <v>8</v>
          </cell>
          <cell r="H142">
            <v>20</v>
          </cell>
          <cell r="I142">
            <v>3</v>
          </cell>
          <cell r="K142">
            <v>30</v>
          </cell>
          <cell r="L142">
            <v>12</v>
          </cell>
          <cell r="M142" t="str">
            <v>P</v>
          </cell>
          <cell r="R142" t="b">
            <v>0</v>
          </cell>
          <cell r="S142" t="b">
            <v>0</v>
          </cell>
          <cell r="T142" t="b">
            <v>0</v>
          </cell>
          <cell r="U142" t="b">
            <v>0</v>
          </cell>
          <cell r="V142">
            <v>10</v>
          </cell>
          <cell r="W142" t="str">
            <v/>
          </cell>
          <cell r="X142">
            <v>0</v>
          </cell>
          <cell r="Y142" t="str">
            <v/>
          </cell>
          <cell r="Z142">
            <v>11</v>
          </cell>
          <cell r="AA142" t="str">
            <v/>
          </cell>
          <cell r="AB142">
            <v>18</v>
          </cell>
          <cell r="AC142" t="str">
            <v/>
          </cell>
          <cell r="AD142">
            <v>81</v>
          </cell>
          <cell r="AE142" t="str">
            <v>Icechucker</v>
          </cell>
          <cell r="AF142" t="str">
            <v/>
          </cell>
          <cell r="AG142" t="str">
            <v/>
          </cell>
          <cell r="AH142">
            <v>0</v>
          </cell>
          <cell r="AI142" t="str">
            <v/>
          </cell>
          <cell r="AJ142" t="str">
            <v>Net</v>
          </cell>
          <cell r="AK142">
            <v>0</v>
          </cell>
          <cell r="AL142" t="str">
            <v>Net</v>
          </cell>
          <cell r="AM142" t="str">
            <v/>
          </cell>
          <cell r="AN142" t="str">
            <v/>
          </cell>
          <cell r="AO142">
            <v>0</v>
          </cell>
          <cell r="AP142" t="str">
            <v/>
          </cell>
          <cell r="AQ142" t="str">
            <v/>
          </cell>
          <cell r="AR142">
            <v>0</v>
          </cell>
          <cell r="AS142" t="str">
            <v>Icechucker</v>
          </cell>
        </row>
        <row r="143">
          <cell r="A143" t="str">
            <v>Iron, Throwing</v>
          </cell>
          <cell r="B143" t="str">
            <v>Iron, Throwing</v>
          </cell>
          <cell r="D143" t="str">
            <v>E</v>
          </cell>
          <cell r="E143" t="str">
            <v>R</v>
          </cell>
          <cell r="F143">
            <v>5</v>
          </cell>
          <cell r="H143">
            <v>20</v>
          </cell>
          <cell r="I143">
            <v>3</v>
          </cell>
          <cell r="K143">
            <v>10</v>
          </cell>
          <cell r="L143">
            <v>3</v>
          </cell>
          <cell r="M143" t="str">
            <v>S</v>
          </cell>
          <cell r="P143" t="str">
            <v>T</v>
          </cell>
          <cell r="R143" t="b">
            <v>0</v>
          </cell>
          <cell r="S143" t="b">
            <v>0</v>
          </cell>
          <cell r="T143" t="b">
            <v>0</v>
          </cell>
          <cell r="U143" t="b">
            <v>0</v>
          </cell>
          <cell r="V143">
            <v>10</v>
          </cell>
          <cell r="W143" t="str">
            <v/>
          </cell>
          <cell r="X143">
            <v>0</v>
          </cell>
          <cell r="Y143" t="str">
            <v/>
          </cell>
          <cell r="Z143">
            <v>11</v>
          </cell>
          <cell r="AA143" t="str">
            <v/>
          </cell>
          <cell r="AB143">
            <v>18</v>
          </cell>
          <cell r="AC143" t="str">
            <v/>
          </cell>
          <cell r="AD143">
            <v>82</v>
          </cell>
          <cell r="AE143" t="str">
            <v>Iron, Throwing</v>
          </cell>
          <cell r="AF143" t="str">
            <v/>
          </cell>
          <cell r="AG143" t="str">
            <v/>
          </cell>
          <cell r="AH143">
            <v>0</v>
          </cell>
          <cell r="AI143" t="str">
            <v/>
          </cell>
          <cell r="AJ143" t="str">
            <v>Nekode</v>
          </cell>
          <cell r="AK143">
            <v>0</v>
          </cell>
          <cell r="AL143" t="str">
            <v>Nekode</v>
          </cell>
          <cell r="AM143" t="str">
            <v/>
          </cell>
          <cell r="AN143" t="str">
            <v/>
          </cell>
          <cell r="AO143">
            <v>0</v>
          </cell>
          <cell r="AP143" t="str">
            <v/>
          </cell>
          <cell r="AQ143" t="str">
            <v/>
          </cell>
          <cell r="AR143">
            <v>5</v>
          </cell>
          <cell r="AS143" t="str">
            <v>Throwing Iron</v>
          </cell>
        </row>
        <row r="144">
          <cell r="A144" t="str">
            <v>Iuak</v>
          </cell>
          <cell r="B144" t="str">
            <v>Iuak</v>
          </cell>
          <cell r="D144" t="str">
            <v>E</v>
          </cell>
          <cell r="E144" t="str">
            <v>O</v>
          </cell>
          <cell r="F144">
            <v>5</v>
          </cell>
          <cell r="H144">
            <v>19</v>
          </cell>
          <cell r="I144">
            <v>2</v>
          </cell>
          <cell r="L144">
            <v>4</v>
          </cell>
          <cell r="M144" t="str">
            <v>S</v>
          </cell>
          <cell r="R144" t="b">
            <v>0</v>
          </cell>
          <cell r="S144" t="b">
            <v>0</v>
          </cell>
          <cell r="T144" t="b">
            <v>0</v>
          </cell>
          <cell r="U144" t="b">
            <v>0</v>
          </cell>
          <cell r="V144">
            <v>10</v>
          </cell>
          <cell r="W144" t="str">
            <v/>
          </cell>
          <cell r="X144">
            <v>0</v>
          </cell>
          <cell r="Y144" t="str">
            <v/>
          </cell>
          <cell r="Z144">
            <v>11</v>
          </cell>
          <cell r="AA144" t="str">
            <v/>
          </cell>
          <cell r="AB144">
            <v>18</v>
          </cell>
          <cell r="AC144" t="str">
            <v/>
          </cell>
          <cell r="AD144">
            <v>83</v>
          </cell>
          <cell r="AE144" t="str">
            <v>Iuak</v>
          </cell>
          <cell r="AF144" t="str">
            <v/>
          </cell>
          <cell r="AG144" t="str">
            <v/>
          </cell>
          <cell r="AH144">
            <v>0</v>
          </cell>
          <cell r="AI144" t="str">
            <v/>
          </cell>
          <cell r="AJ144" t="str">
            <v>Ninja-to</v>
          </cell>
          <cell r="AK144">
            <v>0</v>
          </cell>
          <cell r="AL144" t="str">
            <v>Ninja-to</v>
          </cell>
          <cell r="AM144" t="str">
            <v/>
          </cell>
          <cell r="AN144" t="str">
            <v/>
          </cell>
          <cell r="AO144">
            <v>0</v>
          </cell>
          <cell r="AP144" t="str">
            <v/>
          </cell>
          <cell r="AQ144" t="str">
            <v/>
          </cell>
          <cell r="AR144">
            <v>0</v>
          </cell>
          <cell r="AS144" t="str">
            <v>Iuak</v>
          </cell>
        </row>
        <row r="145">
          <cell r="A145" t="str">
            <v>Javelin ●</v>
          </cell>
          <cell r="B145" t="str">
            <v>Javelin</v>
          </cell>
          <cell r="D145" t="str">
            <v>S</v>
          </cell>
          <cell r="E145" t="str">
            <v>R</v>
          </cell>
          <cell r="F145">
            <v>5</v>
          </cell>
          <cell r="H145">
            <v>20</v>
          </cell>
          <cell r="I145">
            <v>2</v>
          </cell>
          <cell r="K145">
            <v>30</v>
          </cell>
          <cell r="L145">
            <v>2</v>
          </cell>
          <cell r="M145" t="str">
            <v>P</v>
          </cell>
          <cell r="P145" t="str">
            <v>T</v>
          </cell>
          <cell r="Q145" t="b">
            <v>0</v>
          </cell>
          <cell r="R145" t="b">
            <v>0</v>
          </cell>
          <cell r="S145" t="b">
            <v>1</v>
          </cell>
          <cell r="T145" t="b">
            <v>1</v>
          </cell>
          <cell r="U145" t="b">
            <v>1</v>
          </cell>
          <cell r="V145">
            <v>10</v>
          </cell>
          <cell r="W145" t="str">
            <v/>
          </cell>
          <cell r="X145">
            <v>0</v>
          </cell>
          <cell r="Y145" t="str">
            <v/>
          </cell>
          <cell r="Z145">
            <v>12</v>
          </cell>
          <cell r="AA145" t="str">
            <v>Javelin</v>
          </cell>
          <cell r="AB145">
            <v>18</v>
          </cell>
          <cell r="AC145" t="str">
            <v/>
          </cell>
          <cell r="AD145">
            <v>83</v>
          </cell>
          <cell r="AE145" t="str">
            <v/>
          </cell>
          <cell r="AF145" t="str">
            <v/>
          </cell>
          <cell r="AG145" t="str">
            <v/>
          </cell>
          <cell r="AH145">
            <v>0</v>
          </cell>
          <cell r="AI145" t="str">
            <v/>
          </cell>
          <cell r="AJ145" t="str">
            <v>Notbora</v>
          </cell>
          <cell r="AK145">
            <v>0</v>
          </cell>
          <cell r="AL145" t="str">
            <v>Notbora</v>
          </cell>
          <cell r="AM145" t="str">
            <v/>
          </cell>
          <cell r="AN145" t="str">
            <v/>
          </cell>
          <cell r="AO145">
            <v>0</v>
          </cell>
          <cell r="AP145" t="str">
            <v/>
          </cell>
          <cell r="AQ145" t="str">
            <v/>
          </cell>
          <cell r="AR145">
            <v>0</v>
          </cell>
          <cell r="AS145" t="str">
            <v>Javelin</v>
          </cell>
        </row>
        <row r="146">
          <cell r="A146" t="str">
            <v>Javelin, Spinning</v>
          </cell>
          <cell r="B146" t="str">
            <v>Javelin, Spinning</v>
          </cell>
          <cell r="D146" t="str">
            <v>E</v>
          </cell>
          <cell r="E146" t="str">
            <v>R</v>
          </cell>
          <cell r="F146">
            <v>6</v>
          </cell>
          <cell r="H146">
            <v>19</v>
          </cell>
          <cell r="I146">
            <v>2</v>
          </cell>
          <cell r="K146">
            <v>50</v>
          </cell>
          <cell r="L146">
            <v>2</v>
          </cell>
          <cell r="M146" t="str">
            <v>P</v>
          </cell>
          <cell r="P146" t="str">
            <v>T</v>
          </cell>
          <cell r="R146" t="b">
            <v>0</v>
          </cell>
          <cell r="S146" t="b">
            <v>0</v>
          </cell>
          <cell r="T146" t="b">
            <v>0</v>
          </cell>
          <cell r="U146" t="b">
            <v>0</v>
          </cell>
          <cell r="V146">
            <v>11</v>
          </cell>
          <cell r="W146" t="str">
            <v>Javelin</v>
          </cell>
          <cell r="X146">
            <v>0</v>
          </cell>
          <cell r="Y146" t="str">
            <v/>
          </cell>
          <cell r="Z146">
            <v>12</v>
          </cell>
          <cell r="AA146" t="str">
            <v/>
          </cell>
          <cell r="AB146">
            <v>18</v>
          </cell>
          <cell r="AC146" t="str">
            <v/>
          </cell>
          <cell r="AD146">
            <v>84</v>
          </cell>
          <cell r="AE146" t="str">
            <v>Javelin, Spinning</v>
          </cell>
          <cell r="AF146" t="str">
            <v/>
          </cell>
          <cell r="AG146" t="str">
            <v/>
          </cell>
          <cell r="AH146">
            <v>0</v>
          </cell>
          <cell r="AI146" t="str">
            <v/>
          </cell>
          <cell r="AJ146" t="str">
            <v>Nunchaku</v>
          </cell>
          <cell r="AK146">
            <v>0</v>
          </cell>
          <cell r="AL146" t="str">
            <v>Nunchaku</v>
          </cell>
          <cell r="AM146" t="str">
            <v/>
          </cell>
          <cell r="AN146" t="str">
            <v/>
          </cell>
          <cell r="AO146">
            <v>0</v>
          </cell>
          <cell r="AP146" t="str">
            <v/>
          </cell>
          <cell r="AQ146" t="str">
            <v/>
          </cell>
          <cell r="AR146">
            <v>8</v>
          </cell>
          <cell r="AS146" t="str">
            <v>Spinning Javelin</v>
          </cell>
        </row>
        <row r="147">
          <cell r="A147" t="str">
            <v>Jitte</v>
          </cell>
          <cell r="B147" t="str">
            <v>Jitte</v>
          </cell>
          <cell r="C147" t="str">
            <v>OA</v>
          </cell>
          <cell r="D147" t="str">
            <v>E</v>
          </cell>
          <cell r="E147" t="str">
            <v>L</v>
          </cell>
          <cell r="F147">
            <v>4</v>
          </cell>
          <cell r="H147">
            <v>30</v>
          </cell>
          <cell r="I147">
            <v>2</v>
          </cell>
          <cell r="L147">
            <v>2</v>
          </cell>
          <cell r="M147" t="str">
            <v>B</v>
          </cell>
          <cell r="P147" t="str">
            <v>U</v>
          </cell>
          <cell r="Q147" t="b">
            <v>0</v>
          </cell>
          <cell r="R147" t="b">
            <v>0</v>
          </cell>
          <cell r="S147" t="b">
            <v>0</v>
          </cell>
          <cell r="T147" t="b">
            <v>0</v>
          </cell>
          <cell r="U147" t="b">
            <v>0</v>
          </cell>
          <cell r="V147">
            <v>11</v>
          </cell>
          <cell r="W147" t="str">
            <v/>
          </cell>
          <cell r="X147">
            <v>0</v>
          </cell>
          <cell r="Y147" t="str">
            <v/>
          </cell>
          <cell r="Z147">
            <v>12</v>
          </cell>
          <cell r="AA147" t="str">
            <v/>
          </cell>
          <cell r="AB147">
            <v>18</v>
          </cell>
          <cell r="AC147" t="str">
            <v/>
          </cell>
          <cell r="AD147">
            <v>85</v>
          </cell>
          <cell r="AE147" t="str">
            <v>Jitte</v>
          </cell>
          <cell r="AF147" t="str">
            <v/>
          </cell>
          <cell r="AG147" t="str">
            <v/>
          </cell>
          <cell r="AH147">
            <v>0</v>
          </cell>
          <cell r="AI147" t="str">
            <v/>
          </cell>
          <cell r="AJ147" t="str">
            <v>Petard, doorbreaker</v>
          </cell>
          <cell r="AK147">
            <v>7</v>
          </cell>
          <cell r="AL147" t="str">
            <v>doorbreaker Petard</v>
          </cell>
          <cell r="AM147" t="str">
            <v/>
          </cell>
          <cell r="AN147" t="str">
            <v/>
          </cell>
          <cell r="AO147">
            <v>0</v>
          </cell>
          <cell r="AP147" t="str">
            <v/>
          </cell>
          <cell r="AQ147" t="str">
            <v/>
          </cell>
          <cell r="AR147">
            <v>0</v>
          </cell>
          <cell r="AS147" t="str">
            <v>Jitte</v>
          </cell>
        </row>
        <row r="148">
          <cell r="A148" t="str">
            <v>Jovar</v>
          </cell>
          <cell r="B148" t="str">
            <v>Jovar</v>
          </cell>
          <cell r="D148" t="str">
            <v>E</v>
          </cell>
          <cell r="E148" t="str">
            <v>T</v>
          </cell>
          <cell r="F148">
            <v>10</v>
          </cell>
          <cell r="H148">
            <v>18</v>
          </cell>
          <cell r="I148">
            <v>2</v>
          </cell>
          <cell r="L148">
            <v>13</v>
          </cell>
          <cell r="M148" t="str">
            <v>S</v>
          </cell>
          <cell r="R148" t="b">
            <v>0</v>
          </cell>
          <cell r="S148" t="b">
            <v>0</v>
          </cell>
          <cell r="T148" t="b">
            <v>0</v>
          </cell>
          <cell r="U148" t="b">
            <v>0</v>
          </cell>
          <cell r="V148">
            <v>11</v>
          </cell>
          <cell r="W148" t="str">
            <v/>
          </cell>
          <cell r="X148">
            <v>0</v>
          </cell>
          <cell r="Y148" t="str">
            <v/>
          </cell>
          <cell r="Z148">
            <v>12</v>
          </cell>
          <cell r="AA148" t="str">
            <v/>
          </cell>
          <cell r="AB148">
            <v>18</v>
          </cell>
          <cell r="AC148" t="str">
            <v/>
          </cell>
          <cell r="AD148">
            <v>86</v>
          </cell>
          <cell r="AE148" t="str">
            <v>Jovar</v>
          </cell>
          <cell r="AF148" t="str">
            <v/>
          </cell>
          <cell r="AG148" t="str">
            <v/>
          </cell>
          <cell r="AH148">
            <v>0</v>
          </cell>
          <cell r="AI148" t="str">
            <v/>
          </cell>
          <cell r="AJ148" t="str">
            <v>Petard, triggered</v>
          </cell>
          <cell r="AK148">
            <v>7</v>
          </cell>
          <cell r="AL148" t="str">
            <v>triggered Petard</v>
          </cell>
          <cell r="AM148" t="str">
            <v/>
          </cell>
          <cell r="AN148" t="str">
            <v/>
          </cell>
          <cell r="AO148">
            <v>0</v>
          </cell>
          <cell r="AP148" t="str">
            <v/>
          </cell>
          <cell r="AQ148" t="str">
            <v/>
          </cell>
          <cell r="AR148">
            <v>0</v>
          </cell>
          <cell r="AS148" t="str">
            <v>Jovar</v>
          </cell>
        </row>
        <row r="149">
          <cell r="A149" t="str">
            <v>Kama</v>
          </cell>
          <cell r="B149" t="str">
            <v>Kama</v>
          </cell>
          <cell r="D149" t="str">
            <v>E</v>
          </cell>
          <cell r="E149" t="str">
            <v>L</v>
          </cell>
          <cell r="F149">
            <v>5</v>
          </cell>
          <cell r="H149">
            <v>20</v>
          </cell>
          <cell r="I149">
            <v>2</v>
          </cell>
          <cell r="L149">
            <v>2</v>
          </cell>
          <cell r="M149" t="str">
            <v>S</v>
          </cell>
          <cell r="P149" t="str">
            <v>U</v>
          </cell>
          <cell r="Q149" t="b">
            <v>0</v>
          </cell>
          <cell r="R149" t="b">
            <v>0</v>
          </cell>
          <cell r="S149" t="b">
            <v>0</v>
          </cell>
          <cell r="T149" t="b">
            <v>0</v>
          </cell>
          <cell r="U149" t="b">
            <v>0</v>
          </cell>
          <cell r="V149">
            <v>11</v>
          </cell>
          <cell r="W149" t="str">
            <v/>
          </cell>
          <cell r="X149">
            <v>0</v>
          </cell>
          <cell r="Y149" t="str">
            <v/>
          </cell>
          <cell r="Z149">
            <v>12</v>
          </cell>
          <cell r="AA149" t="str">
            <v/>
          </cell>
          <cell r="AB149">
            <v>18</v>
          </cell>
          <cell r="AC149" t="str">
            <v/>
          </cell>
          <cell r="AD149">
            <v>87</v>
          </cell>
          <cell r="AE149" t="str">
            <v>Kama</v>
          </cell>
          <cell r="AF149" t="str">
            <v/>
          </cell>
          <cell r="AG149" t="str">
            <v/>
          </cell>
          <cell r="AH149">
            <v>0</v>
          </cell>
          <cell r="AI149" t="str">
            <v/>
          </cell>
          <cell r="AJ149" t="str">
            <v>Pick, Dire</v>
          </cell>
          <cell r="AK149">
            <v>5</v>
          </cell>
          <cell r="AL149" t="str">
            <v>Dire Pick</v>
          </cell>
          <cell r="AM149" t="str">
            <v/>
          </cell>
          <cell r="AN149" t="str">
            <v/>
          </cell>
          <cell r="AO149">
            <v>0</v>
          </cell>
          <cell r="AP149" t="str">
            <v/>
          </cell>
          <cell r="AQ149" t="str">
            <v/>
          </cell>
          <cell r="AR149">
            <v>0</v>
          </cell>
          <cell r="AS149" t="str">
            <v>Kama</v>
          </cell>
        </row>
        <row r="150">
          <cell r="A150" t="str">
            <v>Katana</v>
          </cell>
          <cell r="B150" t="str">
            <v>Katana</v>
          </cell>
          <cell r="C150" t="str">
            <v>OA</v>
          </cell>
          <cell r="D150" t="str">
            <v>E</v>
          </cell>
          <cell r="E150" t="str">
            <v>O</v>
          </cell>
          <cell r="F150">
            <v>7</v>
          </cell>
          <cell r="H150">
            <v>19</v>
          </cell>
          <cell r="I150">
            <v>2</v>
          </cell>
          <cell r="L150">
            <v>6</v>
          </cell>
          <cell r="M150" t="str">
            <v>S</v>
          </cell>
          <cell r="P150" t="str">
            <v>X</v>
          </cell>
          <cell r="Q150" t="b">
            <v>0</v>
          </cell>
          <cell r="R150" t="b">
            <v>0</v>
          </cell>
          <cell r="S150" t="b">
            <v>0</v>
          </cell>
          <cell r="T150" t="b">
            <v>0</v>
          </cell>
          <cell r="U150" t="b">
            <v>0</v>
          </cell>
          <cell r="V150">
            <v>11</v>
          </cell>
          <cell r="W150" t="str">
            <v/>
          </cell>
          <cell r="X150">
            <v>0</v>
          </cell>
          <cell r="Y150" t="str">
            <v/>
          </cell>
          <cell r="Z150">
            <v>12</v>
          </cell>
          <cell r="AA150" t="str">
            <v/>
          </cell>
          <cell r="AB150">
            <v>19</v>
          </cell>
          <cell r="AC150" t="str">
            <v>Katana</v>
          </cell>
          <cell r="AD150">
            <v>88</v>
          </cell>
          <cell r="AE150" t="str">
            <v>Katana</v>
          </cell>
          <cell r="AF150" t="str">
            <v/>
          </cell>
          <cell r="AG150" t="str">
            <v/>
          </cell>
          <cell r="AH150">
            <v>0</v>
          </cell>
          <cell r="AI150" t="str">
            <v/>
          </cell>
          <cell r="AJ150" t="str">
            <v>Pincer Staff</v>
          </cell>
          <cell r="AK150">
            <v>0</v>
          </cell>
          <cell r="AL150" t="str">
            <v>Pincer Staff</v>
          </cell>
          <cell r="AM150" t="str">
            <v/>
          </cell>
          <cell r="AN150" t="str">
            <v/>
          </cell>
          <cell r="AO150">
            <v>0</v>
          </cell>
          <cell r="AP150" t="str">
            <v/>
          </cell>
          <cell r="AQ150" t="str">
            <v/>
          </cell>
          <cell r="AR150">
            <v>0</v>
          </cell>
          <cell r="AS150" t="str">
            <v>Katana</v>
          </cell>
        </row>
        <row r="151">
          <cell r="A151" t="str">
            <v>Kau Sin Ke</v>
          </cell>
          <cell r="B151" t="str">
            <v>Kau Sin Ke</v>
          </cell>
          <cell r="C151" t="str">
            <v>OA</v>
          </cell>
          <cell r="D151" t="str">
            <v>E</v>
          </cell>
          <cell r="E151" t="str">
            <v>O</v>
          </cell>
          <cell r="F151">
            <v>6</v>
          </cell>
          <cell r="H151">
            <v>20</v>
          </cell>
          <cell r="I151">
            <v>2</v>
          </cell>
          <cell r="L151">
            <v>4</v>
          </cell>
          <cell r="M151" t="str">
            <v>B</v>
          </cell>
          <cell r="R151" t="b">
            <v>0</v>
          </cell>
          <cell r="S151" t="b">
            <v>0</v>
          </cell>
          <cell r="T151" t="b">
            <v>0</v>
          </cell>
          <cell r="U151" t="b">
            <v>0</v>
          </cell>
          <cell r="V151">
            <v>11</v>
          </cell>
          <cell r="W151" t="str">
            <v/>
          </cell>
          <cell r="X151">
            <v>0</v>
          </cell>
          <cell r="Y151" t="str">
            <v/>
          </cell>
          <cell r="Z151">
            <v>12</v>
          </cell>
          <cell r="AA151" t="str">
            <v/>
          </cell>
          <cell r="AB151">
            <v>19</v>
          </cell>
          <cell r="AC151" t="str">
            <v/>
          </cell>
          <cell r="AD151">
            <v>89</v>
          </cell>
          <cell r="AE151" t="str">
            <v>Kau Sin Ke</v>
          </cell>
          <cell r="AF151" t="str">
            <v/>
          </cell>
          <cell r="AG151" t="str">
            <v/>
          </cell>
          <cell r="AH151">
            <v>0</v>
          </cell>
          <cell r="AI151" t="str">
            <v/>
          </cell>
          <cell r="AJ151" t="str">
            <v>Pistol</v>
          </cell>
          <cell r="AK151">
            <v>0</v>
          </cell>
          <cell r="AL151" t="str">
            <v>Pistol</v>
          </cell>
          <cell r="AM151" t="str">
            <v/>
          </cell>
          <cell r="AN151" t="str">
            <v/>
          </cell>
          <cell r="AO151">
            <v>0</v>
          </cell>
          <cell r="AP151" t="str">
            <v/>
          </cell>
          <cell r="AQ151" t="str">
            <v/>
          </cell>
          <cell r="AR151">
            <v>0</v>
          </cell>
          <cell r="AS151" t="str">
            <v>Kau Sin Ke</v>
          </cell>
        </row>
        <row r="152">
          <cell r="A152" t="str">
            <v>Kawanaga</v>
          </cell>
          <cell r="B152" t="str">
            <v>Kawanaga</v>
          </cell>
          <cell r="C152" t="str">
            <v>OA</v>
          </cell>
          <cell r="D152" t="str">
            <v>E</v>
          </cell>
          <cell r="E152" t="str">
            <v>O</v>
          </cell>
          <cell r="F152">
            <v>3</v>
          </cell>
          <cell r="G152">
            <v>3</v>
          </cell>
          <cell r="H152">
            <v>20</v>
          </cell>
          <cell r="I152">
            <v>2</v>
          </cell>
          <cell r="L152">
            <v>1</v>
          </cell>
          <cell r="M152" t="str">
            <v>S/B</v>
          </cell>
          <cell r="O152" t="b">
            <v>1</v>
          </cell>
          <cell r="R152" t="b">
            <v>0</v>
          </cell>
          <cell r="S152" t="b">
            <v>0</v>
          </cell>
          <cell r="T152" t="b">
            <v>0</v>
          </cell>
          <cell r="U152" t="b">
            <v>0</v>
          </cell>
          <cell r="V152">
            <v>11</v>
          </cell>
          <cell r="W152" t="str">
            <v/>
          </cell>
          <cell r="X152">
            <v>0</v>
          </cell>
          <cell r="Y152" t="str">
            <v/>
          </cell>
          <cell r="Z152">
            <v>12</v>
          </cell>
          <cell r="AA152" t="str">
            <v/>
          </cell>
          <cell r="AB152">
            <v>19</v>
          </cell>
          <cell r="AC152" t="str">
            <v/>
          </cell>
          <cell r="AD152">
            <v>90</v>
          </cell>
          <cell r="AE152" t="str">
            <v>Kawanaga</v>
          </cell>
          <cell r="AF152" t="str">
            <v/>
          </cell>
          <cell r="AG152" t="str">
            <v/>
          </cell>
          <cell r="AH152">
            <v>0</v>
          </cell>
          <cell r="AI152" t="str">
            <v/>
          </cell>
          <cell r="AJ152" t="str">
            <v>Poker</v>
          </cell>
          <cell r="AK152">
            <v>0</v>
          </cell>
          <cell r="AL152" t="str">
            <v>Poker</v>
          </cell>
          <cell r="AM152" t="str">
            <v/>
          </cell>
          <cell r="AN152" t="str">
            <v/>
          </cell>
          <cell r="AO152">
            <v>0</v>
          </cell>
          <cell r="AP152" t="str">
            <v/>
          </cell>
          <cell r="AQ152" t="str">
            <v/>
          </cell>
          <cell r="AR152">
            <v>0</v>
          </cell>
          <cell r="AS152" t="str">
            <v>Kawanaga</v>
          </cell>
        </row>
        <row r="153">
          <cell r="A153" t="str">
            <v>Khopesh</v>
          </cell>
          <cell r="B153" t="str">
            <v>Khopesh</v>
          </cell>
          <cell r="D153" t="str">
            <v>E</v>
          </cell>
          <cell r="E153" t="str">
            <v>O</v>
          </cell>
          <cell r="F153">
            <v>5</v>
          </cell>
          <cell r="H153">
            <v>18</v>
          </cell>
          <cell r="I153">
            <v>2</v>
          </cell>
          <cell r="L153">
            <v>4</v>
          </cell>
          <cell r="M153" t="str">
            <v>S</v>
          </cell>
          <cell r="R153" t="b">
            <v>0</v>
          </cell>
          <cell r="S153" t="b">
            <v>0</v>
          </cell>
          <cell r="T153" t="b">
            <v>0</v>
          </cell>
          <cell r="U153" t="b">
            <v>0</v>
          </cell>
          <cell r="V153">
            <v>11</v>
          </cell>
          <cell r="W153" t="str">
            <v/>
          </cell>
          <cell r="X153">
            <v>0</v>
          </cell>
          <cell r="Y153" t="str">
            <v/>
          </cell>
          <cell r="Z153">
            <v>12</v>
          </cell>
          <cell r="AA153" t="str">
            <v/>
          </cell>
          <cell r="AB153">
            <v>19</v>
          </cell>
          <cell r="AC153" t="str">
            <v/>
          </cell>
          <cell r="AD153">
            <v>91</v>
          </cell>
          <cell r="AE153" t="str">
            <v>Khopesh</v>
          </cell>
          <cell r="AF153" t="str">
            <v/>
          </cell>
          <cell r="AG153" t="str">
            <v/>
          </cell>
          <cell r="AH153">
            <v>0</v>
          </cell>
          <cell r="AI153" t="str">
            <v/>
          </cell>
          <cell r="AJ153" t="str">
            <v>Poleaxe, Heavy</v>
          </cell>
          <cell r="AK153">
            <v>8</v>
          </cell>
          <cell r="AL153" t="str">
            <v>Heavy Poleaxe</v>
          </cell>
          <cell r="AM153" t="str">
            <v/>
          </cell>
          <cell r="AN153" t="str">
            <v/>
          </cell>
          <cell r="AO153">
            <v>0</v>
          </cell>
          <cell r="AP153" t="str">
            <v/>
          </cell>
          <cell r="AQ153" t="str">
            <v/>
          </cell>
          <cell r="AR153">
            <v>0</v>
          </cell>
          <cell r="AS153" t="str">
            <v>Khopesh</v>
          </cell>
        </row>
        <row r="154">
          <cell r="A154" t="str">
            <v>Khopesh, Double</v>
          </cell>
          <cell r="B154" t="str">
            <v>Khopesh, Double</v>
          </cell>
          <cell r="D154" t="str">
            <v>E</v>
          </cell>
          <cell r="E154" t="str">
            <v>T</v>
          </cell>
          <cell r="F154">
            <v>5</v>
          </cell>
          <cell r="G154">
            <v>5</v>
          </cell>
          <cell r="H154">
            <v>18</v>
          </cell>
          <cell r="I154">
            <v>2</v>
          </cell>
          <cell r="J154">
            <v>2</v>
          </cell>
          <cell r="L154">
            <v>8</v>
          </cell>
          <cell r="M154" t="str">
            <v>S</v>
          </cell>
          <cell r="R154" t="b">
            <v>0</v>
          </cell>
          <cell r="S154" t="b">
            <v>0</v>
          </cell>
          <cell r="T154" t="b">
            <v>0</v>
          </cell>
          <cell r="U154" t="b">
            <v>0</v>
          </cell>
          <cell r="V154">
            <v>11</v>
          </cell>
          <cell r="W154" t="str">
            <v/>
          </cell>
          <cell r="X154">
            <v>0</v>
          </cell>
          <cell r="Y154" t="str">
            <v/>
          </cell>
          <cell r="Z154">
            <v>12</v>
          </cell>
          <cell r="AA154" t="str">
            <v/>
          </cell>
          <cell r="AB154">
            <v>19</v>
          </cell>
          <cell r="AC154" t="str">
            <v/>
          </cell>
          <cell r="AD154">
            <v>92</v>
          </cell>
          <cell r="AE154" t="str">
            <v>Khopesh, Double</v>
          </cell>
          <cell r="AF154" t="str">
            <v/>
          </cell>
          <cell r="AG154" t="str">
            <v/>
          </cell>
          <cell r="AH154">
            <v>0</v>
          </cell>
          <cell r="AI154" t="str">
            <v/>
          </cell>
          <cell r="AJ154" t="str">
            <v>Quickrazor, Gnome</v>
          </cell>
          <cell r="AK154">
            <v>11</v>
          </cell>
          <cell r="AL154" t="str">
            <v>Gnome Quickrazor</v>
          </cell>
          <cell r="AM154" t="str">
            <v/>
          </cell>
          <cell r="AN154" t="str">
            <v/>
          </cell>
          <cell r="AO154">
            <v>0</v>
          </cell>
          <cell r="AP154" t="str">
            <v/>
          </cell>
          <cell r="AQ154" t="str">
            <v/>
          </cell>
          <cell r="AR154">
            <v>8</v>
          </cell>
          <cell r="AS154" t="str">
            <v>Double Khopesh</v>
          </cell>
        </row>
        <row r="155">
          <cell r="A155" t="str">
            <v>Knife, Drow Long</v>
          </cell>
          <cell r="B155" t="str">
            <v>Knife, Drow Long</v>
          </cell>
          <cell r="D155" t="str">
            <v>E</v>
          </cell>
          <cell r="E155" t="str">
            <v>L</v>
          </cell>
          <cell r="F155">
            <v>5</v>
          </cell>
          <cell r="H155">
            <v>19</v>
          </cell>
          <cell r="I155">
            <v>2</v>
          </cell>
          <cell r="K155">
            <v>10</v>
          </cell>
          <cell r="L155">
            <v>2</v>
          </cell>
          <cell r="M155" t="str">
            <v>P</v>
          </cell>
          <cell r="Q155" t="b">
            <v>0</v>
          </cell>
          <cell r="R155" t="b">
            <v>0</v>
          </cell>
          <cell r="S155" t="b">
            <v>0</v>
          </cell>
          <cell r="T155" t="b">
            <v>0</v>
          </cell>
          <cell r="U155" t="b">
            <v>0</v>
          </cell>
          <cell r="V155">
            <v>11</v>
          </cell>
          <cell r="W155" t="str">
            <v/>
          </cell>
          <cell r="X155">
            <v>0</v>
          </cell>
          <cell r="Y155" t="str">
            <v/>
          </cell>
          <cell r="Z155">
            <v>12</v>
          </cell>
          <cell r="AA155" t="str">
            <v/>
          </cell>
          <cell r="AB155">
            <v>19</v>
          </cell>
          <cell r="AC155" t="str">
            <v/>
          </cell>
          <cell r="AD155">
            <v>93</v>
          </cell>
          <cell r="AE155" t="str">
            <v>Knife, Drow Long</v>
          </cell>
          <cell r="AF155" t="str">
            <v/>
          </cell>
          <cell r="AG155" t="str">
            <v/>
          </cell>
          <cell r="AH155">
            <v>0</v>
          </cell>
          <cell r="AI155" t="str">
            <v/>
          </cell>
          <cell r="AJ155" t="str">
            <v>Ramhammer</v>
          </cell>
          <cell r="AK155">
            <v>0</v>
          </cell>
          <cell r="AL155" t="str">
            <v>Ramhammer</v>
          </cell>
          <cell r="AM155" t="str">
            <v/>
          </cell>
          <cell r="AN155" t="str">
            <v/>
          </cell>
          <cell r="AO155">
            <v>0</v>
          </cell>
          <cell r="AP155" t="str">
            <v/>
          </cell>
          <cell r="AQ155" t="str">
            <v/>
          </cell>
          <cell r="AR155">
            <v>6</v>
          </cell>
          <cell r="AS155" t="str">
            <v>Drow Long Knife</v>
          </cell>
        </row>
        <row r="156">
          <cell r="A156" t="str">
            <v>Knife, Stump</v>
          </cell>
          <cell r="B156" t="str">
            <v>Knife, Stump</v>
          </cell>
          <cell r="D156" t="str">
            <v>E</v>
          </cell>
          <cell r="E156" t="str">
            <v>L</v>
          </cell>
          <cell r="F156">
            <v>4</v>
          </cell>
          <cell r="H156">
            <v>19</v>
          </cell>
          <cell r="I156">
            <v>2</v>
          </cell>
          <cell r="L156">
            <v>2</v>
          </cell>
          <cell r="M156" t="str">
            <v>P</v>
          </cell>
          <cell r="R156" t="b">
            <v>0</v>
          </cell>
          <cell r="S156" t="b">
            <v>0</v>
          </cell>
          <cell r="T156" t="b">
            <v>0</v>
          </cell>
          <cell r="U156" t="b">
            <v>0</v>
          </cell>
          <cell r="V156">
            <v>11</v>
          </cell>
          <cell r="W156" t="str">
            <v/>
          </cell>
          <cell r="X156">
            <v>0</v>
          </cell>
          <cell r="Y156" t="str">
            <v/>
          </cell>
          <cell r="Z156">
            <v>12</v>
          </cell>
          <cell r="AA156" t="str">
            <v/>
          </cell>
          <cell r="AB156">
            <v>19</v>
          </cell>
          <cell r="AC156" t="str">
            <v/>
          </cell>
          <cell r="AD156">
            <v>94</v>
          </cell>
          <cell r="AE156" t="str">
            <v>Knife, Stump</v>
          </cell>
          <cell r="AF156" t="str">
            <v/>
          </cell>
          <cell r="AG156" t="str">
            <v/>
          </cell>
          <cell r="AH156">
            <v>0</v>
          </cell>
          <cell r="AI156" t="str">
            <v/>
          </cell>
          <cell r="AJ156" t="str">
            <v>Rapier, Parthian</v>
          </cell>
          <cell r="AK156">
            <v>7</v>
          </cell>
          <cell r="AL156" t="str">
            <v>Parthian Rapier</v>
          </cell>
          <cell r="AM156" t="str">
            <v/>
          </cell>
          <cell r="AN156" t="str">
            <v/>
          </cell>
          <cell r="AO156">
            <v>0</v>
          </cell>
          <cell r="AP156" t="str">
            <v/>
          </cell>
          <cell r="AQ156" t="str">
            <v/>
          </cell>
          <cell r="AR156">
            <v>6</v>
          </cell>
          <cell r="AS156" t="str">
            <v>Stump Knife</v>
          </cell>
        </row>
        <row r="157">
          <cell r="A157" t="str">
            <v>Kukri</v>
          </cell>
          <cell r="B157" t="str">
            <v>Kukri</v>
          </cell>
          <cell r="D157" t="str">
            <v>M</v>
          </cell>
          <cell r="E157" t="str">
            <v>L</v>
          </cell>
          <cell r="F157">
            <v>4</v>
          </cell>
          <cell r="H157">
            <v>18</v>
          </cell>
          <cell r="I157">
            <v>2</v>
          </cell>
          <cell r="L157">
            <v>3</v>
          </cell>
          <cell r="M157" t="str">
            <v>S</v>
          </cell>
          <cell r="Q157" t="b">
            <v>0</v>
          </cell>
          <cell r="R157" t="b">
            <v>0</v>
          </cell>
          <cell r="S157" t="b">
            <v>0</v>
          </cell>
          <cell r="T157" t="b">
            <v>0</v>
          </cell>
          <cell r="U157" t="b">
            <v>0</v>
          </cell>
          <cell r="V157">
            <v>11</v>
          </cell>
          <cell r="W157" t="str">
            <v/>
          </cell>
          <cell r="X157">
            <v>0</v>
          </cell>
          <cell r="Y157" t="str">
            <v/>
          </cell>
          <cell r="Z157">
            <v>12</v>
          </cell>
          <cell r="AA157" t="str">
            <v/>
          </cell>
          <cell r="AB157">
            <v>20</v>
          </cell>
          <cell r="AC157" t="str">
            <v>Kukri</v>
          </cell>
          <cell r="AD157">
            <v>94</v>
          </cell>
          <cell r="AE157" t="str">
            <v/>
          </cell>
          <cell r="AF157" t="str">
            <v/>
          </cell>
          <cell r="AG157" t="str">
            <v/>
          </cell>
          <cell r="AH157">
            <v>0</v>
          </cell>
          <cell r="AI157" t="str">
            <v/>
          </cell>
          <cell r="AJ157" t="str">
            <v>Rapier, Quickblade</v>
          </cell>
          <cell r="AK157">
            <v>7</v>
          </cell>
          <cell r="AL157" t="str">
            <v>Quickblade Rapier</v>
          </cell>
          <cell r="AM157" t="str">
            <v/>
          </cell>
          <cell r="AN157" t="str">
            <v/>
          </cell>
          <cell r="AO157">
            <v>0</v>
          </cell>
          <cell r="AP157" t="str">
            <v/>
          </cell>
          <cell r="AQ157" t="str">
            <v/>
          </cell>
          <cell r="AR157">
            <v>0</v>
          </cell>
          <cell r="AS157" t="str">
            <v>Kukri</v>
          </cell>
        </row>
        <row r="158">
          <cell r="A158" t="str">
            <v>Kusari-Gama</v>
          </cell>
          <cell r="B158" t="str">
            <v>Kusari-Gama</v>
          </cell>
          <cell r="C158" t="str">
            <v>OA</v>
          </cell>
          <cell r="D158" t="str">
            <v>E</v>
          </cell>
          <cell r="E158" t="str">
            <v>T</v>
          </cell>
          <cell r="F158">
            <v>5</v>
          </cell>
          <cell r="G158">
            <v>4</v>
          </cell>
          <cell r="H158">
            <v>20</v>
          </cell>
          <cell r="I158">
            <v>2</v>
          </cell>
          <cell r="J158">
            <v>2</v>
          </cell>
          <cell r="L158">
            <v>3</v>
          </cell>
          <cell r="M158" t="str">
            <v>S/B</v>
          </cell>
          <cell r="O158" t="b">
            <v>1</v>
          </cell>
          <cell r="P158" t="str">
            <v>F</v>
          </cell>
          <cell r="Q158" t="b">
            <v>0</v>
          </cell>
          <cell r="R158" t="b">
            <v>0</v>
          </cell>
          <cell r="S158" t="b">
            <v>0</v>
          </cell>
          <cell r="T158" t="b">
            <v>0</v>
          </cell>
          <cell r="U158" t="b">
            <v>0</v>
          </cell>
          <cell r="V158">
            <v>11</v>
          </cell>
          <cell r="W158" t="str">
            <v/>
          </cell>
          <cell r="X158">
            <v>0</v>
          </cell>
          <cell r="Y158" t="str">
            <v/>
          </cell>
          <cell r="Z158">
            <v>12</v>
          </cell>
          <cell r="AA158" t="str">
            <v/>
          </cell>
          <cell r="AB158">
            <v>20</v>
          </cell>
          <cell r="AC158" t="str">
            <v/>
          </cell>
          <cell r="AD158">
            <v>95</v>
          </cell>
          <cell r="AE158" t="str">
            <v>Kusari-Gama</v>
          </cell>
          <cell r="AF158" t="str">
            <v/>
          </cell>
          <cell r="AG158" t="str">
            <v/>
          </cell>
          <cell r="AH158">
            <v>0</v>
          </cell>
          <cell r="AI158" t="str">
            <v/>
          </cell>
          <cell r="AJ158" t="str">
            <v>Ribbonweave</v>
          </cell>
          <cell r="AK158">
            <v>0</v>
          </cell>
          <cell r="AL158" t="str">
            <v>Ribbonweave</v>
          </cell>
          <cell r="AM158" t="str">
            <v/>
          </cell>
          <cell r="AN158" t="str">
            <v/>
          </cell>
          <cell r="AO158">
            <v>0</v>
          </cell>
          <cell r="AP158" t="str">
            <v/>
          </cell>
          <cell r="AQ158" t="str">
            <v/>
          </cell>
          <cell r="AR158">
            <v>0</v>
          </cell>
          <cell r="AS158" t="str">
            <v>Kusari-Gama</v>
          </cell>
        </row>
        <row r="159">
          <cell r="A159" t="str">
            <v>Kylie</v>
          </cell>
          <cell r="B159" t="str">
            <v>Kylie</v>
          </cell>
          <cell r="D159" t="str">
            <v>E</v>
          </cell>
          <cell r="E159" t="str">
            <v>R</v>
          </cell>
          <cell r="F159">
            <v>5</v>
          </cell>
          <cell r="H159">
            <v>20</v>
          </cell>
          <cell r="I159">
            <v>2</v>
          </cell>
          <cell r="K159">
            <v>20</v>
          </cell>
          <cell r="L159">
            <v>5</v>
          </cell>
          <cell r="M159" t="str">
            <v>B</v>
          </cell>
          <cell r="R159" t="b">
            <v>0</v>
          </cell>
          <cell r="S159" t="b">
            <v>0</v>
          </cell>
          <cell r="T159" t="b">
            <v>0</v>
          </cell>
          <cell r="U159" t="b">
            <v>0</v>
          </cell>
          <cell r="V159">
            <v>11</v>
          </cell>
          <cell r="W159" t="str">
            <v/>
          </cell>
          <cell r="X159">
            <v>0</v>
          </cell>
          <cell r="Y159" t="str">
            <v/>
          </cell>
          <cell r="Z159">
            <v>12</v>
          </cell>
          <cell r="AA159" t="str">
            <v/>
          </cell>
          <cell r="AB159">
            <v>20</v>
          </cell>
          <cell r="AC159" t="str">
            <v/>
          </cell>
          <cell r="AD159">
            <v>96</v>
          </cell>
          <cell r="AE159" t="str">
            <v>Kylie</v>
          </cell>
          <cell r="AF159" t="str">
            <v/>
          </cell>
          <cell r="AG159" t="str">
            <v/>
          </cell>
          <cell r="AH159">
            <v>0</v>
          </cell>
          <cell r="AI159" t="str">
            <v/>
          </cell>
          <cell r="AJ159" t="str">
            <v>Ritiik</v>
          </cell>
          <cell r="AK159">
            <v>0</v>
          </cell>
          <cell r="AL159" t="str">
            <v>Ritiik</v>
          </cell>
          <cell r="AM159" t="str">
            <v/>
          </cell>
          <cell r="AN159" t="str">
            <v/>
          </cell>
          <cell r="AO159">
            <v>0</v>
          </cell>
          <cell r="AP159" t="str">
            <v/>
          </cell>
          <cell r="AQ159" t="str">
            <v/>
          </cell>
          <cell r="AR159">
            <v>0</v>
          </cell>
          <cell r="AS159" t="str">
            <v>Kylie</v>
          </cell>
        </row>
        <row r="160">
          <cell r="A160" t="str">
            <v>Lajatang</v>
          </cell>
          <cell r="B160" t="str">
            <v>Lajatang</v>
          </cell>
          <cell r="C160" t="str">
            <v>OA</v>
          </cell>
          <cell r="D160" t="str">
            <v>E</v>
          </cell>
          <cell r="E160" t="str">
            <v>T</v>
          </cell>
          <cell r="F160">
            <v>6</v>
          </cell>
          <cell r="G160">
            <v>6</v>
          </cell>
          <cell r="H160">
            <v>20</v>
          </cell>
          <cell r="I160">
            <v>2</v>
          </cell>
          <cell r="J160">
            <v>2</v>
          </cell>
          <cell r="L160">
            <v>7</v>
          </cell>
          <cell r="M160" t="str">
            <v>S</v>
          </cell>
          <cell r="P160" t="str">
            <v>U</v>
          </cell>
          <cell r="R160" t="b">
            <v>0</v>
          </cell>
          <cell r="S160" t="b">
            <v>0</v>
          </cell>
          <cell r="T160" t="b">
            <v>0</v>
          </cell>
          <cell r="U160" t="b">
            <v>0</v>
          </cell>
          <cell r="V160">
            <v>11</v>
          </cell>
          <cell r="W160" t="str">
            <v/>
          </cell>
          <cell r="X160">
            <v>0</v>
          </cell>
          <cell r="Y160" t="str">
            <v/>
          </cell>
          <cell r="Z160">
            <v>12</v>
          </cell>
          <cell r="AA160" t="str">
            <v/>
          </cell>
          <cell r="AB160">
            <v>20</v>
          </cell>
          <cell r="AC160" t="str">
            <v/>
          </cell>
          <cell r="AD160">
            <v>97</v>
          </cell>
          <cell r="AE160" t="str">
            <v>Lajatang</v>
          </cell>
          <cell r="AF160" t="str">
            <v/>
          </cell>
          <cell r="AG160" t="str">
            <v/>
          </cell>
          <cell r="AH160">
            <v>0</v>
          </cell>
          <cell r="AI160" t="str">
            <v/>
          </cell>
          <cell r="AJ160" t="str">
            <v>Sai</v>
          </cell>
          <cell r="AK160">
            <v>0</v>
          </cell>
          <cell r="AL160" t="str">
            <v>Sai</v>
          </cell>
          <cell r="AM160" t="str">
            <v/>
          </cell>
          <cell r="AN160" t="str">
            <v/>
          </cell>
          <cell r="AO160">
            <v>0</v>
          </cell>
          <cell r="AP160" t="str">
            <v/>
          </cell>
          <cell r="AQ160" t="str">
            <v/>
          </cell>
          <cell r="AR160">
            <v>0</v>
          </cell>
          <cell r="AS160" t="str">
            <v>Lajatang</v>
          </cell>
        </row>
        <row r="161">
          <cell r="A161" t="str">
            <v>Lance</v>
          </cell>
          <cell r="B161" t="str">
            <v>Lance</v>
          </cell>
          <cell r="D161" t="str">
            <v>M</v>
          </cell>
          <cell r="E161" t="str">
            <v>T</v>
          </cell>
          <cell r="F161">
            <v>6</v>
          </cell>
          <cell r="H161">
            <v>20</v>
          </cell>
          <cell r="I161">
            <v>3</v>
          </cell>
          <cell r="L161">
            <v>10</v>
          </cell>
          <cell r="M161" t="str">
            <v>P</v>
          </cell>
          <cell r="O161" t="b">
            <v>1</v>
          </cell>
          <cell r="Q161" t="b">
            <v>0</v>
          </cell>
          <cell r="R161" t="b">
            <v>0</v>
          </cell>
          <cell r="S161" t="b">
            <v>0</v>
          </cell>
          <cell r="T161" t="b">
            <v>0</v>
          </cell>
          <cell r="U161" t="b">
            <v>0</v>
          </cell>
          <cell r="V161">
            <v>11</v>
          </cell>
          <cell r="W161" t="str">
            <v/>
          </cell>
          <cell r="X161">
            <v>0</v>
          </cell>
          <cell r="Y161" t="str">
            <v/>
          </cell>
          <cell r="Z161">
            <v>12</v>
          </cell>
          <cell r="AA161" t="str">
            <v/>
          </cell>
          <cell r="AB161">
            <v>21</v>
          </cell>
          <cell r="AC161" t="str">
            <v>Lance</v>
          </cell>
          <cell r="AD161">
            <v>97</v>
          </cell>
          <cell r="AE161" t="str">
            <v/>
          </cell>
          <cell r="AF161" t="str">
            <v/>
          </cell>
          <cell r="AG161" t="str">
            <v/>
          </cell>
          <cell r="AH161">
            <v>0</v>
          </cell>
          <cell r="AI161" t="str">
            <v/>
          </cell>
          <cell r="AJ161" t="str">
            <v>Sandblaster</v>
          </cell>
          <cell r="AK161">
            <v>0</v>
          </cell>
          <cell r="AL161" t="str">
            <v>Sandblaster</v>
          </cell>
          <cell r="AM161" t="str">
            <v/>
          </cell>
          <cell r="AN161" t="str">
            <v/>
          </cell>
          <cell r="AO161">
            <v>0</v>
          </cell>
          <cell r="AP161" t="str">
            <v/>
          </cell>
          <cell r="AQ161" t="str">
            <v/>
          </cell>
          <cell r="AR161">
            <v>0</v>
          </cell>
          <cell r="AS161" t="str">
            <v>Lance</v>
          </cell>
        </row>
        <row r="162">
          <cell r="A162" t="str">
            <v>Lancet, Gehennan</v>
          </cell>
          <cell r="B162" t="str">
            <v>Lancet, Gehennan</v>
          </cell>
          <cell r="D162" t="str">
            <v>M</v>
          </cell>
          <cell r="E162" t="str">
            <v>L</v>
          </cell>
          <cell r="F162">
            <v>4</v>
          </cell>
          <cell r="H162">
            <v>18</v>
          </cell>
          <cell r="I162">
            <v>2</v>
          </cell>
          <cell r="L162">
            <v>3</v>
          </cell>
          <cell r="M162" t="str">
            <v>P</v>
          </cell>
          <cell r="R162" t="b">
            <v>0</v>
          </cell>
          <cell r="S162" t="b">
            <v>0</v>
          </cell>
          <cell r="T162" t="b">
            <v>0</v>
          </cell>
          <cell r="U162" t="b">
            <v>0</v>
          </cell>
          <cell r="V162">
            <v>11</v>
          </cell>
          <cell r="W162" t="str">
            <v/>
          </cell>
          <cell r="X162">
            <v>0</v>
          </cell>
          <cell r="Y162" t="str">
            <v/>
          </cell>
          <cell r="Z162">
            <v>12</v>
          </cell>
          <cell r="AA162" t="str">
            <v/>
          </cell>
          <cell r="AB162">
            <v>22</v>
          </cell>
          <cell r="AC162" t="str">
            <v>Lancet, Gehennan</v>
          </cell>
          <cell r="AD162">
            <v>97</v>
          </cell>
          <cell r="AE162" t="str">
            <v/>
          </cell>
          <cell r="AF162" t="str">
            <v/>
          </cell>
          <cell r="AG162" t="str">
            <v/>
          </cell>
          <cell r="AH162">
            <v>0</v>
          </cell>
          <cell r="AI162" t="str">
            <v/>
          </cell>
          <cell r="AJ162" t="str">
            <v>Sand Pipe</v>
          </cell>
          <cell r="AK162">
            <v>0</v>
          </cell>
          <cell r="AL162" t="str">
            <v>Sand Pipe</v>
          </cell>
          <cell r="AM162" t="str">
            <v/>
          </cell>
          <cell r="AN162" t="str">
            <v/>
          </cell>
          <cell r="AO162">
            <v>0</v>
          </cell>
          <cell r="AP162" t="str">
            <v/>
          </cell>
          <cell r="AQ162" t="str">
            <v/>
          </cell>
          <cell r="AR162">
            <v>7</v>
          </cell>
          <cell r="AS162" t="str">
            <v>Gehennan Lancet</v>
          </cell>
        </row>
        <row r="163">
          <cell r="A163" t="str">
            <v>Lightblade, Elven</v>
          </cell>
          <cell r="B163" t="str">
            <v>Lightblade, Elven</v>
          </cell>
          <cell r="D163" t="str">
            <v>E</v>
          </cell>
          <cell r="E163" t="str">
            <v>L</v>
          </cell>
          <cell r="F163">
            <v>5</v>
          </cell>
          <cell r="H163">
            <v>18</v>
          </cell>
          <cell r="I163">
            <v>2</v>
          </cell>
          <cell r="L163">
            <v>1</v>
          </cell>
          <cell r="M163" t="str">
            <v>P</v>
          </cell>
          <cell r="P163" t="str">
            <v/>
          </cell>
          <cell r="Q163" t="b">
            <v>0</v>
          </cell>
          <cell r="R163" t="b">
            <v>0</v>
          </cell>
          <cell r="S163" t="b">
            <v>0</v>
          </cell>
          <cell r="T163" t="b">
            <v>0</v>
          </cell>
          <cell r="U163" t="b">
            <v>0</v>
          </cell>
          <cell r="V163">
            <v>11</v>
          </cell>
          <cell r="W163" t="str">
            <v/>
          </cell>
          <cell r="X163">
            <v>0</v>
          </cell>
          <cell r="Y163" t="str">
            <v/>
          </cell>
          <cell r="Z163">
            <v>12</v>
          </cell>
          <cell r="AA163" t="str">
            <v/>
          </cell>
          <cell r="AB163">
            <v>22</v>
          </cell>
          <cell r="AC163" t="str">
            <v/>
          </cell>
          <cell r="AD163">
            <v>98</v>
          </cell>
          <cell r="AE163" t="str">
            <v>Lightblade, Elven</v>
          </cell>
          <cell r="AF163" t="str">
            <v/>
          </cell>
          <cell r="AG163" t="str">
            <v/>
          </cell>
          <cell r="AH163">
            <v>0</v>
          </cell>
          <cell r="AI163" t="str">
            <v/>
          </cell>
          <cell r="AJ163" t="str">
            <v>Scimitar, Double</v>
          </cell>
          <cell r="AK163">
            <v>9</v>
          </cell>
          <cell r="AL163" t="str">
            <v>Double Scimitar</v>
          </cell>
          <cell r="AM163" t="str">
            <v/>
          </cell>
          <cell r="AN163" t="str">
            <v/>
          </cell>
          <cell r="AO163">
            <v>0</v>
          </cell>
          <cell r="AP163" t="str">
            <v/>
          </cell>
          <cell r="AQ163" t="str">
            <v/>
          </cell>
          <cell r="AR163">
            <v>11</v>
          </cell>
          <cell r="AS163" t="str">
            <v>Elven Lightblade</v>
          </cell>
        </row>
        <row r="164">
          <cell r="A164" t="str">
            <v>Longaxe</v>
          </cell>
          <cell r="B164" t="str">
            <v>Longaxe</v>
          </cell>
          <cell r="D164" t="str">
            <v>E</v>
          </cell>
          <cell r="E164" t="str">
            <v>T</v>
          </cell>
          <cell r="F164">
            <v>8</v>
          </cell>
          <cell r="H164">
            <v>20</v>
          </cell>
          <cell r="I164">
            <v>3</v>
          </cell>
          <cell r="L164">
            <v>15</v>
          </cell>
          <cell r="M164" t="str">
            <v>S</v>
          </cell>
          <cell r="R164" t="b">
            <v>0</v>
          </cell>
          <cell r="S164" t="b">
            <v>0</v>
          </cell>
          <cell r="T164" t="b">
            <v>0</v>
          </cell>
          <cell r="U164" t="b">
            <v>0</v>
          </cell>
          <cell r="V164">
            <v>11</v>
          </cell>
          <cell r="W164" t="str">
            <v/>
          </cell>
          <cell r="X164">
            <v>0</v>
          </cell>
          <cell r="Y164" t="str">
            <v/>
          </cell>
          <cell r="Z164">
            <v>12</v>
          </cell>
          <cell r="AA164" t="str">
            <v/>
          </cell>
          <cell r="AB164">
            <v>22</v>
          </cell>
          <cell r="AC164" t="str">
            <v/>
          </cell>
          <cell r="AD164">
            <v>99</v>
          </cell>
          <cell r="AE164" t="str">
            <v>Longaxe</v>
          </cell>
          <cell r="AF164" t="str">
            <v/>
          </cell>
          <cell r="AG164" t="str">
            <v/>
          </cell>
          <cell r="AH164">
            <v>0</v>
          </cell>
          <cell r="AI164" t="str">
            <v/>
          </cell>
          <cell r="AJ164" t="str">
            <v>Scimitar, Great</v>
          </cell>
          <cell r="AK164">
            <v>9</v>
          </cell>
          <cell r="AL164" t="str">
            <v>Great Scimitar</v>
          </cell>
          <cell r="AM164" t="str">
            <v/>
          </cell>
          <cell r="AN164" t="str">
            <v/>
          </cell>
          <cell r="AO164">
            <v>0</v>
          </cell>
          <cell r="AP164" t="str">
            <v/>
          </cell>
          <cell r="AQ164" t="str">
            <v/>
          </cell>
          <cell r="AR164">
            <v>0</v>
          </cell>
          <cell r="AS164" t="str">
            <v>Longaxe</v>
          </cell>
        </row>
        <row r="165">
          <cell r="A165" t="str">
            <v>Longbow</v>
          </cell>
          <cell r="B165" t="str">
            <v>Longbow</v>
          </cell>
          <cell r="D165" t="str">
            <v>M</v>
          </cell>
          <cell r="E165" t="str">
            <v>R</v>
          </cell>
          <cell r="F165">
            <v>6</v>
          </cell>
          <cell r="H165">
            <v>20</v>
          </cell>
          <cell r="I165">
            <v>3</v>
          </cell>
          <cell r="K165">
            <v>100</v>
          </cell>
          <cell r="L165">
            <v>3</v>
          </cell>
          <cell r="M165" t="str">
            <v>P</v>
          </cell>
          <cell r="Q165" t="b">
            <v>0</v>
          </cell>
          <cell r="R165" t="b">
            <v>0</v>
          </cell>
          <cell r="S165" t="b">
            <v>0</v>
          </cell>
          <cell r="T165" t="b">
            <v>0</v>
          </cell>
          <cell r="U165" t="b">
            <v>0</v>
          </cell>
          <cell r="V165">
            <v>11</v>
          </cell>
          <cell r="W165" t="str">
            <v/>
          </cell>
          <cell r="X165">
            <v>0</v>
          </cell>
          <cell r="Y165" t="str">
            <v/>
          </cell>
          <cell r="Z165">
            <v>12</v>
          </cell>
          <cell r="AA165" t="str">
            <v/>
          </cell>
          <cell r="AB165">
            <v>23</v>
          </cell>
          <cell r="AC165" t="str">
            <v>Longbow</v>
          </cell>
          <cell r="AD165">
            <v>99</v>
          </cell>
          <cell r="AE165" t="str">
            <v/>
          </cell>
          <cell r="AF165" t="str">
            <v/>
          </cell>
          <cell r="AG165" t="str">
            <v/>
          </cell>
          <cell r="AH165">
            <v>0</v>
          </cell>
          <cell r="AI165" t="str">
            <v/>
          </cell>
          <cell r="AJ165" t="str">
            <v>Scimitar, Valenar double</v>
          </cell>
          <cell r="AK165">
            <v>9</v>
          </cell>
          <cell r="AL165" t="str">
            <v>Valenar double Scimitar</v>
          </cell>
          <cell r="AM165" t="str">
            <v/>
          </cell>
          <cell r="AN165" t="str">
            <v/>
          </cell>
          <cell r="AO165">
            <v>0</v>
          </cell>
          <cell r="AP165" t="str">
            <v/>
          </cell>
          <cell r="AQ165" t="str">
            <v/>
          </cell>
          <cell r="AR165">
            <v>0</v>
          </cell>
          <cell r="AS165" t="str">
            <v>Longbow</v>
          </cell>
        </row>
        <row r="166">
          <cell r="A166" t="str">
            <v>Longbow, Aquatic</v>
          </cell>
          <cell r="B166" t="str">
            <v>Longbow, Aquatic</v>
          </cell>
          <cell r="D166" t="str">
            <v>M</v>
          </cell>
          <cell r="E166" t="str">
            <v>R</v>
          </cell>
          <cell r="F166">
            <v>6</v>
          </cell>
          <cell r="H166">
            <v>20</v>
          </cell>
          <cell r="I166">
            <v>3</v>
          </cell>
          <cell r="K166">
            <v>60</v>
          </cell>
          <cell r="L166">
            <v>3</v>
          </cell>
          <cell r="M166" t="str">
            <v>P</v>
          </cell>
          <cell r="R166" t="b">
            <v>0</v>
          </cell>
          <cell r="S166" t="b">
            <v>0</v>
          </cell>
          <cell r="T166" t="b">
            <v>0</v>
          </cell>
          <cell r="U166" t="b">
            <v>0</v>
          </cell>
          <cell r="V166">
            <v>11</v>
          </cell>
          <cell r="W166" t="str">
            <v/>
          </cell>
          <cell r="X166">
            <v>0</v>
          </cell>
          <cell r="Y166" t="str">
            <v/>
          </cell>
          <cell r="Z166">
            <v>12</v>
          </cell>
          <cell r="AA166" t="str">
            <v/>
          </cell>
          <cell r="AB166">
            <v>24</v>
          </cell>
          <cell r="AC166" t="str">
            <v>Longbow, Aquatic</v>
          </cell>
          <cell r="AD166">
            <v>99</v>
          </cell>
          <cell r="AE166" t="str">
            <v/>
          </cell>
          <cell r="AF166" t="str">
            <v/>
          </cell>
          <cell r="AG166" t="str">
            <v/>
          </cell>
          <cell r="AH166">
            <v>0</v>
          </cell>
          <cell r="AI166" t="str">
            <v/>
          </cell>
          <cell r="AJ166" t="str">
            <v>Scourge</v>
          </cell>
          <cell r="AK166">
            <v>0</v>
          </cell>
          <cell r="AL166" t="str">
            <v>Scourge</v>
          </cell>
          <cell r="AM166" t="str">
            <v/>
          </cell>
          <cell r="AN166" t="str">
            <v/>
          </cell>
          <cell r="AO166">
            <v>0</v>
          </cell>
          <cell r="AP166" t="str">
            <v/>
          </cell>
          <cell r="AQ166" t="str">
            <v/>
          </cell>
          <cell r="AR166">
            <v>8</v>
          </cell>
          <cell r="AS166" t="str">
            <v>Aquatic Longbow</v>
          </cell>
        </row>
        <row r="167">
          <cell r="A167" t="str">
            <v>Longbow, Composite</v>
          </cell>
          <cell r="B167" t="str">
            <v>Longbow, Composite</v>
          </cell>
          <cell r="D167" t="str">
            <v>M</v>
          </cell>
          <cell r="E167" t="str">
            <v>R</v>
          </cell>
          <cell r="F167">
            <v>6</v>
          </cell>
          <cell r="H167">
            <v>20</v>
          </cell>
          <cell r="I167">
            <v>3</v>
          </cell>
          <cell r="K167">
            <v>110</v>
          </cell>
          <cell r="L167">
            <v>3</v>
          </cell>
          <cell r="M167" t="str">
            <v>P</v>
          </cell>
          <cell r="P167" t="str">
            <v>M</v>
          </cell>
          <cell r="Q167" t="b">
            <v>0</v>
          </cell>
          <cell r="R167" t="b">
            <v>0</v>
          </cell>
          <cell r="S167" t="b">
            <v>0</v>
          </cell>
          <cell r="T167" t="b">
            <v>0</v>
          </cell>
          <cell r="U167" t="b">
            <v>0</v>
          </cell>
          <cell r="V167">
            <v>11</v>
          </cell>
          <cell r="W167" t="str">
            <v/>
          </cell>
          <cell r="X167">
            <v>0</v>
          </cell>
          <cell r="Y167" t="str">
            <v/>
          </cell>
          <cell r="Z167">
            <v>12</v>
          </cell>
          <cell r="AA167" t="str">
            <v/>
          </cell>
          <cell r="AB167">
            <v>25</v>
          </cell>
          <cell r="AC167" t="str">
            <v>Longbow, Composite</v>
          </cell>
          <cell r="AD167">
            <v>99</v>
          </cell>
          <cell r="AE167" t="str">
            <v/>
          </cell>
          <cell r="AF167" t="str">
            <v/>
          </cell>
          <cell r="AG167" t="str">
            <v/>
          </cell>
          <cell r="AH167">
            <v>0</v>
          </cell>
          <cell r="AI167" t="str">
            <v/>
          </cell>
          <cell r="AJ167" t="str">
            <v>Scythe, Crescent</v>
          </cell>
          <cell r="AK167">
            <v>7</v>
          </cell>
          <cell r="AL167" t="str">
            <v>Crescent Scythe</v>
          </cell>
          <cell r="AM167" t="str">
            <v/>
          </cell>
          <cell r="AN167" t="str">
            <v/>
          </cell>
          <cell r="AO167">
            <v>0</v>
          </cell>
          <cell r="AP167" t="str">
            <v/>
          </cell>
          <cell r="AQ167" t="str">
            <v/>
          </cell>
          <cell r="AR167">
            <v>8</v>
          </cell>
          <cell r="AS167" t="str">
            <v>Composite Longbow</v>
          </cell>
        </row>
        <row r="168">
          <cell r="A168" t="str">
            <v>Longspear ●</v>
          </cell>
          <cell r="B168" t="str">
            <v>Longspear</v>
          </cell>
          <cell r="D168" t="str">
            <v>S</v>
          </cell>
          <cell r="E168" t="str">
            <v>T</v>
          </cell>
          <cell r="F168">
            <v>6</v>
          </cell>
          <cell r="H168">
            <v>20</v>
          </cell>
          <cell r="I168">
            <v>3</v>
          </cell>
          <cell r="L168">
            <v>9</v>
          </cell>
          <cell r="M168" t="str">
            <v>P</v>
          </cell>
          <cell r="O168" t="b">
            <v>1</v>
          </cell>
          <cell r="P168" t="str">
            <v/>
          </cell>
          <cell r="Q168" t="b">
            <v>0</v>
          </cell>
          <cell r="R168" t="b">
            <v>0</v>
          </cell>
          <cell r="S168" t="b">
            <v>1</v>
          </cell>
          <cell r="T168" t="b">
            <v>1</v>
          </cell>
          <cell r="U168" t="b">
            <v>1</v>
          </cell>
          <cell r="V168">
            <v>11</v>
          </cell>
          <cell r="W168" t="str">
            <v/>
          </cell>
          <cell r="X168">
            <v>0</v>
          </cell>
          <cell r="Y168" t="str">
            <v/>
          </cell>
          <cell r="Z168">
            <v>13</v>
          </cell>
          <cell r="AA168" t="str">
            <v>Longspear</v>
          </cell>
          <cell r="AB168">
            <v>25</v>
          </cell>
          <cell r="AC168" t="str">
            <v/>
          </cell>
          <cell r="AD168">
            <v>99</v>
          </cell>
          <cell r="AE168" t="str">
            <v/>
          </cell>
          <cell r="AF168" t="str">
            <v/>
          </cell>
          <cell r="AG168" t="str">
            <v/>
          </cell>
          <cell r="AH168">
            <v>0</v>
          </cell>
          <cell r="AI168" t="str">
            <v/>
          </cell>
          <cell r="AJ168" t="str">
            <v>Sharrash, Talenta</v>
          </cell>
          <cell r="AK168">
            <v>9</v>
          </cell>
          <cell r="AL168" t="str">
            <v>Talenta Sharrash</v>
          </cell>
          <cell r="AM168" t="str">
            <v/>
          </cell>
          <cell r="AN168" t="str">
            <v/>
          </cell>
          <cell r="AO168">
            <v>0</v>
          </cell>
          <cell r="AP168" t="str">
            <v/>
          </cell>
          <cell r="AQ168" t="str">
            <v/>
          </cell>
          <cell r="AR168">
            <v>0</v>
          </cell>
          <cell r="AS168" t="str">
            <v>Longspear</v>
          </cell>
        </row>
        <row r="169">
          <cell r="A169" t="str">
            <v>Longstaff</v>
          </cell>
          <cell r="B169" t="str">
            <v>Longstaff</v>
          </cell>
          <cell r="D169" t="str">
            <v>E</v>
          </cell>
          <cell r="E169" t="str">
            <v>T</v>
          </cell>
          <cell r="F169">
            <v>5</v>
          </cell>
          <cell r="G169">
            <v>5</v>
          </cell>
          <cell r="H169">
            <v>20</v>
          </cell>
          <cell r="I169">
            <v>2</v>
          </cell>
          <cell r="J169">
            <v>2</v>
          </cell>
          <cell r="L169">
            <v>6</v>
          </cell>
          <cell r="M169" t="str">
            <v>B</v>
          </cell>
          <cell r="R169" t="b">
            <v>0</v>
          </cell>
          <cell r="S169" t="b">
            <v>0</v>
          </cell>
          <cell r="T169" t="b">
            <v>0</v>
          </cell>
          <cell r="U169" t="b">
            <v>0</v>
          </cell>
          <cell r="V169">
            <v>12</v>
          </cell>
          <cell r="W169" t="str">
            <v>Longspear</v>
          </cell>
          <cell r="X169">
            <v>0</v>
          </cell>
          <cell r="Y169" t="str">
            <v/>
          </cell>
          <cell r="Z169">
            <v>13</v>
          </cell>
          <cell r="AA169" t="str">
            <v/>
          </cell>
          <cell r="AB169">
            <v>25</v>
          </cell>
          <cell r="AC169" t="str">
            <v/>
          </cell>
          <cell r="AD169">
            <v>100</v>
          </cell>
          <cell r="AE169" t="str">
            <v>Longstaff</v>
          </cell>
          <cell r="AF169" t="str">
            <v/>
          </cell>
          <cell r="AG169" t="str">
            <v/>
          </cell>
          <cell r="AH169">
            <v>0</v>
          </cell>
          <cell r="AI169" t="str">
            <v/>
          </cell>
          <cell r="AJ169" t="str">
            <v>Shikomi-Zue</v>
          </cell>
          <cell r="AK169">
            <v>0</v>
          </cell>
          <cell r="AL169" t="str">
            <v>Shikomi-Zue</v>
          </cell>
          <cell r="AM169" t="str">
            <v/>
          </cell>
          <cell r="AN169" t="str">
            <v/>
          </cell>
          <cell r="AO169">
            <v>0</v>
          </cell>
          <cell r="AP169" t="str">
            <v/>
          </cell>
          <cell r="AQ169" t="str">
            <v/>
          </cell>
          <cell r="AR169">
            <v>0</v>
          </cell>
          <cell r="AS169" t="str">
            <v>Longstaff</v>
          </cell>
        </row>
        <row r="170">
          <cell r="A170" t="str">
            <v>Longsword</v>
          </cell>
          <cell r="B170" t="str">
            <v>Longsword</v>
          </cell>
          <cell r="D170" t="str">
            <v>M</v>
          </cell>
          <cell r="E170" t="str">
            <v>O</v>
          </cell>
          <cell r="F170">
            <v>6</v>
          </cell>
          <cell r="H170">
            <v>19</v>
          </cell>
          <cell r="I170">
            <v>2</v>
          </cell>
          <cell r="L170">
            <v>4</v>
          </cell>
          <cell r="M170" t="str">
            <v>S</v>
          </cell>
          <cell r="P170" t="str">
            <v/>
          </cell>
          <cell r="Q170" t="b">
            <v>0</v>
          </cell>
          <cell r="R170" t="b">
            <v>0</v>
          </cell>
          <cell r="S170" t="b">
            <v>0</v>
          </cell>
          <cell r="T170" t="b">
            <v>0</v>
          </cell>
          <cell r="U170" t="b">
            <v>0</v>
          </cell>
          <cell r="V170">
            <v>12</v>
          </cell>
          <cell r="W170" t="str">
            <v/>
          </cell>
          <cell r="X170">
            <v>0</v>
          </cell>
          <cell r="Y170" t="str">
            <v/>
          </cell>
          <cell r="Z170">
            <v>13</v>
          </cell>
          <cell r="AA170" t="str">
            <v/>
          </cell>
          <cell r="AB170">
            <v>26</v>
          </cell>
          <cell r="AC170" t="str">
            <v>Longsword</v>
          </cell>
          <cell r="AD170">
            <v>100</v>
          </cell>
          <cell r="AE170" t="str">
            <v/>
          </cell>
          <cell r="AF170" t="str">
            <v/>
          </cell>
          <cell r="AG170" t="str">
            <v/>
          </cell>
          <cell r="AH170">
            <v>0</v>
          </cell>
          <cell r="AI170" t="str">
            <v/>
          </cell>
          <cell r="AJ170" t="str">
            <v>Shotput, Orc</v>
          </cell>
          <cell r="AK170">
            <v>8</v>
          </cell>
          <cell r="AL170" t="str">
            <v>Orc Shotput</v>
          </cell>
          <cell r="AM170" t="str">
            <v/>
          </cell>
          <cell r="AN170" t="str">
            <v/>
          </cell>
          <cell r="AO170">
            <v>0</v>
          </cell>
          <cell r="AP170" t="str">
            <v/>
          </cell>
          <cell r="AQ170" t="str">
            <v/>
          </cell>
          <cell r="AR170">
            <v>0</v>
          </cell>
          <cell r="AS170" t="str">
            <v>Longsword</v>
          </cell>
        </row>
        <row r="171">
          <cell r="A171" t="str">
            <v>Longsword, Mercurial</v>
          </cell>
          <cell r="B171" t="str">
            <v>Longsword, Mercurial</v>
          </cell>
          <cell r="D171" t="str">
            <v>E</v>
          </cell>
          <cell r="E171" t="str">
            <v>O</v>
          </cell>
          <cell r="F171">
            <v>6</v>
          </cell>
          <cell r="H171">
            <v>20</v>
          </cell>
          <cell r="I171">
            <v>4</v>
          </cell>
          <cell r="L171">
            <v>6</v>
          </cell>
          <cell r="M171" t="str">
            <v>S</v>
          </cell>
          <cell r="R171" t="b">
            <v>0</v>
          </cell>
          <cell r="S171" t="b">
            <v>0</v>
          </cell>
          <cell r="T171" t="b">
            <v>0</v>
          </cell>
          <cell r="U171" t="b">
            <v>0</v>
          </cell>
          <cell r="V171">
            <v>12</v>
          </cell>
          <cell r="W171" t="str">
            <v/>
          </cell>
          <cell r="X171">
            <v>0</v>
          </cell>
          <cell r="Y171" t="str">
            <v/>
          </cell>
          <cell r="Z171">
            <v>13</v>
          </cell>
          <cell r="AA171" t="str">
            <v/>
          </cell>
          <cell r="AB171">
            <v>26</v>
          </cell>
          <cell r="AC171" t="str">
            <v/>
          </cell>
          <cell r="AD171">
            <v>101</v>
          </cell>
          <cell r="AE171" t="str">
            <v>Longsword, Mercurial</v>
          </cell>
          <cell r="AF171" t="str">
            <v/>
          </cell>
          <cell r="AG171" t="str">
            <v/>
          </cell>
          <cell r="AH171">
            <v>0</v>
          </cell>
          <cell r="AI171" t="str">
            <v/>
          </cell>
          <cell r="AJ171" t="str">
            <v>Shuriken</v>
          </cell>
          <cell r="AK171">
            <v>0</v>
          </cell>
          <cell r="AL171" t="str">
            <v>Shuriken</v>
          </cell>
          <cell r="AM171" t="str">
            <v/>
          </cell>
          <cell r="AN171" t="str">
            <v/>
          </cell>
          <cell r="AO171">
            <v>0</v>
          </cell>
          <cell r="AP171" t="str">
            <v/>
          </cell>
          <cell r="AQ171" t="str">
            <v/>
          </cell>
          <cell r="AR171">
            <v>10</v>
          </cell>
          <cell r="AS171" t="str">
            <v>Mercurial Longsword</v>
          </cell>
        </row>
        <row r="172">
          <cell r="A172" t="str">
            <v>Lynxpaw</v>
          </cell>
          <cell r="B172" t="str">
            <v>Lynxpaw</v>
          </cell>
          <cell r="D172" t="str">
            <v>E</v>
          </cell>
          <cell r="E172" t="str">
            <v>T</v>
          </cell>
          <cell r="F172">
            <v>5</v>
          </cell>
          <cell r="G172">
            <v>4</v>
          </cell>
          <cell r="H172">
            <v>18</v>
          </cell>
          <cell r="I172">
            <v>2</v>
          </cell>
          <cell r="J172">
            <v>3</v>
          </cell>
          <cell r="L172">
            <v>4</v>
          </cell>
          <cell r="M172" t="str">
            <v>P/S</v>
          </cell>
          <cell r="R172" t="b">
            <v>0</v>
          </cell>
          <cell r="S172" t="b">
            <v>0</v>
          </cell>
          <cell r="T172" t="b">
            <v>0</v>
          </cell>
          <cell r="U172" t="b">
            <v>0</v>
          </cell>
          <cell r="V172">
            <v>12</v>
          </cell>
          <cell r="W172" t="str">
            <v/>
          </cell>
          <cell r="X172">
            <v>0</v>
          </cell>
          <cell r="Y172" t="str">
            <v/>
          </cell>
          <cell r="Z172">
            <v>13</v>
          </cell>
          <cell r="AA172" t="str">
            <v/>
          </cell>
          <cell r="AB172">
            <v>26</v>
          </cell>
          <cell r="AC172" t="str">
            <v/>
          </cell>
          <cell r="AD172">
            <v>102</v>
          </cell>
          <cell r="AE172" t="str">
            <v>Lynxpaw</v>
          </cell>
          <cell r="AF172" t="str">
            <v/>
          </cell>
          <cell r="AG172" t="str">
            <v/>
          </cell>
          <cell r="AH172">
            <v>0</v>
          </cell>
          <cell r="AI172" t="str">
            <v/>
          </cell>
          <cell r="AJ172" t="str">
            <v>Siangham</v>
          </cell>
          <cell r="AK172">
            <v>0</v>
          </cell>
          <cell r="AL172" t="str">
            <v>Siangham</v>
          </cell>
          <cell r="AM172" t="str">
            <v/>
          </cell>
          <cell r="AN172" t="str">
            <v/>
          </cell>
          <cell r="AO172">
            <v>0</v>
          </cell>
          <cell r="AP172" t="str">
            <v/>
          </cell>
          <cell r="AQ172" t="str">
            <v/>
          </cell>
          <cell r="AR172">
            <v>0</v>
          </cell>
          <cell r="AS172" t="str">
            <v>Lynxpaw</v>
          </cell>
        </row>
        <row r="173">
          <cell r="A173" t="str">
            <v>Mace, Double</v>
          </cell>
          <cell r="B173" t="str">
            <v>Mace, Double</v>
          </cell>
          <cell r="D173" t="str">
            <v>E</v>
          </cell>
          <cell r="E173" t="str">
            <v>T</v>
          </cell>
          <cell r="F173">
            <v>6</v>
          </cell>
          <cell r="G173">
            <v>6</v>
          </cell>
          <cell r="H173">
            <v>20</v>
          </cell>
          <cell r="I173">
            <v>2</v>
          </cell>
          <cell r="J173">
            <v>2</v>
          </cell>
          <cell r="L173">
            <v>25</v>
          </cell>
          <cell r="M173" t="str">
            <v>B</v>
          </cell>
          <cell r="R173" t="b">
            <v>0</v>
          </cell>
          <cell r="S173" t="b">
            <v>0</v>
          </cell>
          <cell r="T173" t="b">
            <v>0</v>
          </cell>
          <cell r="U173" t="b">
            <v>0</v>
          </cell>
          <cell r="V173">
            <v>12</v>
          </cell>
          <cell r="W173" t="str">
            <v/>
          </cell>
          <cell r="X173">
            <v>0</v>
          </cell>
          <cell r="Y173" t="str">
            <v/>
          </cell>
          <cell r="Z173">
            <v>13</v>
          </cell>
          <cell r="AA173" t="str">
            <v/>
          </cell>
          <cell r="AB173">
            <v>26</v>
          </cell>
          <cell r="AC173" t="str">
            <v/>
          </cell>
          <cell r="AD173">
            <v>103</v>
          </cell>
          <cell r="AE173" t="str">
            <v>Mace, Double</v>
          </cell>
          <cell r="AF173" t="str">
            <v/>
          </cell>
          <cell r="AG173" t="str">
            <v/>
          </cell>
          <cell r="AH173">
            <v>0</v>
          </cell>
          <cell r="AI173" t="str">
            <v/>
          </cell>
          <cell r="AJ173" t="str">
            <v>Skipdisk, Razor</v>
          </cell>
          <cell r="AK173">
            <v>9</v>
          </cell>
          <cell r="AL173" t="str">
            <v>Razor Skipdisk</v>
          </cell>
          <cell r="AM173" t="str">
            <v/>
          </cell>
          <cell r="AN173" t="str">
            <v/>
          </cell>
          <cell r="AO173">
            <v>0</v>
          </cell>
          <cell r="AP173" t="str">
            <v/>
          </cell>
          <cell r="AQ173" t="str">
            <v/>
          </cell>
          <cell r="AR173">
            <v>5</v>
          </cell>
          <cell r="AS173" t="str">
            <v>Double Mace</v>
          </cell>
        </row>
        <row r="174">
          <cell r="A174" t="str">
            <v>Mace, Heavy ●</v>
          </cell>
          <cell r="B174" t="str">
            <v>Mace, Heavy</v>
          </cell>
          <cell r="D174" t="str">
            <v>S</v>
          </cell>
          <cell r="E174" t="str">
            <v>O</v>
          </cell>
          <cell r="F174">
            <v>6</v>
          </cell>
          <cell r="H174">
            <v>20</v>
          </cell>
          <cell r="I174">
            <v>2</v>
          </cell>
          <cell r="L174">
            <v>8</v>
          </cell>
          <cell r="M174" t="str">
            <v>B</v>
          </cell>
          <cell r="Q174" t="b">
            <v>0</v>
          </cell>
          <cell r="R174" t="b">
            <v>0</v>
          </cell>
          <cell r="S174" t="b">
            <v>1</v>
          </cell>
          <cell r="T174" t="b">
            <v>1</v>
          </cell>
          <cell r="U174" t="b">
            <v>1</v>
          </cell>
          <cell r="V174">
            <v>12</v>
          </cell>
          <cell r="W174" t="str">
            <v/>
          </cell>
          <cell r="X174">
            <v>0</v>
          </cell>
          <cell r="Y174" t="str">
            <v/>
          </cell>
          <cell r="Z174">
            <v>14</v>
          </cell>
          <cell r="AA174" t="str">
            <v>Mace, Heavy</v>
          </cell>
          <cell r="AB174">
            <v>26</v>
          </cell>
          <cell r="AC174" t="str">
            <v/>
          </cell>
          <cell r="AD174">
            <v>103</v>
          </cell>
          <cell r="AE174" t="str">
            <v/>
          </cell>
          <cell r="AF174" t="str">
            <v/>
          </cell>
          <cell r="AG174" t="str">
            <v/>
          </cell>
          <cell r="AH174">
            <v>0</v>
          </cell>
          <cell r="AI174" t="str">
            <v/>
          </cell>
          <cell r="AJ174" t="str">
            <v>Skiprock</v>
          </cell>
          <cell r="AK174">
            <v>0</v>
          </cell>
          <cell r="AL174" t="str">
            <v>Skiprock</v>
          </cell>
          <cell r="AM174" t="str">
            <v/>
          </cell>
          <cell r="AN174" t="str">
            <v/>
          </cell>
          <cell r="AO174">
            <v>0</v>
          </cell>
          <cell r="AP174" t="str">
            <v/>
          </cell>
          <cell r="AQ174" t="str">
            <v/>
          </cell>
          <cell r="AR174">
            <v>5</v>
          </cell>
          <cell r="AS174" t="str">
            <v>Heavy Mace</v>
          </cell>
        </row>
        <row r="175">
          <cell r="A175" t="str">
            <v>Mace, Light ●</v>
          </cell>
          <cell r="B175" t="str">
            <v>Mace, Light</v>
          </cell>
          <cell r="D175" t="str">
            <v>S</v>
          </cell>
          <cell r="E175" t="str">
            <v>L</v>
          </cell>
          <cell r="F175">
            <v>5</v>
          </cell>
          <cell r="H175">
            <v>20</v>
          </cell>
          <cell r="I175">
            <v>2</v>
          </cell>
          <cell r="L175">
            <v>4</v>
          </cell>
          <cell r="M175" t="str">
            <v>B</v>
          </cell>
          <cell r="Q175" t="b">
            <v>0</v>
          </cell>
          <cell r="R175" t="b">
            <v>0</v>
          </cell>
          <cell r="S175" t="b">
            <v>1</v>
          </cell>
          <cell r="T175" t="b">
            <v>1</v>
          </cell>
          <cell r="U175" t="b">
            <v>1</v>
          </cell>
          <cell r="V175">
            <v>13</v>
          </cell>
          <cell r="W175" t="str">
            <v>Mace, Heavy</v>
          </cell>
          <cell r="X175">
            <v>0</v>
          </cell>
          <cell r="Y175" t="str">
            <v/>
          </cell>
          <cell r="Z175">
            <v>15</v>
          </cell>
          <cell r="AA175" t="str">
            <v>Mace, Light</v>
          </cell>
          <cell r="AB175">
            <v>26</v>
          </cell>
          <cell r="AC175" t="str">
            <v/>
          </cell>
          <cell r="AD175">
            <v>103</v>
          </cell>
          <cell r="AE175" t="str">
            <v/>
          </cell>
          <cell r="AF175" t="str">
            <v/>
          </cell>
          <cell r="AG175" t="str">
            <v/>
          </cell>
          <cell r="AH175">
            <v>0</v>
          </cell>
          <cell r="AI175" t="str">
            <v/>
          </cell>
          <cell r="AJ175" t="str">
            <v>Sling, War</v>
          </cell>
          <cell r="AK175">
            <v>6</v>
          </cell>
          <cell r="AL175" t="str">
            <v>War Sling</v>
          </cell>
          <cell r="AM175" t="str">
            <v/>
          </cell>
          <cell r="AN175" t="str">
            <v/>
          </cell>
          <cell r="AO175">
            <v>0</v>
          </cell>
          <cell r="AP175" t="str">
            <v/>
          </cell>
          <cell r="AQ175" t="str">
            <v/>
          </cell>
          <cell r="AR175">
            <v>5</v>
          </cell>
          <cell r="AS175" t="str">
            <v>Light Mace</v>
          </cell>
        </row>
        <row r="176">
          <cell r="A176" t="str">
            <v>Mancatcher</v>
          </cell>
          <cell r="B176" t="str">
            <v>Mancatcher</v>
          </cell>
          <cell r="D176" t="str">
            <v>E</v>
          </cell>
          <cell r="E176" t="str">
            <v>T</v>
          </cell>
          <cell r="F176">
            <v>4</v>
          </cell>
          <cell r="H176">
            <v>20</v>
          </cell>
          <cell r="I176">
            <v>2</v>
          </cell>
          <cell r="L176">
            <v>8</v>
          </cell>
          <cell r="M176" t="str">
            <v>B</v>
          </cell>
          <cell r="R176" t="b">
            <v>0</v>
          </cell>
          <cell r="S176" t="b">
            <v>0</v>
          </cell>
          <cell r="T176" t="b">
            <v>0</v>
          </cell>
          <cell r="U176" t="b">
            <v>0</v>
          </cell>
          <cell r="V176">
            <v>14</v>
          </cell>
          <cell r="W176" t="str">
            <v>Mace, Light</v>
          </cell>
          <cell r="X176">
            <v>0</v>
          </cell>
          <cell r="Y176" t="str">
            <v/>
          </cell>
          <cell r="Z176">
            <v>15</v>
          </cell>
          <cell r="AA176" t="str">
            <v/>
          </cell>
          <cell r="AB176">
            <v>26</v>
          </cell>
          <cell r="AC176" t="str">
            <v/>
          </cell>
          <cell r="AD176">
            <v>104</v>
          </cell>
          <cell r="AE176" t="str">
            <v>Mancatcher</v>
          </cell>
          <cell r="AF176" t="str">
            <v/>
          </cell>
          <cell r="AG176" t="str">
            <v/>
          </cell>
          <cell r="AH176">
            <v>0</v>
          </cell>
          <cell r="AI176" t="str">
            <v/>
          </cell>
          <cell r="AJ176" t="str">
            <v>Smokebomb</v>
          </cell>
          <cell r="AK176">
            <v>0</v>
          </cell>
          <cell r="AL176" t="str">
            <v>Smokebomb</v>
          </cell>
          <cell r="AM176" t="str">
            <v/>
          </cell>
          <cell r="AN176" t="str">
            <v/>
          </cell>
          <cell r="AO176">
            <v>0</v>
          </cell>
          <cell r="AP176" t="str">
            <v/>
          </cell>
          <cell r="AQ176" t="str">
            <v/>
          </cell>
          <cell r="AR176">
            <v>0</v>
          </cell>
          <cell r="AS176" t="str">
            <v>Mancatcher</v>
          </cell>
        </row>
        <row r="177">
          <cell r="A177" t="str">
            <v>Manriki-gusari</v>
          </cell>
          <cell r="B177" t="str">
            <v>Manriki-gusari</v>
          </cell>
          <cell r="C177" t="str">
            <v>OA</v>
          </cell>
          <cell r="D177" t="str">
            <v>E</v>
          </cell>
          <cell r="E177" t="str">
            <v>T</v>
          </cell>
          <cell r="F177">
            <v>5</v>
          </cell>
          <cell r="G177">
            <v>5</v>
          </cell>
          <cell r="H177">
            <v>20</v>
          </cell>
          <cell r="I177">
            <v>2</v>
          </cell>
          <cell r="J177">
            <v>2</v>
          </cell>
          <cell r="L177">
            <v>5</v>
          </cell>
          <cell r="M177" t="str">
            <v>B</v>
          </cell>
          <cell r="O177" t="b">
            <v>1</v>
          </cell>
          <cell r="Q177" t="b">
            <v>0</v>
          </cell>
          <cell r="R177" t="b">
            <v>0</v>
          </cell>
          <cell r="S177" t="b">
            <v>0</v>
          </cell>
          <cell r="T177" t="b">
            <v>0</v>
          </cell>
          <cell r="U177" t="b">
            <v>0</v>
          </cell>
          <cell r="V177">
            <v>14</v>
          </cell>
          <cell r="W177" t="str">
            <v/>
          </cell>
          <cell r="X177">
            <v>0</v>
          </cell>
          <cell r="Y177" t="str">
            <v/>
          </cell>
          <cell r="Z177">
            <v>15</v>
          </cell>
          <cell r="AA177" t="str">
            <v/>
          </cell>
          <cell r="AB177">
            <v>26</v>
          </cell>
          <cell r="AC177" t="str">
            <v/>
          </cell>
          <cell r="AD177">
            <v>105</v>
          </cell>
          <cell r="AE177" t="str">
            <v>Manriki-gusari</v>
          </cell>
          <cell r="AF177" t="str">
            <v/>
          </cell>
          <cell r="AG177" t="str">
            <v/>
          </cell>
          <cell r="AH177">
            <v>0</v>
          </cell>
          <cell r="AI177" t="str">
            <v/>
          </cell>
          <cell r="AJ177" t="str">
            <v>Spear, Dwarven double</v>
          </cell>
          <cell r="AK177">
            <v>6</v>
          </cell>
          <cell r="AL177" t="str">
            <v>Dwarven double Spear</v>
          </cell>
          <cell r="AM177" t="str">
            <v/>
          </cell>
          <cell r="AN177" t="str">
            <v/>
          </cell>
          <cell r="AO177">
            <v>0</v>
          </cell>
          <cell r="AP177" t="str">
            <v/>
          </cell>
          <cell r="AQ177" t="str">
            <v/>
          </cell>
          <cell r="AR177">
            <v>0</v>
          </cell>
          <cell r="AS177" t="str">
            <v>Manriki-gusari</v>
          </cell>
        </row>
        <row r="178">
          <cell r="A178" t="str">
            <v>Manople</v>
          </cell>
          <cell r="B178" t="str">
            <v>Manople</v>
          </cell>
          <cell r="D178" t="str">
            <v>E</v>
          </cell>
          <cell r="E178" t="str">
            <v>L</v>
          </cell>
          <cell r="F178">
            <v>5</v>
          </cell>
          <cell r="H178">
            <v>19</v>
          </cell>
          <cell r="I178">
            <v>2</v>
          </cell>
          <cell r="L178">
            <v>1</v>
          </cell>
          <cell r="M178" t="str">
            <v>S/P</v>
          </cell>
          <cell r="R178" t="b">
            <v>0</v>
          </cell>
          <cell r="S178" t="b">
            <v>0</v>
          </cell>
          <cell r="T178" t="b">
            <v>0</v>
          </cell>
          <cell r="U178" t="b">
            <v>0</v>
          </cell>
          <cell r="V178">
            <v>14</v>
          </cell>
          <cell r="W178" t="str">
            <v/>
          </cell>
          <cell r="X178">
            <v>0</v>
          </cell>
          <cell r="Y178" t="str">
            <v/>
          </cell>
          <cell r="Z178">
            <v>15</v>
          </cell>
          <cell r="AA178" t="str">
            <v/>
          </cell>
          <cell r="AB178">
            <v>26</v>
          </cell>
          <cell r="AC178" t="str">
            <v/>
          </cell>
          <cell r="AD178">
            <v>106</v>
          </cell>
          <cell r="AE178" t="str">
            <v>Manople</v>
          </cell>
          <cell r="AF178" t="str">
            <v/>
          </cell>
          <cell r="AG178" t="str">
            <v/>
          </cell>
          <cell r="AH178">
            <v>0</v>
          </cell>
          <cell r="AI178" t="str">
            <v/>
          </cell>
          <cell r="AJ178" t="str">
            <v>Spear Spikard</v>
          </cell>
          <cell r="AK178">
            <v>0</v>
          </cell>
          <cell r="AL178" t="str">
            <v>Spear Spikard</v>
          </cell>
          <cell r="AM178" t="str">
            <v/>
          </cell>
          <cell r="AN178" t="str">
            <v/>
          </cell>
          <cell r="AO178">
            <v>0</v>
          </cell>
          <cell r="AP178" t="str">
            <v/>
          </cell>
          <cell r="AQ178" t="str">
            <v/>
          </cell>
          <cell r="AR178">
            <v>0</v>
          </cell>
          <cell r="AS178" t="str">
            <v>Manople</v>
          </cell>
        </row>
        <row r="179">
          <cell r="A179" t="str">
            <v>Manti</v>
          </cell>
          <cell r="B179" t="str">
            <v>Manti</v>
          </cell>
          <cell r="D179" t="str">
            <v>E</v>
          </cell>
          <cell r="E179" t="str">
            <v>T</v>
          </cell>
          <cell r="F179">
            <v>6</v>
          </cell>
          <cell r="H179">
            <v>20</v>
          </cell>
          <cell r="I179">
            <v>3</v>
          </cell>
          <cell r="L179">
            <v>9</v>
          </cell>
          <cell r="M179" t="str">
            <v>P</v>
          </cell>
          <cell r="R179" t="b">
            <v>0</v>
          </cell>
          <cell r="S179" t="b">
            <v>0</v>
          </cell>
          <cell r="T179" t="b">
            <v>0</v>
          </cell>
          <cell r="U179" t="b">
            <v>0</v>
          </cell>
          <cell r="V179">
            <v>14</v>
          </cell>
          <cell r="W179" t="str">
            <v/>
          </cell>
          <cell r="X179">
            <v>0</v>
          </cell>
          <cell r="Y179" t="str">
            <v/>
          </cell>
          <cell r="Z179">
            <v>15</v>
          </cell>
          <cell r="AA179" t="str">
            <v/>
          </cell>
          <cell r="AB179">
            <v>26</v>
          </cell>
          <cell r="AC179" t="str">
            <v/>
          </cell>
          <cell r="AD179">
            <v>107</v>
          </cell>
          <cell r="AE179" t="str">
            <v>Manti</v>
          </cell>
          <cell r="AF179" t="str">
            <v/>
          </cell>
          <cell r="AG179" t="str">
            <v/>
          </cell>
          <cell r="AH179">
            <v>0</v>
          </cell>
          <cell r="AI179" t="str">
            <v/>
          </cell>
          <cell r="AJ179" t="str">
            <v>Staff, Three-section</v>
          </cell>
          <cell r="AK179">
            <v>6</v>
          </cell>
          <cell r="AL179" t="str">
            <v>Three-section Staff</v>
          </cell>
          <cell r="AM179" t="str">
            <v/>
          </cell>
          <cell r="AN179" t="str">
            <v/>
          </cell>
          <cell r="AO179">
            <v>0</v>
          </cell>
          <cell r="AP179" t="str">
            <v/>
          </cell>
          <cell r="AQ179" t="str">
            <v/>
          </cell>
          <cell r="AR179">
            <v>0</v>
          </cell>
          <cell r="AS179" t="str">
            <v>Manti</v>
          </cell>
        </row>
        <row r="180">
          <cell r="A180" t="str">
            <v>Maquahuitl</v>
          </cell>
          <cell r="B180" t="str">
            <v>Maquahuitl</v>
          </cell>
          <cell r="D180" t="str">
            <v>M</v>
          </cell>
          <cell r="E180" t="str">
            <v>T</v>
          </cell>
          <cell r="F180">
            <v>7</v>
          </cell>
          <cell r="H180">
            <v>20</v>
          </cell>
          <cell r="I180">
            <v>2</v>
          </cell>
          <cell r="L180">
            <v>10</v>
          </cell>
          <cell r="M180" t="str">
            <v>B/P</v>
          </cell>
          <cell r="R180" t="b">
            <v>0</v>
          </cell>
          <cell r="S180" t="b">
            <v>0</v>
          </cell>
          <cell r="T180" t="b">
            <v>0</v>
          </cell>
          <cell r="U180" t="b">
            <v>0</v>
          </cell>
          <cell r="V180">
            <v>14</v>
          </cell>
          <cell r="W180" t="str">
            <v/>
          </cell>
          <cell r="X180">
            <v>0</v>
          </cell>
          <cell r="Y180" t="str">
            <v/>
          </cell>
          <cell r="Z180">
            <v>15</v>
          </cell>
          <cell r="AA180" t="str">
            <v/>
          </cell>
          <cell r="AB180">
            <v>27</v>
          </cell>
          <cell r="AC180" t="str">
            <v>Maquahuitl</v>
          </cell>
          <cell r="AD180">
            <v>107</v>
          </cell>
          <cell r="AE180" t="str">
            <v/>
          </cell>
          <cell r="AF180" t="str">
            <v/>
          </cell>
          <cell r="AG180" t="str">
            <v/>
          </cell>
          <cell r="AH180">
            <v>0</v>
          </cell>
          <cell r="AI180" t="str">
            <v/>
          </cell>
          <cell r="AJ180" t="str">
            <v>Steel Fins</v>
          </cell>
          <cell r="AK180">
            <v>0</v>
          </cell>
          <cell r="AL180" t="str">
            <v>Steel Fins</v>
          </cell>
          <cell r="AM180" t="str">
            <v/>
          </cell>
          <cell r="AN180" t="str">
            <v/>
          </cell>
          <cell r="AO180">
            <v>0</v>
          </cell>
          <cell r="AP180" t="str">
            <v/>
          </cell>
          <cell r="AQ180" t="str">
            <v/>
          </cell>
          <cell r="AR180">
            <v>0</v>
          </cell>
          <cell r="AS180" t="str">
            <v>Maquahuitl</v>
          </cell>
        </row>
        <row r="181">
          <cell r="A181" t="str">
            <v>Maul</v>
          </cell>
          <cell r="B181" t="str">
            <v>Maul</v>
          </cell>
          <cell r="D181" t="str">
            <v>E</v>
          </cell>
          <cell r="E181" t="str">
            <v>O</v>
          </cell>
          <cell r="F181">
            <v>7</v>
          </cell>
          <cell r="H181">
            <v>20</v>
          </cell>
          <cell r="I181">
            <v>3</v>
          </cell>
          <cell r="L181">
            <v>20</v>
          </cell>
          <cell r="M181" t="str">
            <v>B</v>
          </cell>
          <cell r="P181" t="str">
            <v>X</v>
          </cell>
          <cell r="R181" t="b">
            <v>0</v>
          </cell>
          <cell r="S181" t="b">
            <v>0</v>
          </cell>
          <cell r="T181" t="b">
            <v>0</v>
          </cell>
          <cell r="U181" t="b">
            <v>0</v>
          </cell>
          <cell r="V181">
            <v>14</v>
          </cell>
          <cell r="W181" t="str">
            <v/>
          </cell>
          <cell r="X181">
            <v>0</v>
          </cell>
          <cell r="Y181" t="str">
            <v/>
          </cell>
          <cell r="Z181">
            <v>15</v>
          </cell>
          <cell r="AA181" t="str">
            <v/>
          </cell>
          <cell r="AB181">
            <v>28</v>
          </cell>
          <cell r="AC181" t="str">
            <v>Maul</v>
          </cell>
          <cell r="AD181">
            <v>108</v>
          </cell>
          <cell r="AE181" t="str">
            <v>Maul</v>
          </cell>
          <cell r="AF181" t="str">
            <v/>
          </cell>
          <cell r="AG181" t="str">
            <v/>
          </cell>
          <cell r="AH181">
            <v>0</v>
          </cell>
          <cell r="AI181" t="str">
            <v/>
          </cell>
          <cell r="AJ181" t="str">
            <v>Sugliin</v>
          </cell>
          <cell r="AK181">
            <v>0</v>
          </cell>
          <cell r="AL181" t="str">
            <v>Sugliin</v>
          </cell>
          <cell r="AM181" t="str">
            <v/>
          </cell>
          <cell r="AN181" t="str">
            <v/>
          </cell>
          <cell r="AO181">
            <v>0</v>
          </cell>
          <cell r="AP181" t="str">
            <v/>
          </cell>
          <cell r="AQ181" t="str">
            <v/>
          </cell>
          <cell r="AR181">
            <v>0</v>
          </cell>
          <cell r="AS181" t="str">
            <v>Maul</v>
          </cell>
        </row>
        <row r="182">
          <cell r="A182" t="str">
            <v>Mind Arrow</v>
          </cell>
          <cell r="B182" t="str">
            <v>Mind Arrow</v>
          </cell>
          <cell r="D182" t="str">
            <v>M</v>
          </cell>
          <cell r="E182" t="str">
            <v>R</v>
          </cell>
          <cell r="F182">
            <v>6</v>
          </cell>
          <cell r="H182">
            <v>20</v>
          </cell>
          <cell r="I182">
            <v>3</v>
          </cell>
          <cell r="K182">
            <v>110</v>
          </cell>
          <cell r="L182">
            <v>2</v>
          </cell>
          <cell r="M182" t="str">
            <v>P</v>
          </cell>
          <cell r="Q182" t="b">
            <v>0</v>
          </cell>
          <cell r="R182" t="b">
            <v>0</v>
          </cell>
          <cell r="S182" t="b">
            <v>0</v>
          </cell>
          <cell r="T182" t="b">
            <v>0</v>
          </cell>
          <cell r="U182" t="b">
            <v>0</v>
          </cell>
          <cell r="V182">
            <v>14</v>
          </cell>
          <cell r="W182" t="str">
            <v/>
          </cell>
          <cell r="X182">
            <v>0</v>
          </cell>
          <cell r="Y182" t="str">
            <v/>
          </cell>
          <cell r="Z182">
            <v>15</v>
          </cell>
          <cell r="AA182" t="str">
            <v/>
          </cell>
          <cell r="AB182">
            <v>29</v>
          </cell>
          <cell r="AC182" t="str">
            <v>Mind Arrow</v>
          </cell>
          <cell r="AD182">
            <v>108</v>
          </cell>
          <cell r="AE182" t="str">
            <v/>
          </cell>
          <cell r="AF182" t="str">
            <v/>
          </cell>
          <cell r="AG182" t="str">
            <v/>
          </cell>
          <cell r="AH182">
            <v>0</v>
          </cell>
          <cell r="AI182" t="str">
            <v/>
          </cell>
          <cell r="AJ182" t="str">
            <v>Sword, Bastard</v>
          </cell>
          <cell r="AK182">
            <v>6</v>
          </cell>
          <cell r="AL182" t="str">
            <v>Bastard Sword</v>
          </cell>
          <cell r="AM182" t="str">
            <v/>
          </cell>
          <cell r="AN182" t="str">
            <v/>
          </cell>
          <cell r="AO182">
            <v>0</v>
          </cell>
          <cell r="AP182" t="str">
            <v/>
          </cell>
          <cell r="AQ182" t="str">
            <v/>
          </cell>
          <cell r="AR182">
            <v>0</v>
          </cell>
          <cell r="AS182" t="str">
            <v>Mind Arrow</v>
          </cell>
        </row>
        <row r="183">
          <cell r="A183" t="str">
            <v>Mind Blade</v>
          </cell>
          <cell r="B183" t="str">
            <v>Mind Blade</v>
          </cell>
          <cell r="D183" t="str">
            <v>M</v>
          </cell>
          <cell r="E183" t="str">
            <v>L</v>
          </cell>
          <cell r="F183">
            <v>5</v>
          </cell>
          <cell r="H183">
            <v>19</v>
          </cell>
          <cell r="I183">
            <v>2</v>
          </cell>
          <cell r="K183">
            <v>30</v>
          </cell>
          <cell r="L183">
            <v>2</v>
          </cell>
          <cell r="M183" t="str">
            <v>P</v>
          </cell>
          <cell r="Q183" t="b">
            <v>0</v>
          </cell>
          <cell r="R183" t="b">
            <v>0</v>
          </cell>
          <cell r="S183" t="b">
            <v>0</v>
          </cell>
          <cell r="T183" t="b">
            <v>0</v>
          </cell>
          <cell r="U183" t="b">
            <v>0</v>
          </cell>
          <cell r="V183">
            <v>14</v>
          </cell>
          <cell r="W183" t="str">
            <v/>
          </cell>
          <cell r="X183">
            <v>0</v>
          </cell>
          <cell r="Y183" t="str">
            <v/>
          </cell>
          <cell r="Z183">
            <v>15</v>
          </cell>
          <cell r="AA183" t="str">
            <v/>
          </cell>
          <cell r="AB183">
            <v>30</v>
          </cell>
          <cell r="AC183" t="str">
            <v>Mind Blade</v>
          </cell>
          <cell r="AD183">
            <v>108</v>
          </cell>
          <cell r="AE183" t="str">
            <v/>
          </cell>
          <cell r="AF183" t="str">
            <v/>
          </cell>
          <cell r="AG183" t="str">
            <v/>
          </cell>
          <cell r="AH183">
            <v>0</v>
          </cell>
          <cell r="AI183" t="str">
            <v/>
          </cell>
          <cell r="AJ183" t="str">
            <v>Sword, Butterfly</v>
          </cell>
          <cell r="AK183">
            <v>6</v>
          </cell>
          <cell r="AL183" t="str">
            <v>Butterfly Sword</v>
          </cell>
          <cell r="AM183" t="str">
            <v/>
          </cell>
          <cell r="AN183" t="str">
            <v/>
          </cell>
          <cell r="AO183">
            <v>0</v>
          </cell>
          <cell r="AP183" t="str">
            <v/>
          </cell>
          <cell r="AQ183" t="str">
            <v/>
          </cell>
          <cell r="AR183">
            <v>0</v>
          </cell>
          <cell r="AS183" t="str">
            <v>Mind Blade</v>
          </cell>
        </row>
        <row r="184">
          <cell r="A184" t="str">
            <v>Morningstar ●</v>
          </cell>
          <cell r="B184" t="str">
            <v>Morningstar</v>
          </cell>
          <cell r="D184" t="str">
            <v>S</v>
          </cell>
          <cell r="E184" t="str">
            <v>O</v>
          </cell>
          <cell r="F184">
            <v>6</v>
          </cell>
          <cell r="H184">
            <v>20</v>
          </cell>
          <cell r="I184">
            <v>2</v>
          </cell>
          <cell r="L184">
            <v>6</v>
          </cell>
          <cell r="M184" t="str">
            <v>B/P</v>
          </cell>
          <cell r="Q184" t="b">
            <v>0</v>
          </cell>
          <cell r="R184" t="b">
            <v>0</v>
          </cell>
          <cell r="S184" t="b">
            <v>1</v>
          </cell>
          <cell r="T184" t="b">
            <v>1</v>
          </cell>
          <cell r="U184" t="b">
            <v>1</v>
          </cell>
          <cell r="V184">
            <v>14</v>
          </cell>
          <cell r="W184" t="str">
            <v/>
          </cell>
          <cell r="X184">
            <v>0</v>
          </cell>
          <cell r="Y184" t="str">
            <v/>
          </cell>
          <cell r="Z184">
            <v>16</v>
          </cell>
          <cell r="AA184" t="str">
            <v>Morningstar</v>
          </cell>
          <cell r="AB184">
            <v>30</v>
          </cell>
          <cell r="AC184" t="str">
            <v/>
          </cell>
          <cell r="AD184">
            <v>108</v>
          </cell>
          <cell r="AE184" t="str">
            <v/>
          </cell>
          <cell r="AF184" t="str">
            <v/>
          </cell>
          <cell r="AG184" t="str">
            <v/>
          </cell>
          <cell r="AH184">
            <v>0</v>
          </cell>
          <cell r="AI184" t="str">
            <v/>
          </cell>
          <cell r="AJ184" t="str">
            <v>Sword, Short Broadblade</v>
          </cell>
          <cell r="AK184">
            <v>6</v>
          </cell>
          <cell r="AL184" t="str">
            <v>Short Broadblade Sword</v>
          </cell>
          <cell r="AM184" t="str">
            <v/>
          </cell>
          <cell r="AN184" t="str">
            <v/>
          </cell>
          <cell r="AO184">
            <v>0</v>
          </cell>
          <cell r="AP184" t="str">
            <v/>
          </cell>
          <cell r="AQ184" t="str">
            <v/>
          </cell>
          <cell r="AR184">
            <v>0</v>
          </cell>
          <cell r="AS184" t="str">
            <v>Morningstar</v>
          </cell>
        </row>
        <row r="185">
          <cell r="A185" t="str">
            <v>Musket ●</v>
          </cell>
          <cell r="B185" t="str">
            <v>Musket</v>
          </cell>
          <cell r="D185" t="str">
            <v>E</v>
          </cell>
          <cell r="E185" t="str">
            <v>M</v>
          </cell>
          <cell r="F185">
            <v>8</v>
          </cell>
          <cell r="H185">
            <v>20</v>
          </cell>
          <cell r="I185">
            <v>3</v>
          </cell>
          <cell r="K185">
            <v>150</v>
          </cell>
          <cell r="L185">
            <v>10</v>
          </cell>
          <cell r="M185" t="str">
            <v>P</v>
          </cell>
          <cell r="Q185" t="b">
            <v>0</v>
          </cell>
          <cell r="R185" t="b">
            <v>0</v>
          </cell>
          <cell r="S185" t="b">
            <v>1</v>
          </cell>
          <cell r="T185" t="b">
            <v>1</v>
          </cell>
          <cell r="U185" t="b">
            <v>1</v>
          </cell>
          <cell r="V185">
            <v>15</v>
          </cell>
          <cell r="W185" t="str">
            <v>Morningstar</v>
          </cell>
          <cell r="X185">
            <v>0</v>
          </cell>
          <cell r="Y185" t="str">
            <v/>
          </cell>
          <cell r="Z185">
            <v>16</v>
          </cell>
          <cell r="AA185" t="str">
            <v/>
          </cell>
          <cell r="AB185">
            <v>30</v>
          </cell>
          <cell r="AC185" t="str">
            <v/>
          </cell>
          <cell r="AD185">
            <v>109</v>
          </cell>
          <cell r="AE185" t="str">
            <v>Musket</v>
          </cell>
          <cell r="AF185" t="str">
            <v/>
          </cell>
          <cell r="AG185" t="str">
            <v/>
          </cell>
          <cell r="AH185">
            <v>0</v>
          </cell>
          <cell r="AI185" t="str">
            <v/>
          </cell>
          <cell r="AJ185" t="str">
            <v>Sword, Two-bladed</v>
          </cell>
          <cell r="AK185">
            <v>6</v>
          </cell>
          <cell r="AL185" t="str">
            <v>Two-bladed Sword</v>
          </cell>
          <cell r="AM185" t="str">
            <v/>
          </cell>
          <cell r="AN185" t="str">
            <v/>
          </cell>
          <cell r="AO185">
            <v>0</v>
          </cell>
          <cell r="AP185" t="str">
            <v/>
          </cell>
          <cell r="AQ185" t="str">
            <v/>
          </cell>
          <cell r="AR185">
            <v>0</v>
          </cell>
          <cell r="AS185" t="str">
            <v>Musket</v>
          </cell>
        </row>
        <row r="186">
          <cell r="A186" t="str">
            <v>Muspelrule ●</v>
          </cell>
          <cell r="B186" t="str">
            <v>Muspelrule</v>
          </cell>
          <cell r="D186" t="str">
            <v>S</v>
          </cell>
          <cell r="E186" t="str">
            <v>L</v>
          </cell>
          <cell r="F186">
            <v>4</v>
          </cell>
          <cell r="H186">
            <v>19</v>
          </cell>
          <cell r="I186">
            <v>2</v>
          </cell>
          <cell r="L186">
            <v>1</v>
          </cell>
          <cell r="M186" t="str">
            <v>B</v>
          </cell>
          <cell r="R186" t="b">
            <v>0</v>
          </cell>
          <cell r="S186" t="b">
            <v>1</v>
          </cell>
          <cell r="T186" t="b">
            <v>1</v>
          </cell>
          <cell r="U186" t="b">
            <v>1</v>
          </cell>
          <cell r="V186">
            <v>16</v>
          </cell>
          <cell r="W186" t="str">
            <v>Musket</v>
          </cell>
          <cell r="X186">
            <v>0</v>
          </cell>
          <cell r="Y186" t="str">
            <v/>
          </cell>
          <cell r="Z186">
            <v>17</v>
          </cell>
          <cell r="AA186" t="str">
            <v>Muspelrule</v>
          </cell>
          <cell r="AB186">
            <v>30</v>
          </cell>
          <cell r="AC186" t="str">
            <v/>
          </cell>
          <cell r="AD186">
            <v>109</v>
          </cell>
          <cell r="AE186" t="str">
            <v/>
          </cell>
          <cell r="AF186" t="str">
            <v/>
          </cell>
          <cell r="AG186" t="str">
            <v/>
          </cell>
          <cell r="AH186">
            <v>0</v>
          </cell>
          <cell r="AI186" t="str">
            <v/>
          </cell>
          <cell r="AJ186" t="str">
            <v>Swordcatcher, Gnome</v>
          </cell>
          <cell r="AK186">
            <v>13</v>
          </cell>
          <cell r="AL186" t="str">
            <v>Gnome Swordcatcher</v>
          </cell>
          <cell r="AM186" t="str">
            <v/>
          </cell>
          <cell r="AN186" t="str">
            <v/>
          </cell>
          <cell r="AO186">
            <v>0</v>
          </cell>
          <cell r="AP186" t="str">
            <v/>
          </cell>
          <cell r="AQ186" t="str">
            <v/>
          </cell>
          <cell r="AR186">
            <v>0</v>
          </cell>
          <cell r="AS186" t="str">
            <v>Muspelrule</v>
          </cell>
        </row>
        <row r="187">
          <cell r="A187" t="str">
            <v>Nagamaki</v>
          </cell>
          <cell r="B187" t="str">
            <v>Nagamaki</v>
          </cell>
          <cell r="C187" t="str">
            <v>OA</v>
          </cell>
          <cell r="D187" t="str">
            <v>M</v>
          </cell>
          <cell r="E187" t="str">
            <v>T</v>
          </cell>
          <cell r="F187">
            <v>9</v>
          </cell>
          <cell r="H187">
            <v>20</v>
          </cell>
          <cell r="I187">
            <v>3</v>
          </cell>
          <cell r="L187">
            <v>10</v>
          </cell>
          <cell r="M187" t="str">
            <v>S</v>
          </cell>
          <cell r="R187" t="b">
            <v>0</v>
          </cell>
          <cell r="S187" t="b">
            <v>0</v>
          </cell>
          <cell r="T187" t="b">
            <v>0</v>
          </cell>
          <cell r="U187" t="b">
            <v>0</v>
          </cell>
          <cell r="V187">
            <v>17</v>
          </cell>
          <cell r="W187" t="str">
            <v>Muspelrule</v>
          </cell>
          <cell r="X187">
            <v>0</v>
          </cell>
          <cell r="Y187" t="str">
            <v/>
          </cell>
          <cell r="Z187">
            <v>17</v>
          </cell>
          <cell r="AA187" t="str">
            <v/>
          </cell>
          <cell r="AB187">
            <v>31</v>
          </cell>
          <cell r="AC187" t="str">
            <v>Nagamaki</v>
          </cell>
          <cell r="AD187">
            <v>109</v>
          </cell>
          <cell r="AE187" t="str">
            <v/>
          </cell>
          <cell r="AF187" t="str">
            <v/>
          </cell>
          <cell r="AG187" t="str">
            <v/>
          </cell>
          <cell r="AH187">
            <v>0</v>
          </cell>
          <cell r="AI187" t="str">
            <v/>
          </cell>
          <cell r="AJ187" t="str">
            <v>Tangat, Talenta</v>
          </cell>
          <cell r="AK187">
            <v>7</v>
          </cell>
          <cell r="AL187" t="str">
            <v>Talenta Tangat</v>
          </cell>
          <cell r="AM187" t="str">
            <v/>
          </cell>
          <cell r="AN187" t="str">
            <v/>
          </cell>
          <cell r="AO187">
            <v>0</v>
          </cell>
          <cell r="AP187" t="str">
            <v/>
          </cell>
          <cell r="AQ187" t="str">
            <v/>
          </cell>
          <cell r="AR187">
            <v>0</v>
          </cell>
          <cell r="AS187" t="str">
            <v>Nagamaki</v>
          </cell>
        </row>
        <row r="188">
          <cell r="A188" t="str">
            <v>Naginata</v>
          </cell>
          <cell r="B188" t="str">
            <v>Naginata</v>
          </cell>
          <cell r="C188" t="str">
            <v>OA</v>
          </cell>
          <cell r="D188" t="str">
            <v>M</v>
          </cell>
          <cell r="E188" t="str">
            <v>T</v>
          </cell>
          <cell r="F188">
            <v>7</v>
          </cell>
          <cell r="H188">
            <v>20</v>
          </cell>
          <cell r="I188">
            <v>3</v>
          </cell>
          <cell r="L188">
            <v>15</v>
          </cell>
          <cell r="M188" t="str">
            <v>S</v>
          </cell>
          <cell r="O188" t="b">
            <v>1</v>
          </cell>
          <cell r="R188" t="b">
            <v>0</v>
          </cell>
          <cell r="S188" t="b">
            <v>0</v>
          </cell>
          <cell r="T188" t="b">
            <v>0</v>
          </cell>
          <cell r="U188" t="b">
            <v>0</v>
          </cell>
          <cell r="V188">
            <v>17</v>
          </cell>
          <cell r="W188" t="str">
            <v/>
          </cell>
          <cell r="X188">
            <v>0</v>
          </cell>
          <cell r="Y188" t="str">
            <v/>
          </cell>
          <cell r="Z188">
            <v>17</v>
          </cell>
          <cell r="AA188" t="str">
            <v/>
          </cell>
          <cell r="AB188">
            <v>32</v>
          </cell>
          <cell r="AC188" t="str">
            <v>Naginata</v>
          </cell>
          <cell r="AD188">
            <v>109</v>
          </cell>
          <cell r="AE188" t="str">
            <v/>
          </cell>
          <cell r="AF188" t="str">
            <v/>
          </cell>
          <cell r="AG188" t="str">
            <v/>
          </cell>
          <cell r="AH188">
            <v>0</v>
          </cell>
          <cell r="AI188" t="str">
            <v/>
          </cell>
          <cell r="AJ188" t="str">
            <v>Thinblade, Elven</v>
          </cell>
          <cell r="AK188">
            <v>10</v>
          </cell>
          <cell r="AL188" t="str">
            <v>Elven Thinblade</v>
          </cell>
          <cell r="AM188" t="str">
            <v/>
          </cell>
          <cell r="AN188" t="str">
            <v/>
          </cell>
          <cell r="AO188">
            <v>0</v>
          </cell>
          <cell r="AP188" t="str">
            <v/>
          </cell>
          <cell r="AQ188" t="str">
            <v/>
          </cell>
          <cell r="AR188">
            <v>0</v>
          </cell>
          <cell r="AS188" t="str">
            <v>Naginata</v>
          </cell>
        </row>
        <row r="189">
          <cell r="A189" t="str">
            <v>Net</v>
          </cell>
          <cell r="B189" t="str">
            <v>Net</v>
          </cell>
          <cell r="D189" t="str">
            <v>E</v>
          </cell>
          <cell r="E189" t="str">
            <v>R</v>
          </cell>
          <cell r="F189">
            <v>13</v>
          </cell>
          <cell r="K189">
            <v>10</v>
          </cell>
          <cell r="L189">
            <v>6</v>
          </cell>
          <cell r="M189" t="str">
            <v>-</v>
          </cell>
          <cell r="Q189" t="b">
            <v>0</v>
          </cell>
          <cell r="R189" t="b">
            <v>0</v>
          </cell>
          <cell r="S189" t="b">
            <v>0</v>
          </cell>
          <cell r="T189" t="b">
            <v>0</v>
          </cell>
          <cell r="U189" t="b">
            <v>0</v>
          </cell>
          <cell r="V189">
            <v>17</v>
          </cell>
          <cell r="W189" t="str">
            <v/>
          </cell>
          <cell r="X189">
            <v>0</v>
          </cell>
          <cell r="Y189" t="str">
            <v/>
          </cell>
          <cell r="Z189">
            <v>17</v>
          </cell>
          <cell r="AA189" t="str">
            <v/>
          </cell>
          <cell r="AB189">
            <v>32</v>
          </cell>
          <cell r="AC189" t="str">
            <v/>
          </cell>
          <cell r="AD189">
            <v>110</v>
          </cell>
          <cell r="AE189" t="str">
            <v>Net</v>
          </cell>
          <cell r="AF189" t="str">
            <v/>
          </cell>
          <cell r="AG189" t="str">
            <v/>
          </cell>
          <cell r="AH189">
            <v>0</v>
          </cell>
          <cell r="AI189" t="str">
            <v/>
          </cell>
          <cell r="AJ189" t="str">
            <v>Thrombash</v>
          </cell>
          <cell r="AK189">
            <v>0</v>
          </cell>
          <cell r="AL189" t="str">
            <v>Thrombash</v>
          </cell>
          <cell r="AM189" t="str">
            <v/>
          </cell>
          <cell r="AN189" t="str">
            <v/>
          </cell>
          <cell r="AO189">
            <v>0</v>
          </cell>
          <cell r="AP189" t="str">
            <v/>
          </cell>
          <cell r="AQ189" t="str">
            <v/>
          </cell>
          <cell r="AR189">
            <v>0</v>
          </cell>
          <cell r="AS189" t="str">
            <v>Net</v>
          </cell>
        </row>
        <row r="190">
          <cell r="A190" t="str">
            <v>Nekode</v>
          </cell>
          <cell r="B190" t="str">
            <v>Nekode</v>
          </cell>
          <cell r="C190" t="str">
            <v>OA</v>
          </cell>
          <cell r="D190" t="str">
            <v>E</v>
          </cell>
          <cell r="E190" t="str">
            <v>L</v>
          </cell>
          <cell r="F190">
            <v>4</v>
          </cell>
          <cell r="H190">
            <v>20</v>
          </cell>
          <cell r="I190">
            <v>2</v>
          </cell>
          <cell r="L190">
            <v>2</v>
          </cell>
          <cell r="M190" t="str">
            <v>P</v>
          </cell>
          <cell r="Q190" t="b">
            <v>0</v>
          </cell>
          <cell r="R190" t="b">
            <v>0</v>
          </cell>
          <cell r="S190" t="b">
            <v>0</v>
          </cell>
          <cell r="T190" t="b">
            <v>0</v>
          </cell>
          <cell r="U190" t="b">
            <v>0</v>
          </cell>
          <cell r="V190">
            <v>17</v>
          </cell>
          <cell r="W190" t="str">
            <v/>
          </cell>
          <cell r="X190">
            <v>0</v>
          </cell>
          <cell r="Y190" t="str">
            <v/>
          </cell>
          <cell r="Z190">
            <v>17</v>
          </cell>
          <cell r="AA190" t="str">
            <v/>
          </cell>
          <cell r="AB190">
            <v>32</v>
          </cell>
          <cell r="AC190" t="str">
            <v/>
          </cell>
          <cell r="AD190">
            <v>111</v>
          </cell>
          <cell r="AE190" t="str">
            <v>Nekode</v>
          </cell>
          <cell r="AF190" t="str">
            <v/>
          </cell>
          <cell r="AG190" t="str">
            <v/>
          </cell>
          <cell r="AH190">
            <v>0</v>
          </cell>
          <cell r="AI190" t="str">
            <v/>
          </cell>
          <cell r="AJ190" t="str">
            <v>Throwing-knife, Desert</v>
          </cell>
          <cell r="AK190">
            <v>15</v>
          </cell>
          <cell r="AL190" t="str">
            <v>Desert Throwing-knife</v>
          </cell>
          <cell r="AM190" t="str">
            <v/>
          </cell>
          <cell r="AN190" t="str">
            <v/>
          </cell>
          <cell r="AO190">
            <v>0</v>
          </cell>
          <cell r="AP190" t="str">
            <v/>
          </cell>
          <cell r="AQ190" t="str">
            <v/>
          </cell>
          <cell r="AR190">
            <v>0</v>
          </cell>
          <cell r="AS190" t="str">
            <v>Nekode</v>
          </cell>
        </row>
        <row r="191">
          <cell r="A191" t="str">
            <v>Ninja-to</v>
          </cell>
          <cell r="B191" t="str">
            <v>Ninja-to</v>
          </cell>
          <cell r="C191" t="str">
            <v>OA</v>
          </cell>
          <cell r="D191" t="str">
            <v>E</v>
          </cell>
          <cell r="E191" t="str">
            <v>L</v>
          </cell>
          <cell r="F191">
            <v>5</v>
          </cell>
          <cell r="H191">
            <v>19</v>
          </cell>
          <cell r="I191">
            <v>2</v>
          </cell>
          <cell r="L191">
            <v>3</v>
          </cell>
          <cell r="M191" t="str">
            <v>S</v>
          </cell>
          <cell r="Q191" t="b">
            <v>0</v>
          </cell>
          <cell r="R191" t="b">
            <v>0</v>
          </cell>
          <cell r="S191" t="b">
            <v>0</v>
          </cell>
          <cell r="T191" t="b">
            <v>0</v>
          </cell>
          <cell r="U191" t="b">
            <v>0</v>
          </cell>
          <cell r="V191">
            <v>17</v>
          </cell>
          <cell r="W191" t="str">
            <v/>
          </cell>
          <cell r="X191">
            <v>0</v>
          </cell>
          <cell r="Y191" t="str">
            <v/>
          </cell>
          <cell r="Z191">
            <v>17</v>
          </cell>
          <cell r="AA191" t="str">
            <v/>
          </cell>
          <cell r="AB191">
            <v>32</v>
          </cell>
          <cell r="AC191" t="str">
            <v/>
          </cell>
          <cell r="AD191">
            <v>112</v>
          </cell>
          <cell r="AE191" t="str">
            <v>Ninja-to</v>
          </cell>
          <cell r="AF191" t="str">
            <v/>
          </cell>
          <cell r="AG191" t="str">
            <v/>
          </cell>
          <cell r="AH191">
            <v>0</v>
          </cell>
          <cell r="AI191" t="str">
            <v/>
          </cell>
          <cell r="AJ191" t="str">
            <v>Tonfa</v>
          </cell>
          <cell r="AK191">
            <v>0</v>
          </cell>
          <cell r="AL191" t="str">
            <v>Tonfa</v>
          </cell>
          <cell r="AM191" t="str">
            <v/>
          </cell>
          <cell r="AN191" t="str">
            <v/>
          </cell>
          <cell r="AO191">
            <v>0</v>
          </cell>
          <cell r="AP191" t="str">
            <v/>
          </cell>
          <cell r="AQ191" t="str">
            <v/>
          </cell>
          <cell r="AR191">
            <v>0</v>
          </cell>
          <cell r="AS191" t="str">
            <v>Ninja-to</v>
          </cell>
        </row>
        <row r="192">
          <cell r="A192" t="str">
            <v>Notbora</v>
          </cell>
          <cell r="B192" t="str">
            <v>Notbora</v>
          </cell>
          <cell r="D192" t="str">
            <v>E</v>
          </cell>
          <cell r="E192" t="str">
            <v>T</v>
          </cell>
          <cell r="F192">
            <v>9</v>
          </cell>
          <cell r="G192">
            <v>9</v>
          </cell>
          <cell r="H192">
            <v>19</v>
          </cell>
          <cell r="I192">
            <v>2</v>
          </cell>
          <cell r="J192">
            <v>2</v>
          </cell>
          <cell r="L192">
            <v>1</v>
          </cell>
          <cell r="M192" t="str">
            <v>B/S</v>
          </cell>
          <cell r="Q192" t="b">
            <v>0</v>
          </cell>
          <cell r="R192" t="b">
            <v>0</v>
          </cell>
          <cell r="S192" t="b">
            <v>0</v>
          </cell>
          <cell r="T192" t="b">
            <v>0</v>
          </cell>
          <cell r="U192" t="b">
            <v>0</v>
          </cell>
          <cell r="V192">
            <v>17</v>
          </cell>
          <cell r="W192" t="str">
            <v/>
          </cell>
          <cell r="X192">
            <v>0</v>
          </cell>
          <cell r="Y192" t="str">
            <v/>
          </cell>
          <cell r="Z192">
            <v>17</v>
          </cell>
          <cell r="AA192" t="str">
            <v/>
          </cell>
          <cell r="AB192">
            <v>32</v>
          </cell>
          <cell r="AC192" t="str">
            <v/>
          </cell>
          <cell r="AD192">
            <v>113</v>
          </cell>
          <cell r="AE192" t="str">
            <v>Notbora</v>
          </cell>
          <cell r="AF192" t="str">
            <v/>
          </cell>
          <cell r="AG192" t="str">
            <v/>
          </cell>
          <cell r="AH192">
            <v>0</v>
          </cell>
          <cell r="AI192" t="str">
            <v/>
          </cell>
          <cell r="AJ192" t="str">
            <v>Tortoise blade, Gnome</v>
          </cell>
          <cell r="AK192">
            <v>15</v>
          </cell>
          <cell r="AL192" t="str">
            <v>Gnome Tortoise blade</v>
          </cell>
          <cell r="AM192" t="str">
            <v/>
          </cell>
          <cell r="AN192" t="str">
            <v/>
          </cell>
          <cell r="AO192">
            <v>0</v>
          </cell>
          <cell r="AP192" t="str">
            <v/>
          </cell>
          <cell r="AQ192" t="str">
            <v/>
          </cell>
          <cell r="AR192">
            <v>0</v>
          </cell>
          <cell r="AS192" t="str">
            <v>Notbora</v>
          </cell>
        </row>
        <row r="193">
          <cell r="A193" t="str">
            <v>Nunchaku</v>
          </cell>
          <cell r="B193" t="str">
            <v>Nunchaku</v>
          </cell>
          <cell r="D193" t="str">
            <v>E</v>
          </cell>
          <cell r="E193" t="str">
            <v>L</v>
          </cell>
          <cell r="F193">
            <v>5</v>
          </cell>
          <cell r="H193">
            <v>20</v>
          </cell>
          <cell r="I193">
            <v>2</v>
          </cell>
          <cell r="L193">
            <v>2</v>
          </cell>
          <cell r="M193" t="str">
            <v>B</v>
          </cell>
          <cell r="P193" t="str">
            <v>U</v>
          </cell>
          <cell r="Q193" t="b">
            <v>0</v>
          </cell>
          <cell r="R193" t="b">
            <v>0</v>
          </cell>
          <cell r="S193" t="b">
            <v>0</v>
          </cell>
          <cell r="T193" t="b">
            <v>0</v>
          </cell>
          <cell r="U193" t="b">
            <v>0</v>
          </cell>
          <cell r="V193">
            <v>17</v>
          </cell>
          <cell r="W193" t="str">
            <v/>
          </cell>
          <cell r="X193">
            <v>0</v>
          </cell>
          <cell r="Y193" t="str">
            <v/>
          </cell>
          <cell r="Z193">
            <v>17</v>
          </cell>
          <cell r="AA193" t="str">
            <v/>
          </cell>
          <cell r="AB193">
            <v>32</v>
          </cell>
          <cell r="AC193" t="str">
            <v/>
          </cell>
          <cell r="AD193">
            <v>114</v>
          </cell>
          <cell r="AE193" t="str">
            <v>Nunchaku</v>
          </cell>
          <cell r="AF193" t="str">
            <v/>
          </cell>
          <cell r="AG193" t="str">
            <v/>
          </cell>
          <cell r="AH193">
            <v>0</v>
          </cell>
          <cell r="AI193" t="str">
            <v/>
          </cell>
          <cell r="AJ193" t="str">
            <v>Urgrosh, Dwarven</v>
          </cell>
          <cell r="AK193">
            <v>8</v>
          </cell>
          <cell r="AL193" t="str">
            <v>Dwarven Urgrosh</v>
          </cell>
          <cell r="AM193" t="str">
            <v/>
          </cell>
          <cell r="AN193" t="str">
            <v/>
          </cell>
          <cell r="AO193">
            <v>0</v>
          </cell>
          <cell r="AP193" t="str">
            <v/>
          </cell>
          <cell r="AQ193" t="str">
            <v/>
          </cell>
          <cell r="AR193">
            <v>0</v>
          </cell>
          <cell r="AS193" t="str">
            <v>Nunchaku</v>
          </cell>
        </row>
        <row r="194">
          <cell r="A194" t="str">
            <v>Petard, doorbreaker</v>
          </cell>
          <cell r="B194" t="str">
            <v>Petard, doorbreaker</v>
          </cell>
          <cell r="D194" t="str">
            <v>E</v>
          </cell>
          <cell r="E194" t="str">
            <v>T</v>
          </cell>
          <cell r="R194" t="b">
            <v>0</v>
          </cell>
          <cell r="S194" t="b">
            <v>0</v>
          </cell>
          <cell r="T194" t="b">
            <v>0</v>
          </cell>
          <cell r="U194" t="b">
            <v>0</v>
          </cell>
          <cell r="V194">
            <v>17</v>
          </cell>
          <cell r="W194" t="str">
            <v/>
          </cell>
          <cell r="X194">
            <v>0</v>
          </cell>
          <cell r="Y194" t="str">
            <v/>
          </cell>
          <cell r="Z194">
            <v>17</v>
          </cell>
          <cell r="AA194" t="str">
            <v/>
          </cell>
          <cell r="AB194">
            <v>32</v>
          </cell>
          <cell r="AC194" t="str">
            <v/>
          </cell>
          <cell r="AD194">
            <v>115</v>
          </cell>
          <cell r="AE194" t="str">
            <v>Petard, doorbreaker</v>
          </cell>
          <cell r="AF194" t="str">
            <v/>
          </cell>
          <cell r="AG194" t="str">
            <v/>
          </cell>
          <cell r="AH194">
            <v>0</v>
          </cell>
          <cell r="AI194" t="str">
            <v/>
          </cell>
          <cell r="AJ194" t="str">
            <v>War Spikard</v>
          </cell>
          <cell r="AK194">
            <v>0</v>
          </cell>
          <cell r="AL194" t="str">
            <v>War Spikard</v>
          </cell>
          <cell r="AM194" t="str">
            <v/>
          </cell>
          <cell r="AN194" t="str">
            <v/>
          </cell>
          <cell r="AO194">
            <v>0</v>
          </cell>
          <cell r="AP194" t="str">
            <v/>
          </cell>
          <cell r="AQ194" t="str">
            <v/>
          </cell>
          <cell r="AR194">
            <v>7</v>
          </cell>
          <cell r="AS194" t="str">
            <v>doorbreaker Petard</v>
          </cell>
        </row>
        <row r="195">
          <cell r="A195" t="str">
            <v>Petard, triggered</v>
          </cell>
          <cell r="B195" t="str">
            <v>Petard, triggered</v>
          </cell>
          <cell r="D195" t="str">
            <v>E</v>
          </cell>
          <cell r="E195" t="str">
            <v>T</v>
          </cell>
          <cell r="F195">
            <v>13</v>
          </cell>
          <cell r="R195" t="b">
            <v>0</v>
          </cell>
          <cell r="S195" t="b">
            <v>0</v>
          </cell>
          <cell r="T195" t="b">
            <v>0</v>
          </cell>
          <cell r="U195" t="b">
            <v>0</v>
          </cell>
          <cell r="V195">
            <v>17</v>
          </cell>
          <cell r="W195" t="str">
            <v/>
          </cell>
          <cell r="X195">
            <v>0</v>
          </cell>
          <cell r="Y195" t="str">
            <v/>
          </cell>
          <cell r="Z195">
            <v>17</v>
          </cell>
          <cell r="AA195" t="str">
            <v/>
          </cell>
          <cell r="AB195">
            <v>32</v>
          </cell>
          <cell r="AC195" t="str">
            <v/>
          </cell>
          <cell r="AD195">
            <v>116</v>
          </cell>
          <cell r="AE195" t="str">
            <v>Petard, triggered</v>
          </cell>
          <cell r="AF195" t="str">
            <v/>
          </cell>
          <cell r="AG195" t="str">
            <v/>
          </cell>
          <cell r="AH195">
            <v>0</v>
          </cell>
          <cell r="AI195" t="str">
            <v/>
          </cell>
          <cell r="AJ195" t="str">
            <v>Waraxe, Dwarven</v>
          </cell>
          <cell r="AK195">
            <v>7</v>
          </cell>
          <cell r="AL195" t="str">
            <v>Dwarven Waraxe</v>
          </cell>
          <cell r="AM195" t="str">
            <v/>
          </cell>
          <cell r="AN195" t="str">
            <v/>
          </cell>
          <cell r="AO195">
            <v>0</v>
          </cell>
          <cell r="AP195" t="str">
            <v/>
          </cell>
          <cell r="AQ195" t="str">
            <v/>
          </cell>
          <cell r="AR195">
            <v>7</v>
          </cell>
          <cell r="AS195" t="str">
            <v>triggered Petard</v>
          </cell>
        </row>
        <row r="196">
          <cell r="A196" t="str">
            <v>Pick, Dire</v>
          </cell>
          <cell r="B196" t="str">
            <v>Pick, Dire</v>
          </cell>
          <cell r="D196" t="str">
            <v>E</v>
          </cell>
          <cell r="E196" t="str">
            <v>O</v>
          </cell>
          <cell r="F196">
            <v>6</v>
          </cell>
          <cell r="H196">
            <v>20</v>
          </cell>
          <cell r="I196">
            <v>4</v>
          </cell>
          <cell r="L196">
            <v>12</v>
          </cell>
          <cell r="M196" t="str">
            <v>P</v>
          </cell>
          <cell r="P196" t="str">
            <v>X</v>
          </cell>
          <cell r="R196" t="b">
            <v>0</v>
          </cell>
          <cell r="S196" t="b">
            <v>0</v>
          </cell>
          <cell r="T196" t="b">
            <v>0</v>
          </cell>
          <cell r="U196" t="b">
            <v>0</v>
          </cell>
          <cell r="V196">
            <v>17</v>
          </cell>
          <cell r="W196" t="str">
            <v/>
          </cell>
          <cell r="X196">
            <v>0</v>
          </cell>
          <cell r="Y196" t="str">
            <v/>
          </cell>
          <cell r="Z196">
            <v>17</v>
          </cell>
          <cell r="AA196" t="str">
            <v/>
          </cell>
          <cell r="AB196">
            <v>33</v>
          </cell>
          <cell r="AC196" t="str">
            <v>Pick, Dire</v>
          </cell>
          <cell r="AD196">
            <v>117</v>
          </cell>
          <cell r="AE196" t="str">
            <v>Pick, Dire</v>
          </cell>
          <cell r="AF196" t="str">
            <v/>
          </cell>
          <cell r="AG196" t="str">
            <v/>
          </cell>
          <cell r="AH196">
            <v>0</v>
          </cell>
          <cell r="AI196" t="str">
            <v/>
          </cell>
          <cell r="AJ196" t="str">
            <v>Warmace</v>
          </cell>
          <cell r="AK196">
            <v>0</v>
          </cell>
          <cell r="AL196" t="str">
            <v>Warmace</v>
          </cell>
          <cell r="AM196" t="str">
            <v/>
          </cell>
          <cell r="AN196" t="str">
            <v/>
          </cell>
          <cell r="AO196">
            <v>0</v>
          </cell>
          <cell r="AP196" t="str">
            <v/>
          </cell>
          <cell r="AQ196" t="str">
            <v/>
          </cell>
          <cell r="AR196">
            <v>5</v>
          </cell>
          <cell r="AS196" t="str">
            <v>Dire Pick</v>
          </cell>
        </row>
        <row r="197">
          <cell r="A197" t="str">
            <v>Pick, Heavy</v>
          </cell>
          <cell r="B197" t="str">
            <v>Pick, Heavy</v>
          </cell>
          <cell r="D197" t="str">
            <v>M</v>
          </cell>
          <cell r="E197" t="str">
            <v>O</v>
          </cell>
          <cell r="F197">
            <v>5</v>
          </cell>
          <cell r="H197">
            <v>20</v>
          </cell>
          <cell r="I197">
            <v>4</v>
          </cell>
          <cell r="L197">
            <v>6</v>
          </cell>
          <cell r="M197" t="str">
            <v>P</v>
          </cell>
          <cell r="Q197" t="b">
            <v>0</v>
          </cell>
          <cell r="R197" t="b">
            <v>0</v>
          </cell>
          <cell r="S197" t="b">
            <v>0</v>
          </cell>
          <cell r="T197" t="b">
            <v>0</v>
          </cell>
          <cell r="U197" t="b">
            <v>0</v>
          </cell>
          <cell r="V197">
            <v>17</v>
          </cell>
          <cell r="W197" t="str">
            <v/>
          </cell>
          <cell r="X197">
            <v>0</v>
          </cell>
          <cell r="Y197" t="str">
            <v/>
          </cell>
          <cell r="Z197">
            <v>17</v>
          </cell>
          <cell r="AA197" t="str">
            <v/>
          </cell>
          <cell r="AB197">
            <v>34</v>
          </cell>
          <cell r="AC197" t="str">
            <v>Pick, Heavy</v>
          </cell>
          <cell r="AD197">
            <v>117</v>
          </cell>
          <cell r="AE197" t="str">
            <v/>
          </cell>
          <cell r="AF197" t="str">
            <v/>
          </cell>
          <cell r="AG197" t="str">
            <v/>
          </cell>
          <cell r="AH197">
            <v>0</v>
          </cell>
          <cell r="AI197" t="str">
            <v/>
          </cell>
          <cell r="AJ197" t="str">
            <v>Warpike, Dwarven</v>
          </cell>
          <cell r="AK197">
            <v>8</v>
          </cell>
          <cell r="AL197" t="str">
            <v>Dwarven Warpike</v>
          </cell>
          <cell r="AM197" t="str">
            <v/>
          </cell>
          <cell r="AN197" t="str">
            <v/>
          </cell>
          <cell r="AO197">
            <v>0</v>
          </cell>
          <cell r="AP197" t="str">
            <v/>
          </cell>
          <cell r="AQ197" t="str">
            <v/>
          </cell>
          <cell r="AR197">
            <v>5</v>
          </cell>
          <cell r="AS197" t="str">
            <v>Heavy Pick</v>
          </cell>
        </row>
        <row r="198">
          <cell r="A198" t="str">
            <v>Pick, Light</v>
          </cell>
          <cell r="B198" t="str">
            <v>Pick, Light</v>
          </cell>
          <cell r="D198" t="str">
            <v>M</v>
          </cell>
          <cell r="E198" t="str">
            <v>L</v>
          </cell>
          <cell r="F198">
            <v>4</v>
          </cell>
          <cell r="H198">
            <v>20</v>
          </cell>
          <cell r="I198">
            <v>4</v>
          </cell>
          <cell r="L198">
            <v>3</v>
          </cell>
          <cell r="M198" t="str">
            <v>P</v>
          </cell>
          <cell r="Q198" t="b">
            <v>0</v>
          </cell>
          <cell r="R198" t="b">
            <v>0</v>
          </cell>
          <cell r="S198" t="b">
            <v>0</v>
          </cell>
          <cell r="T198" t="b">
            <v>0</v>
          </cell>
          <cell r="U198" t="b">
            <v>0</v>
          </cell>
          <cell r="V198">
            <v>17</v>
          </cell>
          <cell r="W198" t="str">
            <v/>
          </cell>
          <cell r="X198">
            <v>0</v>
          </cell>
          <cell r="Y198" t="str">
            <v/>
          </cell>
          <cell r="Z198">
            <v>17</v>
          </cell>
          <cell r="AA198" t="str">
            <v/>
          </cell>
          <cell r="AB198">
            <v>35</v>
          </cell>
          <cell r="AC198" t="str">
            <v>Pick, Light</v>
          </cell>
          <cell r="AD198">
            <v>117</v>
          </cell>
          <cell r="AE198" t="str">
            <v/>
          </cell>
          <cell r="AF198" t="str">
            <v/>
          </cell>
          <cell r="AG198" t="str">
            <v/>
          </cell>
          <cell r="AH198">
            <v>0</v>
          </cell>
          <cell r="AI198" t="str">
            <v/>
          </cell>
          <cell r="AJ198" t="str">
            <v>Whip</v>
          </cell>
          <cell r="AK198">
            <v>0</v>
          </cell>
          <cell r="AL198" t="str">
            <v>Whip</v>
          </cell>
          <cell r="AM198" t="str">
            <v/>
          </cell>
          <cell r="AN198" t="str">
            <v/>
          </cell>
          <cell r="AO198">
            <v>0</v>
          </cell>
          <cell r="AP198" t="str">
            <v/>
          </cell>
          <cell r="AQ198" t="str">
            <v/>
          </cell>
          <cell r="AR198">
            <v>5</v>
          </cell>
          <cell r="AS198" t="str">
            <v>Light Pick</v>
          </cell>
        </row>
        <row r="199">
          <cell r="A199" t="str">
            <v>Pincer Staff</v>
          </cell>
          <cell r="B199" t="str">
            <v>Pincer Staff</v>
          </cell>
          <cell r="D199" t="str">
            <v>E</v>
          </cell>
          <cell r="E199" t="str">
            <v>T</v>
          </cell>
          <cell r="F199">
            <v>7</v>
          </cell>
          <cell r="H199">
            <v>20</v>
          </cell>
          <cell r="I199">
            <v>2</v>
          </cell>
          <cell r="K199" t="str">
            <v>-</v>
          </cell>
          <cell r="L199">
            <v>15</v>
          </cell>
          <cell r="M199" t="str">
            <v>B</v>
          </cell>
          <cell r="R199" t="b">
            <v>0</v>
          </cell>
          <cell r="S199" t="b">
            <v>0</v>
          </cell>
          <cell r="T199" t="b">
            <v>0</v>
          </cell>
          <cell r="U199" t="b">
            <v>0</v>
          </cell>
          <cell r="V199">
            <v>17</v>
          </cell>
          <cell r="W199" t="str">
            <v/>
          </cell>
          <cell r="X199">
            <v>0</v>
          </cell>
          <cell r="Y199" t="str">
            <v/>
          </cell>
          <cell r="Z199">
            <v>17</v>
          </cell>
          <cell r="AA199" t="str">
            <v/>
          </cell>
          <cell r="AB199">
            <v>35</v>
          </cell>
          <cell r="AC199" t="str">
            <v/>
          </cell>
          <cell r="AD199">
            <v>118</v>
          </cell>
          <cell r="AE199" t="str">
            <v>Pincer Staff</v>
          </cell>
          <cell r="AF199" t="str">
            <v/>
          </cell>
          <cell r="AG199" t="str">
            <v/>
          </cell>
          <cell r="AH199">
            <v>0</v>
          </cell>
          <cell r="AI199" t="str">
            <v/>
          </cell>
          <cell r="AJ199" t="str">
            <v>Whip, Scorpion-tail</v>
          </cell>
          <cell r="AK199">
            <v>5</v>
          </cell>
          <cell r="AL199" t="str">
            <v>Scorpion-tail Whip</v>
          </cell>
          <cell r="AM199" t="str">
            <v/>
          </cell>
          <cell r="AN199" t="str">
            <v/>
          </cell>
          <cell r="AO199">
            <v>0</v>
          </cell>
          <cell r="AP199" t="str">
            <v/>
          </cell>
          <cell r="AQ199" t="str">
            <v/>
          </cell>
          <cell r="AR199">
            <v>0</v>
          </cell>
          <cell r="AS199" t="str">
            <v>Pincer Staff</v>
          </cell>
        </row>
        <row r="200">
          <cell r="A200" t="str">
            <v>Pistol</v>
          </cell>
          <cell r="B200" t="str">
            <v>Pistol</v>
          </cell>
          <cell r="D200" t="str">
            <v>E</v>
          </cell>
          <cell r="E200" t="str">
            <v>R</v>
          </cell>
          <cell r="F200">
            <v>8</v>
          </cell>
          <cell r="H200">
            <v>20</v>
          </cell>
          <cell r="I200">
            <v>3</v>
          </cell>
          <cell r="K200">
            <v>50</v>
          </cell>
          <cell r="L200">
            <v>3</v>
          </cell>
          <cell r="M200" t="str">
            <v>P</v>
          </cell>
          <cell r="Q200" t="b">
            <v>0</v>
          </cell>
          <cell r="R200" t="b">
            <v>0</v>
          </cell>
          <cell r="S200" t="b">
            <v>0</v>
          </cell>
          <cell r="T200" t="b">
            <v>0</v>
          </cell>
          <cell r="U200" t="b">
            <v>0</v>
          </cell>
          <cell r="V200">
            <v>17</v>
          </cell>
          <cell r="W200" t="str">
            <v/>
          </cell>
          <cell r="X200">
            <v>0</v>
          </cell>
          <cell r="Y200" t="str">
            <v/>
          </cell>
          <cell r="Z200">
            <v>17</v>
          </cell>
          <cell r="AA200" t="str">
            <v/>
          </cell>
          <cell r="AB200">
            <v>35</v>
          </cell>
          <cell r="AC200" t="str">
            <v/>
          </cell>
          <cell r="AD200">
            <v>119</v>
          </cell>
          <cell r="AE200" t="str">
            <v>Pistol</v>
          </cell>
          <cell r="AF200" t="str">
            <v/>
          </cell>
          <cell r="AG200" t="str">
            <v/>
          </cell>
          <cell r="AH200">
            <v>0</v>
          </cell>
          <cell r="AI200" t="str">
            <v/>
          </cell>
          <cell r="AJ200" t="str">
            <v>Whip, Stingray</v>
          </cell>
          <cell r="AK200">
            <v>5</v>
          </cell>
          <cell r="AL200" t="str">
            <v>Stingray Whip</v>
          </cell>
          <cell r="AM200" t="str">
            <v/>
          </cell>
          <cell r="AN200" t="str">
            <v/>
          </cell>
          <cell r="AO200">
            <v>0</v>
          </cell>
          <cell r="AP200" t="str">
            <v/>
          </cell>
          <cell r="AQ200" t="str">
            <v/>
          </cell>
          <cell r="AR200">
            <v>0</v>
          </cell>
          <cell r="AS200" t="str">
            <v>Pistol</v>
          </cell>
        </row>
        <row r="201">
          <cell r="A201" t="str">
            <v>Poker</v>
          </cell>
          <cell r="B201" t="str">
            <v>Poker</v>
          </cell>
          <cell r="D201" t="str">
            <v>E</v>
          </cell>
          <cell r="E201" t="str">
            <v>M</v>
          </cell>
          <cell r="F201">
            <v>5</v>
          </cell>
          <cell r="H201">
            <v>20</v>
          </cell>
          <cell r="I201">
            <v>2</v>
          </cell>
          <cell r="L201">
            <v>3</v>
          </cell>
          <cell r="M201" t="str">
            <v>P</v>
          </cell>
          <cell r="Q201" t="b">
            <v>0</v>
          </cell>
          <cell r="R201" t="b">
            <v>0</v>
          </cell>
          <cell r="S201" t="b">
            <v>0</v>
          </cell>
          <cell r="T201" t="b">
            <v>0</v>
          </cell>
          <cell r="U201" t="b">
            <v>0</v>
          </cell>
          <cell r="V201">
            <v>17</v>
          </cell>
          <cell r="W201" t="str">
            <v/>
          </cell>
          <cell r="X201">
            <v>0</v>
          </cell>
          <cell r="Y201" t="str">
            <v/>
          </cell>
          <cell r="Z201">
            <v>17</v>
          </cell>
          <cell r="AA201" t="str">
            <v/>
          </cell>
          <cell r="AB201">
            <v>35</v>
          </cell>
          <cell r="AC201" t="str">
            <v/>
          </cell>
          <cell r="AD201">
            <v>120</v>
          </cell>
          <cell r="AE201" t="str">
            <v>Poker</v>
          </cell>
          <cell r="AF201" t="str">
            <v/>
          </cell>
          <cell r="AG201" t="str">
            <v/>
          </cell>
          <cell r="AH201">
            <v>0</v>
          </cell>
          <cell r="AI201" t="str">
            <v/>
          </cell>
          <cell r="AJ201" t="str">
            <v>Whip-dagger</v>
          </cell>
          <cell r="AK201">
            <v>0</v>
          </cell>
          <cell r="AL201" t="str">
            <v>Whip-dagger</v>
          </cell>
          <cell r="AM201" t="str">
            <v/>
          </cell>
          <cell r="AN201" t="str">
            <v/>
          </cell>
          <cell r="AO201">
            <v>0</v>
          </cell>
          <cell r="AP201" t="str">
            <v/>
          </cell>
          <cell r="AQ201" t="str">
            <v/>
          </cell>
          <cell r="AR201">
            <v>0</v>
          </cell>
          <cell r="AS201" t="str">
            <v>Poker</v>
          </cell>
        </row>
        <row r="202">
          <cell r="A202" t="str">
            <v>Poleaxe, Heavy</v>
          </cell>
          <cell r="B202" t="str">
            <v>Poleaxe, Heavy</v>
          </cell>
          <cell r="D202" t="str">
            <v>E</v>
          </cell>
          <cell r="E202" t="str">
            <v>T</v>
          </cell>
          <cell r="F202">
            <v>10</v>
          </cell>
          <cell r="H202">
            <v>20</v>
          </cell>
          <cell r="I202">
            <v>3</v>
          </cell>
          <cell r="L202">
            <v>15</v>
          </cell>
          <cell r="M202" t="str">
            <v>P/S</v>
          </cell>
          <cell r="R202" t="b">
            <v>0</v>
          </cell>
          <cell r="S202" t="b">
            <v>0</v>
          </cell>
          <cell r="T202" t="b">
            <v>0</v>
          </cell>
          <cell r="U202" t="b">
            <v>0</v>
          </cell>
          <cell r="V202">
            <v>17</v>
          </cell>
          <cell r="W202" t="str">
            <v/>
          </cell>
          <cell r="X202">
            <v>0</v>
          </cell>
          <cell r="Y202" t="str">
            <v/>
          </cell>
          <cell r="Z202">
            <v>17</v>
          </cell>
          <cell r="AA202" t="str">
            <v/>
          </cell>
          <cell r="AB202">
            <v>35</v>
          </cell>
          <cell r="AC202" t="str">
            <v/>
          </cell>
          <cell r="AD202">
            <v>121</v>
          </cell>
          <cell r="AE202" t="str">
            <v>Poleaxe, Heavy</v>
          </cell>
          <cell r="AF202" t="str">
            <v/>
          </cell>
          <cell r="AG202" t="str">
            <v/>
          </cell>
          <cell r="AH202">
            <v>0</v>
          </cell>
          <cell r="AI202" t="str">
            <v/>
          </cell>
          <cell r="AJ202" t="str">
            <v/>
          </cell>
          <cell r="AK202">
            <v>0</v>
          </cell>
          <cell r="AL202" t="str">
            <v/>
          </cell>
          <cell r="AM202" t="str">
            <v/>
          </cell>
          <cell r="AN202" t="str">
            <v/>
          </cell>
          <cell r="AO202">
            <v>0</v>
          </cell>
          <cell r="AP202" t="str">
            <v/>
          </cell>
          <cell r="AQ202" t="str">
            <v/>
          </cell>
          <cell r="AR202">
            <v>8</v>
          </cell>
          <cell r="AS202" t="str">
            <v>Heavy Poleaxe</v>
          </cell>
        </row>
        <row r="203">
          <cell r="A203" t="str">
            <v>Quarterstaff ●</v>
          </cell>
          <cell r="B203" t="str">
            <v>Quarterstaff</v>
          </cell>
          <cell r="D203" t="str">
            <v>S</v>
          </cell>
          <cell r="E203" t="str">
            <v>T</v>
          </cell>
          <cell r="F203">
            <v>5</v>
          </cell>
          <cell r="G203">
            <v>5</v>
          </cell>
          <cell r="H203">
            <v>20</v>
          </cell>
          <cell r="I203">
            <v>2</v>
          </cell>
          <cell r="J203">
            <v>2</v>
          </cell>
          <cell r="L203">
            <v>4</v>
          </cell>
          <cell r="M203" t="str">
            <v>B</v>
          </cell>
          <cell r="P203" t="str">
            <v>U</v>
          </cell>
          <cell r="Q203" t="b">
            <v>0</v>
          </cell>
          <cell r="R203" t="b">
            <v>0</v>
          </cell>
          <cell r="S203" t="b">
            <v>1</v>
          </cell>
          <cell r="T203" t="b">
            <v>1</v>
          </cell>
          <cell r="U203" t="b">
            <v>1</v>
          </cell>
          <cell r="V203">
            <v>17</v>
          </cell>
          <cell r="W203" t="str">
            <v/>
          </cell>
          <cell r="X203">
            <v>0</v>
          </cell>
          <cell r="Y203" t="str">
            <v/>
          </cell>
          <cell r="Z203">
            <v>18</v>
          </cell>
          <cell r="AA203" t="str">
            <v>Quarterstaff</v>
          </cell>
          <cell r="AB203">
            <v>35</v>
          </cell>
          <cell r="AC203" t="str">
            <v/>
          </cell>
          <cell r="AD203">
            <v>121</v>
          </cell>
          <cell r="AE203" t="str">
            <v/>
          </cell>
          <cell r="AF203" t="str">
            <v/>
          </cell>
          <cell r="AG203" t="str">
            <v/>
          </cell>
          <cell r="AH203">
            <v>0</v>
          </cell>
          <cell r="AI203" t="str">
            <v/>
          </cell>
          <cell r="AJ203" t="str">
            <v/>
          </cell>
          <cell r="AK203">
            <v>0</v>
          </cell>
          <cell r="AL203" t="str">
            <v/>
          </cell>
          <cell r="AM203" t="str">
            <v/>
          </cell>
          <cell r="AN203" t="str">
            <v/>
          </cell>
          <cell r="AO203">
            <v>0</v>
          </cell>
          <cell r="AP203" t="str">
            <v/>
          </cell>
          <cell r="AQ203" t="str">
            <v/>
          </cell>
          <cell r="AR203">
            <v>0</v>
          </cell>
          <cell r="AS203" t="str">
            <v>Quarterstaff</v>
          </cell>
        </row>
        <row r="204">
          <cell r="A204" t="str">
            <v>Quickrazor, Gnome</v>
          </cell>
          <cell r="B204" t="str">
            <v>Quickrazor, Gnome</v>
          </cell>
          <cell r="D204" t="str">
            <v>E</v>
          </cell>
          <cell r="E204" t="str">
            <v>L</v>
          </cell>
          <cell r="F204">
            <v>4</v>
          </cell>
          <cell r="H204">
            <v>19</v>
          </cell>
          <cell r="I204">
            <v>2</v>
          </cell>
          <cell r="L204">
            <v>1</v>
          </cell>
          <cell r="M204" t="str">
            <v>S</v>
          </cell>
          <cell r="P204" t="str">
            <v/>
          </cell>
          <cell r="Q204" t="b">
            <v>0</v>
          </cell>
          <cell r="R204" t="b">
            <v>0</v>
          </cell>
          <cell r="S204" t="b">
            <v>0</v>
          </cell>
          <cell r="T204" t="b">
            <v>0</v>
          </cell>
          <cell r="U204" t="b">
            <v>0</v>
          </cell>
          <cell r="V204">
            <v>18</v>
          </cell>
          <cell r="W204" t="str">
            <v>Quarterstaff</v>
          </cell>
          <cell r="X204">
            <v>0</v>
          </cell>
          <cell r="Y204" t="str">
            <v/>
          </cell>
          <cell r="Z204">
            <v>18</v>
          </cell>
          <cell r="AA204" t="str">
            <v/>
          </cell>
          <cell r="AB204">
            <v>35</v>
          </cell>
          <cell r="AC204" t="str">
            <v/>
          </cell>
          <cell r="AD204">
            <v>122</v>
          </cell>
          <cell r="AE204" t="str">
            <v>Quickrazor, Gnome</v>
          </cell>
          <cell r="AF204" t="str">
            <v/>
          </cell>
          <cell r="AG204" t="str">
            <v/>
          </cell>
          <cell r="AH204">
            <v>0</v>
          </cell>
          <cell r="AI204" t="str">
            <v/>
          </cell>
          <cell r="AJ204" t="str">
            <v/>
          </cell>
          <cell r="AK204">
            <v>0</v>
          </cell>
          <cell r="AL204" t="str">
            <v/>
          </cell>
          <cell r="AM204" t="str">
            <v/>
          </cell>
          <cell r="AN204" t="str">
            <v/>
          </cell>
          <cell r="AO204">
            <v>0</v>
          </cell>
          <cell r="AP204" t="str">
            <v/>
          </cell>
          <cell r="AQ204" t="str">
            <v/>
          </cell>
          <cell r="AR204">
            <v>11</v>
          </cell>
          <cell r="AS204" t="str">
            <v>Gnome Quickrazor</v>
          </cell>
        </row>
        <row r="205">
          <cell r="A205" t="str">
            <v>Ramhammer</v>
          </cell>
          <cell r="B205" t="str">
            <v>Ramhammer</v>
          </cell>
          <cell r="D205" t="str">
            <v>E</v>
          </cell>
          <cell r="E205" t="str">
            <v>T</v>
          </cell>
          <cell r="F205">
            <v>7</v>
          </cell>
          <cell r="H205">
            <v>20</v>
          </cell>
          <cell r="I205">
            <v>2</v>
          </cell>
          <cell r="L205">
            <v>15</v>
          </cell>
          <cell r="M205" t="str">
            <v>B</v>
          </cell>
          <cell r="O205" t="b">
            <v>1</v>
          </cell>
          <cell r="R205" t="b">
            <v>0</v>
          </cell>
          <cell r="S205" t="b">
            <v>0</v>
          </cell>
          <cell r="T205" t="b">
            <v>0</v>
          </cell>
          <cell r="U205" t="b">
            <v>0</v>
          </cell>
          <cell r="V205">
            <v>18</v>
          </cell>
          <cell r="W205" t="str">
            <v/>
          </cell>
          <cell r="X205">
            <v>0</v>
          </cell>
          <cell r="Y205" t="str">
            <v/>
          </cell>
          <cell r="Z205">
            <v>18</v>
          </cell>
          <cell r="AA205" t="str">
            <v/>
          </cell>
          <cell r="AB205">
            <v>35</v>
          </cell>
          <cell r="AC205" t="str">
            <v/>
          </cell>
          <cell r="AD205">
            <v>123</v>
          </cell>
          <cell r="AE205" t="str">
            <v>Ramhammer</v>
          </cell>
          <cell r="AF205" t="str">
            <v/>
          </cell>
          <cell r="AG205" t="str">
            <v/>
          </cell>
          <cell r="AH205">
            <v>0</v>
          </cell>
          <cell r="AI205" t="str">
            <v/>
          </cell>
          <cell r="AJ205" t="str">
            <v/>
          </cell>
          <cell r="AK205">
            <v>0</v>
          </cell>
          <cell r="AL205" t="str">
            <v/>
          </cell>
          <cell r="AM205" t="str">
            <v/>
          </cell>
          <cell r="AN205" t="str">
            <v/>
          </cell>
          <cell r="AO205">
            <v>0</v>
          </cell>
          <cell r="AP205" t="str">
            <v/>
          </cell>
          <cell r="AQ205" t="str">
            <v/>
          </cell>
          <cell r="AR205">
            <v>0</v>
          </cell>
          <cell r="AS205" t="str">
            <v>Ramhammer</v>
          </cell>
        </row>
        <row r="206">
          <cell r="A206" t="str">
            <v>Ranseur</v>
          </cell>
          <cell r="B206" t="str">
            <v>Ranseur</v>
          </cell>
          <cell r="D206" t="str">
            <v>M</v>
          </cell>
          <cell r="E206" t="str">
            <v>T</v>
          </cell>
          <cell r="F206">
            <v>9</v>
          </cell>
          <cell r="H206">
            <v>20</v>
          </cell>
          <cell r="I206">
            <v>3</v>
          </cell>
          <cell r="L206">
            <v>12</v>
          </cell>
          <cell r="M206" t="str">
            <v>P</v>
          </cell>
          <cell r="O206" t="b">
            <v>1</v>
          </cell>
          <cell r="R206" t="b">
            <v>0</v>
          </cell>
          <cell r="S206" t="b">
            <v>0</v>
          </cell>
          <cell r="T206" t="b">
            <v>0</v>
          </cell>
          <cell r="U206" t="b">
            <v>0</v>
          </cell>
          <cell r="V206">
            <v>18</v>
          </cell>
          <cell r="W206" t="str">
            <v/>
          </cell>
          <cell r="X206">
            <v>0</v>
          </cell>
          <cell r="Y206" t="str">
            <v/>
          </cell>
          <cell r="Z206">
            <v>18</v>
          </cell>
          <cell r="AA206" t="str">
            <v/>
          </cell>
          <cell r="AB206">
            <v>36</v>
          </cell>
          <cell r="AC206" t="str">
            <v>Ranseur</v>
          </cell>
          <cell r="AD206">
            <v>123</v>
          </cell>
          <cell r="AE206" t="str">
            <v/>
          </cell>
          <cell r="AF206" t="str">
            <v/>
          </cell>
          <cell r="AG206" t="str">
            <v/>
          </cell>
          <cell r="AH206">
            <v>0</v>
          </cell>
          <cell r="AI206" t="str">
            <v/>
          </cell>
          <cell r="AJ206" t="str">
            <v/>
          </cell>
          <cell r="AK206">
            <v>0</v>
          </cell>
          <cell r="AL206" t="str">
            <v/>
          </cell>
          <cell r="AM206" t="str">
            <v/>
          </cell>
          <cell r="AN206" t="str">
            <v/>
          </cell>
          <cell r="AO206">
            <v>0</v>
          </cell>
          <cell r="AP206" t="str">
            <v/>
          </cell>
          <cell r="AQ206" t="str">
            <v/>
          </cell>
          <cell r="AR206">
            <v>0</v>
          </cell>
          <cell r="AS206" t="str">
            <v>Ranseur</v>
          </cell>
        </row>
        <row r="207">
          <cell r="A207" t="str">
            <v>Rapier</v>
          </cell>
          <cell r="B207" t="str">
            <v>Rapier</v>
          </cell>
          <cell r="D207" t="str">
            <v>M</v>
          </cell>
          <cell r="E207" t="str">
            <v>O</v>
          </cell>
          <cell r="F207">
            <v>5</v>
          </cell>
          <cell r="H207">
            <v>18</v>
          </cell>
          <cell r="I207">
            <v>2</v>
          </cell>
          <cell r="L207">
            <v>2</v>
          </cell>
          <cell r="M207" t="str">
            <v>P</v>
          </cell>
          <cell r="P207" t="str">
            <v>F</v>
          </cell>
          <cell r="Q207" t="b">
            <v>0</v>
          </cell>
          <cell r="R207" t="b">
            <v>0</v>
          </cell>
          <cell r="S207" t="b">
            <v>0</v>
          </cell>
          <cell r="T207" t="b">
            <v>0</v>
          </cell>
          <cell r="U207" t="b">
            <v>0</v>
          </cell>
          <cell r="V207">
            <v>18</v>
          </cell>
          <cell r="W207" t="str">
            <v/>
          </cell>
          <cell r="X207">
            <v>0</v>
          </cell>
          <cell r="Y207" t="str">
            <v/>
          </cell>
          <cell r="Z207">
            <v>18</v>
          </cell>
          <cell r="AA207" t="str">
            <v/>
          </cell>
          <cell r="AB207">
            <v>37</v>
          </cell>
          <cell r="AC207" t="str">
            <v>Rapier</v>
          </cell>
          <cell r="AD207">
            <v>123</v>
          </cell>
          <cell r="AE207" t="str">
            <v/>
          </cell>
          <cell r="AF207" t="str">
            <v/>
          </cell>
          <cell r="AG207" t="str">
            <v/>
          </cell>
          <cell r="AH207">
            <v>0</v>
          </cell>
          <cell r="AI207" t="str">
            <v/>
          </cell>
          <cell r="AJ207" t="str">
            <v/>
          </cell>
          <cell r="AK207">
            <v>0</v>
          </cell>
          <cell r="AL207" t="str">
            <v/>
          </cell>
          <cell r="AM207" t="str">
            <v/>
          </cell>
          <cell r="AN207" t="str">
            <v/>
          </cell>
          <cell r="AO207">
            <v>0</v>
          </cell>
          <cell r="AP207" t="str">
            <v/>
          </cell>
          <cell r="AQ207" t="str">
            <v/>
          </cell>
          <cell r="AR207">
            <v>0</v>
          </cell>
          <cell r="AS207" t="str">
            <v>Rapier</v>
          </cell>
        </row>
        <row r="208">
          <cell r="A208" t="str">
            <v>Rapier, Parthian</v>
          </cell>
          <cell r="B208" t="str">
            <v>Rapier, Parthian</v>
          </cell>
          <cell r="D208" t="str">
            <v>E</v>
          </cell>
          <cell r="E208" t="str">
            <v>M</v>
          </cell>
          <cell r="F208">
            <v>5</v>
          </cell>
          <cell r="G208">
            <v>7</v>
          </cell>
          <cell r="H208">
            <v>18</v>
          </cell>
          <cell r="I208">
            <v>2</v>
          </cell>
          <cell r="J208">
            <v>3</v>
          </cell>
          <cell r="K208">
            <v>50</v>
          </cell>
          <cell r="L208">
            <v>5</v>
          </cell>
          <cell r="M208" t="str">
            <v>P</v>
          </cell>
          <cell r="R208" t="b">
            <v>0</v>
          </cell>
          <cell r="S208" t="b">
            <v>0</v>
          </cell>
          <cell r="T208" t="b">
            <v>0</v>
          </cell>
          <cell r="U208" t="b">
            <v>0</v>
          </cell>
          <cell r="V208">
            <v>18</v>
          </cell>
          <cell r="W208" t="str">
            <v/>
          </cell>
          <cell r="X208">
            <v>0</v>
          </cell>
          <cell r="Y208" t="str">
            <v/>
          </cell>
          <cell r="Z208">
            <v>18</v>
          </cell>
          <cell r="AA208" t="str">
            <v/>
          </cell>
          <cell r="AB208">
            <v>37</v>
          </cell>
          <cell r="AC208" t="str">
            <v/>
          </cell>
          <cell r="AD208">
            <v>124</v>
          </cell>
          <cell r="AE208" t="str">
            <v>Rapier, Parthian</v>
          </cell>
          <cell r="AF208" t="str">
            <v/>
          </cell>
          <cell r="AG208" t="str">
            <v/>
          </cell>
          <cell r="AH208">
            <v>0</v>
          </cell>
          <cell r="AI208" t="str">
            <v/>
          </cell>
          <cell r="AJ208" t="str">
            <v/>
          </cell>
          <cell r="AK208">
            <v>0</v>
          </cell>
          <cell r="AL208" t="str">
            <v/>
          </cell>
          <cell r="AM208" t="str">
            <v/>
          </cell>
          <cell r="AN208" t="str">
            <v/>
          </cell>
          <cell r="AO208">
            <v>0</v>
          </cell>
          <cell r="AP208" t="str">
            <v/>
          </cell>
          <cell r="AQ208" t="str">
            <v/>
          </cell>
          <cell r="AR208">
            <v>7</v>
          </cell>
          <cell r="AS208" t="str">
            <v>Parthian Rapier</v>
          </cell>
        </row>
        <row r="209">
          <cell r="A209" t="str">
            <v>Rapier, Quickblade</v>
          </cell>
          <cell r="B209" t="str">
            <v>Rapier, Quickblade</v>
          </cell>
          <cell r="D209" t="str">
            <v>E</v>
          </cell>
          <cell r="E209" t="str">
            <v>O</v>
          </cell>
          <cell r="F209">
            <v>5</v>
          </cell>
          <cell r="H209">
            <v>18</v>
          </cell>
          <cell r="I209">
            <v>2</v>
          </cell>
          <cell r="L209">
            <v>3</v>
          </cell>
          <cell r="M209" t="str">
            <v>P</v>
          </cell>
          <cell r="R209" t="b">
            <v>0</v>
          </cell>
          <cell r="S209" t="b">
            <v>0</v>
          </cell>
          <cell r="T209" t="b">
            <v>0</v>
          </cell>
          <cell r="U209" t="b">
            <v>0</v>
          </cell>
          <cell r="V209">
            <v>18</v>
          </cell>
          <cell r="W209" t="str">
            <v/>
          </cell>
          <cell r="X209">
            <v>0</v>
          </cell>
          <cell r="Y209" t="str">
            <v/>
          </cell>
          <cell r="Z209">
            <v>18</v>
          </cell>
          <cell r="AA209" t="str">
            <v/>
          </cell>
          <cell r="AB209">
            <v>37</v>
          </cell>
          <cell r="AC209" t="str">
            <v/>
          </cell>
          <cell r="AD209">
            <v>125</v>
          </cell>
          <cell r="AE209" t="str">
            <v>Rapier, Quickblade</v>
          </cell>
          <cell r="AF209" t="str">
            <v/>
          </cell>
          <cell r="AG209" t="str">
            <v/>
          </cell>
          <cell r="AH209">
            <v>0</v>
          </cell>
          <cell r="AI209" t="str">
            <v/>
          </cell>
          <cell r="AJ209" t="str">
            <v/>
          </cell>
          <cell r="AK209">
            <v>0</v>
          </cell>
          <cell r="AL209" t="str">
            <v/>
          </cell>
          <cell r="AM209" t="str">
            <v/>
          </cell>
          <cell r="AN209" t="str">
            <v/>
          </cell>
          <cell r="AO209">
            <v>0</v>
          </cell>
          <cell r="AP209" t="str">
            <v/>
          </cell>
          <cell r="AQ209" t="str">
            <v/>
          </cell>
          <cell r="AR209">
            <v>7</v>
          </cell>
          <cell r="AS209" t="str">
            <v>Quickblade Rapier</v>
          </cell>
        </row>
        <row r="210">
          <cell r="A210" t="str">
            <v>Razored armor</v>
          </cell>
          <cell r="B210" t="str">
            <v>Razored armor</v>
          </cell>
          <cell r="D210" t="str">
            <v>M</v>
          </cell>
          <cell r="E210" t="str">
            <v>L</v>
          </cell>
          <cell r="F210">
            <v>5</v>
          </cell>
          <cell r="H210">
            <v>20</v>
          </cell>
          <cell r="I210">
            <v>2</v>
          </cell>
          <cell r="L210">
            <v>0</v>
          </cell>
          <cell r="M210" t="str">
            <v>S</v>
          </cell>
          <cell r="R210" t="b">
            <v>0</v>
          </cell>
          <cell r="S210" t="b">
            <v>0</v>
          </cell>
          <cell r="T210" t="b">
            <v>0</v>
          </cell>
          <cell r="U210" t="b">
            <v>0</v>
          </cell>
          <cell r="V210">
            <v>18</v>
          </cell>
          <cell r="W210" t="str">
            <v/>
          </cell>
          <cell r="X210">
            <v>0</v>
          </cell>
          <cell r="Y210" t="str">
            <v/>
          </cell>
          <cell r="Z210">
            <v>18</v>
          </cell>
          <cell r="AA210" t="str">
            <v/>
          </cell>
          <cell r="AB210">
            <v>38</v>
          </cell>
          <cell r="AC210" t="str">
            <v>Razored armor</v>
          </cell>
          <cell r="AD210">
            <v>125</v>
          </cell>
          <cell r="AE210" t="str">
            <v/>
          </cell>
          <cell r="AF210" t="str">
            <v/>
          </cell>
          <cell r="AG210" t="str">
            <v/>
          </cell>
          <cell r="AH210">
            <v>0</v>
          </cell>
          <cell r="AI210" t="str">
            <v/>
          </cell>
          <cell r="AJ210" t="str">
            <v/>
          </cell>
          <cell r="AK210">
            <v>0</v>
          </cell>
          <cell r="AL210" t="str">
            <v/>
          </cell>
          <cell r="AM210" t="str">
            <v/>
          </cell>
          <cell r="AN210" t="str">
            <v/>
          </cell>
          <cell r="AO210">
            <v>0</v>
          </cell>
          <cell r="AP210" t="str">
            <v/>
          </cell>
          <cell r="AQ210" t="str">
            <v/>
          </cell>
          <cell r="AR210">
            <v>0</v>
          </cell>
          <cell r="AS210" t="str">
            <v>Razored armor</v>
          </cell>
        </row>
        <row r="211">
          <cell r="A211" t="str">
            <v>Razored shield, light</v>
          </cell>
          <cell r="B211" t="str">
            <v>Razored shield, light</v>
          </cell>
          <cell r="D211" t="str">
            <v>M</v>
          </cell>
          <cell r="E211" t="str">
            <v>L</v>
          </cell>
          <cell r="F211">
            <v>4</v>
          </cell>
          <cell r="H211">
            <v>20</v>
          </cell>
          <cell r="I211">
            <v>2</v>
          </cell>
          <cell r="K211" t="str">
            <v>S</v>
          </cell>
          <cell r="L211">
            <v>0</v>
          </cell>
          <cell r="M211" t="str">
            <v>S</v>
          </cell>
          <cell r="R211" t="b">
            <v>0</v>
          </cell>
          <cell r="S211" t="b">
            <v>0</v>
          </cell>
          <cell r="T211" t="b">
            <v>0</v>
          </cell>
          <cell r="U211" t="b">
            <v>0</v>
          </cell>
          <cell r="V211">
            <v>18</v>
          </cell>
          <cell r="W211" t="str">
            <v/>
          </cell>
          <cell r="X211">
            <v>0</v>
          </cell>
          <cell r="Y211" t="str">
            <v/>
          </cell>
          <cell r="Z211">
            <v>18</v>
          </cell>
          <cell r="AA211" t="str">
            <v/>
          </cell>
          <cell r="AB211">
            <v>39</v>
          </cell>
          <cell r="AC211" t="str">
            <v>Razored shield, light</v>
          </cell>
          <cell r="AD211">
            <v>125</v>
          </cell>
          <cell r="AE211" t="str">
            <v/>
          </cell>
          <cell r="AF211" t="str">
            <v/>
          </cell>
          <cell r="AG211" t="str">
            <v/>
          </cell>
          <cell r="AH211">
            <v>0</v>
          </cell>
          <cell r="AI211" t="str">
            <v/>
          </cell>
          <cell r="AJ211" t="str">
            <v/>
          </cell>
          <cell r="AK211">
            <v>0</v>
          </cell>
          <cell r="AL211" t="str">
            <v/>
          </cell>
          <cell r="AM211" t="str">
            <v/>
          </cell>
          <cell r="AN211" t="str">
            <v/>
          </cell>
          <cell r="AO211">
            <v>0</v>
          </cell>
          <cell r="AP211" t="str">
            <v/>
          </cell>
          <cell r="AQ211" t="str">
            <v/>
          </cell>
          <cell r="AR211">
            <v>15</v>
          </cell>
          <cell r="AS211" t="str">
            <v>light Razored shield</v>
          </cell>
        </row>
        <row r="212">
          <cell r="A212" t="str">
            <v>Razored shield, heavy</v>
          </cell>
          <cell r="B212" t="str">
            <v>Razored shield, heavy</v>
          </cell>
          <cell r="D212" t="str">
            <v>M</v>
          </cell>
          <cell r="E212" t="str">
            <v>O</v>
          </cell>
          <cell r="F212">
            <v>5</v>
          </cell>
          <cell r="H212">
            <v>20</v>
          </cell>
          <cell r="I212">
            <v>2</v>
          </cell>
          <cell r="K212" t="str">
            <v>S</v>
          </cell>
          <cell r="L212">
            <v>0</v>
          </cell>
          <cell r="M212" t="str">
            <v>S</v>
          </cell>
          <cell r="R212" t="b">
            <v>0</v>
          </cell>
          <cell r="S212" t="b">
            <v>0</v>
          </cell>
          <cell r="T212" t="b">
            <v>0</v>
          </cell>
          <cell r="U212" t="b">
            <v>0</v>
          </cell>
          <cell r="V212">
            <v>18</v>
          </cell>
          <cell r="W212" t="str">
            <v/>
          </cell>
          <cell r="X212">
            <v>0</v>
          </cell>
          <cell r="Y212" t="str">
            <v/>
          </cell>
          <cell r="Z212">
            <v>18</v>
          </cell>
          <cell r="AA212" t="str">
            <v/>
          </cell>
          <cell r="AB212">
            <v>40</v>
          </cell>
          <cell r="AC212" t="str">
            <v>Razored shield, heavy</v>
          </cell>
          <cell r="AD212">
            <v>125</v>
          </cell>
          <cell r="AE212" t="str">
            <v/>
          </cell>
          <cell r="AF212" t="str">
            <v/>
          </cell>
          <cell r="AG212" t="str">
            <v/>
          </cell>
          <cell r="AH212">
            <v>0</v>
          </cell>
          <cell r="AI212" t="str">
            <v/>
          </cell>
          <cell r="AJ212" t="str">
            <v/>
          </cell>
          <cell r="AK212">
            <v>0</v>
          </cell>
          <cell r="AL212" t="str">
            <v/>
          </cell>
          <cell r="AM212" t="str">
            <v/>
          </cell>
          <cell r="AN212" t="str">
            <v/>
          </cell>
          <cell r="AO212">
            <v>0</v>
          </cell>
          <cell r="AP212" t="str">
            <v/>
          </cell>
          <cell r="AQ212" t="str">
            <v/>
          </cell>
          <cell r="AR212">
            <v>15</v>
          </cell>
          <cell r="AS212" t="str">
            <v>heavy Razored shield</v>
          </cell>
        </row>
        <row r="213">
          <cell r="A213" t="str">
            <v>Ribbonweave</v>
          </cell>
          <cell r="B213" t="str">
            <v>Ribbonweave</v>
          </cell>
          <cell r="D213" t="str">
            <v>E</v>
          </cell>
          <cell r="E213" t="str">
            <v>O</v>
          </cell>
          <cell r="F213">
            <v>6</v>
          </cell>
          <cell r="H213">
            <v>19</v>
          </cell>
          <cell r="I213">
            <v>2</v>
          </cell>
          <cell r="L213">
            <v>3</v>
          </cell>
          <cell r="M213" t="str">
            <v>S</v>
          </cell>
          <cell r="R213" t="b">
            <v>0</v>
          </cell>
          <cell r="S213" t="b">
            <v>0</v>
          </cell>
          <cell r="T213" t="b">
            <v>0</v>
          </cell>
          <cell r="U213" t="b">
            <v>0</v>
          </cell>
          <cell r="V213">
            <v>18</v>
          </cell>
          <cell r="W213" t="str">
            <v/>
          </cell>
          <cell r="X213">
            <v>0</v>
          </cell>
          <cell r="Y213" t="str">
            <v/>
          </cell>
          <cell r="Z213">
            <v>18</v>
          </cell>
          <cell r="AA213" t="str">
            <v/>
          </cell>
          <cell r="AB213">
            <v>40</v>
          </cell>
          <cell r="AC213" t="str">
            <v/>
          </cell>
          <cell r="AD213">
            <v>126</v>
          </cell>
          <cell r="AE213" t="str">
            <v>Ribbonweave</v>
          </cell>
          <cell r="AF213" t="str">
            <v/>
          </cell>
          <cell r="AG213" t="str">
            <v/>
          </cell>
          <cell r="AH213">
            <v>0</v>
          </cell>
          <cell r="AI213" t="str">
            <v/>
          </cell>
          <cell r="AJ213" t="str">
            <v/>
          </cell>
          <cell r="AK213">
            <v>0</v>
          </cell>
          <cell r="AL213" t="str">
            <v/>
          </cell>
          <cell r="AM213" t="str">
            <v/>
          </cell>
          <cell r="AN213" t="str">
            <v/>
          </cell>
          <cell r="AO213">
            <v>0</v>
          </cell>
          <cell r="AP213" t="str">
            <v/>
          </cell>
          <cell r="AQ213" t="str">
            <v/>
          </cell>
          <cell r="AR213">
            <v>0</v>
          </cell>
          <cell r="AS213" t="str">
            <v>Ribbonweave</v>
          </cell>
        </row>
        <row r="214">
          <cell r="A214" t="str">
            <v>Ripper</v>
          </cell>
          <cell r="B214" t="str">
            <v>Ripper</v>
          </cell>
          <cell r="D214" t="str">
            <v>M</v>
          </cell>
          <cell r="E214" t="str">
            <v>T</v>
          </cell>
          <cell r="F214">
            <v>10</v>
          </cell>
          <cell r="H214">
            <v>19</v>
          </cell>
          <cell r="I214">
            <v>2</v>
          </cell>
          <cell r="L214">
            <v>9</v>
          </cell>
          <cell r="M214" t="str">
            <v>P</v>
          </cell>
          <cell r="R214" t="b">
            <v>0</v>
          </cell>
          <cell r="S214" t="b">
            <v>0</v>
          </cell>
          <cell r="T214" t="b">
            <v>0</v>
          </cell>
          <cell r="U214" t="b">
            <v>0</v>
          </cell>
          <cell r="V214">
            <v>18</v>
          </cell>
          <cell r="W214" t="str">
            <v/>
          </cell>
          <cell r="X214">
            <v>0</v>
          </cell>
          <cell r="Y214" t="str">
            <v/>
          </cell>
          <cell r="Z214">
            <v>18</v>
          </cell>
          <cell r="AA214" t="str">
            <v/>
          </cell>
          <cell r="AB214">
            <v>41</v>
          </cell>
          <cell r="AC214" t="str">
            <v>Ripper</v>
          </cell>
          <cell r="AD214">
            <v>126</v>
          </cell>
          <cell r="AE214" t="str">
            <v/>
          </cell>
          <cell r="AF214" t="str">
            <v/>
          </cell>
          <cell r="AG214" t="str">
            <v/>
          </cell>
          <cell r="AH214">
            <v>0</v>
          </cell>
          <cell r="AI214" t="str">
            <v/>
          </cell>
          <cell r="AJ214" t="str">
            <v/>
          </cell>
          <cell r="AK214">
            <v>0</v>
          </cell>
          <cell r="AL214" t="str">
            <v/>
          </cell>
          <cell r="AM214" t="str">
            <v/>
          </cell>
          <cell r="AN214" t="str">
            <v/>
          </cell>
          <cell r="AO214">
            <v>0</v>
          </cell>
          <cell r="AP214" t="str">
            <v/>
          </cell>
          <cell r="AQ214" t="str">
            <v/>
          </cell>
          <cell r="AR214">
            <v>0</v>
          </cell>
          <cell r="AS214" t="str">
            <v>Ripper</v>
          </cell>
        </row>
        <row r="215">
          <cell r="A215" t="str">
            <v>Ritiik</v>
          </cell>
          <cell r="B215" t="str">
            <v>Ritiik</v>
          </cell>
          <cell r="D215" t="str">
            <v>E</v>
          </cell>
          <cell r="E215" t="str">
            <v>T</v>
          </cell>
          <cell r="F215">
            <v>6</v>
          </cell>
          <cell r="H215">
            <v>20</v>
          </cell>
          <cell r="I215">
            <v>3</v>
          </cell>
          <cell r="L215">
            <v>6</v>
          </cell>
          <cell r="M215" t="str">
            <v>P</v>
          </cell>
          <cell r="R215" t="b">
            <v>0</v>
          </cell>
          <cell r="S215" t="b">
            <v>0</v>
          </cell>
          <cell r="T215" t="b">
            <v>0</v>
          </cell>
          <cell r="U215" t="b">
            <v>0</v>
          </cell>
          <cell r="V215">
            <v>18</v>
          </cell>
          <cell r="W215" t="str">
            <v/>
          </cell>
          <cell r="X215">
            <v>0</v>
          </cell>
          <cell r="Y215" t="str">
            <v/>
          </cell>
          <cell r="Z215">
            <v>18</v>
          </cell>
          <cell r="AA215" t="str">
            <v/>
          </cell>
          <cell r="AB215">
            <v>41</v>
          </cell>
          <cell r="AC215" t="str">
            <v/>
          </cell>
          <cell r="AD215">
            <v>127</v>
          </cell>
          <cell r="AE215" t="str">
            <v>Ritiik</v>
          </cell>
          <cell r="AF215" t="str">
            <v/>
          </cell>
          <cell r="AG215" t="str">
            <v/>
          </cell>
          <cell r="AH215">
            <v>0</v>
          </cell>
          <cell r="AI215" t="str">
            <v/>
          </cell>
          <cell r="AJ215" t="str">
            <v/>
          </cell>
          <cell r="AK215">
            <v>0</v>
          </cell>
          <cell r="AL215" t="str">
            <v/>
          </cell>
          <cell r="AM215" t="str">
            <v/>
          </cell>
          <cell r="AN215" t="str">
            <v/>
          </cell>
          <cell r="AO215">
            <v>0</v>
          </cell>
          <cell r="AP215" t="str">
            <v/>
          </cell>
          <cell r="AQ215" t="str">
            <v/>
          </cell>
          <cell r="AR215">
            <v>0</v>
          </cell>
          <cell r="AS215" t="str">
            <v>Ritiik</v>
          </cell>
        </row>
        <row r="216">
          <cell r="A216" t="str">
            <v>Sai</v>
          </cell>
          <cell r="B216" t="str">
            <v>Sai</v>
          </cell>
          <cell r="D216" t="str">
            <v>E</v>
          </cell>
          <cell r="E216" t="str">
            <v>L</v>
          </cell>
          <cell r="F216">
            <v>4</v>
          </cell>
          <cell r="H216">
            <v>20</v>
          </cell>
          <cell r="I216">
            <v>2</v>
          </cell>
          <cell r="K216">
            <v>10</v>
          </cell>
          <cell r="L216">
            <v>1</v>
          </cell>
          <cell r="M216" t="str">
            <v>B</v>
          </cell>
          <cell r="P216" t="str">
            <v>U</v>
          </cell>
          <cell r="Q216" t="b">
            <v>0</v>
          </cell>
          <cell r="R216" t="b">
            <v>0</v>
          </cell>
          <cell r="S216" t="b">
            <v>0</v>
          </cell>
          <cell r="T216" t="b">
            <v>0</v>
          </cell>
          <cell r="U216" t="b">
            <v>0</v>
          </cell>
          <cell r="V216">
            <v>18</v>
          </cell>
          <cell r="W216" t="str">
            <v/>
          </cell>
          <cell r="X216">
            <v>0</v>
          </cell>
          <cell r="Y216" t="str">
            <v/>
          </cell>
          <cell r="Z216">
            <v>18</v>
          </cell>
          <cell r="AA216" t="str">
            <v/>
          </cell>
          <cell r="AB216">
            <v>41</v>
          </cell>
          <cell r="AC216" t="str">
            <v/>
          </cell>
          <cell r="AD216">
            <v>128</v>
          </cell>
          <cell r="AE216" t="str">
            <v>Sai</v>
          </cell>
          <cell r="AF216" t="str">
            <v/>
          </cell>
          <cell r="AG216" t="str">
            <v/>
          </cell>
          <cell r="AH216">
            <v>0</v>
          </cell>
          <cell r="AI216" t="str">
            <v/>
          </cell>
          <cell r="AJ216" t="str">
            <v/>
          </cell>
          <cell r="AK216">
            <v>0</v>
          </cell>
          <cell r="AL216" t="str">
            <v/>
          </cell>
          <cell r="AM216" t="str">
            <v/>
          </cell>
          <cell r="AN216" t="str">
            <v/>
          </cell>
          <cell r="AO216">
            <v>0</v>
          </cell>
          <cell r="AP216" t="str">
            <v/>
          </cell>
          <cell r="AQ216" t="str">
            <v/>
          </cell>
          <cell r="AR216">
            <v>0</v>
          </cell>
          <cell r="AS216" t="str">
            <v>Sai</v>
          </cell>
        </row>
        <row r="217">
          <cell r="A217" t="str">
            <v>Sandblaster</v>
          </cell>
          <cell r="B217" t="str">
            <v>Sandblaster</v>
          </cell>
          <cell r="D217" t="str">
            <v>E</v>
          </cell>
          <cell r="E217" t="str">
            <v>R</v>
          </cell>
          <cell r="F217">
            <v>5</v>
          </cell>
          <cell r="K217">
            <v>10</v>
          </cell>
          <cell r="L217">
            <v>2</v>
          </cell>
          <cell r="M217" t="str">
            <v>B</v>
          </cell>
          <cell r="Q217" t="b">
            <v>0</v>
          </cell>
          <cell r="R217" t="b">
            <v>0</v>
          </cell>
          <cell r="S217" t="b">
            <v>0</v>
          </cell>
          <cell r="T217" t="b">
            <v>0</v>
          </cell>
          <cell r="U217" t="b">
            <v>0</v>
          </cell>
          <cell r="V217">
            <v>18</v>
          </cell>
          <cell r="W217" t="str">
            <v/>
          </cell>
          <cell r="X217">
            <v>0</v>
          </cell>
          <cell r="Y217" t="str">
            <v/>
          </cell>
          <cell r="Z217">
            <v>18</v>
          </cell>
          <cell r="AA217" t="str">
            <v/>
          </cell>
          <cell r="AB217">
            <v>41</v>
          </cell>
          <cell r="AC217" t="str">
            <v/>
          </cell>
          <cell r="AD217">
            <v>129</v>
          </cell>
          <cell r="AE217" t="str">
            <v>Sandblaster</v>
          </cell>
          <cell r="AF217" t="str">
            <v/>
          </cell>
          <cell r="AG217" t="str">
            <v/>
          </cell>
          <cell r="AH217">
            <v>0</v>
          </cell>
          <cell r="AI217" t="str">
            <v/>
          </cell>
          <cell r="AJ217" t="str">
            <v/>
          </cell>
          <cell r="AK217">
            <v>0</v>
          </cell>
          <cell r="AL217" t="str">
            <v/>
          </cell>
          <cell r="AM217" t="str">
            <v/>
          </cell>
          <cell r="AN217" t="str">
            <v/>
          </cell>
          <cell r="AO217">
            <v>0</v>
          </cell>
          <cell r="AP217" t="str">
            <v/>
          </cell>
          <cell r="AQ217" t="str">
            <v/>
          </cell>
          <cell r="AR217">
            <v>0</v>
          </cell>
          <cell r="AS217" t="str">
            <v>Sandblaster</v>
          </cell>
        </row>
        <row r="218">
          <cell r="A218" t="str">
            <v>Sand Pipe</v>
          </cell>
          <cell r="B218" t="str">
            <v>Sand Pipe</v>
          </cell>
          <cell r="D218" t="str">
            <v>E</v>
          </cell>
          <cell r="E218" t="str">
            <v>R</v>
          </cell>
          <cell r="L218">
            <v>1</v>
          </cell>
          <cell r="R218" t="b">
            <v>0</v>
          </cell>
          <cell r="S218" t="b">
            <v>0</v>
          </cell>
          <cell r="T218" t="b">
            <v>0</v>
          </cell>
          <cell r="U218" t="b">
            <v>0</v>
          </cell>
          <cell r="V218">
            <v>18</v>
          </cell>
          <cell r="W218" t="str">
            <v/>
          </cell>
          <cell r="X218">
            <v>0</v>
          </cell>
          <cell r="Y218" t="str">
            <v/>
          </cell>
          <cell r="Z218">
            <v>18</v>
          </cell>
          <cell r="AA218" t="str">
            <v/>
          </cell>
          <cell r="AB218">
            <v>41</v>
          </cell>
          <cell r="AC218" t="str">
            <v/>
          </cell>
          <cell r="AD218">
            <v>130</v>
          </cell>
          <cell r="AE218" t="str">
            <v>Sand Pipe</v>
          </cell>
          <cell r="AF218" t="str">
            <v/>
          </cell>
          <cell r="AG218" t="str">
            <v/>
          </cell>
          <cell r="AH218">
            <v>0</v>
          </cell>
          <cell r="AI218" t="str">
            <v/>
          </cell>
          <cell r="AJ218" t="str">
            <v/>
          </cell>
          <cell r="AK218">
            <v>0</v>
          </cell>
          <cell r="AL218" t="str">
            <v/>
          </cell>
          <cell r="AM218" t="str">
            <v/>
          </cell>
          <cell r="AN218" t="str">
            <v/>
          </cell>
          <cell r="AO218">
            <v>0</v>
          </cell>
          <cell r="AP218" t="str">
            <v/>
          </cell>
          <cell r="AQ218" t="str">
            <v/>
          </cell>
          <cell r="AR218">
            <v>0</v>
          </cell>
          <cell r="AS218" t="str">
            <v>Sand Pipe</v>
          </cell>
        </row>
        <row r="219">
          <cell r="A219" t="str">
            <v>Sap</v>
          </cell>
          <cell r="B219" t="str">
            <v>Sap</v>
          </cell>
          <cell r="D219" t="str">
            <v>M</v>
          </cell>
          <cell r="E219" t="str">
            <v>L</v>
          </cell>
          <cell r="F219">
            <v>5</v>
          </cell>
          <cell r="H219">
            <v>20</v>
          </cell>
          <cell r="I219">
            <v>2</v>
          </cell>
          <cell r="L219">
            <v>2</v>
          </cell>
          <cell r="M219" t="str">
            <v>B</v>
          </cell>
          <cell r="N219" t="str">
            <v>S</v>
          </cell>
          <cell r="Q219" t="b">
            <v>0</v>
          </cell>
          <cell r="R219" t="b">
            <v>0</v>
          </cell>
          <cell r="S219" t="b">
            <v>0</v>
          </cell>
          <cell r="T219" t="b">
            <v>0</v>
          </cell>
          <cell r="U219" t="b">
            <v>0</v>
          </cell>
          <cell r="V219">
            <v>18</v>
          </cell>
          <cell r="W219" t="str">
            <v/>
          </cell>
          <cell r="X219">
            <v>0</v>
          </cell>
          <cell r="Y219" t="str">
            <v/>
          </cell>
          <cell r="Z219">
            <v>18</v>
          </cell>
          <cell r="AA219" t="str">
            <v/>
          </cell>
          <cell r="AB219">
            <v>42</v>
          </cell>
          <cell r="AC219" t="str">
            <v>Sap</v>
          </cell>
          <cell r="AD219">
            <v>130</v>
          </cell>
          <cell r="AE219" t="str">
            <v/>
          </cell>
          <cell r="AF219" t="str">
            <v/>
          </cell>
          <cell r="AG219" t="str">
            <v/>
          </cell>
          <cell r="AH219">
            <v>0</v>
          </cell>
          <cell r="AI219" t="str">
            <v/>
          </cell>
          <cell r="AJ219" t="str">
            <v/>
          </cell>
          <cell r="AK219">
            <v>0</v>
          </cell>
          <cell r="AL219" t="str">
            <v/>
          </cell>
          <cell r="AM219" t="str">
            <v/>
          </cell>
          <cell r="AN219" t="str">
            <v/>
          </cell>
          <cell r="AO219">
            <v>0</v>
          </cell>
          <cell r="AP219" t="str">
            <v/>
          </cell>
          <cell r="AQ219" t="str">
            <v/>
          </cell>
          <cell r="AR219">
            <v>0</v>
          </cell>
          <cell r="AS219" t="str">
            <v>Sap</v>
          </cell>
        </row>
        <row r="220">
          <cell r="A220" t="str">
            <v>Scimitar</v>
          </cell>
          <cell r="B220" t="str">
            <v>Scimitar</v>
          </cell>
          <cell r="D220" t="str">
            <v>M</v>
          </cell>
          <cell r="E220" t="str">
            <v>O</v>
          </cell>
          <cell r="F220">
            <v>5</v>
          </cell>
          <cell r="H220">
            <v>18</v>
          </cell>
          <cell r="I220">
            <v>2</v>
          </cell>
          <cell r="L220">
            <v>4</v>
          </cell>
          <cell r="M220" t="str">
            <v>S</v>
          </cell>
          <cell r="Q220" t="b">
            <v>0</v>
          </cell>
          <cell r="R220" t="b">
            <v>0</v>
          </cell>
          <cell r="S220" t="b">
            <v>0</v>
          </cell>
          <cell r="T220" t="b">
            <v>0</v>
          </cell>
          <cell r="U220" t="b">
            <v>0</v>
          </cell>
          <cell r="V220">
            <v>18</v>
          </cell>
          <cell r="W220" t="str">
            <v/>
          </cell>
          <cell r="X220">
            <v>0</v>
          </cell>
          <cell r="Y220" t="str">
            <v/>
          </cell>
          <cell r="Z220">
            <v>18</v>
          </cell>
          <cell r="AA220" t="str">
            <v/>
          </cell>
          <cell r="AB220">
            <v>43</v>
          </cell>
          <cell r="AC220" t="str">
            <v>Scimitar</v>
          </cell>
          <cell r="AD220">
            <v>130</v>
          </cell>
          <cell r="AE220" t="str">
            <v/>
          </cell>
          <cell r="AF220" t="str">
            <v/>
          </cell>
          <cell r="AG220" t="str">
            <v/>
          </cell>
          <cell r="AH220">
            <v>0</v>
          </cell>
          <cell r="AI220" t="str">
            <v/>
          </cell>
          <cell r="AJ220" t="str">
            <v/>
          </cell>
          <cell r="AK220">
            <v>0</v>
          </cell>
          <cell r="AL220" t="str">
            <v/>
          </cell>
          <cell r="AM220" t="str">
            <v/>
          </cell>
          <cell r="AN220" t="str">
            <v/>
          </cell>
          <cell r="AO220">
            <v>0</v>
          </cell>
          <cell r="AP220" t="str">
            <v/>
          </cell>
          <cell r="AQ220" t="str">
            <v/>
          </cell>
          <cell r="AR220">
            <v>0</v>
          </cell>
          <cell r="AS220" t="str">
            <v>Scimitar</v>
          </cell>
        </row>
        <row r="221">
          <cell r="A221" t="str">
            <v>Scimitar, Double</v>
          </cell>
          <cell r="B221" t="str">
            <v>Scimitar, Double</v>
          </cell>
          <cell r="D221" t="str">
            <v>E</v>
          </cell>
          <cell r="E221" t="str">
            <v>T</v>
          </cell>
          <cell r="F221">
            <v>5</v>
          </cell>
          <cell r="G221">
            <v>5</v>
          </cell>
          <cell r="H221">
            <v>18</v>
          </cell>
          <cell r="I221">
            <v>2</v>
          </cell>
          <cell r="J221">
            <v>2</v>
          </cell>
          <cell r="L221">
            <v>15</v>
          </cell>
          <cell r="M221" t="str">
            <v>S</v>
          </cell>
          <cell r="R221" t="b">
            <v>0</v>
          </cell>
          <cell r="S221" t="b">
            <v>0</v>
          </cell>
          <cell r="T221" t="b">
            <v>0</v>
          </cell>
          <cell r="U221" t="b">
            <v>0</v>
          </cell>
          <cell r="V221">
            <v>18</v>
          </cell>
          <cell r="W221" t="str">
            <v/>
          </cell>
          <cell r="X221">
            <v>0</v>
          </cell>
          <cell r="Y221" t="str">
            <v/>
          </cell>
          <cell r="Z221">
            <v>18</v>
          </cell>
          <cell r="AA221" t="str">
            <v/>
          </cell>
          <cell r="AB221">
            <v>43</v>
          </cell>
          <cell r="AC221" t="str">
            <v/>
          </cell>
          <cell r="AD221">
            <v>131</v>
          </cell>
          <cell r="AE221" t="str">
            <v>Scimitar, Double</v>
          </cell>
          <cell r="AF221" t="str">
            <v/>
          </cell>
          <cell r="AG221" t="str">
            <v/>
          </cell>
          <cell r="AH221">
            <v>0</v>
          </cell>
          <cell r="AI221" t="str">
            <v/>
          </cell>
          <cell r="AJ221" t="str">
            <v/>
          </cell>
          <cell r="AK221">
            <v>0</v>
          </cell>
          <cell r="AL221" t="str">
            <v/>
          </cell>
          <cell r="AM221" t="str">
            <v/>
          </cell>
          <cell r="AN221" t="str">
            <v/>
          </cell>
          <cell r="AO221">
            <v>0</v>
          </cell>
          <cell r="AP221" t="str">
            <v/>
          </cell>
          <cell r="AQ221" t="str">
            <v/>
          </cell>
          <cell r="AR221">
            <v>9</v>
          </cell>
          <cell r="AS221" t="str">
            <v>Double Scimitar</v>
          </cell>
        </row>
        <row r="222">
          <cell r="A222" t="str">
            <v>Scimitar, Great</v>
          </cell>
          <cell r="B222" t="str">
            <v>Scimitar, Great</v>
          </cell>
          <cell r="D222" t="str">
            <v>E</v>
          </cell>
          <cell r="E222" t="str">
            <v>O</v>
          </cell>
          <cell r="F222">
            <v>6</v>
          </cell>
          <cell r="H222">
            <v>18</v>
          </cell>
          <cell r="I222">
            <v>2</v>
          </cell>
          <cell r="L222">
            <v>8</v>
          </cell>
          <cell r="M222" t="str">
            <v>S</v>
          </cell>
          <cell r="P222" t="str">
            <v>X</v>
          </cell>
          <cell r="R222" t="b">
            <v>0</v>
          </cell>
          <cell r="S222" t="b">
            <v>0</v>
          </cell>
          <cell r="T222" t="b">
            <v>0</v>
          </cell>
          <cell r="U222" t="b">
            <v>0</v>
          </cell>
          <cell r="V222">
            <v>18</v>
          </cell>
          <cell r="W222" t="str">
            <v/>
          </cell>
          <cell r="X222">
            <v>0</v>
          </cell>
          <cell r="Y222" t="str">
            <v/>
          </cell>
          <cell r="Z222">
            <v>18</v>
          </cell>
          <cell r="AA222" t="str">
            <v/>
          </cell>
          <cell r="AB222">
            <v>44</v>
          </cell>
          <cell r="AC222" t="str">
            <v>Scimitar, Great</v>
          </cell>
          <cell r="AD222">
            <v>132</v>
          </cell>
          <cell r="AE222" t="str">
            <v>Scimitar, Great</v>
          </cell>
          <cell r="AF222" t="str">
            <v/>
          </cell>
          <cell r="AG222" t="str">
            <v/>
          </cell>
          <cell r="AH222">
            <v>0</v>
          </cell>
          <cell r="AI222" t="str">
            <v/>
          </cell>
          <cell r="AJ222" t="str">
            <v/>
          </cell>
          <cell r="AK222">
            <v>0</v>
          </cell>
          <cell r="AL222" t="str">
            <v/>
          </cell>
          <cell r="AM222" t="str">
            <v/>
          </cell>
          <cell r="AN222" t="str">
            <v/>
          </cell>
          <cell r="AO222">
            <v>0</v>
          </cell>
          <cell r="AP222" t="str">
            <v/>
          </cell>
          <cell r="AQ222" t="str">
            <v/>
          </cell>
          <cell r="AR222">
            <v>9</v>
          </cell>
          <cell r="AS222" t="str">
            <v>Great Scimitar</v>
          </cell>
        </row>
        <row r="223">
          <cell r="A223" t="str">
            <v>Scimitar, Valenar double</v>
          </cell>
          <cell r="B223" t="str">
            <v>Scimitar, Valenar double</v>
          </cell>
          <cell r="D223" t="str">
            <v>E</v>
          </cell>
          <cell r="E223" t="str">
            <v>T</v>
          </cell>
          <cell r="F223">
            <v>5</v>
          </cell>
          <cell r="G223">
            <v>5</v>
          </cell>
          <cell r="H223">
            <v>18</v>
          </cell>
          <cell r="I223">
            <v>2</v>
          </cell>
          <cell r="J223">
            <v>2</v>
          </cell>
          <cell r="L223">
            <v>15</v>
          </cell>
          <cell r="M223" t="str">
            <v>S</v>
          </cell>
          <cell r="P223" t="str">
            <v/>
          </cell>
          <cell r="Q223" t="b">
            <v>0</v>
          </cell>
          <cell r="R223" t="b">
            <v>0</v>
          </cell>
          <cell r="S223" t="b">
            <v>0</v>
          </cell>
          <cell r="T223" t="b">
            <v>0</v>
          </cell>
          <cell r="U223" t="b">
            <v>0</v>
          </cell>
          <cell r="V223">
            <v>18</v>
          </cell>
          <cell r="W223" t="str">
            <v/>
          </cell>
          <cell r="X223">
            <v>0</v>
          </cell>
          <cell r="Y223" t="str">
            <v/>
          </cell>
          <cell r="Z223">
            <v>18</v>
          </cell>
          <cell r="AA223" t="str">
            <v/>
          </cell>
          <cell r="AB223">
            <v>44</v>
          </cell>
          <cell r="AC223" t="str">
            <v/>
          </cell>
          <cell r="AD223">
            <v>133</v>
          </cell>
          <cell r="AE223" t="str">
            <v>Scimitar, Valenar double</v>
          </cell>
          <cell r="AF223" t="str">
            <v/>
          </cell>
          <cell r="AG223" t="str">
            <v/>
          </cell>
          <cell r="AH223">
            <v>0</v>
          </cell>
          <cell r="AI223" t="str">
            <v/>
          </cell>
          <cell r="AJ223" t="str">
            <v/>
          </cell>
          <cell r="AK223">
            <v>0</v>
          </cell>
          <cell r="AL223" t="str">
            <v/>
          </cell>
          <cell r="AM223" t="str">
            <v/>
          </cell>
          <cell r="AN223" t="str">
            <v/>
          </cell>
          <cell r="AO223">
            <v>0</v>
          </cell>
          <cell r="AP223" t="str">
            <v/>
          </cell>
          <cell r="AQ223" t="str">
            <v/>
          </cell>
          <cell r="AR223">
            <v>9</v>
          </cell>
          <cell r="AS223" t="str">
            <v>Valenar double Scimitar</v>
          </cell>
        </row>
        <row r="224">
          <cell r="A224" t="str">
            <v>Scourge</v>
          </cell>
          <cell r="B224" t="str">
            <v>Scourge</v>
          </cell>
          <cell r="D224" t="str">
            <v>E</v>
          </cell>
          <cell r="E224" t="str">
            <v>O</v>
          </cell>
          <cell r="F224">
            <v>6</v>
          </cell>
          <cell r="H224">
            <v>20</v>
          </cell>
          <cell r="I224">
            <v>2</v>
          </cell>
          <cell r="L224">
            <v>2</v>
          </cell>
          <cell r="M224" t="str">
            <v>S</v>
          </cell>
          <cell r="R224" t="b">
            <v>0</v>
          </cell>
          <cell r="S224" t="b">
            <v>0</v>
          </cell>
          <cell r="T224" t="b">
            <v>0</v>
          </cell>
          <cell r="U224" t="b">
            <v>0</v>
          </cell>
          <cell r="V224">
            <v>18</v>
          </cell>
          <cell r="W224" t="str">
            <v/>
          </cell>
          <cell r="X224">
            <v>0</v>
          </cell>
          <cell r="Y224" t="str">
            <v/>
          </cell>
          <cell r="Z224">
            <v>18</v>
          </cell>
          <cell r="AA224" t="str">
            <v/>
          </cell>
          <cell r="AB224">
            <v>44</v>
          </cell>
          <cell r="AC224" t="str">
            <v/>
          </cell>
          <cell r="AD224">
            <v>134</v>
          </cell>
          <cell r="AE224" t="str">
            <v>Scourge</v>
          </cell>
          <cell r="AF224" t="str">
            <v/>
          </cell>
          <cell r="AG224" t="str">
            <v/>
          </cell>
          <cell r="AH224">
            <v>0</v>
          </cell>
          <cell r="AI224" t="str">
            <v/>
          </cell>
          <cell r="AJ224" t="str">
            <v/>
          </cell>
          <cell r="AK224">
            <v>0</v>
          </cell>
          <cell r="AL224" t="str">
            <v/>
          </cell>
          <cell r="AM224" t="str">
            <v/>
          </cell>
          <cell r="AN224" t="str">
            <v/>
          </cell>
          <cell r="AO224">
            <v>0</v>
          </cell>
          <cell r="AP224" t="str">
            <v/>
          </cell>
          <cell r="AQ224" t="str">
            <v/>
          </cell>
          <cell r="AR224">
            <v>0</v>
          </cell>
          <cell r="AS224" t="str">
            <v>Scourge</v>
          </cell>
        </row>
        <row r="225">
          <cell r="A225" t="str">
            <v>Scythe</v>
          </cell>
          <cell r="B225" t="str">
            <v>Scythe</v>
          </cell>
          <cell r="D225" t="str">
            <v>M</v>
          </cell>
          <cell r="E225" t="str">
            <v>T</v>
          </cell>
          <cell r="F225">
            <v>9</v>
          </cell>
          <cell r="H225">
            <v>20</v>
          </cell>
          <cell r="I225">
            <v>4</v>
          </cell>
          <cell r="L225">
            <v>10</v>
          </cell>
          <cell r="M225" t="str">
            <v>P/S</v>
          </cell>
          <cell r="Q225" t="b">
            <v>0</v>
          </cell>
          <cell r="R225" t="b">
            <v>0</v>
          </cell>
          <cell r="S225" t="b">
            <v>0</v>
          </cell>
          <cell r="T225" t="b">
            <v>0</v>
          </cell>
          <cell r="U225" t="b">
            <v>0</v>
          </cell>
          <cell r="V225">
            <v>18</v>
          </cell>
          <cell r="W225" t="str">
            <v/>
          </cell>
          <cell r="X225">
            <v>0</v>
          </cell>
          <cell r="Y225" t="str">
            <v/>
          </cell>
          <cell r="Z225">
            <v>18</v>
          </cell>
          <cell r="AA225" t="str">
            <v/>
          </cell>
          <cell r="AB225">
            <v>45</v>
          </cell>
          <cell r="AC225" t="str">
            <v>Scythe</v>
          </cell>
          <cell r="AD225">
            <v>134</v>
          </cell>
          <cell r="AE225" t="str">
            <v/>
          </cell>
          <cell r="AF225" t="str">
            <v/>
          </cell>
          <cell r="AG225" t="str">
            <v/>
          </cell>
          <cell r="AH225">
            <v>0</v>
          </cell>
          <cell r="AI225" t="str">
            <v/>
          </cell>
          <cell r="AJ225" t="str">
            <v/>
          </cell>
          <cell r="AK225">
            <v>0</v>
          </cell>
          <cell r="AL225" t="str">
            <v/>
          </cell>
          <cell r="AM225" t="str">
            <v/>
          </cell>
          <cell r="AN225" t="str">
            <v/>
          </cell>
          <cell r="AO225">
            <v>0</v>
          </cell>
          <cell r="AP225" t="str">
            <v/>
          </cell>
          <cell r="AQ225" t="str">
            <v/>
          </cell>
          <cell r="AR225">
            <v>0</v>
          </cell>
          <cell r="AS225" t="str">
            <v>Scythe</v>
          </cell>
        </row>
        <row r="226">
          <cell r="A226" t="str">
            <v>Scythe, Crescent</v>
          </cell>
          <cell r="B226" t="str">
            <v>Scythe, Crescent</v>
          </cell>
          <cell r="D226" t="str">
            <v>E</v>
          </cell>
          <cell r="E226" t="str">
            <v>T</v>
          </cell>
          <cell r="F226">
            <v>6</v>
          </cell>
          <cell r="G226">
            <v>6</v>
          </cell>
          <cell r="H226">
            <v>20</v>
          </cell>
          <cell r="I226">
            <v>3</v>
          </cell>
          <cell r="J226">
            <v>3</v>
          </cell>
          <cell r="L226">
            <v>20</v>
          </cell>
          <cell r="M226" t="str">
            <v>S</v>
          </cell>
          <cell r="R226" t="b">
            <v>0</v>
          </cell>
          <cell r="S226" t="b">
            <v>0</v>
          </cell>
          <cell r="T226" t="b">
            <v>0</v>
          </cell>
          <cell r="U226" t="b">
            <v>0</v>
          </cell>
          <cell r="V226">
            <v>18</v>
          </cell>
          <cell r="W226" t="str">
            <v/>
          </cell>
          <cell r="X226">
            <v>0</v>
          </cell>
          <cell r="Y226" t="str">
            <v/>
          </cell>
          <cell r="Z226">
            <v>18</v>
          </cell>
          <cell r="AA226" t="str">
            <v/>
          </cell>
          <cell r="AB226">
            <v>45</v>
          </cell>
          <cell r="AC226" t="str">
            <v/>
          </cell>
          <cell r="AD226">
            <v>135</v>
          </cell>
          <cell r="AE226" t="str">
            <v>Scythe, Crescent</v>
          </cell>
          <cell r="AF226" t="str">
            <v/>
          </cell>
          <cell r="AG226" t="str">
            <v/>
          </cell>
          <cell r="AH226">
            <v>0</v>
          </cell>
          <cell r="AI226" t="str">
            <v/>
          </cell>
          <cell r="AJ226" t="str">
            <v/>
          </cell>
          <cell r="AK226">
            <v>0</v>
          </cell>
          <cell r="AL226" t="str">
            <v/>
          </cell>
          <cell r="AM226" t="str">
            <v/>
          </cell>
          <cell r="AN226" t="str">
            <v/>
          </cell>
          <cell r="AO226">
            <v>0</v>
          </cell>
          <cell r="AP226" t="str">
            <v/>
          </cell>
          <cell r="AQ226" t="str">
            <v/>
          </cell>
          <cell r="AR226">
            <v>7</v>
          </cell>
          <cell r="AS226" t="str">
            <v>Crescent Scythe</v>
          </cell>
        </row>
        <row r="227">
          <cell r="A227" t="str">
            <v>Sharrash, Talenta</v>
          </cell>
          <cell r="B227" t="str">
            <v>Sharrash, Talenta</v>
          </cell>
          <cell r="D227" t="str">
            <v>E</v>
          </cell>
          <cell r="E227" t="str">
            <v>T</v>
          </cell>
          <cell r="F227">
            <v>7</v>
          </cell>
          <cell r="H227">
            <v>19</v>
          </cell>
          <cell r="I227">
            <v>2</v>
          </cell>
          <cell r="L227">
            <v>10</v>
          </cell>
          <cell r="M227" t="str">
            <v>S</v>
          </cell>
          <cell r="R227" t="b">
            <v>0</v>
          </cell>
          <cell r="S227" t="b">
            <v>0</v>
          </cell>
          <cell r="T227" t="b">
            <v>0</v>
          </cell>
          <cell r="U227" t="b">
            <v>0</v>
          </cell>
          <cell r="V227">
            <v>18</v>
          </cell>
          <cell r="W227" t="str">
            <v/>
          </cell>
          <cell r="X227">
            <v>0</v>
          </cell>
          <cell r="Y227" t="str">
            <v/>
          </cell>
          <cell r="Z227">
            <v>18</v>
          </cell>
          <cell r="AA227" t="str">
            <v/>
          </cell>
          <cell r="AB227">
            <v>45</v>
          </cell>
          <cell r="AC227" t="str">
            <v/>
          </cell>
          <cell r="AD227">
            <v>136</v>
          </cell>
          <cell r="AE227" t="str">
            <v>Sharrash, Talenta</v>
          </cell>
          <cell r="AF227" t="str">
            <v/>
          </cell>
          <cell r="AG227" t="str">
            <v/>
          </cell>
          <cell r="AH227">
            <v>0</v>
          </cell>
          <cell r="AI227" t="str">
            <v/>
          </cell>
          <cell r="AJ227" t="str">
            <v/>
          </cell>
          <cell r="AK227">
            <v>0</v>
          </cell>
          <cell r="AL227" t="str">
            <v/>
          </cell>
          <cell r="AM227" t="str">
            <v/>
          </cell>
          <cell r="AN227" t="str">
            <v/>
          </cell>
          <cell r="AO227">
            <v>0</v>
          </cell>
          <cell r="AP227" t="str">
            <v/>
          </cell>
          <cell r="AQ227" t="str">
            <v/>
          </cell>
          <cell r="AR227">
            <v>9</v>
          </cell>
          <cell r="AS227" t="str">
            <v>Talenta Sharrash</v>
          </cell>
        </row>
        <row r="228">
          <cell r="A228" t="str">
            <v>Shield, Heavy</v>
          </cell>
          <cell r="B228" t="str">
            <v>Shield, Heavy</v>
          </cell>
          <cell r="D228" t="str">
            <v>M</v>
          </cell>
          <cell r="E228" t="str">
            <v>O</v>
          </cell>
          <cell r="F228">
            <v>4</v>
          </cell>
          <cell r="H228">
            <v>20</v>
          </cell>
          <cell r="I228">
            <v>2</v>
          </cell>
          <cell r="K228" t="str">
            <v>S</v>
          </cell>
          <cell r="L228">
            <v>0</v>
          </cell>
          <cell r="M228" t="str">
            <v>B</v>
          </cell>
          <cell r="R228" t="b">
            <v>0</v>
          </cell>
          <cell r="S228" t="b">
            <v>0</v>
          </cell>
          <cell r="T228" t="b">
            <v>0</v>
          </cell>
          <cell r="U228" t="b">
            <v>0</v>
          </cell>
          <cell r="V228">
            <v>18</v>
          </cell>
          <cell r="W228" t="str">
            <v/>
          </cell>
          <cell r="X228">
            <v>0</v>
          </cell>
          <cell r="Y228" t="str">
            <v/>
          </cell>
          <cell r="Z228">
            <v>18</v>
          </cell>
          <cell r="AA228" t="str">
            <v/>
          </cell>
          <cell r="AB228">
            <v>46</v>
          </cell>
          <cell r="AC228" t="str">
            <v>Shield, Heavy</v>
          </cell>
          <cell r="AD228">
            <v>136</v>
          </cell>
          <cell r="AE228" t="str">
            <v/>
          </cell>
          <cell r="AF228" t="str">
            <v/>
          </cell>
          <cell r="AG228" t="str">
            <v/>
          </cell>
          <cell r="AH228">
            <v>0</v>
          </cell>
          <cell r="AI228" t="str">
            <v/>
          </cell>
          <cell r="AJ228" t="str">
            <v/>
          </cell>
          <cell r="AK228">
            <v>0</v>
          </cell>
          <cell r="AL228" t="str">
            <v/>
          </cell>
          <cell r="AM228" t="str">
            <v/>
          </cell>
          <cell r="AN228" t="str">
            <v/>
          </cell>
          <cell r="AO228">
            <v>0</v>
          </cell>
          <cell r="AP228" t="str">
            <v/>
          </cell>
          <cell r="AQ228" t="str">
            <v/>
          </cell>
          <cell r="AR228">
            <v>7</v>
          </cell>
          <cell r="AS228" t="str">
            <v>Heavy Shield</v>
          </cell>
        </row>
        <row r="229">
          <cell r="A229" t="str">
            <v>Shield, Light</v>
          </cell>
          <cell r="B229" t="str">
            <v>Shield, Light</v>
          </cell>
          <cell r="D229" t="str">
            <v>M</v>
          </cell>
          <cell r="E229" t="str">
            <v>L</v>
          </cell>
          <cell r="F229">
            <v>3</v>
          </cell>
          <cell r="H229">
            <v>20</v>
          </cell>
          <cell r="I229">
            <v>2</v>
          </cell>
          <cell r="K229" t="str">
            <v>S</v>
          </cell>
          <cell r="L229">
            <v>0</v>
          </cell>
          <cell r="M229" t="str">
            <v>B</v>
          </cell>
          <cell r="R229" t="b">
            <v>0</v>
          </cell>
          <cell r="S229" t="b">
            <v>0</v>
          </cell>
          <cell r="T229" t="b">
            <v>0</v>
          </cell>
          <cell r="U229" t="b">
            <v>0</v>
          </cell>
          <cell r="V229">
            <v>18</v>
          </cell>
          <cell r="W229" t="str">
            <v/>
          </cell>
          <cell r="X229">
            <v>0</v>
          </cell>
          <cell r="Y229" t="str">
            <v/>
          </cell>
          <cell r="Z229">
            <v>18</v>
          </cell>
          <cell r="AA229" t="str">
            <v/>
          </cell>
          <cell r="AB229">
            <v>47</v>
          </cell>
          <cell r="AC229" t="str">
            <v>Shield, Light</v>
          </cell>
          <cell r="AD229">
            <v>136</v>
          </cell>
          <cell r="AE229" t="str">
            <v/>
          </cell>
          <cell r="AF229" t="str">
            <v/>
          </cell>
          <cell r="AG229" t="str">
            <v/>
          </cell>
          <cell r="AH229">
            <v>0</v>
          </cell>
          <cell r="AI229" t="str">
            <v/>
          </cell>
          <cell r="AJ229" t="str">
            <v/>
          </cell>
          <cell r="AK229">
            <v>0</v>
          </cell>
          <cell r="AL229" t="str">
            <v/>
          </cell>
          <cell r="AM229" t="str">
            <v/>
          </cell>
          <cell r="AN229" t="str">
            <v/>
          </cell>
          <cell r="AO229">
            <v>0</v>
          </cell>
          <cell r="AP229" t="str">
            <v/>
          </cell>
          <cell r="AQ229" t="str">
            <v/>
          </cell>
          <cell r="AR229">
            <v>7</v>
          </cell>
          <cell r="AS229" t="str">
            <v>Light Shield</v>
          </cell>
        </row>
        <row r="230">
          <cell r="A230" t="str">
            <v>Shikomi-Zue</v>
          </cell>
          <cell r="B230" t="str">
            <v>Shikomi-Zue</v>
          </cell>
          <cell r="D230" t="str">
            <v>E</v>
          </cell>
          <cell r="E230" t="str">
            <v>T</v>
          </cell>
          <cell r="F230">
            <v>6</v>
          </cell>
          <cell r="H230">
            <v>20</v>
          </cell>
          <cell r="I230">
            <v>3</v>
          </cell>
          <cell r="L230">
            <v>5</v>
          </cell>
          <cell r="M230" t="str">
            <v>P</v>
          </cell>
          <cell r="Q230" t="b">
            <v>0</v>
          </cell>
          <cell r="R230" t="b">
            <v>0</v>
          </cell>
          <cell r="S230" t="b">
            <v>0</v>
          </cell>
          <cell r="T230" t="b">
            <v>0</v>
          </cell>
          <cell r="U230" t="b">
            <v>0</v>
          </cell>
          <cell r="V230">
            <v>18</v>
          </cell>
          <cell r="W230" t="str">
            <v/>
          </cell>
          <cell r="X230">
            <v>0</v>
          </cell>
          <cell r="Y230" t="str">
            <v/>
          </cell>
          <cell r="Z230">
            <v>18</v>
          </cell>
          <cell r="AA230" t="str">
            <v/>
          </cell>
          <cell r="AB230">
            <v>47</v>
          </cell>
          <cell r="AC230" t="str">
            <v/>
          </cell>
          <cell r="AD230">
            <v>137</v>
          </cell>
          <cell r="AE230" t="str">
            <v>Shikomi-Zue</v>
          </cell>
          <cell r="AF230" t="str">
            <v/>
          </cell>
          <cell r="AG230" t="str">
            <v/>
          </cell>
          <cell r="AH230">
            <v>0</v>
          </cell>
          <cell r="AI230" t="str">
            <v/>
          </cell>
          <cell r="AJ230" t="str">
            <v/>
          </cell>
          <cell r="AK230">
            <v>0</v>
          </cell>
          <cell r="AL230" t="str">
            <v/>
          </cell>
          <cell r="AM230" t="str">
            <v/>
          </cell>
          <cell r="AN230" t="str">
            <v/>
          </cell>
          <cell r="AO230">
            <v>0</v>
          </cell>
          <cell r="AP230" t="str">
            <v/>
          </cell>
          <cell r="AQ230" t="str">
            <v/>
          </cell>
          <cell r="AR230">
            <v>0</v>
          </cell>
          <cell r="AS230" t="str">
            <v>Shikomi-Zue</v>
          </cell>
        </row>
        <row r="231">
          <cell r="A231" t="str">
            <v>Shortbow</v>
          </cell>
          <cell r="B231" t="str">
            <v>Shortbow</v>
          </cell>
          <cell r="D231" t="str">
            <v>M</v>
          </cell>
          <cell r="E231" t="str">
            <v>R</v>
          </cell>
          <cell r="F231">
            <v>5</v>
          </cell>
          <cell r="H231">
            <v>20</v>
          </cell>
          <cell r="I231">
            <v>3</v>
          </cell>
          <cell r="K231">
            <v>60</v>
          </cell>
          <cell r="L231">
            <v>2</v>
          </cell>
          <cell r="M231" t="str">
            <v>P</v>
          </cell>
          <cell r="Q231" t="b">
            <v>0</v>
          </cell>
          <cell r="R231" t="b">
            <v>0</v>
          </cell>
          <cell r="S231" t="b">
            <v>0</v>
          </cell>
          <cell r="T231" t="b">
            <v>0</v>
          </cell>
          <cell r="U231" t="b">
            <v>0</v>
          </cell>
          <cell r="V231">
            <v>18</v>
          </cell>
          <cell r="W231" t="str">
            <v/>
          </cell>
          <cell r="X231">
            <v>0</v>
          </cell>
          <cell r="Y231" t="str">
            <v/>
          </cell>
          <cell r="Z231">
            <v>18</v>
          </cell>
          <cell r="AA231" t="str">
            <v/>
          </cell>
          <cell r="AB231">
            <v>48</v>
          </cell>
          <cell r="AC231" t="str">
            <v>Shortbow</v>
          </cell>
          <cell r="AD231">
            <v>137</v>
          </cell>
          <cell r="AE231" t="str">
            <v/>
          </cell>
          <cell r="AF231" t="str">
            <v/>
          </cell>
          <cell r="AG231" t="str">
            <v/>
          </cell>
          <cell r="AH231">
            <v>0</v>
          </cell>
          <cell r="AI231" t="str">
            <v/>
          </cell>
          <cell r="AJ231" t="str">
            <v/>
          </cell>
          <cell r="AK231">
            <v>0</v>
          </cell>
          <cell r="AL231" t="str">
            <v/>
          </cell>
          <cell r="AM231" t="str">
            <v/>
          </cell>
          <cell r="AN231" t="str">
            <v/>
          </cell>
          <cell r="AO231">
            <v>0</v>
          </cell>
          <cell r="AP231" t="str">
            <v/>
          </cell>
          <cell r="AQ231" t="str">
            <v/>
          </cell>
          <cell r="AR231">
            <v>0</v>
          </cell>
          <cell r="AS231" t="str">
            <v>Shortbow</v>
          </cell>
        </row>
        <row r="232">
          <cell r="A232" t="str">
            <v>Shortbow, Composite</v>
          </cell>
          <cell r="B232" t="str">
            <v>Shortbow, Composite</v>
          </cell>
          <cell r="D232" t="str">
            <v>M</v>
          </cell>
          <cell r="E232" t="str">
            <v>R</v>
          </cell>
          <cell r="F232">
            <v>5</v>
          </cell>
          <cell r="H232">
            <v>20</v>
          </cell>
          <cell r="I232">
            <v>3</v>
          </cell>
          <cell r="K232">
            <v>70</v>
          </cell>
          <cell r="L232">
            <v>2</v>
          </cell>
          <cell r="M232" t="str">
            <v>P</v>
          </cell>
          <cell r="P232" t="str">
            <v>M</v>
          </cell>
          <cell r="Q232" t="b">
            <v>0</v>
          </cell>
          <cell r="R232" t="b">
            <v>0</v>
          </cell>
          <cell r="S232" t="b">
            <v>0</v>
          </cell>
          <cell r="T232" t="b">
            <v>0</v>
          </cell>
          <cell r="U232" t="b">
            <v>0</v>
          </cell>
          <cell r="V232">
            <v>18</v>
          </cell>
          <cell r="W232" t="str">
            <v/>
          </cell>
          <cell r="X232">
            <v>0</v>
          </cell>
          <cell r="Y232" t="str">
            <v/>
          </cell>
          <cell r="Z232">
            <v>18</v>
          </cell>
          <cell r="AA232" t="str">
            <v/>
          </cell>
          <cell r="AB232">
            <v>49</v>
          </cell>
          <cell r="AC232" t="str">
            <v>Shortbow, Composite</v>
          </cell>
          <cell r="AD232">
            <v>137</v>
          </cell>
          <cell r="AE232" t="str">
            <v/>
          </cell>
          <cell r="AF232" t="str">
            <v/>
          </cell>
          <cell r="AG232" t="str">
            <v/>
          </cell>
          <cell r="AH232">
            <v>0</v>
          </cell>
          <cell r="AI232" t="str">
            <v/>
          </cell>
          <cell r="AJ232" t="str">
            <v/>
          </cell>
          <cell r="AK232">
            <v>0</v>
          </cell>
          <cell r="AL232" t="str">
            <v/>
          </cell>
          <cell r="AM232" t="str">
            <v/>
          </cell>
          <cell r="AN232" t="str">
            <v/>
          </cell>
          <cell r="AO232">
            <v>0</v>
          </cell>
          <cell r="AP232" t="str">
            <v/>
          </cell>
          <cell r="AQ232" t="str">
            <v/>
          </cell>
          <cell r="AR232">
            <v>9</v>
          </cell>
          <cell r="AS232" t="str">
            <v>Composite Shortbow</v>
          </cell>
        </row>
        <row r="233">
          <cell r="A233" t="str">
            <v>Shortspear ●</v>
          </cell>
          <cell r="B233" t="str">
            <v>Shortspear</v>
          </cell>
          <cell r="D233" t="str">
            <v>S</v>
          </cell>
          <cell r="E233" t="str">
            <v>O</v>
          </cell>
          <cell r="F233">
            <v>5</v>
          </cell>
          <cell r="H233">
            <v>20</v>
          </cell>
          <cell r="I233">
            <v>2</v>
          </cell>
          <cell r="K233">
            <v>20</v>
          </cell>
          <cell r="L233">
            <v>3</v>
          </cell>
          <cell r="M233" t="str">
            <v>P</v>
          </cell>
          <cell r="Q233" t="b">
            <v>0</v>
          </cell>
          <cell r="R233" t="b">
            <v>0</v>
          </cell>
          <cell r="S233" t="b">
            <v>1</v>
          </cell>
          <cell r="T233" t="b">
            <v>1</v>
          </cell>
          <cell r="U233" t="b">
            <v>1</v>
          </cell>
          <cell r="V233">
            <v>18</v>
          </cell>
          <cell r="W233" t="str">
            <v/>
          </cell>
          <cell r="X233">
            <v>0</v>
          </cell>
          <cell r="Y233" t="str">
            <v/>
          </cell>
          <cell r="Z233">
            <v>19</v>
          </cell>
          <cell r="AA233" t="str">
            <v>Shortspear</v>
          </cell>
          <cell r="AB233">
            <v>49</v>
          </cell>
          <cell r="AC233" t="str">
            <v/>
          </cell>
          <cell r="AD233">
            <v>137</v>
          </cell>
          <cell r="AE233" t="str">
            <v/>
          </cell>
          <cell r="AF233" t="str">
            <v/>
          </cell>
          <cell r="AG233" t="str">
            <v/>
          </cell>
          <cell r="AH233">
            <v>0</v>
          </cell>
          <cell r="AI233" t="str">
            <v/>
          </cell>
          <cell r="AJ233" t="str">
            <v/>
          </cell>
          <cell r="AK233">
            <v>0</v>
          </cell>
          <cell r="AL233" t="str">
            <v/>
          </cell>
          <cell r="AM233" t="str">
            <v/>
          </cell>
          <cell r="AN233" t="str">
            <v/>
          </cell>
          <cell r="AO233">
            <v>0</v>
          </cell>
          <cell r="AP233" t="str">
            <v/>
          </cell>
          <cell r="AQ233" t="str">
            <v/>
          </cell>
          <cell r="AR233">
            <v>0</v>
          </cell>
          <cell r="AS233" t="str">
            <v>Shortspear</v>
          </cell>
        </row>
        <row r="234">
          <cell r="A234" t="str">
            <v>Shotput, Orc</v>
          </cell>
          <cell r="B234" t="str">
            <v>Shotput, Orc</v>
          </cell>
          <cell r="D234" t="str">
            <v>E</v>
          </cell>
          <cell r="E234" t="str">
            <v>R</v>
          </cell>
          <cell r="F234">
            <v>10</v>
          </cell>
          <cell r="H234">
            <v>19</v>
          </cell>
          <cell r="I234">
            <v>3</v>
          </cell>
          <cell r="K234">
            <v>10</v>
          </cell>
          <cell r="L234">
            <v>15</v>
          </cell>
          <cell r="M234" t="str">
            <v>B</v>
          </cell>
          <cell r="P234" t="str">
            <v>T</v>
          </cell>
          <cell r="Q234" t="b">
            <v>0</v>
          </cell>
          <cell r="R234" t="b">
            <v>0</v>
          </cell>
          <cell r="S234" t="b">
            <v>0</v>
          </cell>
          <cell r="T234" t="b">
            <v>0</v>
          </cell>
          <cell r="U234" t="b">
            <v>0</v>
          </cell>
          <cell r="V234">
            <v>19</v>
          </cell>
          <cell r="W234" t="str">
            <v>Shortspear</v>
          </cell>
          <cell r="X234">
            <v>0</v>
          </cell>
          <cell r="Y234" t="str">
            <v/>
          </cell>
          <cell r="Z234">
            <v>19</v>
          </cell>
          <cell r="AA234" t="str">
            <v/>
          </cell>
          <cell r="AB234">
            <v>49</v>
          </cell>
          <cell r="AC234" t="str">
            <v/>
          </cell>
          <cell r="AD234">
            <v>138</v>
          </cell>
          <cell r="AE234" t="str">
            <v>Shotput, Orc</v>
          </cell>
          <cell r="AF234" t="str">
            <v/>
          </cell>
          <cell r="AG234" t="str">
            <v/>
          </cell>
          <cell r="AH234">
            <v>0</v>
          </cell>
          <cell r="AI234" t="str">
            <v/>
          </cell>
          <cell r="AJ234" t="str">
            <v/>
          </cell>
          <cell r="AK234">
            <v>0</v>
          </cell>
          <cell r="AL234" t="str">
            <v/>
          </cell>
          <cell r="AM234" t="str">
            <v/>
          </cell>
          <cell r="AN234" t="str">
            <v/>
          </cell>
          <cell r="AO234">
            <v>0</v>
          </cell>
          <cell r="AP234" t="str">
            <v/>
          </cell>
          <cell r="AQ234" t="str">
            <v/>
          </cell>
          <cell r="AR234">
            <v>8</v>
          </cell>
          <cell r="AS234" t="str">
            <v>Orc Shotput</v>
          </cell>
        </row>
        <row r="235">
          <cell r="A235" t="str">
            <v>Shuriken</v>
          </cell>
          <cell r="B235" t="str">
            <v>Shuriken</v>
          </cell>
          <cell r="D235" t="str">
            <v>E</v>
          </cell>
          <cell r="E235" t="str">
            <v>R</v>
          </cell>
          <cell r="F235">
            <v>2</v>
          </cell>
          <cell r="H235">
            <v>20</v>
          </cell>
          <cell r="I235">
            <v>2</v>
          </cell>
          <cell r="K235">
            <v>10</v>
          </cell>
          <cell r="L235">
            <v>0.5</v>
          </cell>
          <cell r="M235" t="str">
            <v>P</v>
          </cell>
          <cell r="P235" t="str">
            <v>U,T</v>
          </cell>
          <cell r="Q235" t="b">
            <v>0</v>
          </cell>
          <cell r="R235" t="b">
            <v>0</v>
          </cell>
          <cell r="S235" t="b">
            <v>0</v>
          </cell>
          <cell r="T235" t="b">
            <v>0</v>
          </cell>
          <cell r="U235" t="b">
            <v>0</v>
          </cell>
          <cell r="V235">
            <v>19</v>
          </cell>
          <cell r="W235" t="str">
            <v/>
          </cell>
          <cell r="X235">
            <v>0</v>
          </cell>
          <cell r="Y235" t="str">
            <v/>
          </cell>
          <cell r="Z235">
            <v>19</v>
          </cell>
          <cell r="AA235" t="str">
            <v/>
          </cell>
          <cell r="AB235">
            <v>49</v>
          </cell>
          <cell r="AC235" t="str">
            <v/>
          </cell>
          <cell r="AD235">
            <v>139</v>
          </cell>
          <cell r="AE235" t="str">
            <v>Shuriken</v>
          </cell>
          <cell r="AF235" t="str">
            <v/>
          </cell>
          <cell r="AG235" t="str">
            <v/>
          </cell>
          <cell r="AH235">
            <v>0</v>
          </cell>
          <cell r="AI235" t="str">
            <v/>
          </cell>
          <cell r="AJ235" t="str">
            <v/>
          </cell>
          <cell r="AK235">
            <v>0</v>
          </cell>
          <cell r="AL235" t="str">
            <v/>
          </cell>
          <cell r="AM235" t="str">
            <v/>
          </cell>
          <cell r="AN235" t="str">
            <v/>
          </cell>
          <cell r="AO235">
            <v>0</v>
          </cell>
          <cell r="AP235" t="str">
            <v/>
          </cell>
          <cell r="AQ235" t="str">
            <v/>
          </cell>
          <cell r="AR235">
            <v>0</v>
          </cell>
          <cell r="AS235" t="str">
            <v>Shuriken</v>
          </cell>
        </row>
        <row r="236">
          <cell r="A236" t="str">
            <v>Siangham</v>
          </cell>
          <cell r="B236" t="str">
            <v>Siangham</v>
          </cell>
          <cell r="D236" t="str">
            <v>E</v>
          </cell>
          <cell r="E236" t="str">
            <v>L</v>
          </cell>
          <cell r="F236">
            <v>5</v>
          </cell>
          <cell r="H236">
            <v>20</v>
          </cell>
          <cell r="I236">
            <v>2</v>
          </cell>
          <cell r="L236">
            <v>1</v>
          </cell>
          <cell r="M236" t="str">
            <v>P</v>
          </cell>
          <cell r="P236" t="str">
            <v>U</v>
          </cell>
          <cell r="Q236" t="b">
            <v>0</v>
          </cell>
          <cell r="R236" t="b">
            <v>0</v>
          </cell>
          <cell r="S236" t="b">
            <v>0</v>
          </cell>
          <cell r="T236" t="b">
            <v>0</v>
          </cell>
          <cell r="U236" t="b">
            <v>0</v>
          </cell>
          <cell r="V236">
            <v>19</v>
          </cell>
          <cell r="W236" t="str">
            <v/>
          </cell>
          <cell r="X236">
            <v>0</v>
          </cell>
          <cell r="Y236" t="str">
            <v/>
          </cell>
          <cell r="Z236">
            <v>19</v>
          </cell>
          <cell r="AA236" t="str">
            <v/>
          </cell>
          <cell r="AB236">
            <v>49</v>
          </cell>
          <cell r="AC236" t="str">
            <v/>
          </cell>
          <cell r="AD236">
            <v>140</v>
          </cell>
          <cell r="AE236" t="str">
            <v>Siangham</v>
          </cell>
          <cell r="AF236" t="str">
            <v/>
          </cell>
          <cell r="AG236" t="str">
            <v/>
          </cell>
          <cell r="AH236">
            <v>0</v>
          </cell>
          <cell r="AI236" t="str">
            <v/>
          </cell>
          <cell r="AJ236" t="str">
            <v/>
          </cell>
          <cell r="AK236">
            <v>0</v>
          </cell>
          <cell r="AL236" t="str">
            <v/>
          </cell>
          <cell r="AM236" t="str">
            <v/>
          </cell>
          <cell r="AN236" t="str">
            <v/>
          </cell>
          <cell r="AO236">
            <v>0</v>
          </cell>
          <cell r="AP236" t="str">
            <v/>
          </cell>
          <cell r="AQ236" t="str">
            <v/>
          </cell>
          <cell r="AR236">
            <v>0</v>
          </cell>
          <cell r="AS236" t="str">
            <v>Siangham</v>
          </cell>
        </row>
        <row r="237">
          <cell r="A237" t="str">
            <v>Sickle ●</v>
          </cell>
          <cell r="B237" t="str">
            <v>Sickle</v>
          </cell>
          <cell r="D237" t="str">
            <v>S</v>
          </cell>
          <cell r="E237" t="str">
            <v>L</v>
          </cell>
          <cell r="F237">
            <v>5</v>
          </cell>
          <cell r="H237">
            <v>20</v>
          </cell>
          <cell r="I237">
            <v>2</v>
          </cell>
          <cell r="L237">
            <v>2</v>
          </cell>
          <cell r="M237" t="str">
            <v>S</v>
          </cell>
          <cell r="Q237" t="b">
            <v>0</v>
          </cell>
          <cell r="R237" t="b">
            <v>0</v>
          </cell>
          <cell r="S237" t="b">
            <v>1</v>
          </cell>
          <cell r="T237" t="b">
            <v>1</v>
          </cell>
          <cell r="U237" t="b">
            <v>1</v>
          </cell>
          <cell r="V237">
            <v>19</v>
          </cell>
          <cell r="W237" t="str">
            <v/>
          </cell>
          <cell r="X237">
            <v>0</v>
          </cell>
          <cell r="Y237" t="str">
            <v/>
          </cell>
          <cell r="Z237">
            <v>20</v>
          </cell>
          <cell r="AA237" t="str">
            <v>Sickle</v>
          </cell>
          <cell r="AB237">
            <v>49</v>
          </cell>
          <cell r="AC237" t="str">
            <v/>
          </cell>
          <cell r="AD237">
            <v>140</v>
          </cell>
          <cell r="AE237" t="str">
            <v/>
          </cell>
          <cell r="AF237" t="str">
            <v/>
          </cell>
          <cell r="AG237" t="str">
            <v/>
          </cell>
          <cell r="AH237">
            <v>0</v>
          </cell>
          <cell r="AI237" t="str">
            <v/>
          </cell>
          <cell r="AJ237" t="str">
            <v/>
          </cell>
          <cell r="AK237">
            <v>0</v>
          </cell>
          <cell r="AL237" t="str">
            <v/>
          </cell>
          <cell r="AM237" t="str">
            <v/>
          </cell>
          <cell r="AN237" t="str">
            <v/>
          </cell>
          <cell r="AO237">
            <v>0</v>
          </cell>
          <cell r="AP237" t="str">
            <v/>
          </cell>
          <cell r="AQ237" t="str">
            <v/>
          </cell>
          <cell r="AR237">
            <v>0</v>
          </cell>
          <cell r="AS237" t="str">
            <v>Sickle</v>
          </cell>
        </row>
        <row r="238">
          <cell r="A238" t="str">
            <v>Sickle, Heavy ●</v>
          </cell>
          <cell r="B238" t="str">
            <v>Sickle, Heavy</v>
          </cell>
          <cell r="D238" t="str">
            <v>S</v>
          </cell>
          <cell r="E238" t="str">
            <v>O</v>
          </cell>
          <cell r="F238">
            <v>6</v>
          </cell>
          <cell r="H238">
            <v>20</v>
          </cell>
          <cell r="I238">
            <v>2</v>
          </cell>
          <cell r="L238">
            <v>6</v>
          </cell>
          <cell r="M238" t="str">
            <v>S</v>
          </cell>
          <cell r="R238" t="b">
            <v>0</v>
          </cell>
          <cell r="S238" t="b">
            <v>1</v>
          </cell>
          <cell r="T238" t="b">
            <v>1</v>
          </cell>
          <cell r="U238" t="b">
            <v>1</v>
          </cell>
          <cell r="V238">
            <v>20</v>
          </cell>
          <cell r="W238" t="str">
            <v>Sickle</v>
          </cell>
          <cell r="X238">
            <v>0</v>
          </cell>
          <cell r="Y238" t="str">
            <v/>
          </cell>
          <cell r="Z238">
            <v>21</v>
          </cell>
          <cell r="AA238" t="str">
            <v>Sickle, Heavy</v>
          </cell>
          <cell r="AB238">
            <v>49</v>
          </cell>
          <cell r="AC238" t="str">
            <v/>
          </cell>
          <cell r="AD238">
            <v>140</v>
          </cell>
          <cell r="AE238" t="str">
            <v/>
          </cell>
          <cell r="AF238" t="str">
            <v/>
          </cell>
          <cell r="AG238" t="str">
            <v/>
          </cell>
          <cell r="AH238">
            <v>0</v>
          </cell>
          <cell r="AI238" t="str">
            <v/>
          </cell>
          <cell r="AJ238" t="str">
            <v/>
          </cell>
          <cell r="AK238">
            <v>0</v>
          </cell>
          <cell r="AL238" t="str">
            <v/>
          </cell>
          <cell r="AM238" t="str">
            <v/>
          </cell>
          <cell r="AN238" t="str">
            <v/>
          </cell>
          <cell r="AO238">
            <v>0</v>
          </cell>
          <cell r="AP238" t="str">
            <v/>
          </cell>
          <cell r="AQ238" t="str">
            <v/>
          </cell>
          <cell r="AR238">
            <v>7</v>
          </cell>
          <cell r="AS238" t="str">
            <v>Heavy Sickle</v>
          </cell>
        </row>
        <row r="239">
          <cell r="A239" t="str">
            <v>Skipdisk, Razor</v>
          </cell>
          <cell r="B239" t="str">
            <v>Skipdisk, Razor</v>
          </cell>
          <cell r="D239" t="str">
            <v>E</v>
          </cell>
          <cell r="E239" t="str">
            <v>R</v>
          </cell>
          <cell r="F239">
            <v>5</v>
          </cell>
          <cell r="H239">
            <v>18</v>
          </cell>
          <cell r="I239">
            <v>2</v>
          </cell>
          <cell r="K239">
            <v>10</v>
          </cell>
          <cell r="L239">
            <v>2</v>
          </cell>
          <cell r="M239" t="str">
            <v>S</v>
          </cell>
          <cell r="R239" t="b">
            <v>0</v>
          </cell>
          <cell r="S239" t="b">
            <v>0</v>
          </cell>
          <cell r="T239" t="b">
            <v>0</v>
          </cell>
          <cell r="U239" t="b">
            <v>0</v>
          </cell>
          <cell r="V239">
            <v>21</v>
          </cell>
          <cell r="W239" t="str">
            <v>Sickle, Heavy</v>
          </cell>
          <cell r="X239">
            <v>0</v>
          </cell>
          <cell r="Y239" t="str">
            <v/>
          </cell>
          <cell r="Z239">
            <v>21</v>
          </cell>
          <cell r="AA239" t="str">
            <v/>
          </cell>
          <cell r="AB239">
            <v>49</v>
          </cell>
          <cell r="AC239" t="str">
            <v/>
          </cell>
          <cell r="AD239">
            <v>141</v>
          </cell>
          <cell r="AE239" t="str">
            <v>Skipdisk, Razor</v>
          </cell>
          <cell r="AF239" t="str">
            <v/>
          </cell>
          <cell r="AG239" t="str">
            <v/>
          </cell>
          <cell r="AH239">
            <v>0</v>
          </cell>
          <cell r="AI239" t="str">
            <v/>
          </cell>
          <cell r="AJ239" t="str">
            <v/>
          </cell>
          <cell r="AK239">
            <v>0</v>
          </cell>
          <cell r="AL239" t="str">
            <v/>
          </cell>
          <cell r="AM239" t="str">
            <v/>
          </cell>
          <cell r="AN239" t="str">
            <v/>
          </cell>
          <cell r="AO239">
            <v>0</v>
          </cell>
          <cell r="AP239" t="str">
            <v/>
          </cell>
          <cell r="AQ239" t="str">
            <v/>
          </cell>
          <cell r="AR239">
            <v>9</v>
          </cell>
          <cell r="AS239" t="str">
            <v>Razor Skipdisk</v>
          </cell>
        </row>
        <row r="240">
          <cell r="A240" t="str">
            <v>Skiprock</v>
          </cell>
          <cell r="B240" t="str">
            <v>Skiprock</v>
          </cell>
          <cell r="D240" t="str">
            <v>E</v>
          </cell>
          <cell r="E240" t="str">
            <v>R</v>
          </cell>
          <cell r="F240">
            <v>5</v>
          </cell>
          <cell r="H240">
            <v>20</v>
          </cell>
          <cell r="I240">
            <v>2</v>
          </cell>
          <cell r="K240">
            <v>15</v>
          </cell>
          <cell r="L240">
            <v>0.25</v>
          </cell>
          <cell r="M240" t="str">
            <v>B</v>
          </cell>
          <cell r="R240" t="b">
            <v>0</v>
          </cell>
          <cell r="S240" t="b">
            <v>0</v>
          </cell>
          <cell r="T240" t="b">
            <v>0</v>
          </cell>
          <cell r="U240" t="b">
            <v>0</v>
          </cell>
          <cell r="V240">
            <v>21</v>
          </cell>
          <cell r="W240" t="str">
            <v/>
          </cell>
          <cell r="X240">
            <v>0</v>
          </cell>
          <cell r="Y240" t="str">
            <v/>
          </cell>
          <cell r="Z240">
            <v>21</v>
          </cell>
          <cell r="AA240" t="str">
            <v/>
          </cell>
          <cell r="AB240">
            <v>49</v>
          </cell>
          <cell r="AC240" t="str">
            <v/>
          </cell>
          <cell r="AD240">
            <v>142</v>
          </cell>
          <cell r="AE240" t="str">
            <v>Skiprock</v>
          </cell>
          <cell r="AF240" t="str">
            <v/>
          </cell>
          <cell r="AG240" t="str">
            <v/>
          </cell>
          <cell r="AH240">
            <v>0</v>
          </cell>
          <cell r="AI240" t="str">
            <v/>
          </cell>
          <cell r="AJ240" t="str">
            <v/>
          </cell>
          <cell r="AK240">
            <v>0</v>
          </cell>
          <cell r="AL240" t="str">
            <v/>
          </cell>
          <cell r="AM240" t="str">
            <v/>
          </cell>
          <cell r="AN240" t="str">
            <v/>
          </cell>
          <cell r="AO240">
            <v>0</v>
          </cell>
          <cell r="AP240" t="str">
            <v/>
          </cell>
          <cell r="AQ240" t="str">
            <v/>
          </cell>
          <cell r="AR240">
            <v>0</v>
          </cell>
          <cell r="AS240" t="str">
            <v>Skiprock</v>
          </cell>
        </row>
        <row r="241">
          <cell r="A241" t="str">
            <v>Sling ●</v>
          </cell>
          <cell r="B241" t="str">
            <v>Sling</v>
          </cell>
          <cell r="D241" t="str">
            <v>S</v>
          </cell>
          <cell r="E241" t="str">
            <v>R</v>
          </cell>
          <cell r="F241">
            <v>4</v>
          </cell>
          <cell r="H241">
            <v>20</v>
          </cell>
          <cell r="I241">
            <v>2</v>
          </cell>
          <cell r="K241">
            <v>50</v>
          </cell>
          <cell r="L241">
            <v>0</v>
          </cell>
          <cell r="M241" t="str">
            <v>B</v>
          </cell>
          <cell r="Q241" t="b">
            <v>0</v>
          </cell>
          <cell r="R241" t="b">
            <v>0</v>
          </cell>
          <cell r="S241" t="b">
            <v>1</v>
          </cell>
          <cell r="T241" t="b">
            <v>1</v>
          </cell>
          <cell r="U241" t="b">
            <v>1</v>
          </cell>
          <cell r="V241">
            <v>21</v>
          </cell>
          <cell r="W241" t="str">
            <v/>
          </cell>
          <cell r="X241">
            <v>0</v>
          </cell>
          <cell r="Y241" t="str">
            <v/>
          </cell>
          <cell r="Z241">
            <v>22</v>
          </cell>
          <cell r="AA241" t="str">
            <v>Sling</v>
          </cell>
          <cell r="AB241">
            <v>49</v>
          </cell>
          <cell r="AC241" t="str">
            <v/>
          </cell>
          <cell r="AD241">
            <v>142</v>
          </cell>
          <cell r="AE241" t="str">
            <v/>
          </cell>
          <cell r="AF241" t="str">
            <v/>
          </cell>
          <cell r="AG241" t="str">
            <v/>
          </cell>
          <cell r="AH241">
            <v>0</v>
          </cell>
          <cell r="AI241" t="str">
            <v/>
          </cell>
          <cell r="AJ241" t="str">
            <v/>
          </cell>
          <cell r="AK241">
            <v>0</v>
          </cell>
          <cell r="AL241" t="str">
            <v/>
          </cell>
          <cell r="AM241" t="str">
            <v/>
          </cell>
          <cell r="AN241" t="str">
            <v/>
          </cell>
          <cell r="AO241">
            <v>0</v>
          </cell>
          <cell r="AP241" t="str">
            <v/>
          </cell>
          <cell r="AQ241" t="str">
            <v/>
          </cell>
          <cell r="AR241">
            <v>0</v>
          </cell>
          <cell r="AS241" t="str">
            <v>Sling</v>
          </cell>
        </row>
        <row r="242">
          <cell r="A242" t="str">
            <v>Sling, War</v>
          </cell>
          <cell r="B242" t="str">
            <v>Sling, War</v>
          </cell>
          <cell r="D242" t="str">
            <v>E</v>
          </cell>
          <cell r="E242" t="str">
            <v>R</v>
          </cell>
          <cell r="F242">
            <v>6</v>
          </cell>
          <cell r="H242">
            <v>20</v>
          </cell>
          <cell r="I242">
            <v>4</v>
          </cell>
          <cell r="K242">
            <v>50</v>
          </cell>
          <cell r="L242">
            <v>1</v>
          </cell>
          <cell r="M242" t="str">
            <v>B</v>
          </cell>
          <cell r="R242" t="b">
            <v>0</v>
          </cell>
          <cell r="S242" t="b">
            <v>0</v>
          </cell>
          <cell r="T242" t="b">
            <v>0</v>
          </cell>
          <cell r="U242" t="b">
            <v>0</v>
          </cell>
          <cell r="V242">
            <v>22</v>
          </cell>
          <cell r="W242" t="str">
            <v>Sling</v>
          </cell>
          <cell r="X242">
            <v>0</v>
          </cell>
          <cell r="Y242" t="str">
            <v/>
          </cell>
          <cell r="Z242">
            <v>22</v>
          </cell>
          <cell r="AA242" t="str">
            <v/>
          </cell>
          <cell r="AB242">
            <v>49</v>
          </cell>
          <cell r="AC242" t="str">
            <v/>
          </cell>
          <cell r="AD242">
            <v>143</v>
          </cell>
          <cell r="AE242" t="str">
            <v>Sling, War</v>
          </cell>
          <cell r="AF242" t="str">
            <v/>
          </cell>
          <cell r="AG242" t="str">
            <v/>
          </cell>
          <cell r="AH242">
            <v>0</v>
          </cell>
          <cell r="AI242" t="str">
            <v/>
          </cell>
          <cell r="AJ242" t="str">
            <v/>
          </cell>
          <cell r="AK242">
            <v>0</v>
          </cell>
          <cell r="AL242" t="str">
            <v/>
          </cell>
          <cell r="AM242" t="str">
            <v/>
          </cell>
          <cell r="AN242" t="str">
            <v/>
          </cell>
          <cell r="AO242">
            <v>0</v>
          </cell>
          <cell r="AP242" t="str">
            <v/>
          </cell>
          <cell r="AQ242" t="str">
            <v/>
          </cell>
          <cell r="AR242">
            <v>6</v>
          </cell>
          <cell r="AS242" t="str">
            <v>War Sling</v>
          </cell>
        </row>
        <row r="243">
          <cell r="A243" t="str">
            <v>Smokebomb</v>
          </cell>
          <cell r="B243" t="str">
            <v>Smokebomb</v>
          </cell>
          <cell r="D243" t="str">
            <v>E</v>
          </cell>
          <cell r="E243" t="str">
            <v>R</v>
          </cell>
          <cell r="F243">
            <v>13</v>
          </cell>
          <cell r="K243">
            <v>10</v>
          </cell>
          <cell r="L243">
            <v>1</v>
          </cell>
          <cell r="M243" t="str">
            <v>*</v>
          </cell>
          <cell r="R243" t="b">
            <v>0</v>
          </cell>
          <cell r="S243" t="b">
            <v>0</v>
          </cell>
          <cell r="T243" t="b">
            <v>0</v>
          </cell>
          <cell r="U243" t="b">
            <v>0</v>
          </cell>
          <cell r="V243">
            <v>22</v>
          </cell>
          <cell r="W243" t="str">
            <v/>
          </cell>
          <cell r="X243">
            <v>0</v>
          </cell>
          <cell r="Y243" t="str">
            <v/>
          </cell>
          <cell r="Z243">
            <v>22</v>
          </cell>
          <cell r="AA243" t="str">
            <v/>
          </cell>
          <cell r="AB243">
            <v>49</v>
          </cell>
          <cell r="AC243" t="str">
            <v/>
          </cell>
          <cell r="AD243">
            <v>144</v>
          </cell>
          <cell r="AE243" t="str">
            <v>Smokebomb</v>
          </cell>
          <cell r="AF243" t="str">
            <v/>
          </cell>
          <cell r="AG243" t="str">
            <v/>
          </cell>
          <cell r="AH243">
            <v>0</v>
          </cell>
          <cell r="AI243" t="str">
            <v/>
          </cell>
          <cell r="AJ243" t="str">
            <v/>
          </cell>
          <cell r="AK243">
            <v>0</v>
          </cell>
          <cell r="AL243" t="str">
            <v/>
          </cell>
          <cell r="AM243" t="str">
            <v/>
          </cell>
          <cell r="AN243" t="str">
            <v/>
          </cell>
          <cell r="AO243">
            <v>0</v>
          </cell>
          <cell r="AP243" t="str">
            <v/>
          </cell>
          <cell r="AQ243" t="str">
            <v/>
          </cell>
          <cell r="AR243">
            <v>0</v>
          </cell>
          <cell r="AS243" t="str">
            <v>Smokebomb</v>
          </cell>
        </row>
        <row r="244">
          <cell r="A244" t="str">
            <v>Spear ●</v>
          </cell>
          <cell r="B244" t="str">
            <v>Spear</v>
          </cell>
          <cell r="D244" t="str">
            <v>S</v>
          </cell>
          <cell r="E244" t="str">
            <v>T</v>
          </cell>
          <cell r="F244">
            <v>6</v>
          </cell>
          <cell r="H244">
            <v>20</v>
          </cell>
          <cell r="I244">
            <v>3</v>
          </cell>
          <cell r="K244">
            <v>20</v>
          </cell>
          <cell r="L244">
            <v>6</v>
          </cell>
          <cell r="M244" t="str">
            <v>P</v>
          </cell>
          <cell r="Q244" t="b">
            <v>0</v>
          </cell>
          <cell r="R244" t="b">
            <v>0</v>
          </cell>
          <cell r="S244" t="b">
            <v>1</v>
          </cell>
          <cell r="T244" t="b">
            <v>1</v>
          </cell>
          <cell r="U244" t="b">
            <v>1</v>
          </cell>
          <cell r="V244">
            <v>22</v>
          </cell>
          <cell r="W244" t="str">
            <v/>
          </cell>
          <cell r="X244">
            <v>0</v>
          </cell>
          <cell r="Y244" t="str">
            <v/>
          </cell>
          <cell r="Z244">
            <v>23</v>
          </cell>
          <cell r="AA244" t="str">
            <v>Spear</v>
          </cell>
          <cell r="AB244">
            <v>49</v>
          </cell>
          <cell r="AC244" t="str">
            <v/>
          </cell>
          <cell r="AD244">
            <v>144</v>
          </cell>
          <cell r="AE244" t="str">
            <v/>
          </cell>
          <cell r="AF244" t="str">
            <v/>
          </cell>
          <cell r="AG244" t="str">
            <v/>
          </cell>
          <cell r="AH244">
            <v>0</v>
          </cell>
          <cell r="AI244" t="str">
            <v/>
          </cell>
          <cell r="AJ244" t="str">
            <v/>
          </cell>
          <cell r="AK244">
            <v>0</v>
          </cell>
          <cell r="AL244" t="str">
            <v/>
          </cell>
          <cell r="AM244" t="str">
            <v/>
          </cell>
          <cell r="AN244" t="str">
            <v/>
          </cell>
          <cell r="AO244">
            <v>0</v>
          </cell>
          <cell r="AP244" t="str">
            <v/>
          </cell>
          <cell r="AQ244" t="str">
            <v/>
          </cell>
          <cell r="AR244">
            <v>0</v>
          </cell>
          <cell r="AS244" t="str">
            <v>Spear</v>
          </cell>
        </row>
        <row r="245">
          <cell r="A245" t="str">
            <v>Spear, Dwarven double</v>
          </cell>
          <cell r="B245" t="str">
            <v>Spear, Dwarven double</v>
          </cell>
          <cell r="D245" t="str">
            <v>E</v>
          </cell>
          <cell r="E245" t="str">
            <v>T</v>
          </cell>
          <cell r="F245">
            <v>6</v>
          </cell>
          <cell r="G245">
            <v>6</v>
          </cell>
          <cell r="H245">
            <v>20</v>
          </cell>
          <cell r="I245">
            <v>3</v>
          </cell>
          <cell r="J245">
            <v>3</v>
          </cell>
          <cell r="L245">
            <v>15</v>
          </cell>
          <cell r="M245" t="str">
            <v>S/P</v>
          </cell>
          <cell r="P245" t="str">
            <v/>
          </cell>
          <cell r="Q245" t="b">
            <v>0</v>
          </cell>
          <cell r="R245" t="b">
            <v>0</v>
          </cell>
          <cell r="S245" t="b">
            <v>0</v>
          </cell>
          <cell r="T245" t="b">
            <v>0</v>
          </cell>
          <cell r="U245" t="b">
            <v>0</v>
          </cell>
          <cell r="V245">
            <v>23</v>
          </cell>
          <cell r="W245" t="str">
            <v>Spear</v>
          </cell>
          <cell r="X245">
            <v>0</v>
          </cell>
          <cell r="Y245" t="str">
            <v/>
          </cell>
          <cell r="Z245">
            <v>23</v>
          </cell>
          <cell r="AA245" t="str">
            <v/>
          </cell>
          <cell r="AB245">
            <v>49</v>
          </cell>
          <cell r="AC245" t="str">
            <v/>
          </cell>
          <cell r="AD245">
            <v>145</v>
          </cell>
          <cell r="AE245" t="str">
            <v>Spear, Dwarven double</v>
          </cell>
          <cell r="AF245" t="str">
            <v/>
          </cell>
          <cell r="AG245" t="str">
            <v/>
          </cell>
          <cell r="AH245">
            <v>0</v>
          </cell>
          <cell r="AI245" t="str">
            <v/>
          </cell>
          <cell r="AJ245" t="str">
            <v/>
          </cell>
          <cell r="AK245">
            <v>0</v>
          </cell>
          <cell r="AL245" t="str">
            <v/>
          </cell>
          <cell r="AM245" t="str">
            <v/>
          </cell>
          <cell r="AN245" t="str">
            <v/>
          </cell>
          <cell r="AO245">
            <v>0</v>
          </cell>
          <cell r="AP245" t="str">
            <v/>
          </cell>
          <cell r="AQ245" t="str">
            <v/>
          </cell>
          <cell r="AR245">
            <v>6</v>
          </cell>
          <cell r="AS245" t="str">
            <v>Dwarven double Spear</v>
          </cell>
        </row>
        <row r="246">
          <cell r="A246" t="str">
            <v>Spear Spikard</v>
          </cell>
          <cell r="B246" t="str">
            <v>Spear Spikard</v>
          </cell>
          <cell r="D246" t="str">
            <v>E</v>
          </cell>
          <cell r="E246" t="str">
            <v>O</v>
          </cell>
          <cell r="F246">
            <v>5</v>
          </cell>
          <cell r="H246">
            <v>20</v>
          </cell>
          <cell r="I246">
            <v>2</v>
          </cell>
          <cell r="K246">
            <v>20</v>
          </cell>
          <cell r="L246">
            <v>3</v>
          </cell>
          <cell r="M246" t="str">
            <v>P</v>
          </cell>
          <cell r="R246" t="b">
            <v>0</v>
          </cell>
          <cell r="S246" t="b">
            <v>0</v>
          </cell>
          <cell r="T246" t="b">
            <v>0</v>
          </cell>
          <cell r="U246" t="b">
            <v>0</v>
          </cell>
          <cell r="V246">
            <v>23</v>
          </cell>
          <cell r="W246" t="str">
            <v/>
          </cell>
          <cell r="X246">
            <v>0</v>
          </cell>
          <cell r="Y246" t="str">
            <v/>
          </cell>
          <cell r="Z246">
            <v>23</v>
          </cell>
          <cell r="AA246" t="str">
            <v/>
          </cell>
          <cell r="AB246">
            <v>49</v>
          </cell>
          <cell r="AC246" t="str">
            <v/>
          </cell>
          <cell r="AD246">
            <v>146</v>
          </cell>
          <cell r="AE246" t="str">
            <v>Spear Spikard</v>
          </cell>
          <cell r="AF246" t="str">
            <v/>
          </cell>
          <cell r="AG246" t="str">
            <v/>
          </cell>
          <cell r="AH246">
            <v>0</v>
          </cell>
          <cell r="AI246" t="str">
            <v/>
          </cell>
          <cell r="AJ246" t="str">
            <v/>
          </cell>
          <cell r="AK246">
            <v>0</v>
          </cell>
          <cell r="AL246" t="str">
            <v/>
          </cell>
          <cell r="AM246" t="str">
            <v/>
          </cell>
          <cell r="AN246" t="str">
            <v/>
          </cell>
          <cell r="AO246">
            <v>0</v>
          </cell>
          <cell r="AP246" t="str">
            <v/>
          </cell>
          <cell r="AQ246" t="str">
            <v/>
          </cell>
          <cell r="AR246">
            <v>0</v>
          </cell>
          <cell r="AS246" t="str">
            <v>Spear Spikard</v>
          </cell>
        </row>
        <row r="247">
          <cell r="A247" t="str">
            <v>Spearthrower ●</v>
          </cell>
          <cell r="B247" t="str">
            <v>Spearthrower</v>
          </cell>
          <cell r="D247" t="str">
            <v>S</v>
          </cell>
          <cell r="E247" t="str">
            <v>O</v>
          </cell>
          <cell r="F247">
            <v>5</v>
          </cell>
          <cell r="H247">
            <v>20</v>
          </cell>
          <cell r="I247">
            <v>3</v>
          </cell>
          <cell r="K247">
            <v>35</v>
          </cell>
          <cell r="L247">
            <v>3</v>
          </cell>
          <cell r="M247" t="str">
            <v>P</v>
          </cell>
          <cell r="R247" t="b">
            <v>0</v>
          </cell>
          <cell r="S247" t="b">
            <v>0</v>
          </cell>
          <cell r="T247" t="b">
            <v>1</v>
          </cell>
          <cell r="U247" t="b">
            <v>1</v>
          </cell>
          <cell r="V247">
            <v>23</v>
          </cell>
          <cell r="W247" t="str">
            <v/>
          </cell>
          <cell r="X247">
            <v>0</v>
          </cell>
          <cell r="Y247" t="str">
            <v/>
          </cell>
          <cell r="Z247">
            <v>24</v>
          </cell>
          <cell r="AA247" t="str">
            <v>Spearthrower</v>
          </cell>
          <cell r="AB247">
            <v>49</v>
          </cell>
          <cell r="AC247" t="str">
            <v/>
          </cell>
          <cell r="AD247">
            <v>146</v>
          </cell>
          <cell r="AE247" t="str">
            <v/>
          </cell>
          <cell r="AF247" t="str">
            <v/>
          </cell>
          <cell r="AG247" t="str">
            <v/>
          </cell>
          <cell r="AH247">
            <v>0</v>
          </cell>
          <cell r="AI247" t="str">
            <v/>
          </cell>
          <cell r="AJ247" t="str">
            <v/>
          </cell>
          <cell r="AK247">
            <v>0</v>
          </cell>
          <cell r="AL247" t="str">
            <v/>
          </cell>
          <cell r="AM247" t="str">
            <v/>
          </cell>
          <cell r="AN247" t="str">
            <v/>
          </cell>
          <cell r="AO247">
            <v>0</v>
          </cell>
          <cell r="AP247" t="str">
            <v/>
          </cell>
          <cell r="AQ247" t="str">
            <v/>
          </cell>
          <cell r="AR247">
            <v>0</v>
          </cell>
          <cell r="AS247" t="str">
            <v>Spearthrower</v>
          </cell>
        </row>
        <row r="248">
          <cell r="A248" t="str">
            <v>Spiked Armor</v>
          </cell>
          <cell r="B248" t="str">
            <v>Spiked Armor</v>
          </cell>
          <cell r="D248" t="str">
            <v>M</v>
          </cell>
          <cell r="E248" t="str">
            <v>L</v>
          </cell>
          <cell r="F248">
            <v>5</v>
          </cell>
          <cell r="H248">
            <v>20</v>
          </cell>
          <cell r="I248">
            <v>2</v>
          </cell>
          <cell r="L248">
            <v>0</v>
          </cell>
          <cell r="M248" t="str">
            <v>P</v>
          </cell>
          <cell r="R248" t="b">
            <v>0</v>
          </cell>
          <cell r="S248" t="b">
            <v>0</v>
          </cell>
          <cell r="T248" t="b">
            <v>0</v>
          </cell>
          <cell r="U248" t="b">
            <v>0</v>
          </cell>
          <cell r="V248">
            <v>24</v>
          </cell>
          <cell r="W248" t="str">
            <v>Spearthrower</v>
          </cell>
          <cell r="X248">
            <v>0</v>
          </cell>
          <cell r="Y248" t="str">
            <v/>
          </cell>
          <cell r="Z248">
            <v>24</v>
          </cell>
          <cell r="AA248" t="str">
            <v/>
          </cell>
          <cell r="AB248">
            <v>50</v>
          </cell>
          <cell r="AC248" t="str">
            <v>Spiked Armor</v>
          </cell>
          <cell r="AD248">
            <v>146</v>
          </cell>
          <cell r="AE248" t="str">
            <v/>
          </cell>
          <cell r="AF248" t="str">
            <v/>
          </cell>
          <cell r="AG248" t="str">
            <v/>
          </cell>
          <cell r="AH248">
            <v>0</v>
          </cell>
          <cell r="AI248" t="str">
            <v/>
          </cell>
          <cell r="AJ248" t="str">
            <v/>
          </cell>
          <cell r="AK248">
            <v>0</v>
          </cell>
          <cell r="AL248" t="str">
            <v/>
          </cell>
          <cell r="AM248" t="str">
            <v/>
          </cell>
          <cell r="AN248" t="str">
            <v/>
          </cell>
          <cell r="AO248">
            <v>0</v>
          </cell>
          <cell r="AP248" t="str">
            <v/>
          </cell>
          <cell r="AQ248" t="str">
            <v/>
          </cell>
          <cell r="AR248">
            <v>0</v>
          </cell>
          <cell r="AS248" t="str">
            <v>Spiked Armor</v>
          </cell>
        </row>
        <row r="249">
          <cell r="A249" t="str">
            <v>Spiked Shield, Heavy</v>
          </cell>
          <cell r="B249" t="str">
            <v>Spiked Shield, Heavy</v>
          </cell>
          <cell r="D249" t="str">
            <v>M</v>
          </cell>
          <cell r="E249" t="str">
            <v>O</v>
          </cell>
          <cell r="F249">
            <v>5</v>
          </cell>
          <cell r="H249">
            <v>20</v>
          </cell>
          <cell r="I249">
            <v>2</v>
          </cell>
          <cell r="K249" t="str">
            <v>S</v>
          </cell>
          <cell r="L249">
            <v>0</v>
          </cell>
          <cell r="M249" t="str">
            <v>P</v>
          </cell>
          <cell r="R249" t="b">
            <v>0</v>
          </cell>
          <cell r="S249" t="b">
            <v>0</v>
          </cell>
          <cell r="T249" t="b">
            <v>0</v>
          </cell>
          <cell r="U249" t="b">
            <v>0</v>
          </cell>
          <cell r="V249">
            <v>24</v>
          </cell>
          <cell r="W249" t="str">
            <v/>
          </cell>
          <cell r="X249">
            <v>0</v>
          </cell>
          <cell r="Y249" t="str">
            <v/>
          </cell>
          <cell r="Z249">
            <v>24</v>
          </cell>
          <cell r="AA249" t="str">
            <v/>
          </cell>
          <cell r="AB249">
            <v>51</v>
          </cell>
          <cell r="AC249" t="str">
            <v>Spiked Shield, Heavy</v>
          </cell>
          <cell r="AD249">
            <v>146</v>
          </cell>
          <cell r="AE249" t="str">
            <v/>
          </cell>
          <cell r="AF249" t="str">
            <v/>
          </cell>
          <cell r="AG249" t="str">
            <v/>
          </cell>
          <cell r="AH249">
            <v>0</v>
          </cell>
          <cell r="AI249" t="str">
            <v/>
          </cell>
          <cell r="AJ249" t="str">
            <v/>
          </cell>
          <cell r="AK249">
            <v>0</v>
          </cell>
          <cell r="AL249" t="str">
            <v/>
          </cell>
          <cell r="AM249" t="str">
            <v/>
          </cell>
          <cell r="AN249" t="str">
            <v/>
          </cell>
          <cell r="AO249">
            <v>0</v>
          </cell>
          <cell r="AP249" t="str">
            <v/>
          </cell>
          <cell r="AQ249" t="str">
            <v/>
          </cell>
          <cell r="AR249">
            <v>14</v>
          </cell>
          <cell r="AS249" t="str">
            <v>Heavy Spiked Shield</v>
          </cell>
        </row>
        <row r="250">
          <cell r="A250" t="str">
            <v>Spiked Shield, Light</v>
          </cell>
          <cell r="B250" t="str">
            <v>Spiked Shield, Light</v>
          </cell>
          <cell r="D250" t="str">
            <v>M</v>
          </cell>
          <cell r="E250" t="str">
            <v>L</v>
          </cell>
          <cell r="F250">
            <v>4</v>
          </cell>
          <cell r="H250">
            <v>20</v>
          </cell>
          <cell r="I250">
            <v>2</v>
          </cell>
          <cell r="K250" t="str">
            <v>S</v>
          </cell>
          <cell r="L250">
            <v>0</v>
          </cell>
          <cell r="M250" t="str">
            <v>P</v>
          </cell>
          <cell r="R250" t="b">
            <v>0</v>
          </cell>
          <cell r="S250" t="b">
            <v>0</v>
          </cell>
          <cell r="T250" t="b">
            <v>0</v>
          </cell>
          <cell r="U250" t="b">
            <v>0</v>
          </cell>
          <cell r="V250">
            <v>24</v>
          </cell>
          <cell r="W250" t="str">
            <v/>
          </cell>
          <cell r="X250">
            <v>0</v>
          </cell>
          <cell r="Y250" t="str">
            <v/>
          </cell>
          <cell r="Z250">
            <v>24</v>
          </cell>
          <cell r="AA250" t="str">
            <v/>
          </cell>
          <cell r="AB250">
            <v>52</v>
          </cell>
          <cell r="AC250" t="str">
            <v>Spiked Shield, Light</v>
          </cell>
          <cell r="AD250">
            <v>146</v>
          </cell>
          <cell r="AE250" t="str">
            <v/>
          </cell>
          <cell r="AF250" t="str">
            <v/>
          </cell>
          <cell r="AG250" t="str">
            <v/>
          </cell>
          <cell r="AH250">
            <v>0</v>
          </cell>
          <cell r="AI250" t="str">
            <v/>
          </cell>
          <cell r="AJ250" t="str">
            <v/>
          </cell>
          <cell r="AK250">
            <v>0</v>
          </cell>
          <cell r="AL250" t="str">
            <v/>
          </cell>
          <cell r="AM250" t="str">
            <v/>
          </cell>
          <cell r="AN250" t="str">
            <v/>
          </cell>
          <cell r="AO250">
            <v>0</v>
          </cell>
          <cell r="AP250" t="str">
            <v/>
          </cell>
          <cell r="AQ250" t="str">
            <v/>
          </cell>
          <cell r="AR250">
            <v>14</v>
          </cell>
          <cell r="AS250" t="str">
            <v>Light Spiked Shield</v>
          </cell>
        </row>
        <row r="251">
          <cell r="A251" t="str">
            <v>Stabaxe</v>
          </cell>
          <cell r="B251" t="str">
            <v>Stabaxe</v>
          </cell>
          <cell r="D251" t="str">
            <v>M</v>
          </cell>
          <cell r="E251" t="str">
            <v>L</v>
          </cell>
          <cell r="F251">
            <v>5</v>
          </cell>
          <cell r="H251">
            <v>20</v>
          </cell>
          <cell r="I251">
            <v>3</v>
          </cell>
          <cell r="L251">
            <v>1</v>
          </cell>
          <cell r="M251" t="str">
            <v>P</v>
          </cell>
          <cell r="R251" t="b">
            <v>0</v>
          </cell>
          <cell r="S251" t="b">
            <v>0</v>
          </cell>
          <cell r="T251" t="b">
            <v>0</v>
          </cell>
          <cell r="U251" t="b">
            <v>0</v>
          </cell>
          <cell r="V251">
            <v>24</v>
          </cell>
          <cell r="W251" t="str">
            <v/>
          </cell>
          <cell r="X251">
            <v>0</v>
          </cell>
          <cell r="Y251" t="str">
            <v/>
          </cell>
          <cell r="Z251">
            <v>24</v>
          </cell>
          <cell r="AA251" t="str">
            <v/>
          </cell>
          <cell r="AB251">
            <v>53</v>
          </cell>
          <cell r="AC251" t="str">
            <v>Stabaxe</v>
          </cell>
          <cell r="AD251">
            <v>146</v>
          </cell>
          <cell r="AE251" t="str">
            <v/>
          </cell>
          <cell r="AF251" t="str">
            <v/>
          </cell>
          <cell r="AG251" t="str">
            <v/>
          </cell>
          <cell r="AH251">
            <v>0</v>
          </cell>
          <cell r="AI251" t="str">
            <v/>
          </cell>
          <cell r="AJ251" t="str">
            <v/>
          </cell>
          <cell r="AK251">
            <v>0</v>
          </cell>
          <cell r="AL251" t="str">
            <v/>
          </cell>
          <cell r="AM251" t="str">
            <v/>
          </cell>
          <cell r="AN251" t="str">
            <v/>
          </cell>
          <cell r="AO251">
            <v>0</v>
          </cell>
          <cell r="AP251" t="str">
            <v/>
          </cell>
          <cell r="AQ251" t="str">
            <v/>
          </cell>
          <cell r="AR251">
            <v>0</v>
          </cell>
          <cell r="AS251" t="str">
            <v>Stabaxe</v>
          </cell>
        </row>
        <row r="252">
          <cell r="A252" t="str">
            <v>Staff, Harpoon ●</v>
          </cell>
          <cell r="B252" t="str">
            <v>Staff, Harpoon</v>
          </cell>
          <cell r="D252" t="str">
            <v>S</v>
          </cell>
          <cell r="E252" t="str">
            <v>T</v>
          </cell>
          <cell r="F252">
            <v>5</v>
          </cell>
          <cell r="H252">
            <v>20</v>
          </cell>
          <cell r="I252">
            <v>3</v>
          </cell>
          <cell r="L252">
            <v>15</v>
          </cell>
          <cell r="M252" t="str">
            <v>P</v>
          </cell>
          <cell r="R252" t="b">
            <v>0</v>
          </cell>
          <cell r="S252" t="b">
            <v>0</v>
          </cell>
          <cell r="T252" t="b">
            <v>1</v>
          </cell>
          <cell r="U252" t="b">
            <v>1</v>
          </cell>
          <cell r="V252">
            <v>24</v>
          </cell>
          <cell r="W252" t="str">
            <v/>
          </cell>
          <cell r="X252">
            <v>0</v>
          </cell>
          <cell r="Y252" t="str">
            <v/>
          </cell>
          <cell r="Z252">
            <v>25</v>
          </cell>
          <cell r="AA252" t="str">
            <v>Staff, Harpoon</v>
          </cell>
          <cell r="AB252">
            <v>53</v>
          </cell>
          <cell r="AC252" t="str">
            <v/>
          </cell>
          <cell r="AD252">
            <v>146</v>
          </cell>
          <cell r="AE252" t="str">
            <v/>
          </cell>
          <cell r="AF252" t="str">
            <v/>
          </cell>
          <cell r="AG252" t="str">
            <v/>
          </cell>
          <cell r="AH252">
            <v>0</v>
          </cell>
          <cell r="AI252" t="str">
            <v/>
          </cell>
          <cell r="AJ252" t="str">
            <v/>
          </cell>
          <cell r="AK252">
            <v>0</v>
          </cell>
          <cell r="AL252" t="str">
            <v/>
          </cell>
          <cell r="AM252" t="str">
            <v/>
          </cell>
          <cell r="AN252" t="str">
            <v/>
          </cell>
          <cell r="AO252">
            <v>0</v>
          </cell>
          <cell r="AP252" t="str">
            <v/>
          </cell>
          <cell r="AQ252" t="str">
            <v/>
          </cell>
          <cell r="AR252">
            <v>6</v>
          </cell>
          <cell r="AS252" t="str">
            <v>Harpoon Staff</v>
          </cell>
        </row>
        <row r="253">
          <cell r="A253" t="str">
            <v>Staff, Three-section</v>
          </cell>
          <cell r="B253" t="str">
            <v>Staff, Three-section</v>
          </cell>
          <cell r="D253" t="str">
            <v>E</v>
          </cell>
          <cell r="E253" t="str">
            <v>T</v>
          </cell>
          <cell r="F253">
            <v>6</v>
          </cell>
          <cell r="H253">
            <v>20</v>
          </cell>
          <cell r="I253">
            <v>3</v>
          </cell>
          <cell r="L253">
            <v>8</v>
          </cell>
          <cell r="M253" t="str">
            <v>B</v>
          </cell>
          <cell r="P253" t="str">
            <v>U</v>
          </cell>
          <cell r="R253" t="b">
            <v>0</v>
          </cell>
          <cell r="S253" t="b">
            <v>0</v>
          </cell>
          <cell r="T253" t="b">
            <v>0</v>
          </cell>
          <cell r="U253" t="b">
            <v>0</v>
          </cell>
          <cell r="V253">
            <v>25</v>
          </cell>
          <cell r="W253" t="str">
            <v>Staff, Harpoon</v>
          </cell>
          <cell r="X253">
            <v>0</v>
          </cell>
          <cell r="Y253" t="str">
            <v/>
          </cell>
          <cell r="Z253">
            <v>25</v>
          </cell>
          <cell r="AA253" t="str">
            <v/>
          </cell>
          <cell r="AB253">
            <v>53</v>
          </cell>
          <cell r="AC253" t="str">
            <v/>
          </cell>
          <cell r="AD253">
            <v>147</v>
          </cell>
          <cell r="AE253" t="str">
            <v>Staff, Three-section</v>
          </cell>
          <cell r="AF253" t="str">
            <v/>
          </cell>
          <cell r="AG253" t="str">
            <v/>
          </cell>
          <cell r="AH253">
            <v>0</v>
          </cell>
          <cell r="AI253" t="str">
            <v/>
          </cell>
          <cell r="AJ253" t="str">
            <v/>
          </cell>
          <cell r="AK253">
            <v>0</v>
          </cell>
          <cell r="AL253" t="str">
            <v/>
          </cell>
          <cell r="AM253" t="str">
            <v/>
          </cell>
          <cell r="AN253" t="str">
            <v/>
          </cell>
          <cell r="AO253">
            <v>0</v>
          </cell>
          <cell r="AP253" t="str">
            <v/>
          </cell>
          <cell r="AQ253" t="str">
            <v/>
          </cell>
          <cell r="AR253">
            <v>6</v>
          </cell>
          <cell r="AS253" t="str">
            <v>Three-section Staff</v>
          </cell>
        </row>
        <row r="254">
          <cell r="A254" t="str">
            <v>Straightblade</v>
          </cell>
          <cell r="B254" t="str">
            <v>Straightblade</v>
          </cell>
          <cell r="D254" t="str">
            <v>M</v>
          </cell>
          <cell r="E254" t="str">
            <v>L</v>
          </cell>
          <cell r="F254">
            <v>5</v>
          </cell>
          <cell r="H254">
            <v>19</v>
          </cell>
          <cell r="I254">
            <v>2</v>
          </cell>
          <cell r="L254">
            <v>3</v>
          </cell>
          <cell r="M254" t="str">
            <v>S</v>
          </cell>
          <cell r="R254" t="b">
            <v>0</v>
          </cell>
          <cell r="S254" t="b">
            <v>0</v>
          </cell>
          <cell r="T254" t="b">
            <v>0</v>
          </cell>
          <cell r="U254" t="b">
            <v>0</v>
          </cell>
          <cell r="V254">
            <v>25</v>
          </cell>
          <cell r="W254" t="str">
            <v/>
          </cell>
          <cell r="X254">
            <v>0</v>
          </cell>
          <cell r="Y254" t="str">
            <v/>
          </cell>
          <cell r="Z254">
            <v>25</v>
          </cell>
          <cell r="AA254" t="str">
            <v/>
          </cell>
          <cell r="AB254">
            <v>54</v>
          </cell>
          <cell r="AC254" t="str">
            <v>Straightblade</v>
          </cell>
          <cell r="AD254">
            <v>147</v>
          </cell>
          <cell r="AE254" t="str">
            <v/>
          </cell>
          <cell r="AF254" t="str">
            <v/>
          </cell>
          <cell r="AG254" t="str">
            <v/>
          </cell>
          <cell r="AH254">
            <v>0</v>
          </cell>
          <cell r="AI254" t="str">
            <v/>
          </cell>
          <cell r="AJ254" t="str">
            <v/>
          </cell>
          <cell r="AK254">
            <v>0</v>
          </cell>
          <cell r="AL254" t="str">
            <v/>
          </cell>
          <cell r="AM254" t="str">
            <v/>
          </cell>
          <cell r="AN254" t="str">
            <v/>
          </cell>
          <cell r="AO254">
            <v>0</v>
          </cell>
          <cell r="AP254" t="str">
            <v/>
          </cell>
          <cell r="AQ254" t="str">
            <v/>
          </cell>
          <cell r="AR254">
            <v>0</v>
          </cell>
          <cell r="AS254" t="str">
            <v>Straightblade</v>
          </cell>
        </row>
        <row r="255">
          <cell r="A255" t="str">
            <v>Straight Razor</v>
          </cell>
          <cell r="B255" t="str">
            <v>Straight Razor</v>
          </cell>
          <cell r="D255" t="str">
            <v>M</v>
          </cell>
          <cell r="E255" t="str">
            <v>T</v>
          </cell>
          <cell r="F255">
            <v>6</v>
          </cell>
          <cell r="H255">
            <v>20</v>
          </cell>
          <cell r="I255">
            <v>3</v>
          </cell>
          <cell r="L255">
            <v>0.5</v>
          </cell>
          <cell r="M255" t="str">
            <v>S</v>
          </cell>
          <cell r="R255" t="b">
            <v>0</v>
          </cell>
          <cell r="S255" t="b">
            <v>0</v>
          </cell>
          <cell r="T255" t="b">
            <v>0</v>
          </cell>
          <cell r="U255" t="b">
            <v>0</v>
          </cell>
          <cell r="V255">
            <v>25</v>
          </cell>
          <cell r="W255" t="str">
            <v/>
          </cell>
          <cell r="X255">
            <v>0</v>
          </cell>
          <cell r="Y255" t="str">
            <v/>
          </cell>
          <cell r="Z255">
            <v>25</v>
          </cell>
          <cell r="AA255" t="str">
            <v/>
          </cell>
          <cell r="AB255">
            <v>55</v>
          </cell>
          <cell r="AC255" t="str">
            <v>Straight Razor</v>
          </cell>
          <cell r="AD255">
            <v>147</v>
          </cell>
          <cell r="AE255" t="str">
            <v/>
          </cell>
          <cell r="AF255" t="str">
            <v/>
          </cell>
          <cell r="AG255" t="str">
            <v/>
          </cell>
          <cell r="AH255">
            <v>0</v>
          </cell>
          <cell r="AI255" t="str">
            <v/>
          </cell>
          <cell r="AJ255" t="str">
            <v/>
          </cell>
          <cell r="AK255">
            <v>0</v>
          </cell>
          <cell r="AL255" t="str">
            <v/>
          </cell>
          <cell r="AM255" t="str">
            <v/>
          </cell>
          <cell r="AN255" t="str">
            <v/>
          </cell>
          <cell r="AO255">
            <v>0</v>
          </cell>
          <cell r="AP255" t="str">
            <v/>
          </cell>
          <cell r="AQ255" t="str">
            <v/>
          </cell>
          <cell r="AR255">
            <v>0</v>
          </cell>
          <cell r="AS255" t="str">
            <v>Straight Razor</v>
          </cell>
        </row>
        <row r="256">
          <cell r="A256" t="str">
            <v>Steel Fins</v>
          </cell>
          <cell r="B256" t="str">
            <v>Steel Fins</v>
          </cell>
          <cell r="D256" t="str">
            <v>E</v>
          </cell>
          <cell r="E256" t="str">
            <v>L</v>
          </cell>
          <cell r="F256">
            <v>4</v>
          </cell>
          <cell r="H256">
            <v>20</v>
          </cell>
          <cell r="I256">
            <v>2</v>
          </cell>
          <cell r="L256">
            <v>2</v>
          </cell>
          <cell r="M256" t="str">
            <v>S</v>
          </cell>
          <cell r="R256" t="b">
            <v>0</v>
          </cell>
          <cell r="S256" t="b">
            <v>0</v>
          </cell>
          <cell r="T256" t="b">
            <v>0</v>
          </cell>
          <cell r="U256" t="b">
            <v>0</v>
          </cell>
          <cell r="V256">
            <v>25</v>
          </cell>
          <cell r="W256" t="str">
            <v/>
          </cell>
          <cell r="X256">
            <v>0</v>
          </cell>
          <cell r="Y256" t="str">
            <v/>
          </cell>
          <cell r="Z256">
            <v>25</v>
          </cell>
          <cell r="AA256" t="str">
            <v/>
          </cell>
          <cell r="AB256">
            <v>55</v>
          </cell>
          <cell r="AC256" t="str">
            <v/>
          </cell>
          <cell r="AD256">
            <v>148</v>
          </cell>
          <cell r="AE256" t="str">
            <v>Steel Fins</v>
          </cell>
          <cell r="AF256" t="str">
            <v/>
          </cell>
          <cell r="AG256" t="str">
            <v/>
          </cell>
          <cell r="AH256">
            <v>0</v>
          </cell>
          <cell r="AI256" t="str">
            <v/>
          </cell>
          <cell r="AJ256" t="str">
            <v/>
          </cell>
          <cell r="AK256">
            <v>0</v>
          </cell>
          <cell r="AL256" t="str">
            <v/>
          </cell>
          <cell r="AM256" t="str">
            <v/>
          </cell>
          <cell r="AN256" t="str">
            <v/>
          </cell>
          <cell r="AO256">
            <v>0</v>
          </cell>
          <cell r="AP256" t="str">
            <v/>
          </cell>
          <cell r="AQ256" t="str">
            <v/>
          </cell>
          <cell r="AR256">
            <v>0</v>
          </cell>
          <cell r="AS256" t="str">
            <v>Steel Fins</v>
          </cell>
        </row>
        <row r="257">
          <cell r="A257" t="str">
            <v>Sugliin</v>
          </cell>
          <cell r="B257" t="str">
            <v>Sugliin</v>
          </cell>
          <cell r="D257" t="str">
            <v>E</v>
          </cell>
          <cell r="E257" t="str">
            <v>T</v>
          </cell>
          <cell r="F257">
            <v>11</v>
          </cell>
          <cell r="H257">
            <v>20</v>
          </cell>
          <cell r="I257">
            <v>2</v>
          </cell>
          <cell r="L257">
            <v>20</v>
          </cell>
          <cell r="M257" t="str">
            <v>P/S</v>
          </cell>
          <cell r="O257" t="b">
            <v>1</v>
          </cell>
          <cell r="R257" t="b">
            <v>0</v>
          </cell>
          <cell r="S257" t="b">
            <v>0</v>
          </cell>
          <cell r="T257" t="b">
            <v>0</v>
          </cell>
          <cell r="U257" t="b">
            <v>0</v>
          </cell>
          <cell r="V257">
            <v>25</v>
          </cell>
          <cell r="W257" t="str">
            <v/>
          </cell>
          <cell r="X257">
            <v>0</v>
          </cell>
          <cell r="Y257" t="str">
            <v/>
          </cell>
          <cell r="Z257">
            <v>25</v>
          </cell>
          <cell r="AA257" t="str">
            <v/>
          </cell>
          <cell r="AB257">
            <v>55</v>
          </cell>
          <cell r="AC257" t="str">
            <v/>
          </cell>
          <cell r="AD257">
            <v>149</v>
          </cell>
          <cell r="AE257" t="str">
            <v>Sugliin</v>
          </cell>
          <cell r="AF257" t="str">
            <v/>
          </cell>
          <cell r="AG257" t="str">
            <v/>
          </cell>
          <cell r="AH257">
            <v>0</v>
          </cell>
          <cell r="AI257" t="str">
            <v/>
          </cell>
          <cell r="AJ257" t="str">
            <v/>
          </cell>
          <cell r="AK257">
            <v>0</v>
          </cell>
          <cell r="AL257" t="str">
            <v/>
          </cell>
          <cell r="AM257" t="str">
            <v/>
          </cell>
          <cell r="AN257" t="str">
            <v/>
          </cell>
          <cell r="AO257">
            <v>0</v>
          </cell>
          <cell r="AP257" t="str">
            <v/>
          </cell>
          <cell r="AQ257" t="str">
            <v/>
          </cell>
          <cell r="AR257">
            <v>0</v>
          </cell>
          <cell r="AS257" t="str">
            <v>Sugliin</v>
          </cell>
        </row>
        <row r="258">
          <cell r="A258" t="str">
            <v>Sword, Bastard</v>
          </cell>
          <cell r="B258" t="str">
            <v>Sword, Bastard</v>
          </cell>
          <cell r="D258" t="str">
            <v>E</v>
          </cell>
          <cell r="E258" t="str">
            <v>O</v>
          </cell>
          <cell r="F258">
            <v>7</v>
          </cell>
          <cell r="H258">
            <v>19</v>
          </cell>
          <cell r="I258">
            <v>2</v>
          </cell>
          <cell r="L258">
            <v>6</v>
          </cell>
          <cell r="M258" t="str">
            <v>S</v>
          </cell>
          <cell r="P258" t="str">
            <v>X</v>
          </cell>
          <cell r="Q258" t="b">
            <v>0</v>
          </cell>
          <cell r="R258" t="b">
            <v>0</v>
          </cell>
          <cell r="S258" t="b">
            <v>0</v>
          </cell>
          <cell r="T258" t="b">
            <v>0</v>
          </cell>
          <cell r="U258" t="b">
            <v>0</v>
          </cell>
          <cell r="V258">
            <v>25</v>
          </cell>
          <cell r="W258" t="str">
            <v/>
          </cell>
          <cell r="X258">
            <v>0</v>
          </cell>
          <cell r="Y258" t="str">
            <v/>
          </cell>
          <cell r="Z258">
            <v>25</v>
          </cell>
          <cell r="AA258" t="str">
            <v/>
          </cell>
          <cell r="AB258">
            <v>56</v>
          </cell>
          <cell r="AC258" t="str">
            <v>Sword, Bastard</v>
          </cell>
          <cell r="AD258">
            <v>150</v>
          </cell>
          <cell r="AE258" t="str">
            <v>Sword, Bastard</v>
          </cell>
          <cell r="AF258" t="str">
            <v/>
          </cell>
          <cell r="AG258" t="str">
            <v/>
          </cell>
          <cell r="AH258">
            <v>0</v>
          </cell>
          <cell r="AI258" t="str">
            <v/>
          </cell>
          <cell r="AJ258" t="str">
            <v/>
          </cell>
          <cell r="AK258">
            <v>0</v>
          </cell>
          <cell r="AL258" t="str">
            <v/>
          </cell>
          <cell r="AM258" t="str">
            <v/>
          </cell>
          <cell r="AN258" t="str">
            <v/>
          </cell>
          <cell r="AO258">
            <v>0</v>
          </cell>
          <cell r="AP258" t="str">
            <v/>
          </cell>
          <cell r="AQ258" t="str">
            <v/>
          </cell>
          <cell r="AR258">
            <v>6</v>
          </cell>
          <cell r="AS258" t="str">
            <v>Bastard Sword</v>
          </cell>
        </row>
        <row r="259">
          <cell r="A259" t="str">
            <v>Sword, Butterfly</v>
          </cell>
          <cell r="B259" t="str">
            <v>Sword, Butterfly</v>
          </cell>
          <cell r="D259" t="str">
            <v>E</v>
          </cell>
          <cell r="E259" t="str">
            <v>O</v>
          </cell>
          <cell r="F259">
            <v>5</v>
          </cell>
          <cell r="H259">
            <v>19</v>
          </cell>
          <cell r="I259">
            <v>2</v>
          </cell>
          <cell r="L259">
            <v>2</v>
          </cell>
          <cell r="M259" t="str">
            <v>S</v>
          </cell>
          <cell r="P259" t="str">
            <v>U</v>
          </cell>
          <cell r="R259" t="b">
            <v>0</v>
          </cell>
          <cell r="S259" t="b">
            <v>0</v>
          </cell>
          <cell r="T259" t="b">
            <v>0</v>
          </cell>
          <cell r="U259" t="b">
            <v>0</v>
          </cell>
          <cell r="V259">
            <v>25</v>
          </cell>
          <cell r="W259" t="str">
            <v/>
          </cell>
          <cell r="X259">
            <v>0</v>
          </cell>
          <cell r="Y259" t="str">
            <v/>
          </cell>
          <cell r="Z259">
            <v>25</v>
          </cell>
          <cell r="AA259" t="str">
            <v/>
          </cell>
          <cell r="AB259">
            <v>56</v>
          </cell>
          <cell r="AC259" t="str">
            <v/>
          </cell>
          <cell r="AD259">
            <v>151</v>
          </cell>
          <cell r="AE259" t="str">
            <v>Sword, Butterfly</v>
          </cell>
          <cell r="AF259" t="str">
            <v/>
          </cell>
          <cell r="AG259" t="str">
            <v/>
          </cell>
          <cell r="AH259">
            <v>0</v>
          </cell>
          <cell r="AI259" t="str">
            <v/>
          </cell>
          <cell r="AJ259" t="str">
            <v/>
          </cell>
          <cell r="AK259">
            <v>0</v>
          </cell>
          <cell r="AL259" t="str">
            <v/>
          </cell>
          <cell r="AM259" t="str">
            <v/>
          </cell>
          <cell r="AN259" t="str">
            <v/>
          </cell>
          <cell r="AO259">
            <v>0</v>
          </cell>
          <cell r="AP259" t="str">
            <v/>
          </cell>
          <cell r="AQ259" t="str">
            <v/>
          </cell>
          <cell r="AR259">
            <v>6</v>
          </cell>
          <cell r="AS259" t="str">
            <v>Butterfly Sword</v>
          </cell>
        </row>
        <row r="260">
          <cell r="A260" t="str">
            <v>Sword, Short</v>
          </cell>
          <cell r="B260" t="str">
            <v>Sword, Short</v>
          </cell>
          <cell r="D260" t="str">
            <v>M</v>
          </cell>
          <cell r="E260" t="str">
            <v>L</v>
          </cell>
          <cell r="F260">
            <v>5</v>
          </cell>
          <cell r="H260">
            <v>19</v>
          </cell>
          <cell r="I260">
            <v>2</v>
          </cell>
          <cell r="L260">
            <v>2</v>
          </cell>
          <cell r="M260" t="str">
            <v>P</v>
          </cell>
          <cell r="Q260" t="b">
            <v>0</v>
          </cell>
          <cell r="R260" t="b">
            <v>0</v>
          </cell>
          <cell r="S260" t="b">
            <v>0</v>
          </cell>
          <cell r="T260" t="b">
            <v>0</v>
          </cell>
          <cell r="U260" t="b">
            <v>0</v>
          </cell>
          <cell r="V260">
            <v>25</v>
          </cell>
          <cell r="W260" t="str">
            <v/>
          </cell>
          <cell r="X260">
            <v>0</v>
          </cell>
          <cell r="Y260" t="str">
            <v/>
          </cell>
          <cell r="Z260">
            <v>25</v>
          </cell>
          <cell r="AA260" t="str">
            <v/>
          </cell>
          <cell r="AB260">
            <v>57</v>
          </cell>
          <cell r="AC260" t="str">
            <v>Sword, Short</v>
          </cell>
          <cell r="AD260">
            <v>151</v>
          </cell>
          <cell r="AE260" t="str">
            <v/>
          </cell>
          <cell r="AF260" t="str">
            <v/>
          </cell>
          <cell r="AG260" t="str">
            <v/>
          </cell>
          <cell r="AH260">
            <v>0</v>
          </cell>
          <cell r="AI260" t="str">
            <v/>
          </cell>
          <cell r="AJ260" t="str">
            <v/>
          </cell>
          <cell r="AK260">
            <v>0</v>
          </cell>
          <cell r="AL260" t="str">
            <v/>
          </cell>
          <cell r="AM260" t="str">
            <v/>
          </cell>
          <cell r="AN260" t="str">
            <v/>
          </cell>
          <cell r="AO260">
            <v>0</v>
          </cell>
          <cell r="AP260" t="str">
            <v/>
          </cell>
          <cell r="AQ260" t="str">
            <v/>
          </cell>
          <cell r="AR260">
            <v>6</v>
          </cell>
          <cell r="AS260" t="str">
            <v>Short Sword</v>
          </cell>
        </row>
        <row r="261">
          <cell r="A261" t="str">
            <v>Sword, Short Broadblade</v>
          </cell>
          <cell r="B261" t="str">
            <v>Sword, Short Broadblade</v>
          </cell>
          <cell r="D261" t="str">
            <v>E</v>
          </cell>
          <cell r="E261" t="str">
            <v>L</v>
          </cell>
          <cell r="F261">
            <v>5</v>
          </cell>
          <cell r="H261">
            <v>19</v>
          </cell>
          <cell r="I261">
            <v>2</v>
          </cell>
          <cell r="L261">
            <v>3</v>
          </cell>
          <cell r="M261" t="str">
            <v>P</v>
          </cell>
          <cell r="R261" t="b">
            <v>0</v>
          </cell>
          <cell r="S261" t="b">
            <v>0</v>
          </cell>
          <cell r="T261" t="b">
            <v>0</v>
          </cell>
          <cell r="U261" t="b">
            <v>0</v>
          </cell>
          <cell r="V261">
            <v>25</v>
          </cell>
          <cell r="W261" t="str">
            <v/>
          </cell>
          <cell r="X261">
            <v>0</v>
          </cell>
          <cell r="Y261" t="str">
            <v/>
          </cell>
          <cell r="Z261">
            <v>25</v>
          </cell>
          <cell r="AA261" t="str">
            <v/>
          </cell>
          <cell r="AB261">
            <v>57</v>
          </cell>
          <cell r="AC261" t="str">
            <v/>
          </cell>
          <cell r="AD261">
            <v>152</v>
          </cell>
          <cell r="AE261" t="str">
            <v>Sword, Short Broadblade</v>
          </cell>
          <cell r="AF261" t="str">
            <v/>
          </cell>
          <cell r="AG261" t="str">
            <v/>
          </cell>
          <cell r="AH261">
            <v>0</v>
          </cell>
          <cell r="AI261" t="str">
            <v/>
          </cell>
          <cell r="AJ261" t="str">
            <v/>
          </cell>
          <cell r="AK261">
            <v>0</v>
          </cell>
          <cell r="AL261" t="str">
            <v/>
          </cell>
          <cell r="AM261" t="str">
            <v/>
          </cell>
          <cell r="AN261" t="str">
            <v/>
          </cell>
          <cell r="AO261">
            <v>0</v>
          </cell>
          <cell r="AP261" t="str">
            <v/>
          </cell>
          <cell r="AQ261" t="str">
            <v/>
          </cell>
          <cell r="AR261">
            <v>6</v>
          </cell>
          <cell r="AS261" t="str">
            <v>Short Broadblade Sword</v>
          </cell>
        </row>
        <row r="262">
          <cell r="A262" t="str">
            <v>Sword, Two-bladed</v>
          </cell>
          <cell r="B262" t="str">
            <v>Sword, Two-bladed</v>
          </cell>
          <cell r="D262" t="str">
            <v>E</v>
          </cell>
          <cell r="E262" t="str">
            <v>T</v>
          </cell>
          <cell r="F262">
            <v>6</v>
          </cell>
          <cell r="G262">
            <v>6</v>
          </cell>
          <cell r="H262">
            <v>19</v>
          </cell>
          <cell r="I262">
            <v>2</v>
          </cell>
          <cell r="J262">
            <v>2</v>
          </cell>
          <cell r="L262">
            <v>10</v>
          </cell>
          <cell r="M262" t="str">
            <v>S</v>
          </cell>
          <cell r="P262" t="str">
            <v/>
          </cell>
          <cell r="R262" t="b">
            <v>0</v>
          </cell>
          <cell r="S262" t="b">
            <v>0</v>
          </cell>
          <cell r="T262" t="b">
            <v>0</v>
          </cell>
          <cell r="U262" t="b">
            <v>0</v>
          </cell>
          <cell r="V262">
            <v>25</v>
          </cell>
          <cell r="W262" t="str">
            <v/>
          </cell>
          <cell r="X262">
            <v>0</v>
          </cell>
          <cell r="Y262" t="str">
            <v/>
          </cell>
          <cell r="Z262">
            <v>25</v>
          </cell>
          <cell r="AA262" t="str">
            <v/>
          </cell>
          <cell r="AB262">
            <v>57</v>
          </cell>
          <cell r="AC262" t="str">
            <v/>
          </cell>
          <cell r="AD262">
            <v>153</v>
          </cell>
          <cell r="AE262" t="str">
            <v>Sword, Two-bladed</v>
          </cell>
          <cell r="AF262" t="str">
            <v/>
          </cell>
          <cell r="AG262" t="str">
            <v/>
          </cell>
          <cell r="AH262">
            <v>0</v>
          </cell>
          <cell r="AI262" t="str">
            <v/>
          </cell>
          <cell r="AJ262" t="str">
            <v/>
          </cell>
          <cell r="AK262">
            <v>0</v>
          </cell>
          <cell r="AL262" t="str">
            <v/>
          </cell>
          <cell r="AM262" t="str">
            <v/>
          </cell>
          <cell r="AN262" t="str">
            <v/>
          </cell>
          <cell r="AO262">
            <v>0</v>
          </cell>
          <cell r="AP262" t="str">
            <v/>
          </cell>
          <cell r="AQ262" t="str">
            <v/>
          </cell>
          <cell r="AR262">
            <v>6</v>
          </cell>
          <cell r="AS262" t="str">
            <v>Two-bladed Sword</v>
          </cell>
        </row>
        <row r="263">
          <cell r="A263" t="str">
            <v>Sword Cane, Dagger ●</v>
          </cell>
          <cell r="B263" t="str">
            <v>Sword Cane, Dagger</v>
          </cell>
          <cell r="D263" t="str">
            <v>S</v>
          </cell>
          <cell r="E263" t="str">
            <v>T</v>
          </cell>
          <cell r="F263">
            <v>6</v>
          </cell>
          <cell r="H263">
            <v>19</v>
          </cell>
          <cell r="I263">
            <v>2</v>
          </cell>
          <cell r="L263">
            <v>2</v>
          </cell>
          <cell r="M263" t="str">
            <v>P</v>
          </cell>
          <cell r="R263" t="b">
            <v>0</v>
          </cell>
          <cell r="S263" t="b">
            <v>0</v>
          </cell>
          <cell r="T263" t="b">
            <v>1</v>
          </cell>
          <cell r="U263" t="b">
            <v>1</v>
          </cell>
          <cell r="V263">
            <v>25</v>
          </cell>
          <cell r="W263" t="str">
            <v/>
          </cell>
          <cell r="X263">
            <v>0</v>
          </cell>
          <cell r="Y263" t="str">
            <v/>
          </cell>
          <cell r="Z263">
            <v>26</v>
          </cell>
          <cell r="AA263" t="str">
            <v>Sword Cane, Dagger</v>
          </cell>
          <cell r="AB263">
            <v>57</v>
          </cell>
          <cell r="AC263" t="str">
            <v/>
          </cell>
          <cell r="AD263">
            <v>153</v>
          </cell>
          <cell r="AE263" t="str">
            <v/>
          </cell>
          <cell r="AF263" t="str">
            <v/>
          </cell>
          <cell r="AG263" t="str">
            <v/>
          </cell>
          <cell r="AH263">
            <v>0</v>
          </cell>
          <cell r="AI263" t="str">
            <v/>
          </cell>
          <cell r="AJ263" t="str">
            <v/>
          </cell>
          <cell r="AK263">
            <v>0</v>
          </cell>
          <cell r="AL263" t="str">
            <v/>
          </cell>
          <cell r="AM263" t="str">
            <v/>
          </cell>
          <cell r="AN263" t="str">
            <v/>
          </cell>
          <cell r="AO263">
            <v>0</v>
          </cell>
          <cell r="AP263" t="str">
            <v/>
          </cell>
          <cell r="AQ263" t="str">
            <v/>
          </cell>
          <cell r="AR263">
            <v>11</v>
          </cell>
          <cell r="AS263" t="str">
            <v>Dagger Sword Cane</v>
          </cell>
        </row>
        <row r="264">
          <cell r="A264" t="str">
            <v>Sword Cane, Rapier</v>
          </cell>
          <cell r="B264" t="str">
            <v>Sword Cane, Rapier</v>
          </cell>
          <cell r="D264" t="str">
            <v>M</v>
          </cell>
          <cell r="E264" t="str">
            <v>O</v>
          </cell>
          <cell r="F264">
            <v>5</v>
          </cell>
          <cell r="H264">
            <v>18</v>
          </cell>
          <cell r="I264">
            <v>2</v>
          </cell>
          <cell r="L264">
            <v>2</v>
          </cell>
          <cell r="M264" t="str">
            <v>P</v>
          </cell>
          <cell r="P264" t="str">
            <v>F</v>
          </cell>
          <cell r="R264" t="b">
            <v>0</v>
          </cell>
          <cell r="S264" t="b">
            <v>0</v>
          </cell>
          <cell r="T264" t="b">
            <v>0</v>
          </cell>
          <cell r="U264" t="b">
            <v>0</v>
          </cell>
          <cell r="V264">
            <v>26</v>
          </cell>
          <cell r="W264" t="str">
            <v>Sword Cane, Dagger</v>
          </cell>
          <cell r="X264">
            <v>0</v>
          </cell>
          <cell r="Y264" t="str">
            <v/>
          </cell>
          <cell r="Z264">
            <v>26</v>
          </cell>
          <cell r="AA264" t="str">
            <v/>
          </cell>
          <cell r="AB264">
            <v>58</v>
          </cell>
          <cell r="AC264" t="str">
            <v>Sword Cane, Rapier</v>
          </cell>
          <cell r="AD264">
            <v>153</v>
          </cell>
          <cell r="AE264" t="str">
            <v/>
          </cell>
          <cell r="AF264" t="str">
            <v/>
          </cell>
          <cell r="AG264" t="str">
            <v/>
          </cell>
          <cell r="AH264">
            <v>0</v>
          </cell>
          <cell r="AI264" t="str">
            <v/>
          </cell>
          <cell r="AJ264" t="str">
            <v/>
          </cell>
          <cell r="AK264">
            <v>0</v>
          </cell>
          <cell r="AL264" t="str">
            <v/>
          </cell>
          <cell r="AM264" t="str">
            <v/>
          </cell>
          <cell r="AN264" t="str">
            <v/>
          </cell>
          <cell r="AO264">
            <v>0</v>
          </cell>
          <cell r="AP264" t="str">
            <v/>
          </cell>
          <cell r="AQ264" t="str">
            <v/>
          </cell>
          <cell r="AR264">
            <v>11</v>
          </cell>
          <cell r="AS264" t="str">
            <v>Rapier Sword Cane</v>
          </cell>
        </row>
        <row r="265">
          <cell r="A265" t="str">
            <v>Swordcatcher, Gnome</v>
          </cell>
          <cell r="B265" t="str">
            <v>Swordcatcher, Gnome</v>
          </cell>
          <cell r="D265" t="str">
            <v>E</v>
          </cell>
          <cell r="E265" t="str">
            <v>O</v>
          </cell>
          <cell r="F265">
            <v>5</v>
          </cell>
          <cell r="H265">
            <v>19</v>
          </cell>
          <cell r="I265">
            <v>2</v>
          </cell>
          <cell r="L265">
            <v>5</v>
          </cell>
          <cell r="M265" t="str">
            <v>S</v>
          </cell>
          <cell r="P265" t="str">
            <v/>
          </cell>
          <cell r="Q265" t="b">
            <v>0</v>
          </cell>
          <cell r="R265" t="b">
            <v>0</v>
          </cell>
          <cell r="S265" t="b">
            <v>0</v>
          </cell>
          <cell r="T265" t="b">
            <v>0</v>
          </cell>
          <cell r="U265" t="b">
            <v>0</v>
          </cell>
          <cell r="V265">
            <v>26</v>
          </cell>
          <cell r="W265" t="str">
            <v/>
          </cell>
          <cell r="X265">
            <v>0</v>
          </cell>
          <cell r="Y265" t="str">
            <v/>
          </cell>
          <cell r="Z265">
            <v>26</v>
          </cell>
          <cell r="AA265" t="str">
            <v/>
          </cell>
          <cell r="AB265">
            <v>58</v>
          </cell>
          <cell r="AC265" t="str">
            <v/>
          </cell>
          <cell r="AD265">
            <v>154</v>
          </cell>
          <cell r="AE265" t="str">
            <v>Swordcatcher, Gnome</v>
          </cell>
          <cell r="AF265" t="str">
            <v/>
          </cell>
          <cell r="AG265" t="str">
            <v/>
          </cell>
          <cell r="AH265">
            <v>0</v>
          </cell>
          <cell r="AI265" t="str">
            <v/>
          </cell>
          <cell r="AJ265" t="str">
            <v/>
          </cell>
          <cell r="AK265">
            <v>0</v>
          </cell>
          <cell r="AL265" t="str">
            <v/>
          </cell>
          <cell r="AM265" t="str">
            <v/>
          </cell>
          <cell r="AN265" t="str">
            <v/>
          </cell>
          <cell r="AO265">
            <v>0</v>
          </cell>
          <cell r="AP265" t="str">
            <v/>
          </cell>
          <cell r="AQ265" t="str">
            <v/>
          </cell>
          <cell r="AR265">
            <v>13</v>
          </cell>
          <cell r="AS265" t="str">
            <v>Gnome Swordcatcher</v>
          </cell>
        </row>
        <row r="266">
          <cell r="A266" t="str">
            <v>Tangat, Talenta</v>
          </cell>
          <cell r="B266" t="str">
            <v>Tangat, Talenta</v>
          </cell>
          <cell r="D266" t="str">
            <v>E</v>
          </cell>
          <cell r="E266" t="str">
            <v>T</v>
          </cell>
          <cell r="F266">
            <v>7</v>
          </cell>
          <cell r="H266">
            <v>18</v>
          </cell>
          <cell r="I266">
            <v>2</v>
          </cell>
          <cell r="L266">
            <v>8</v>
          </cell>
          <cell r="M266" t="str">
            <v>S</v>
          </cell>
          <cell r="P266" t="str">
            <v/>
          </cell>
          <cell r="R266" t="b">
            <v>0</v>
          </cell>
          <cell r="S266" t="b">
            <v>0</v>
          </cell>
          <cell r="T266" t="b">
            <v>0</v>
          </cell>
          <cell r="U266" t="b">
            <v>0</v>
          </cell>
          <cell r="V266">
            <v>26</v>
          </cell>
          <cell r="W266" t="str">
            <v/>
          </cell>
          <cell r="X266">
            <v>0</v>
          </cell>
          <cell r="Y266" t="str">
            <v/>
          </cell>
          <cell r="Z266">
            <v>26</v>
          </cell>
          <cell r="AA266" t="str">
            <v/>
          </cell>
          <cell r="AB266">
            <v>58</v>
          </cell>
          <cell r="AC266" t="str">
            <v/>
          </cell>
          <cell r="AD266">
            <v>155</v>
          </cell>
          <cell r="AE266" t="str">
            <v>Tangat, Talenta</v>
          </cell>
          <cell r="AF266" t="str">
            <v/>
          </cell>
          <cell r="AG266" t="str">
            <v/>
          </cell>
          <cell r="AH266">
            <v>0</v>
          </cell>
          <cell r="AI266" t="str">
            <v/>
          </cell>
          <cell r="AJ266" t="str">
            <v/>
          </cell>
          <cell r="AK266">
            <v>0</v>
          </cell>
          <cell r="AL266" t="str">
            <v/>
          </cell>
          <cell r="AM266" t="str">
            <v/>
          </cell>
          <cell r="AN266" t="str">
            <v/>
          </cell>
          <cell r="AO266">
            <v>0</v>
          </cell>
          <cell r="AP266" t="str">
            <v/>
          </cell>
          <cell r="AQ266" t="str">
            <v/>
          </cell>
          <cell r="AR266">
            <v>7</v>
          </cell>
          <cell r="AS266" t="str">
            <v>Talenta Tangat</v>
          </cell>
        </row>
        <row r="267">
          <cell r="A267" t="str">
            <v>Thinblade, Elven</v>
          </cell>
          <cell r="B267" t="str">
            <v>Thinblade, Elven</v>
          </cell>
          <cell r="D267" t="str">
            <v>E</v>
          </cell>
          <cell r="E267" t="str">
            <v>O</v>
          </cell>
          <cell r="F267">
            <v>6</v>
          </cell>
          <cell r="H267">
            <v>18</v>
          </cell>
          <cell r="I267">
            <v>2</v>
          </cell>
          <cell r="L267">
            <v>3</v>
          </cell>
          <cell r="M267" t="str">
            <v>P</v>
          </cell>
          <cell r="P267" t="str">
            <v>F</v>
          </cell>
          <cell r="Q267" t="b">
            <v>0</v>
          </cell>
          <cell r="R267" t="b">
            <v>0</v>
          </cell>
          <cell r="S267" t="b">
            <v>0</v>
          </cell>
          <cell r="T267" t="b">
            <v>0</v>
          </cell>
          <cell r="U267" t="b">
            <v>0</v>
          </cell>
          <cell r="V267">
            <v>26</v>
          </cell>
          <cell r="W267" t="str">
            <v/>
          </cell>
          <cell r="X267">
            <v>0</v>
          </cell>
          <cell r="Y267" t="str">
            <v/>
          </cell>
          <cell r="Z267">
            <v>26</v>
          </cell>
          <cell r="AA267" t="str">
            <v/>
          </cell>
          <cell r="AB267">
            <v>58</v>
          </cell>
          <cell r="AC267" t="str">
            <v/>
          </cell>
          <cell r="AD267">
            <v>156</v>
          </cell>
          <cell r="AE267" t="str">
            <v>Thinblade, Elven</v>
          </cell>
          <cell r="AF267" t="str">
            <v/>
          </cell>
          <cell r="AG267" t="str">
            <v/>
          </cell>
          <cell r="AH267">
            <v>0</v>
          </cell>
          <cell r="AI267" t="str">
            <v/>
          </cell>
          <cell r="AJ267" t="str">
            <v/>
          </cell>
          <cell r="AK267">
            <v>0</v>
          </cell>
          <cell r="AL267" t="str">
            <v/>
          </cell>
          <cell r="AM267" t="str">
            <v/>
          </cell>
          <cell r="AN267" t="str">
            <v/>
          </cell>
          <cell r="AO267">
            <v>0</v>
          </cell>
          <cell r="AP267" t="str">
            <v/>
          </cell>
          <cell r="AQ267" t="str">
            <v/>
          </cell>
          <cell r="AR267">
            <v>10</v>
          </cell>
          <cell r="AS267" t="str">
            <v>Elven Thinblade</v>
          </cell>
        </row>
        <row r="268">
          <cell r="A268" t="str">
            <v>Thrombash</v>
          </cell>
          <cell r="B268" t="str">
            <v>Thrombash</v>
          </cell>
          <cell r="D268" t="str">
            <v>E</v>
          </cell>
          <cell r="E268" t="str">
            <v>O</v>
          </cell>
          <cell r="F268">
            <v>5</v>
          </cell>
          <cell r="H268">
            <v>20</v>
          </cell>
          <cell r="I268">
            <v>3</v>
          </cell>
          <cell r="K268">
            <v>10</v>
          </cell>
          <cell r="L268">
            <v>3</v>
          </cell>
          <cell r="M268" t="str">
            <v>P/S</v>
          </cell>
          <cell r="R268" t="b">
            <v>0</v>
          </cell>
          <cell r="S268" t="b">
            <v>0</v>
          </cell>
          <cell r="T268" t="b">
            <v>0</v>
          </cell>
          <cell r="U268" t="b">
            <v>0</v>
          </cell>
          <cell r="V268">
            <v>26</v>
          </cell>
          <cell r="W268" t="str">
            <v/>
          </cell>
          <cell r="X268">
            <v>0</v>
          </cell>
          <cell r="Y268" t="str">
            <v/>
          </cell>
          <cell r="Z268">
            <v>26</v>
          </cell>
          <cell r="AA268" t="str">
            <v/>
          </cell>
          <cell r="AB268">
            <v>58</v>
          </cell>
          <cell r="AC268" t="str">
            <v/>
          </cell>
          <cell r="AD268">
            <v>157</v>
          </cell>
          <cell r="AE268" t="str">
            <v>Thrombash</v>
          </cell>
          <cell r="AF268" t="str">
            <v/>
          </cell>
          <cell r="AG268" t="str">
            <v/>
          </cell>
          <cell r="AH268">
            <v>0</v>
          </cell>
          <cell r="AI268" t="str">
            <v/>
          </cell>
          <cell r="AJ268" t="str">
            <v/>
          </cell>
          <cell r="AK268">
            <v>0</v>
          </cell>
          <cell r="AL268" t="str">
            <v/>
          </cell>
          <cell r="AM268" t="str">
            <v/>
          </cell>
          <cell r="AN268" t="str">
            <v/>
          </cell>
          <cell r="AO268">
            <v>0</v>
          </cell>
          <cell r="AP268" t="str">
            <v/>
          </cell>
          <cell r="AQ268" t="str">
            <v/>
          </cell>
          <cell r="AR268">
            <v>0</v>
          </cell>
          <cell r="AS268" t="str">
            <v>Thrombash</v>
          </cell>
        </row>
        <row r="269">
          <cell r="A269" t="str">
            <v>Throwing-knife, Desert</v>
          </cell>
          <cell r="B269" t="str">
            <v>Throwing-knife, Desert</v>
          </cell>
          <cell r="D269" t="str">
            <v>E</v>
          </cell>
          <cell r="E269" t="str">
            <v>R</v>
          </cell>
          <cell r="F269">
            <v>5</v>
          </cell>
          <cell r="H269">
            <v>19</v>
          </cell>
          <cell r="I269">
            <v>2</v>
          </cell>
          <cell r="K269">
            <v>15</v>
          </cell>
          <cell r="L269">
            <v>1</v>
          </cell>
          <cell r="M269" t="str">
            <v>P</v>
          </cell>
          <cell r="R269" t="b">
            <v>0</v>
          </cell>
          <cell r="S269" t="b">
            <v>0</v>
          </cell>
          <cell r="T269" t="b">
            <v>0</v>
          </cell>
          <cell r="U269" t="b">
            <v>0</v>
          </cell>
          <cell r="V269">
            <v>26</v>
          </cell>
          <cell r="W269" t="str">
            <v/>
          </cell>
          <cell r="X269">
            <v>0</v>
          </cell>
          <cell r="Y269" t="str">
            <v/>
          </cell>
          <cell r="Z269">
            <v>26</v>
          </cell>
          <cell r="AA269" t="str">
            <v/>
          </cell>
          <cell r="AB269">
            <v>58</v>
          </cell>
          <cell r="AC269" t="str">
            <v/>
          </cell>
          <cell r="AD269">
            <v>158</v>
          </cell>
          <cell r="AE269" t="str">
            <v>Throwing-knife, Desert</v>
          </cell>
          <cell r="AF269" t="str">
            <v/>
          </cell>
          <cell r="AG269" t="str">
            <v/>
          </cell>
          <cell r="AH269">
            <v>0</v>
          </cell>
          <cell r="AI269" t="str">
            <v/>
          </cell>
          <cell r="AJ269" t="str">
            <v/>
          </cell>
          <cell r="AK269">
            <v>0</v>
          </cell>
          <cell r="AL269" t="str">
            <v/>
          </cell>
          <cell r="AM269" t="str">
            <v/>
          </cell>
          <cell r="AN269" t="str">
            <v/>
          </cell>
          <cell r="AO269">
            <v>0</v>
          </cell>
          <cell r="AP269" t="str">
            <v/>
          </cell>
          <cell r="AQ269" t="str">
            <v/>
          </cell>
          <cell r="AR269">
            <v>15</v>
          </cell>
          <cell r="AS269" t="str">
            <v>Desert Throwing-knife</v>
          </cell>
        </row>
        <row r="270">
          <cell r="A270" t="str">
            <v>Tonfa</v>
          </cell>
          <cell r="B270" t="str">
            <v>Tonfa</v>
          </cell>
          <cell r="D270" t="str">
            <v>E</v>
          </cell>
          <cell r="E270" t="str">
            <v>O</v>
          </cell>
          <cell r="F270">
            <v>5</v>
          </cell>
          <cell r="H270">
            <v>20</v>
          </cell>
          <cell r="I270">
            <v>2</v>
          </cell>
          <cell r="L270">
            <v>2</v>
          </cell>
          <cell r="M270" t="str">
            <v>B</v>
          </cell>
          <cell r="Q270" t="b">
            <v>0</v>
          </cell>
          <cell r="R270" t="b">
            <v>0</v>
          </cell>
          <cell r="S270" t="b">
            <v>0</v>
          </cell>
          <cell r="T270" t="b">
            <v>0</v>
          </cell>
          <cell r="U270" t="b">
            <v>0</v>
          </cell>
          <cell r="V270">
            <v>26</v>
          </cell>
          <cell r="W270" t="str">
            <v/>
          </cell>
          <cell r="X270">
            <v>0</v>
          </cell>
          <cell r="Y270" t="str">
            <v/>
          </cell>
          <cell r="Z270">
            <v>26</v>
          </cell>
          <cell r="AA270" t="str">
            <v/>
          </cell>
          <cell r="AB270">
            <v>58</v>
          </cell>
          <cell r="AC270" t="str">
            <v/>
          </cell>
          <cell r="AD270">
            <v>159</v>
          </cell>
          <cell r="AE270" t="str">
            <v>Tonfa</v>
          </cell>
          <cell r="AF270" t="str">
            <v/>
          </cell>
          <cell r="AG270" t="str">
            <v/>
          </cell>
          <cell r="AH270">
            <v>0</v>
          </cell>
          <cell r="AI270" t="str">
            <v/>
          </cell>
          <cell r="AJ270" t="str">
            <v/>
          </cell>
          <cell r="AK270">
            <v>0</v>
          </cell>
          <cell r="AL270" t="str">
            <v/>
          </cell>
          <cell r="AM270" t="str">
            <v/>
          </cell>
          <cell r="AN270" t="str">
            <v/>
          </cell>
          <cell r="AO270">
            <v>0</v>
          </cell>
          <cell r="AP270" t="str">
            <v/>
          </cell>
          <cell r="AQ270" t="str">
            <v/>
          </cell>
          <cell r="AR270">
            <v>0</v>
          </cell>
          <cell r="AS270" t="str">
            <v>Tonfa</v>
          </cell>
        </row>
        <row r="271">
          <cell r="A271" t="str">
            <v>Tortoise blade, Gnome</v>
          </cell>
          <cell r="B271" t="str">
            <v>Tortoise blade, Gnome</v>
          </cell>
          <cell r="D271" t="str">
            <v>E</v>
          </cell>
          <cell r="E271" t="str">
            <v>L</v>
          </cell>
          <cell r="F271">
            <v>5</v>
          </cell>
          <cell r="H271">
            <v>19</v>
          </cell>
          <cell r="I271">
            <v>2</v>
          </cell>
          <cell r="L271">
            <v>3</v>
          </cell>
          <cell r="M271" t="str">
            <v>P</v>
          </cell>
          <cell r="P271" t="str">
            <v/>
          </cell>
          <cell r="Q271" t="b">
            <v>0</v>
          </cell>
          <cell r="R271" t="b">
            <v>0</v>
          </cell>
          <cell r="S271" t="b">
            <v>0</v>
          </cell>
          <cell r="T271" t="b">
            <v>0</v>
          </cell>
          <cell r="U271" t="b">
            <v>0</v>
          </cell>
          <cell r="V271">
            <v>26</v>
          </cell>
          <cell r="W271" t="str">
            <v/>
          </cell>
          <cell r="X271">
            <v>0</v>
          </cell>
          <cell r="Y271" t="str">
            <v/>
          </cell>
          <cell r="Z271">
            <v>26</v>
          </cell>
          <cell r="AA271" t="str">
            <v/>
          </cell>
          <cell r="AB271">
            <v>58</v>
          </cell>
          <cell r="AC271" t="str">
            <v/>
          </cell>
          <cell r="AD271">
            <v>160</v>
          </cell>
          <cell r="AE271" t="str">
            <v>Tortoise blade, Gnome</v>
          </cell>
          <cell r="AF271" t="str">
            <v/>
          </cell>
          <cell r="AG271" t="str">
            <v/>
          </cell>
          <cell r="AH271">
            <v>0</v>
          </cell>
          <cell r="AI271" t="str">
            <v/>
          </cell>
          <cell r="AJ271" t="str">
            <v/>
          </cell>
          <cell r="AK271">
            <v>0</v>
          </cell>
          <cell r="AL271" t="str">
            <v/>
          </cell>
          <cell r="AM271" t="str">
            <v/>
          </cell>
          <cell r="AN271" t="str">
            <v/>
          </cell>
          <cell r="AO271">
            <v>0</v>
          </cell>
          <cell r="AP271" t="str">
            <v/>
          </cell>
          <cell r="AQ271" t="str">
            <v/>
          </cell>
          <cell r="AR271">
            <v>15</v>
          </cell>
          <cell r="AS271" t="str">
            <v>Gnome Tortoise blade</v>
          </cell>
        </row>
        <row r="272">
          <cell r="A272" t="str">
            <v>Trident</v>
          </cell>
          <cell r="B272" t="str">
            <v>Trident</v>
          </cell>
          <cell r="D272" t="str">
            <v>M</v>
          </cell>
          <cell r="E272" t="str">
            <v>O</v>
          </cell>
          <cell r="F272">
            <v>6</v>
          </cell>
          <cell r="H272">
            <v>20</v>
          </cell>
          <cell r="I272">
            <v>2</v>
          </cell>
          <cell r="K272">
            <v>10</v>
          </cell>
          <cell r="L272">
            <v>4</v>
          </cell>
          <cell r="M272" t="str">
            <v>P</v>
          </cell>
          <cell r="Q272" t="b">
            <v>0</v>
          </cell>
          <cell r="R272" t="b">
            <v>0</v>
          </cell>
          <cell r="S272" t="b">
            <v>0</v>
          </cell>
          <cell r="T272" t="b">
            <v>0</v>
          </cell>
          <cell r="U272" t="b">
            <v>0</v>
          </cell>
          <cell r="V272">
            <v>26</v>
          </cell>
          <cell r="W272" t="str">
            <v/>
          </cell>
          <cell r="X272">
            <v>0</v>
          </cell>
          <cell r="Y272" t="str">
            <v/>
          </cell>
          <cell r="Z272">
            <v>26</v>
          </cell>
          <cell r="AA272" t="str">
            <v/>
          </cell>
          <cell r="AB272">
            <v>59</v>
          </cell>
          <cell r="AC272" t="str">
            <v>Trident</v>
          </cell>
          <cell r="AD272">
            <v>160</v>
          </cell>
          <cell r="AE272" t="str">
            <v/>
          </cell>
          <cell r="AF272" t="str">
            <v/>
          </cell>
          <cell r="AG272" t="str">
            <v/>
          </cell>
          <cell r="AH272">
            <v>0</v>
          </cell>
          <cell r="AI272" t="str">
            <v/>
          </cell>
          <cell r="AJ272" t="str">
            <v/>
          </cell>
          <cell r="AK272">
            <v>0</v>
          </cell>
          <cell r="AL272" t="str">
            <v/>
          </cell>
          <cell r="AM272" t="str">
            <v/>
          </cell>
          <cell r="AN272" t="str">
            <v/>
          </cell>
          <cell r="AO272">
            <v>0</v>
          </cell>
          <cell r="AP272" t="str">
            <v/>
          </cell>
          <cell r="AQ272" t="str">
            <v/>
          </cell>
          <cell r="AR272">
            <v>0</v>
          </cell>
          <cell r="AS272" t="str">
            <v>Trident</v>
          </cell>
        </row>
        <row r="273">
          <cell r="A273" t="str">
            <v>Unarmed Strike ●</v>
          </cell>
          <cell r="B273" t="str">
            <v>Unarmed Strike</v>
          </cell>
          <cell r="D273" t="str">
            <v>S</v>
          </cell>
          <cell r="E273" t="str">
            <v>U</v>
          </cell>
          <cell r="F273">
            <v>3</v>
          </cell>
          <cell r="H273">
            <v>20</v>
          </cell>
          <cell r="I273">
            <v>2</v>
          </cell>
          <cell r="M273" t="str">
            <v>B</v>
          </cell>
          <cell r="N273" t="str">
            <v>S</v>
          </cell>
          <cell r="P273" t="str">
            <v>U</v>
          </cell>
          <cell r="Q273" t="b">
            <v>0</v>
          </cell>
          <cell r="R273" t="b">
            <v>0</v>
          </cell>
          <cell r="S273" t="b">
            <v>1</v>
          </cell>
          <cell r="T273" t="b">
            <v>1</v>
          </cell>
          <cell r="U273" t="b">
            <v>1</v>
          </cell>
          <cell r="V273">
            <v>26</v>
          </cell>
          <cell r="W273" t="str">
            <v/>
          </cell>
          <cell r="X273">
            <v>0</v>
          </cell>
          <cell r="Y273" t="str">
            <v/>
          </cell>
          <cell r="Z273">
            <v>27</v>
          </cell>
          <cell r="AA273" t="str">
            <v>Unarmed Strike</v>
          </cell>
          <cell r="AB273">
            <v>59</v>
          </cell>
          <cell r="AC273" t="str">
            <v/>
          </cell>
          <cell r="AD273">
            <v>160</v>
          </cell>
          <cell r="AE273" t="str">
            <v/>
          </cell>
          <cell r="AF273" t="str">
            <v/>
          </cell>
          <cell r="AG273" t="str">
            <v/>
          </cell>
          <cell r="AH273">
            <v>0</v>
          </cell>
          <cell r="AI273" t="str">
            <v/>
          </cell>
          <cell r="AJ273" t="str">
            <v/>
          </cell>
          <cell r="AK273">
            <v>0</v>
          </cell>
          <cell r="AL273" t="str">
            <v/>
          </cell>
          <cell r="AM273" t="str">
            <v/>
          </cell>
          <cell r="AN273" t="str">
            <v/>
          </cell>
          <cell r="AO273">
            <v>0</v>
          </cell>
          <cell r="AP273" t="str">
            <v/>
          </cell>
          <cell r="AQ273" t="str">
            <v/>
          </cell>
          <cell r="AR273">
            <v>0</v>
          </cell>
          <cell r="AS273" t="str">
            <v>Unarmed Strike</v>
          </cell>
        </row>
        <row r="274">
          <cell r="A274" t="str">
            <v>Urgrosh, Dwarven</v>
          </cell>
          <cell r="B274" t="str">
            <v>Urgrosh, Dwarven</v>
          </cell>
          <cell r="D274" t="str">
            <v>E</v>
          </cell>
          <cell r="E274" t="str">
            <v>T</v>
          </cell>
          <cell r="F274">
            <v>6</v>
          </cell>
          <cell r="G274">
            <v>5</v>
          </cell>
          <cell r="H274">
            <v>20</v>
          </cell>
          <cell r="I274">
            <v>3</v>
          </cell>
          <cell r="J274">
            <v>3</v>
          </cell>
          <cell r="L274">
            <v>12</v>
          </cell>
          <cell r="M274" t="str">
            <v>S/P</v>
          </cell>
          <cell r="P274" t="str">
            <v/>
          </cell>
          <cell r="Q274" t="b">
            <v>0</v>
          </cell>
          <cell r="R274" t="b">
            <v>0</v>
          </cell>
          <cell r="S274" t="b">
            <v>0</v>
          </cell>
          <cell r="T274" t="b">
            <v>0</v>
          </cell>
          <cell r="U274" t="b">
            <v>0</v>
          </cell>
          <cell r="V274">
            <v>27</v>
          </cell>
          <cell r="W274" t="str">
            <v>Unarmed Strike</v>
          </cell>
          <cell r="X274">
            <v>0</v>
          </cell>
          <cell r="Y274" t="str">
            <v/>
          </cell>
          <cell r="Z274">
            <v>27</v>
          </cell>
          <cell r="AA274" t="str">
            <v/>
          </cell>
          <cell r="AB274">
            <v>59</v>
          </cell>
          <cell r="AC274" t="str">
            <v/>
          </cell>
          <cell r="AD274">
            <v>161</v>
          </cell>
          <cell r="AE274" t="str">
            <v>Urgrosh, Dwarven</v>
          </cell>
          <cell r="AF274" t="str">
            <v/>
          </cell>
          <cell r="AG274" t="str">
            <v/>
          </cell>
          <cell r="AH274">
            <v>0</v>
          </cell>
          <cell r="AI274" t="str">
            <v/>
          </cell>
          <cell r="AJ274" t="str">
            <v/>
          </cell>
          <cell r="AK274">
            <v>0</v>
          </cell>
          <cell r="AL274" t="str">
            <v/>
          </cell>
          <cell r="AM274" t="str">
            <v/>
          </cell>
          <cell r="AN274" t="str">
            <v/>
          </cell>
          <cell r="AO274">
            <v>0</v>
          </cell>
          <cell r="AP274" t="str">
            <v/>
          </cell>
          <cell r="AQ274" t="str">
            <v/>
          </cell>
          <cell r="AR274">
            <v>8</v>
          </cell>
          <cell r="AS274" t="str">
            <v>Dwarven Urgrosh</v>
          </cell>
        </row>
        <row r="275">
          <cell r="A275" t="str">
            <v>Wakizashi</v>
          </cell>
          <cell r="B275" t="str">
            <v>Wakizashi</v>
          </cell>
          <cell r="C275" t="str">
            <v>OA</v>
          </cell>
          <cell r="D275" t="str">
            <v>M</v>
          </cell>
          <cell r="E275" t="str">
            <v>L</v>
          </cell>
          <cell r="F275">
            <v>5</v>
          </cell>
          <cell r="H275">
            <v>19</v>
          </cell>
          <cell r="I275">
            <v>2</v>
          </cell>
          <cell r="L275">
            <v>3</v>
          </cell>
          <cell r="M275" t="str">
            <v>S</v>
          </cell>
          <cell r="R275" t="b">
            <v>0</v>
          </cell>
          <cell r="S275" t="b">
            <v>0</v>
          </cell>
          <cell r="T275" t="b">
            <v>0</v>
          </cell>
          <cell r="U275" t="b">
            <v>0</v>
          </cell>
          <cell r="V275">
            <v>27</v>
          </cell>
          <cell r="W275" t="str">
            <v/>
          </cell>
          <cell r="X275">
            <v>0</v>
          </cell>
          <cell r="Y275" t="str">
            <v/>
          </cell>
          <cell r="Z275">
            <v>27</v>
          </cell>
          <cell r="AA275" t="str">
            <v/>
          </cell>
          <cell r="AB275">
            <v>60</v>
          </cell>
          <cell r="AC275" t="str">
            <v>Wakizashi</v>
          </cell>
          <cell r="AD275">
            <v>161</v>
          </cell>
          <cell r="AE275" t="str">
            <v/>
          </cell>
          <cell r="AF275" t="str">
            <v/>
          </cell>
          <cell r="AG275" t="str">
            <v/>
          </cell>
          <cell r="AH275">
            <v>0</v>
          </cell>
          <cell r="AI275" t="str">
            <v/>
          </cell>
          <cell r="AJ275" t="str">
            <v/>
          </cell>
          <cell r="AK275">
            <v>0</v>
          </cell>
          <cell r="AL275" t="str">
            <v/>
          </cell>
          <cell r="AM275" t="str">
            <v/>
          </cell>
          <cell r="AN275" t="str">
            <v/>
          </cell>
          <cell r="AO275">
            <v>0</v>
          </cell>
          <cell r="AP275" t="str">
            <v/>
          </cell>
          <cell r="AQ275" t="str">
            <v/>
          </cell>
          <cell r="AR275">
            <v>0</v>
          </cell>
          <cell r="AS275" t="str">
            <v>Wakizashi</v>
          </cell>
        </row>
        <row r="276">
          <cell r="A276" t="str">
            <v>War Spikard</v>
          </cell>
          <cell r="B276" t="str">
            <v>War Spikard</v>
          </cell>
          <cell r="D276" t="str">
            <v>E</v>
          </cell>
          <cell r="E276" t="str">
            <v>T</v>
          </cell>
          <cell r="F276">
            <v>6</v>
          </cell>
          <cell r="H276">
            <v>20</v>
          </cell>
          <cell r="I276">
            <v>2</v>
          </cell>
          <cell r="L276">
            <v>9</v>
          </cell>
          <cell r="M276" t="str">
            <v>B/P</v>
          </cell>
          <cell r="R276" t="b">
            <v>0</v>
          </cell>
          <cell r="S276" t="b">
            <v>0</v>
          </cell>
          <cell r="T276" t="b">
            <v>0</v>
          </cell>
          <cell r="U276" t="b">
            <v>0</v>
          </cell>
          <cell r="V276">
            <v>27</v>
          </cell>
          <cell r="W276" t="str">
            <v/>
          </cell>
          <cell r="X276">
            <v>0</v>
          </cell>
          <cell r="Y276" t="str">
            <v/>
          </cell>
          <cell r="Z276">
            <v>27</v>
          </cell>
          <cell r="AA276" t="str">
            <v/>
          </cell>
          <cell r="AB276">
            <v>60</v>
          </cell>
          <cell r="AC276" t="str">
            <v/>
          </cell>
          <cell r="AD276">
            <v>162</v>
          </cell>
          <cell r="AE276" t="str">
            <v>War Spikard</v>
          </cell>
          <cell r="AF276" t="str">
            <v/>
          </cell>
          <cell r="AG276" t="str">
            <v/>
          </cell>
          <cell r="AH276">
            <v>0</v>
          </cell>
          <cell r="AI276" t="str">
            <v/>
          </cell>
          <cell r="AJ276" t="str">
            <v/>
          </cell>
          <cell r="AK276">
            <v>0</v>
          </cell>
          <cell r="AL276" t="str">
            <v/>
          </cell>
          <cell r="AM276" t="str">
            <v/>
          </cell>
          <cell r="AN276" t="str">
            <v/>
          </cell>
          <cell r="AO276">
            <v>0</v>
          </cell>
          <cell r="AP276" t="str">
            <v/>
          </cell>
          <cell r="AQ276" t="str">
            <v/>
          </cell>
          <cell r="AR276">
            <v>0</v>
          </cell>
          <cell r="AS276" t="str">
            <v>War Spikard</v>
          </cell>
        </row>
        <row r="277">
          <cell r="A277" t="str">
            <v>Waraxe, Dwarven</v>
          </cell>
          <cell r="B277" t="str">
            <v>Waraxe, Dwarven</v>
          </cell>
          <cell r="D277" t="str">
            <v>E</v>
          </cell>
          <cell r="E277" t="str">
            <v>O</v>
          </cell>
          <cell r="F277">
            <v>7</v>
          </cell>
          <cell r="H277">
            <v>20</v>
          </cell>
          <cell r="I277">
            <v>3</v>
          </cell>
          <cell r="L277">
            <v>8</v>
          </cell>
          <cell r="M277" t="str">
            <v>S</v>
          </cell>
          <cell r="P277" t="str">
            <v>X</v>
          </cell>
          <cell r="Q277" t="b">
            <v>0</v>
          </cell>
          <cell r="R277" t="b">
            <v>0</v>
          </cell>
          <cell r="S277" t="b">
            <v>0</v>
          </cell>
          <cell r="T277" t="b">
            <v>0</v>
          </cell>
          <cell r="U277" t="b">
            <v>0</v>
          </cell>
          <cell r="V277">
            <v>27</v>
          </cell>
          <cell r="W277" t="str">
            <v/>
          </cell>
          <cell r="X277">
            <v>0</v>
          </cell>
          <cell r="Y277" t="str">
            <v/>
          </cell>
          <cell r="Z277">
            <v>27</v>
          </cell>
          <cell r="AA277" t="str">
            <v/>
          </cell>
          <cell r="AB277">
            <v>61</v>
          </cell>
          <cell r="AC277" t="str">
            <v>Waraxe, Dwarven</v>
          </cell>
          <cell r="AD277">
            <v>163</v>
          </cell>
          <cell r="AE277" t="str">
            <v>Waraxe, Dwarven</v>
          </cell>
          <cell r="AF277" t="str">
            <v/>
          </cell>
          <cell r="AG277" t="str">
            <v/>
          </cell>
          <cell r="AH277">
            <v>0</v>
          </cell>
          <cell r="AI277" t="str">
            <v/>
          </cell>
          <cell r="AJ277" t="str">
            <v/>
          </cell>
          <cell r="AK277">
            <v>0</v>
          </cell>
          <cell r="AL277" t="str">
            <v/>
          </cell>
          <cell r="AM277" t="str">
            <v/>
          </cell>
          <cell r="AN277" t="str">
            <v/>
          </cell>
          <cell r="AO277">
            <v>0</v>
          </cell>
          <cell r="AP277" t="str">
            <v/>
          </cell>
          <cell r="AQ277" t="str">
            <v/>
          </cell>
          <cell r="AR277">
            <v>7</v>
          </cell>
          <cell r="AS277" t="str">
            <v>Dwarven Waraxe</v>
          </cell>
        </row>
        <row r="278">
          <cell r="A278" t="str">
            <v>Warhammer</v>
          </cell>
          <cell r="B278" t="str">
            <v>Warhammer</v>
          </cell>
          <cell r="D278" t="str">
            <v>M</v>
          </cell>
          <cell r="E278" t="str">
            <v>O</v>
          </cell>
          <cell r="F278">
            <v>6</v>
          </cell>
          <cell r="H278">
            <v>20</v>
          </cell>
          <cell r="I278">
            <v>3</v>
          </cell>
          <cell r="L278">
            <v>5</v>
          </cell>
          <cell r="M278" t="str">
            <v>B</v>
          </cell>
          <cell r="R278" t="b">
            <v>0</v>
          </cell>
          <cell r="S278" t="b">
            <v>0</v>
          </cell>
          <cell r="T278" t="b">
            <v>0</v>
          </cell>
          <cell r="U278" t="b">
            <v>0</v>
          </cell>
          <cell r="V278">
            <v>27</v>
          </cell>
          <cell r="W278" t="str">
            <v/>
          </cell>
          <cell r="X278">
            <v>0</v>
          </cell>
          <cell r="Y278" t="str">
            <v/>
          </cell>
          <cell r="Z278">
            <v>27</v>
          </cell>
          <cell r="AA278" t="str">
            <v/>
          </cell>
          <cell r="AB278">
            <v>62</v>
          </cell>
          <cell r="AC278" t="str">
            <v>Warhammer</v>
          </cell>
          <cell r="AD278">
            <v>163</v>
          </cell>
          <cell r="AE278" t="str">
            <v/>
          </cell>
          <cell r="AF278" t="str">
            <v/>
          </cell>
          <cell r="AG278" t="str">
            <v/>
          </cell>
          <cell r="AH278">
            <v>0</v>
          </cell>
          <cell r="AI278" t="str">
            <v/>
          </cell>
          <cell r="AJ278" t="str">
            <v/>
          </cell>
          <cell r="AK278">
            <v>0</v>
          </cell>
          <cell r="AL278" t="str">
            <v/>
          </cell>
          <cell r="AM278" t="str">
            <v/>
          </cell>
          <cell r="AN278" t="str">
            <v/>
          </cell>
          <cell r="AO278">
            <v>0</v>
          </cell>
          <cell r="AP278" t="str">
            <v/>
          </cell>
          <cell r="AQ278" t="str">
            <v/>
          </cell>
          <cell r="AR278">
            <v>0</v>
          </cell>
          <cell r="AS278" t="str">
            <v>Warhammer</v>
          </cell>
        </row>
        <row r="279">
          <cell r="A279" t="str">
            <v>Warmace</v>
          </cell>
          <cell r="B279" t="str">
            <v>Warmace</v>
          </cell>
          <cell r="D279" t="str">
            <v>E</v>
          </cell>
          <cell r="E279" t="str">
            <v>O</v>
          </cell>
          <cell r="F279">
            <v>8</v>
          </cell>
          <cell r="H279">
            <v>20</v>
          </cell>
          <cell r="I279">
            <v>2</v>
          </cell>
          <cell r="L279">
            <v>10</v>
          </cell>
          <cell r="M279" t="str">
            <v>B</v>
          </cell>
          <cell r="P279" t="str">
            <v>X</v>
          </cell>
          <cell r="R279" t="b">
            <v>0</v>
          </cell>
          <cell r="S279" t="b">
            <v>0</v>
          </cell>
          <cell r="T279" t="b">
            <v>0</v>
          </cell>
          <cell r="U279" t="b">
            <v>0</v>
          </cell>
          <cell r="V279">
            <v>27</v>
          </cell>
          <cell r="W279" t="str">
            <v/>
          </cell>
          <cell r="X279">
            <v>0</v>
          </cell>
          <cell r="Y279" t="str">
            <v/>
          </cell>
          <cell r="Z279">
            <v>27</v>
          </cell>
          <cell r="AA279" t="str">
            <v/>
          </cell>
          <cell r="AB279">
            <v>63</v>
          </cell>
          <cell r="AC279" t="str">
            <v>Warmace</v>
          </cell>
          <cell r="AD279">
            <v>164</v>
          </cell>
          <cell r="AE279" t="str">
            <v>Warmace</v>
          </cell>
          <cell r="AF279" t="str">
            <v/>
          </cell>
          <cell r="AG279" t="str">
            <v/>
          </cell>
          <cell r="AH279">
            <v>0</v>
          </cell>
          <cell r="AI279" t="str">
            <v/>
          </cell>
          <cell r="AJ279" t="str">
            <v/>
          </cell>
          <cell r="AK279">
            <v>0</v>
          </cell>
          <cell r="AL279" t="str">
            <v/>
          </cell>
          <cell r="AM279" t="str">
            <v/>
          </cell>
          <cell r="AN279" t="str">
            <v/>
          </cell>
          <cell r="AO279">
            <v>0</v>
          </cell>
          <cell r="AP279" t="str">
            <v/>
          </cell>
          <cell r="AQ279" t="str">
            <v/>
          </cell>
          <cell r="AR279">
            <v>0</v>
          </cell>
          <cell r="AS279" t="str">
            <v>Warmace</v>
          </cell>
        </row>
        <row r="280">
          <cell r="A280" t="str">
            <v>Warpike, Dwarven</v>
          </cell>
          <cell r="B280" t="str">
            <v>Warpike, Dwarven</v>
          </cell>
          <cell r="D280" t="str">
            <v>E</v>
          </cell>
          <cell r="E280" t="str">
            <v>T</v>
          </cell>
          <cell r="F280">
            <v>10</v>
          </cell>
          <cell r="H280">
            <v>20</v>
          </cell>
          <cell r="I280">
            <v>3</v>
          </cell>
          <cell r="L280">
            <v>15</v>
          </cell>
          <cell r="M280" t="str">
            <v>S/P</v>
          </cell>
          <cell r="O280" t="b">
            <v>1</v>
          </cell>
          <cell r="P280" t="str">
            <v/>
          </cell>
          <cell r="Q280" t="b">
            <v>0</v>
          </cell>
          <cell r="R280" t="b">
            <v>0</v>
          </cell>
          <cell r="S280" t="b">
            <v>0</v>
          </cell>
          <cell r="T280" t="b">
            <v>0</v>
          </cell>
          <cell r="U280" t="b">
            <v>0</v>
          </cell>
          <cell r="V280">
            <v>27</v>
          </cell>
          <cell r="W280" t="str">
            <v/>
          </cell>
          <cell r="X280">
            <v>0</v>
          </cell>
          <cell r="Y280" t="str">
            <v/>
          </cell>
          <cell r="Z280">
            <v>27</v>
          </cell>
          <cell r="AA280" t="str">
            <v/>
          </cell>
          <cell r="AB280">
            <v>63</v>
          </cell>
          <cell r="AC280" t="str">
            <v/>
          </cell>
          <cell r="AD280">
            <v>165</v>
          </cell>
          <cell r="AE280" t="str">
            <v>Warpike, Dwarven</v>
          </cell>
          <cell r="AF280" t="str">
            <v/>
          </cell>
          <cell r="AG280" t="str">
            <v/>
          </cell>
          <cell r="AH280">
            <v>0</v>
          </cell>
          <cell r="AI280" t="str">
            <v/>
          </cell>
          <cell r="AJ280" t="str">
            <v/>
          </cell>
          <cell r="AK280">
            <v>0</v>
          </cell>
          <cell r="AL280" t="str">
            <v/>
          </cell>
          <cell r="AM280" t="str">
            <v/>
          </cell>
          <cell r="AN280" t="str">
            <v/>
          </cell>
          <cell r="AO280">
            <v>0</v>
          </cell>
          <cell r="AP280" t="str">
            <v/>
          </cell>
          <cell r="AQ280" t="str">
            <v/>
          </cell>
          <cell r="AR280">
            <v>8</v>
          </cell>
          <cell r="AS280" t="str">
            <v>Dwarven Warpike</v>
          </cell>
        </row>
        <row r="281">
          <cell r="A281" t="str">
            <v>Whip</v>
          </cell>
          <cell r="B281" t="str">
            <v>Whip</v>
          </cell>
          <cell r="D281" t="str">
            <v>E</v>
          </cell>
          <cell r="E281" t="str">
            <v>O</v>
          </cell>
          <cell r="F281">
            <v>3</v>
          </cell>
          <cell r="H281">
            <v>20</v>
          </cell>
          <cell r="I281">
            <v>2</v>
          </cell>
          <cell r="L281">
            <v>2</v>
          </cell>
          <cell r="M281" t="str">
            <v>S</v>
          </cell>
          <cell r="N281" t="str">
            <v>S</v>
          </cell>
          <cell r="O281" t="b">
            <v>1</v>
          </cell>
          <cell r="P281" t="str">
            <v>M,F</v>
          </cell>
          <cell r="Q281" t="b">
            <v>0</v>
          </cell>
          <cell r="R281" t="b">
            <v>0</v>
          </cell>
          <cell r="S281" t="b">
            <v>0</v>
          </cell>
          <cell r="T281" t="b">
            <v>0</v>
          </cell>
          <cell r="U281" t="b">
            <v>0</v>
          </cell>
          <cell r="V281">
            <v>27</v>
          </cell>
          <cell r="W281" t="str">
            <v/>
          </cell>
          <cell r="X281">
            <v>0</v>
          </cell>
          <cell r="Y281" t="str">
            <v/>
          </cell>
          <cell r="Z281">
            <v>27</v>
          </cell>
          <cell r="AA281" t="str">
            <v/>
          </cell>
          <cell r="AB281">
            <v>63</v>
          </cell>
          <cell r="AC281" t="str">
            <v/>
          </cell>
          <cell r="AD281">
            <v>166</v>
          </cell>
          <cell r="AE281" t="str">
            <v>Whip</v>
          </cell>
          <cell r="AF281" t="str">
            <v/>
          </cell>
          <cell r="AG281" t="str">
            <v/>
          </cell>
          <cell r="AH281">
            <v>0</v>
          </cell>
          <cell r="AI281" t="str">
            <v/>
          </cell>
          <cell r="AJ281" t="str">
            <v/>
          </cell>
          <cell r="AK281">
            <v>0</v>
          </cell>
          <cell r="AL281" t="str">
            <v/>
          </cell>
          <cell r="AM281" t="str">
            <v/>
          </cell>
          <cell r="AN281" t="str">
            <v/>
          </cell>
          <cell r="AO281">
            <v>0</v>
          </cell>
          <cell r="AP281" t="str">
            <v/>
          </cell>
          <cell r="AQ281" t="str">
            <v/>
          </cell>
          <cell r="AR281">
            <v>0</v>
          </cell>
          <cell r="AS281" t="str">
            <v>Whip</v>
          </cell>
        </row>
        <row r="282">
          <cell r="A282" t="str">
            <v>Whip, Scorpion-tail</v>
          </cell>
          <cell r="B282" t="str">
            <v>Whip, Scorpion-tail</v>
          </cell>
          <cell r="D282" t="str">
            <v>E</v>
          </cell>
          <cell r="E282" t="str">
            <v>O</v>
          </cell>
          <cell r="F282">
            <v>4</v>
          </cell>
          <cell r="H282">
            <v>20</v>
          </cell>
          <cell r="I282">
            <v>2</v>
          </cell>
          <cell r="L282">
            <v>3</v>
          </cell>
          <cell r="M282" t="str">
            <v>S/P</v>
          </cell>
          <cell r="R282" t="b">
            <v>0</v>
          </cell>
          <cell r="S282" t="b">
            <v>0</v>
          </cell>
          <cell r="T282" t="b">
            <v>0</v>
          </cell>
          <cell r="U282" t="b">
            <v>0</v>
          </cell>
          <cell r="V282">
            <v>27</v>
          </cell>
          <cell r="W282" t="str">
            <v/>
          </cell>
          <cell r="X282">
            <v>0</v>
          </cell>
          <cell r="Y282" t="str">
            <v/>
          </cell>
          <cell r="Z282">
            <v>27</v>
          </cell>
          <cell r="AA282" t="str">
            <v/>
          </cell>
          <cell r="AB282">
            <v>63</v>
          </cell>
          <cell r="AC282" t="str">
            <v/>
          </cell>
          <cell r="AD282">
            <v>167</v>
          </cell>
          <cell r="AE282" t="str">
            <v>Whip, Scorpion-tail</v>
          </cell>
          <cell r="AF282" t="str">
            <v/>
          </cell>
          <cell r="AG282" t="str">
            <v/>
          </cell>
          <cell r="AH282">
            <v>0</v>
          </cell>
          <cell r="AI282" t="str">
            <v/>
          </cell>
          <cell r="AJ282" t="str">
            <v/>
          </cell>
          <cell r="AK282">
            <v>0</v>
          </cell>
          <cell r="AL282" t="str">
            <v/>
          </cell>
          <cell r="AM282" t="str">
            <v/>
          </cell>
          <cell r="AN282" t="str">
            <v/>
          </cell>
          <cell r="AO282">
            <v>0</v>
          </cell>
          <cell r="AP282" t="str">
            <v/>
          </cell>
          <cell r="AQ282" t="str">
            <v/>
          </cell>
          <cell r="AR282">
            <v>5</v>
          </cell>
          <cell r="AS282" t="str">
            <v>Scorpion-tail Whip</v>
          </cell>
        </row>
        <row r="283">
          <cell r="A283" t="str">
            <v>Whip, Stingray</v>
          </cell>
          <cell r="B283" t="str">
            <v>Whip, Stingray</v>
          </cell>
          <cell r="D283" t="str">
            <v>E</v>
          </cell>
          <cell r="E283" t="str">
            <v>O</v>
          </cell>
          <cell r="F283">
            <v>5</v>
          </cell>
          <cell r="H283">
            <v>20</v>
          </cell>
          <cell r="I283">
            <v>3</v>
          </cell>
          <cell r="L283">
            <v>3</v>
          </cell>
          <cell r="M283" t="str">
            <v>S/P</v>
          </cell>
          <cell r="O283" t="b">
            <v>1</v>
          </cell>
          <cell r="P283" t="str">
            <v>F</v>
          </cell>
          <cell r="R283" t="b">
            <v>0</v>
          </cell>
          <cell r="S283" t="b">
            <v>0</v>
          </cell>
          <cell r="T283" t="b">
            <v>0</v>
          </cell>
          <cell r="U283" t="b">
            <v>0</v>
          </cell>
          <cell r="V283">
            <v>27</v>
          </cell>
          <cell r="W283" t="str">
            <v/>
          </cell>
          <cell r="X283">
            <v>0</v>
          </cell>
          <cell r="Y283" t="str">
            <v/>
          </cell>
          <cell r="Z283">
            <v>27</v>
          </cell>
          <cell r="AA283" t="str">
            <v/>
          </cell>
          <cell r="AB283">
            <v>63</v>
          </cell>
          <cell r="AC283" t="str">
            <v/>
          </cell>
          <cell r="AD283">
            <v>168</v>
          </cell>
          <cell r="AE283" t="str">
            <v>Whip, Stingray</v>
          </cell>
          <cell r="AF283" t="str">
            <v/>
          </cell>
          <cell r="AG283" t="str">
            <v/>
          </cell>
          <cell r="AH283">
            <v>0</v>
          </cell>
          <cell r="AI283" t="str">
            <v/>
          </cell>
          <cell r="AJ283" t="str">
            <v/>
          </cell>
          <cell r="AK283">
            <v>0</v>
          </cell>
          <cell r="AL283" t="str">
            <v/>
          </cell>
          <cell r="AM283" t="str">
            <v/>
          </cell>
          <cell r="AN283" t="str">
            <v/>
          </cell>
          <cell r="AO283">
            <v>0</v>
          </cell>
          <cell r="AP283" t="str">
            <v/>
          </cell>
          <cell r="AQ283" t="str">
            <v/>
          </cell>
          <cell r="AR283">
            <v>5</v>
          </cell>
          <cell r="AS283" t="str">
            <v>Stingray Whip</v>
          </cell>
        </row>
        <row r="284">
          <cell r="A284" t="str">
            <v>Whip-dagger</v>
          </cell>
          <cell r="B284" t="str">
            <v>Whip-dagger</v>
          </cell>
          <cell r="D284" t="str">
            <v>E</v>
          </cell>
          <cell r="E284" t="str">
            <v>O</v>
          </cell>
          <cell r="F284">
            <v>5</v>
          </cell>
          <cell r="H284">
            <v>19</v>
          </cell>
          <cell r="I284">
            <v>2</v>
          </cell>
          <cell r="L284">
            <v>3</v>
          </cell>
          <cell r="M284" t="str">
            <v>S</v>
          </cell>
          <cell r="O284" t="b">
            <v>1</v>
          </cell>
          <cell r="P284" t="str">
            <v>M,F</v>
          </cell>
          <cell r="Q284" t="b">
            <v>0</v>
          </cell>
          <cell r="R284" t="b">
            <v>0</v>
          </cell>
          <cell r="S284" t="b">
            <v>0</v>
          </cell>
          <cell r="T284" t="b">
            <v>0</v>
          </cell>
          <cell r="U284" t="b">
            <v>0</v>
          </cell>
          <cell r="V284">
            <v>27</v>
          </cell>
          <cell r="W284" t="str">
            <v/>
          </cell>
          <cell r="X284">
            <v>0</v>
          </cell>
          <cell r="Y284" t="str">
            <v/>
          </cell>
          <cell r="Z284">
            <v>27</v>
          </cell>
          <cell r="AA284" t="str">
            <v/>
          </cell>
          <cell r="AB284">
            <v>63</v>
          </cell>
          <cell r="AC284" t="str">
            <v/>
          </cell>
          <cell r="AD284">
            <v>169</v>
          </cell>
          <cell r="AE284" t="str">
            <v>Whip-dagger</v>
          </cell>
          <cell r="AF284" t="str">
            <v/>
          </cell>
          <cell r="AG284" t="str">
            <v/>
          </cell>
          <cell r="AH284">
            <v>0</v>
          </cell>
          <cell r="AI284" t="str">
            <v/>
          </cell>
          <cell r="AJ284" t="str">
            <v/>
          </cell>
          <cell r="AK284">
            <v>0</v>
          </cell>
          <cell r="AL284" t="str">
            <v/>
          </cell>
          <cell r="AM284" t="str">
            <v/>
          </cell>
          <cell r="AN284" t="str">
            <v/>
          </cell>
          <cell r="AO284">
            <v>0</v>
          </cell>
          <cell r="AP284" t="str">
            <v/>
          </cell>
          <cell r="AQ284" t="str">
            <v/>
          </cell>
          <cell r="AR284">
            <v>0</v>
          </cell>
          <cell r="AS284" t="str">
            <v>Whip-dagger</v>
          </cell>
        </row>
        <row r="285">
          <cell r="A285" t="str">
            <v>Grapple ●</v>
          </cell>
          <cell r="B285" t="str">
            <v>Grapple</v>
          </cell>
          <cell r="D285" t="str">
            <v>S</v>
          </cell>
          <cell r="E285" t="str">
            <v>U</v>
          </cell>
          <cell r="F285">
            <v>3</v>
          </cell>
          <cell r="H285">
            <v>20</v>
          </cell>
          <cell r="I285">
            <v>2</v>
          </cell>
          <cell r="M285" t="str">
            <v>B</v>
          </cell>
          <cell r="N285" t="str">
            <v>S</v>
          </cell>
          <cell r="R285" t="b">
            <v>0</v>
          </cell>
          <cell r="S285" t="b">
            <v>0</v>
          </cell>
          <cell r="T285" t="b">
            <v>1</v>
          </cell>
          <cell r="U285" t="b">
            <v>1</v>
          </cell>
          <cell r="V285">
            <v>27</v>
          </cell>
          <cell r="W285" t="str">
            <v/>
          </cell>
          <cell r="X285">
            <v>0</v>
          </cell>
          <cell r="Y285" t="str">
            <v/>
          </cell>
          <cell r="Z285">
            <v>28</v>
          </cell>
          <cell r="AA285" t="str">
            <v>Grapple</v>
          </cell>
          <cell r="AB285">
            <v>63</v>
          </cell>
          <cell r="AC285" t="str">
            <v/>
          </cell>
          <cell r="AD285">
            <v>169</v>
          </cell>
          <cell r="AE285" t="str">
            <v/>
          </cell>
          <cell r="AF285" t="str">
            <v/>
          </cell>
          <cell r="AG285" t="str">
            <v/>
          </cell>
          <cell r="AH285">
            <v>0</v>
          </cell>
          <cell r="AI285" t="str">
            <v/>
          </cell>
          <cell r="AJ285" t="str">
            <v/>
          </cell>
          <cell r="AK285">
            <v>0</v>
          </cell>
          <cell r="AL285" t="str">
            <v/>
          </cell>
          <cell r="AM285" t="str">
            <v/>
          </cell>
          <cell r="AN285" t="str">
            <v/>
          </cell>
          <cell r="AO285">
            <v>0</v>
          </cell>
          <cell r="AP285" t="str">
            <v/>
          </cell>
          <cell r="AQ285" t="str">
            <v/>
          </cell>
          <cell r="AR285">
            <v>0</v>
          </cell>
          <cell r="AS285" t="str">
            <v>Grapple</v>
          </cell>
        </row>
        <row r="286">
          <cell r="A286" t="str">
            <v>Touch ●</v>
          </cell>
          <cell r="B286" t="str">
            <v>Touch</v>
          </cell>
          <cell r="D286" t="str">
            <v>S</v>
          </cell>
          <cell r="E286" t="str">
            <v>U</v>
          </cell>
          <cell r="F286">
            <v>13</v>
          </cell>
          <cell r="H286">
            <v>20</v>
          </cell>
          <cell r="I286">
            <v>2</v>
          </cell>
          <cell r="M286" t="str">
            <v>*</v>
          </cell>
          <cell r="R286" t="b">
            <v>0</v>
          </cell>
          <cell r="S286" t="b">
            <v>0</v>
          </cell>
          <cell r="T286" t="b">
            <v>1</v>
          </cell>
          <cell r="U286" t="b">
            <v>1</v>
          </cell>
          <cell r="V286">
            <v>28</v>
          </cell>
          <cell r="W286" t="str">
            <v>Grapple</v>
          </cell>
          <cell r="X286">
            <v>0</v>
          </cell>
          <cell r="Y286" t="str">
            <v/>
          </cell>
          <cell r="Z286">
            <v>29</v>
          </cell>
          <cell r="AA286" t="str">
            <v>Touch</v>
          </cell>
          <cell r="AB286">
            <v>63</v>
          </cell>
          <cell r="AC286" t="str">
            <v/>
          </cell>
          <cell r="AD286">
            <v>169</v>
          </cell>
          <cell r="AE286" t="str">
            <v/>
          </cell>
          <cell r="AF286" t="str">
            <v/>
          </cell>
          <cell r="AG286" t="str">
            <v/>
          </cell>
          <cell r="AH286">
            <v>0</v>
          </cell>
          <cell r="AI286" t="str">
            <v/>
          </cell>
          <cell r="AJ286" t="str">
            <v/>
          </cell>
          <cell r="AK286">
            <v>0</v>
          </cell>
          <cell r="AL286" t="str">
            <v/>
          </cell>
          <cell r="AM286" t="str">
            <v/>
          </cell>
          <cell r="AN286" t="str">
            <v/>
          </cell>
          <cell r="AO286">
            <v>0</v>
          </cell>
          <cell r="AP286" t="str">
            <v/>
          </cell>
          <cell r="AQ286" t="str">
            <v/>
          </cell>
          <cell r="AR286">
            <v>0</v>
          </cell>
          <cell r="AS286" t="str">
            <v>Touch</v>
          </cell>
        </row>
        <row r="287">
          <cell r="A287" t="str">
            <v>Ray ●</v>
          </cell>
          <cell r="B287" t="str">
            <v>Ray</v>
          </cell>
          <cell r="D287" t="str">
            <v>S</v>
          </cell>
          <cell r="E287" t="str">
            <v>R</v>
          </cell>
          <cell r="F287">
            <v>13</v>
          </cell>
          <cell r="H287">
            <v>20</v>
          </cell>
          <cell r="I287">
            <v>2</v>
          </cell>
          <cell r="M287" t="str">
            <v>*</v>
          </cell>
          <cell r="R287" t="b">
            <v>0</v>
          </cell>
          <cell r="S287" t="b">
            <v>0</v>
          </cell>
          <cell r="T287" t="b">
            <v>1</v>
          </cell>
          <cell r="U287" t="b">
            <v>1</v>
          </cell>
          <cell r="V287">
            <v>29</v>
          </cell>
          <cell r="W287" t="str">
            <v>Touch</v>
          </cell>
          <cell r="X287">
            <v>0</v>
          </cell>
          <cell r="Y287" t="str">
            <v/>
          </cell>
          <cell r="Z287">
            <v>30</v>
          </cell>
          <cell r="AA287" t="str">
            <v>Ray</v>
          </cell>
          <cell r="AB287">
            <v>63</v>
          </cell>
          <cell r="AC287" t="str">
            <v/>
          </cell>
          <cell r="AD287">
            <v>169</v>
          </cell>
          <cell r="AE287" t="str">
            <v/>
          </cell>
          <cell r="AF287" t="str">
            <v/>
          </cell>
          <cell r="AG287" t="str">
            <v/>
          </cell>
          <cell r="AH287">
            <v>0</v>
          </cell>
          <cell r="AI287" t="str">
            <v/>
          </cell>
          <cell r="AJ287" t="str">
            <v/>
          </cell>
          <cell r="AK287">
            <v>0</v>
          </cell>
          <cell r="AL287" t="str">
            <v/>
          </cell>
          <cell r="AM287" t="str">
            <v/>
          </cell>
          <cell r="AN287" t="str">
            <v/>
          </cell>
          <cell r="AO287">
            <v>0</v>
          </cell>
          <cell r="AP287" t="str">
            <v/>
          </cell>
          <cell r="AQ287" t="str">
            <v/>
          </cell>
          <cell r="AR287">
            <v>0</v>
          </cell>
          <cell r="AS287" t="str">
            <v>Ray</v>
          </cell>
        </row>
        <row r="288">
          <cell r="A288" t="str">
            <v>Energy Missile ●</v>
          </cell>
          <cell r="B288" t="str">
            <v>Energy Missile</v>
          </cell>
          <cell r="D288" t="str">
            <v>S</v>
          </cell>
          <cell r="E288" t="str">
            <v>R</v>
          </cell>
          <cell r="F288">
            <v>13</v>
          </cell>
          <cell r="H288">
            <v>20</v>
          </cell>
          <cell r="I288">
            <v>2</v>
          </cell>
          <cell r="M288" t="str">
            <v>*</v>
          </cell>
          <cell r="R288" t="b">
            <v>0</v>
          </cell>
          <cell r="S288" t="b">
            <v>0</v>
          </cell>
          <cell r="T288" t="b">
            <v>1</v>
          </cell>
          <cell r="U288" t="b">
            <v>1</v>
          </cell>
          <cell r="V288">
            <v>30</v>
          </cell>
          <cell r="W288" t="str">
            <v>Ray</v>
          </cell>
          <cell r="X288">
            <v>0</v>
          </cell>
          <cell r="Y288" t="str">
            <v/>
          </cell>
          <cell r="Z288">
            <v>31</v>
          </cell>
          <cell r="AA288" t="str">
            <v>Energy Missile</v>
          </cell>
          <cell r="AB288">
            <v>63</v>
          </cell>
          <cell r="AC288" t="str">
            <v/>
          </cell>
          <cell r="AD288">
            <v>169</v>
          </cell>
          <cell r="AE288" t="str">
            <v/>
          </cell>
          <cell r="AF288" t="str">
            <v/>
          </cell>
          <cell r="AG288" t="str">
            <v/>
          </cell>
          <cell r="AH288">
            <v>0</v>
          </cell>
          <cell r="AI288" t="str">
            <v/>
          </cell>
          <cell r="AJ288" t="str">
            <v/>
          </cell>
          <cell r="AK288">
            <v>0</v>
          </cell>
          <cell r="AL288" t="str">
            <v/>
          </cell>
          <cell r="AM288" t="str">
            <v/>
          </cell>
          <cell r="AN288" t="str">
            <v/>
          </cell>
          <cell r="AO288">
            <v>0</v>
          </cell>
          <cell r="AP288" t="str">
            <v/>
          </cell>
          <cell r="AQ288" t="str">
            <v/>
          </cell>
          <cell r="AR288">
            <v>0</v>
          </cell>
          <cell r="AS288" t="str">
            <v>Energy Missile</v>
          </cell>
        </row>
        <row r="289">
          <cell r="A289" t="str">
            <v>Spellfire ●</v>
          </cell>
          <cell r="B289" t="str">
            <v>Spellfire</v>
          </cell>
          <cell r="D289" t="str">
            <v>S</v>
          </cell>
          <cell r="E289" t="str">
            <v>R</v>
          </cell>
          <cell r="F289">
            <v>13</v>
          </cell>
          <cell r="H289">
            <v>20</v>
          </cell>
          <cell r="I289">
            <v>2</v>
          </cell>
          <cell r="M289" t="str">
            <v>*</v>
          </cell>
          <cell r="R289" t="b">
            <v>0</v>
          </cell>
          <cell r="S289" t="b">
            <v>0</v>
          </cell>
          <cell r="T289" t="b">
            <v>1</v>
          </cell>
          <cell r="U289" t="b">
            <v>1</v>
          </cell>
          <cell r="V289">
            <v>31</v>
          </cell>
          <cell r="W289" t="str">
            <v>Energy Missile</v>
          </cell>
          <cell r="X289">
            <v>0</v>
          </cell>
          <cell r="Y289" t="str">
            <v/>
          </cell>
          <cell r="Z289">
            <v>32</v>
          </cell>
          <cell r="AA289" t="str">
            <v>Spellfire</v>
          </cell>
          <cell r="AB289">
            <v>63</v>
          </cell>
          <cell r="AC289" t="str">
            <v/>
          </cell>
          <cell r="AD289">
            <v>169</v>
          </cell>
          <cell r="AE289" t="str">
            <v/>
          </cell>
          <cell r="AF289" t="str">
            <v/>
          </cell>
          <cell r="AG289" t="str">
            <v/>
          </cell>
          <cell r="AH289">
            <v>0</v>
          </cell>
          <cell r="AI289" t="str">
            <v/>
          </cell>
          <cell r="AJ289" t="str">
            <v/>
          </cell>
          <cell r="AK289">
            <v>0</v>
          </cell>
          <cell r="AL289" t="str">
            <v/>
          </cell>
          <cell r="AM289" t="str">
            <v/>
          </cell>
          <cell r="AN289" t="str">
            <v/>
          </cell>
          <cell r="AO289">
            <v>0</v>
          </cell>
          <cell r="AP289" t="str">
            <v/>
          </cell>
          <cell r="AQ289" t="str">
            <v/>
          </cell>
          <cell r="AR289">
            <v>0</v>
          </cell>
          <cell r="AS289" t="str">
            <v>Spellfire</v>
          </cell>
        </row>
        <row r="290">
          <cell r="A290" t="str">
            <v/>
          </cell>
          <cell r="B290" t="str">
            <v/>
          </cell>
          <cell r="D290" t="str">
            <v>S</v>
          </cell>
          <cell r="E290" t="str">
            <v>L</v>
          </cell>
          <cell r="F290" t="e">
            <v>#VALUE!</v>
          </cell>
          <cell r="H290">
            <v>20</v>
          </cell>
          <cell r="I290">
            <v>2</v>
          </cell>
          <cell r="K290" t="e">
            <v>#VALUE!</v>
          </cell>
          <cell r="L290" t="e">
            <v>#VALUE!</v>
          </cell>
          <cell r="M290" t="e">
            <v>#N/A</v>
          </cell>
          <cell r="P290" t="str">
            <v>P</v>
          </cell>
          <cell r="R290" t="b">
            <v>0</v>
          </cell>
          <cell r="T290" t="b">
            <v>0</v>
          </cell>
          <cell r="U290" t="b">
            <v>0</v>
          </cell>
          <cell r="V290">
            <v>32</v>
          </cell>
          <cell r="W290" t="str">
            <v>Spellfire</v>
          </cell>
          <cell r="X290">
            <v>0</v>
          </cell>
          <cell r="Y290" t="str">
            <v/>
          </cell>
          <cell r="Z290">
            <v>32</v>
          </cell>
          <cell r="AA290" t="str">
            <v/>
          </cell>
          <cell r="AB290">
            <v>63</v>
          </cell>
          <cell r="AC290" t="str">
            <v/>
          </cell>
          <cell r="AD290">
            <v>169</v>
          </cell>
          <cell r="AE290" t="str">
            <v/>
          </cell>
          <cell r="AF290" t="str">
            <v/>
          </cell>
          <cell r="AG290" t="str">
            <v/>
          </cell>
          <cell r="AH290">
            <v>0</v>
          </cell>
          <cell r="AI290" t="str">
            <v/>
          </cell>
          <cell r="AJ290" t="str">
            <v/>
          </cell>
          <cell r="AK290">
            <v>0</v>
          </cell>
          <cell r="AL290" t="str">
            <v/>
          </cell>
          <cell r="AM290" t="str">
            <v/>
          </cell>
          <cell r="AN290" t="str">
            <v/>
          </cell>
          <cell r="AO290">
            <v>0</v>
          </cell>
          <cell r="AP290" t="str">
            <v/>
          </cell>
          <cell r="AQ290" t="str">
            <v/>
          </cell>
          <cell r="AR290">
            <v>0</v>
          </cell>
          <cell r="AS290" t="str">
            <v/>
          </cell>
        </row>
        <row r="291">
          <cell r="A291" t="str">
            <v/>
          </cell>
          <cell r="B291" t="str">
            <v/>
          </cell>
          <cell r="D291" t="str">
            <v>S</v>
          </cell>
          <cell r="E291" t="str">
            <v>L</v>
          </cell>
          <cell r="F291" t="e">
            <v>#VALUE!</v>
          </cell>
          <cell r="H291">
            <v>20</v>
          </cell>
          <cell r="I291">
            <v>2</v>
          </cell>
          <cell r="K291" t="e">
            <v>#VALUE!</v>
          </cell>
          <cell r="L291" t="e">
            <v>#VALUE!</v>
          </cell>
          <cell r="M291" t="e">
            <v>#N/A</v>
          </cell>
          <cell r="P291" t="str">
            <v>S</v>
          </cell>
          <cell r="R291" t="b">
            <v>0</v>
          </cell>
          <cell r="T291" t="b">
            <v>0</v>
          </cell>
          <cell r="U291" t="b">
            <v>0</v>
          </cell>
          <cell r="V291">
            <v>32</v>
          </cell>
          <cell r="W291" t="str">
            <v/>
          </cell>
          <cell r="X291">
            <v>0</v>
          </cell>
          <cell r="Y291" t="str">
            <v/>
          </cell>
          <cell r="Z291">
            <v>32</v>
          </cell>
          <cell r="AA291" t="str">
            <v/>
          </cell>
          <cell r="AB291">
            <v>63</v>
          </cell>
          <cell r="AC291" t="str">
            <v/>
          </cell>
          <cell r="AD291">
            <v>169</v>
          </cell>
          <cell r="AE291" t="str">
            <v/>
          </cell>
          <cell r="AF291" t="str">
            <v/>
          </cell>
          <cell r="AG291" t="str">
            <v/>
          </cell>
          <cell r="AH291">
            <v>0</v>
          </cell>
          <cell r="AI291" t="str">
            <v/>
          </cell>
          <cell r="AJ291" t="str">
            <v/>
          </cell>
          <cell r="AK291">
            <v>0</v>
          </cell>
          <cell r="AL291" t="str">
            <v/>
          </cell>
          <cell r="AM291" t="str">
            <v/>
          </cell>
          <cell r="AN291" t="str">
            <v/>
          </cell>
          <cell r="AO291">
            <v>0</v>
          </cell>
          <cell r="AP291" t="str">
            <v/>
          </cell>
          <cell r="AQ291" t="str">
            <v/>
          </cell>
          <cell r="AR291">
            <v>0</v>
          </cell>
          <cell r="AS291" t="str">
            <v/>
          </cell>
        </row>
        <row r="292">
          <cell r="A292" t="str">
            <v/>
          </cell>
          <cell r="B292" t="str">
            <v/>
          </cell>
          <cell r="D292" t="str">
            <v>S</v>
          </cell>
          <cell r="E292" t="str">
            <v>L</v>
          </cell>
          <cell r="F292" t="e">
            <v>#VALUE!</v>
          </cell>
          <cell r="H292">
            <v>20</v>
          </cell>
          <cell r="I292">
            <v>2</v>
          </cell>
          <cell r="K292" t="e">
            <v>#VALUE!</v>
          </cell>
          <cell r="L292" t="e">
            <v>#VALUE!</v>
          </cell>
          <cell r="M292" t="e">
            <v>#N/A</v>
          </cell>
          <cell r="P292" t="str">
            <v>S</v>
          </cell>
          <cell r="R292" t="b">
            <v>0</v>
          </cell>
          <cell r="T292" t="b">
            <v>0</v>
          </cell>
          <cell r="U292" t="b">
            <v>0</v>
          </cell>
          <cell r="V292">
            <v>32</v>
          </cell>
          <cell r="W292" t="str">
            <v/>
          </cell>
          <cell r="X292">
            <v>0</v>
          </cell>
          <cell r="Y292" t="str">
            <v/>
          </cell>
          <cell r="Z292">
            <v>32</v>
          </cell>
          <cell r="AA292" t="str">
            <v/>
          </cell>
          <cell r="AB292">
            <v>63</v>
          </cell>
          <cell r="AC292" t="str">
            <v/>
          </cell>
          <cell r="AD292">
            <v>169</v>
          </cell>
          <cell r="AE292" t="str">
            <v/>
          </cell>
          <cell r="AF292" t="str">
            <v/>
          </cell>
          <cell r="AG292" t="str">
            <v/>
          </cell>
          <cell r="AH292">
            <v>0</v>
          </cell>
          <cell r="AI292" t="str">
            <v/>
          </cell>
          <cell r="AJ292" t="str">
            <v/>
          </cell>
          <cell r="AK292">
            <v>0</v>
          </cell>
          <cell r="AL292" t="str">
            <v/>
          </cell>
          <cell r="AM292" t="str">
            <v/>
          </cell>
          <cell r="AN292" t="str">
            <v/>
          </cell>
          <cell r="AO292">
            <v>0</v>
          </cell>
          <cell r="AP292" t="str">
            <v/>
          </cell>
          <cell r="AQ292" t="str">
            <v/>
          </cell>
          <cell r="AR292">
            <v>0</v>
          </cell>
          <cell r="AS292" t="str">
            <v/>
          </cell>
        </row>
        <row r="293">
          <cell r="A293" t="str">
            <v/>
          </cell>
          <cell r="B293" t="str">
            <v/>
          </cell>
          <cell r="D293" t="str">
            <v>S</v>
          </cell>
          <cell r="E293" t="str">
            <v>L</v>
          </cell>
          <cell r="F293" t="e">
            <v>#VALUE!</v>
          </cell>
          <cell r="H293">
            <v>20</v>
          </cell>
          <cell r="I293">
            <v>2</v>
          </cell>
          <cell r="K293" t="e">
            <v>#VALUE!</v>
          </cell>
          <cell r="L293" t="e">
            <v>#VALUE!</v>
          </cell>
          <cell r="M293" t="e">
            <v>#N/A</v>
          </cell>
          <cell r="P293" t="str">
            <v>S</v>
          </cell>
          <cell r="R293" t="b">
            <v>0</v>
          </cell>
          <cell r="T293" t="b">
            <v>0</v>
          </cell>
          <cell r="U293" t="b">
            <v>0</v>
          </cell>
          <cell r="V293">
            <v>32</v>
          </cell>
          <cell r="W293" t="str">
            <v/>
          </cell>
          <cell r="X293">
            <v>0</v>
          </cell>
          <cell r="Y293" t="str">
            <v/>
          </cell>
          <cell r="Z293">
            <v>32</v>
          </cell>
          <cell r="AA293" t="str">
            <v/>
          </cell>
          <cell r="AB293">
            <v>63</v>
          </cell>
          <cell r="AC293" t="str">
            <v/>
          </cell>
          <cell r="AD293">
            <v>169</v>
          </cell>
          <cell r="AE293" t="str">
            <v/>
          </cell>
          <cell r="AF293" t="str">
            <v/>
          </cell>
          <cell r="AG293" t="str">
            <v/>
          </cell>
          <cell r="AH293">
            <v>0</v>
          </cell>
          <cell r="AI293" t="str">
            <v/>
          </cell>
          <cell r="AJ293" t="str">
            <v/>
          </cell>
          <cell r="AK293">
            <v>0</v>
          </cell>
          <cell r="AL293" t="str">
            <v/>
          </cell>
          <cell r="AM293" t="str">
            <v/>
          </cell>
          <cell r="AN293" t="str">
            <v/>
          </cell>
          <cell r="AO293">
            <v>0</v>
          </cell>
          <cell r="AP293" t="str">
            <v/>
          </cell>
          <cell r="AQ293" t="str">
            <v/>
          </cell>
          <cell r="AR293">
            <v>0</v>
          </cell>
          <cell r="AS293" t="str">
            <v/>
          </cell>
        </row>
        <row r="294">
          <cell r="A294" t="str">
            <v/>
          </cell>
          <cell r="B294" t="str">
            <v/>
          </cell>
          <cell r="D294" t="str">
            <v>S</v>
          </cell>
          <cell r="E294" t="str">
            <v>L</v>
          </cell>
          <cell r="F294" t="e">
            <v>#VALUE!</v>
          </cell>
          <cell r="H294">
            <v>20</v>
          </cell>
          <cell r="I294">
            <v>2</v>
          </cell>
          <cell r="K294" t="e">
            <v>#VALUE!</v>
          </cell>
          <cell r="L294" t="e">
            <v>#VALUE!</v>
          </cell>
          <cell r="M294" t="e">
            <v>#N/A</v>
          </cell>
          <cell r="P294" t="str">
            <v>S</v>
          </cell>
          <cell r="R294" t="b">
            <v>0</v>
          </cell>
          <cell r="T294" t="b">
            <v>0</v>
          </cell>
          <cell r="U294" t="b">
            <v>0</v>
          </cell>
          <cell r="V294">
            <v>32</v>
          </cell>
          <cell r="W294" t="str">
            <v/>
          </cell>
          <cell r="X294">
            <v>0</v>
          </cell>
          <cell r="Y294" t="str">
            <v/>
          </cell>
          <cell r="Z294">
            <v>32</v>
          </cell>
          <cell r="AA294" t="str">
            <v/>
          </cell>
          <cell r="AB294">
            <v>63</v>
          </cell>
          <cell r="AC294" t="str">
            <v/>
          </cell>
          <cell r="AD294">
            <v>169</v>
          </cell>
          <cell r="AE294" t="str">
            <v/>
          </cell>
          <cell r="AF294" t="str">
            <v/>
          </cell>
          <cell r="AG294" t="str">
            <v/>
          </cell>
          <cell r="AH294">
            <v>0</v>
          </cell>
          <cell r="AI294" t="str">
            <v/>
          </cell>
          <cell r="AJ294" t="str">
            <v/>
          </cell>
          <cell r="AK294">
            <v>0</v>
          </cell>
          <cell r="AL294" t="str">
            <v/>
          </cell>
          <cell r="AM294" t="str">
            <v/>
          </cell>
          <cell r="AN294" t="str">
            <v/>
          </cell>
          <cell r="AO294">
            <v>0</v>
          </cell>
          <cell r="AP294" t="str">
            <v/>
          </cell>
          <cell r="AQ294" t="str">
            <v/>
          </cell>
          <cell r="AR294">
            <v>0</v>
          </cell>
          <cell r="AS294" t="str">
            <v/>
          </cell>
        </row>
        <row r="295">
          <cell r="A295" t="str">
            <v/>
          </cell>
          <cell r="B295" t="str">
            <v/>
          </cell>
          <cell r="D295" t="str">
            <v>S</v>
          </cell>
          <cell r="E295" t="str">
            <v>L</v>
          </cell>
          <cell r="F295" t="e">
            <v>#VALUE!</v>
          </cell>
          <cell r="H295">
            <v>20</v>
          </cell>
          <cell r="I295">
            <v>2</v>
          </cell>
          <cell r="K295" t="e">
            <v>#VALUE!</v>
          </cell>
          <cell r="L295" t="e">
            <v>#VALUE!</v>
          </cell>
          <cell r="M295" t="e">
            <v>#N/A</v>
          </cell>
          <cell r="P295" t="str">
            <v>S</v>
          </cell>
          <cell r="R295" t="b">
            <v>0</v>
          </cell>
          <cell r="T295" t="b">
            <v>0</v>
          </cell>
          <cell r="U295" t="b">
            <v>0</v>
          </cell>
          <cell r="V295">
            <v>32</v>
          </cell>
          <cell r="W295" t="str">
            <v/>
          </cell>
          <cell r="X295">
            <v>0</v>
          </cell>
          <cell r="Y295" t="str">
            <v/>
          </cell>
          <cell r="Z295">
            <v>32</v>
          </cell>
          <cell r="AA295" t="str">
            <v/>
          </cell>
          <cell r="AB295">
            <v>63</v>
          </cell>
          <cell r="AC295" t="str">
            <v/>
          </cell>
          <cell r="AD295">
            <v>169</v>
          </cell>
          <cell r="AE295" t="str">
            <v/>
          </cell>
          <cell r="AF295" t="str">
            <v/>
          </cell>
          <cell r="AG295" t="str">
            <v/>
          </cell>
          <cell r="AH295">
            <v>0</v>
          </cell>
          <cell r="AI295" t="str">
            <v/>
          </cell>
          <cell r="AJ295" t="str">
            <v/>
          </cell>
          <cell r="AK295">
            <v>0</v>
          </cell>
          <cell r="AL295" t="str">
            <v/>
          </cell>
          <cell r="AM295" t="str">
            <v/>
          </cell>
          <cell r="AN295" t="str">
            <v/>
          </cell>
          <cell r="AO295">
            <v>0</v>
          </cell>
          <cell r="AP295" t="str">
            <v/>
          </cell>
          <cell r="AQ295" t="str">
            <v/>
          </cell>
          <cell r="AR295">
            <v>0</v>
          </cell>
          <cell r="AS295" t="str">
            <v/>
          </cell>
        </row>
        <row r="296">
          <cell r="A296" t="str">
            <v/>
          </cell>
          <cell r="B296" t="str">
            <v/>
          </cell>
          <cell r="D296" t="str">
            <v>S</v>
          </cell>
          <cell r="E296" t="str">
            <v>L</v>
          </cell>
          <cell r="F296" t="e">
            <v>#VALUE!</v>
          </cell>
          <cell r="H296">
            <v>20</v>
          </cell>
          <cell r="I296">
            <v>2</v>
          </cell>
          <cell r="K296" t="e">
            <v>#VALUE!</v>
          </cell>
          <cell r="L296" t="e">
            <v>#VALUE!</v>
          </cell>
          <cell r="M296" t="e">
            <v>#N/A</v>
          </cell>
          <cell r="P296" t="str">
            <v>S</v>
          </cell>
          <cell r="R296" t="b">
            <v>0</v>
          </cell>
          <cell r="T296" t="b">
            <v>0</v>
          </cell>
          <cell r="U296" t="b">
            <v>0</v>
          </cell>
          <cell r="V296">
            <v>32</v>
          </cell>
          <cell r="W296" t="str">
            <v/>
          </cell>
          <cell r="X296">
            <v>0</v>
          </cell>
          <cell r="Y296" t="str">
            <v/>
          </cell>
          <cell r="Z296">
            <v>32</v>
          </cell>
          <cell r="AA296" t="str">
            <v/>
          </cell>
          <cell r="AB296">
            <v>63</v>
          </cell>
          <cell r="AC296" t="str">
            <v/>
          </cell>
          <cell r="AD296">
            <v>169</v>
          </cell>
          <cell r="AE296" t="str">
            <v/>
          </cell>
          <cell r="AF296" t="str">
            <v/>
          </cell>
          <cell r="AG296" t="str">
            <v/>
          </cell>
          <cell r="AH296">
            <v>0</v>
          </cell>
          <cell r="AI296" t="str">
            <v/>
          </cell>
          <cell r="AJ296" t="str">
            <v/>
          </cell>
          <cell r="AK296">
            <v>0</v>
          </cell>
          <cell r="AL296" t="str">
            <v/>
          </cell>
          <cell r="AM296" t="str">
            <v/>
          </cell>
          <cell r="AN296" t="str">
            <v/>
          </cell>
          <cell r="AO296">
            <v>0</v>
          </cell>
          <cell r="AP296" t="str">
            <v/>
          </cell>
          <cell r="AQ296" t="str">
            <v/>
          </cell>
          <cell r="AR296">
            <v>0</v>
          </cell>
          <cell r="AS296" t="str">
            <v/>
          </cell>
        </row>
        <row r="297">
          <cell r="A297" t="str">
            <v/>
          </cell>
          <cell r="B297" t="str">
            <v/>
          </cell>
          <cell r="D297" t="str">
            <v>S</v>
          </cell>
          <cell r="E297" t="str">
            <v>L</v>
          </cell>
          <cell r="F297" t="e">
            <v>#VALUE!</v>
          </cell>
          <cell r="H297">
            <v>20</v>
          </cell>
          <cell r="I297">
            <v>2</v>
          </cell>
          <cell r="K297" t="e">
            <v>#VALUE!</v>
          </cell>
          <cell r="L297" t="e">
            <v>#VALUE!</v>
          </cell>
          <cell r="M297" t="e">
            <v>#N/A</v>
          </cell>
          <cell r="P297" t="str">
            <v>S</v>
          </cell>
          <cell r="R297" t="b">
            <v>0</v>
          </cell>
          <cell r="T297" t="b">
            <v>0</v>
          </cell>
          <cell r="U297" t="b">
            <v>0</v>
          </cell>
          <cell r="V297">
            <v>32</v>
          </cell>
          <cell r="W297" t="str">
            <v/>
          </cell>
          <cell r="X297">
            <v>0</v>
          </cell>
          <cell r="Y297" t="str">
            <v/>
          </cell>
          <cell r="Z297">
            <v>32</v>
          </cell>
          <cell r="AA297" t="str">
            <v/>
          </cell>
          <cell r="AB297">
            <v>63</v>
          </cell>
          <cell r="AC297" t="str">
            <v/>
          </cell>
          <cell r="AD297">
            <v>169</v>
          </cell>
          <cell r="AE297" t="str">
            <v/>
          </cell>
          <cell r="AF297" t="str">
            <v/>
          </cell>
          <cell r="AG297" t="str">
            <v/>
          </cell>
          <cell r="AH297">
            <v>0</v>
          </cell>
          <cell r="AI297" t="str">
            <v/>
          </cell>
          <cell r="AJ297" t="str">
            <v/>
          </cell>
          <cell r="AK297">
            <v>0</v>
          </cell>
          <cell r="AL297" t="str">
            <v/>
          </cell>
          <cell r="AM297" t="str">
            <v/>
          </cell>
          <cell r="AN297" t="str">
            <v/>
          </cell>
          <cell r="AO297">
            <v>0</v>
          </cell>
          <cell r="AP297" t="str">
            <v/>
          </cell>
          <cell r="AQ297" t="str">
            <v/>
          </cell>
          <cell r="AR297">
            <v>0</v>
          </cell>
          <cell r="AS297" t="str">
            <v/>
          </cell>
        </row>
        <row r="298">
          <cell r="A298" t="str">
            <v/>
          </cell>
          <cell r="B298" t="str">
            <v/>
          </cell>
          <cell r="D298" t="str">
            <v>S</v>
          </cell>
          <cell r="E298" t="str">
            <v>L</v>
          </cell>
          <cell r="F298" t="e">
            <v>#VALUE!</v>
          </cell>
          <cell r="H298">
            <v>20</v>
          </cell>
          <cell r="I298">
            <v>2</v>
          </cell>
          <cell r="K298" t="e">
            <v>#VALUE!</v>
          </cell>
          <cell r="L298" t="e">
            <v>#VALUE!</v>
          </cell>
          <cell r="M298" t="e">
            <v>#N/A</v>
          </cell>
          <cell r="P298" t="str">
            <v>S</v>
          </cell>
          <cell r="R298" t="b">
            <v>0</v>
          </cell>
          <cell r="T298" t="b">
            <v>0</v>
          </cell>
          <cell r="U298" t="b">
            <v>0</v>
          </cell>
          <cell r="V298">
            <v>32</v>
          </cell>
          <cell r="W298" t="str">
            <v/>
          </cell>
          <cell r="X298">
            <v>0</v>
          </cell>
          <cell r="Y298" t="str">
            <v/>
          </cell>
          <cell r="Z298">
            <v>32</v>
          </cell>
          <cell r="AA298" t="str">
            <v/>
          </cell>
          <cell r="AB298">
            <v>63</v>
          </cell>
          <cell r="AC298" t="str">
            <v/>
          </cell>
          <cell r="AD298">
            <v>169</v>
          </cell>
          <cell r="AE298" t="str">
            <v/>
          </cell>
          <cell r="AF298" t="str">
            <v/>
          </cell>
          <cell r="AG298" t="str">
            <v/>
          </cell>
          <cell r="AH298">
            <v>0</v>
          </cell>
          <cell r="AI298" t="str">
            <v/>
          </cell>
          <cell r="AJ298" t="str">
            <v/>
          </cell>
          <cell r="AK298">
            <v>0</v>
          </cell>
          <cell r="AL298" t="str">
            <v/>
          </cell>
          <cell r="AM298" t="str">
            <v/>
          </cell>
          <cell r="AN298" t="str">
            <v/>
          </cell>
          <cell r="AO298">
            <v>0</v>
          </cell>
          <cell r="AP298" t="str">
            <v/>
          </cell>
          <cell r="AQ298" t="str">
            <v/>
          </cell>
          <cell r="AR298">
            <v>0</v>
          </cell>
          <cell r="AS298" t="str">
            <v/>
          </cell>
        </row>
        <row r="299">
          <cell r="A299" t="str">
            <v/>
          </cell>
          <cell r="B299" t="str">
            <v/>
          </cell>
          <cell r="D299" t="str">
            <v>S</v>
          </cell>
          <cell r="E299" t="str">
            <v>L</v>
          </cell>
          <cell r="F299" t="e">
            <v>#VALUE!</v>
          </cell>
          <cell r="H299">
            <v>20</v>
          </cell>
          <cell r="I299">
            <v>2</v>
          </cell>
          <cell r="K299" t="e">
            <v>#VALUE!</v>
          </cell>
          <cell r="L299" t="e">
            <v>#VALUE!</v>
          </cell>
          <cell r="M299" t="e">
            <v>#N/A</v>
          </cell>
          <cell r="P299" t="str">
            <v>S</v>
          </cell>
          <cell r="R299" t="b">
            <v>0</v>
          </cell>
          <cell r="T299" t="b">
            <v>0</v>
          </cell>
          <cell r="U299" t="b">
            <v>0</v>
          </cell>
          <cell r="V299">
            <v>32</v>
          </cell>
          <cell r="W299" t="str">
            <v/>
          </cell>
          <cell r="X299">
            <v>0</v>
          </cell>
          <cell r="Y299" t="str">
            <v/>
          </cell>
          <cell r="Z299">
            <v>32</v>
          </cell>
          <cell r="AA299" t="str">
            <v/>
          </cell>
          <cell r="AB299">
            <v>63</v>
          </cell>
          <cell r="AC299" t="str">
            <v/>
          </cell>
          <cell r="AD299">
            <v>169</v>
          </cell>
          <cell r="AE299" t="str">
            <v/>
          </cell>
          <cell r="AF299" t="str">
            <v/>
          </cell>
          <cell r="AG299" t="str">
            <v/>
          </cell>
          <cell r="AH299">
            <v>0</v>
          </cell>
          <cell r="AI299" t="str">
            <v/>
          </cell>
          <cell r="AJ299" t="str">
            <v/>
          </cell>
          <cell r="AK299">
            <v>0</v>
          </cell>
          <cell r="AL299" t="str">
            <v/>
          </cell>
          <cell r="AM299" t="str">
            <v/>
          </cell>
          <cell r="AN299" t="str">
            <v/>
          </cell>
          <cell r="AO299">
            <v>0</v>
          </cell>
          <cell r="AP299" t="str">
            <v/>
          </cell>
          <cell r="AQ299" t="str">
            <v/>
          </cell>
          <cell r="AR299">
            <v>0</v>
          </cell>
          <cell r="AS299" t="str">
            <v/>
          </cell>
        </row>
        <row r="300">
          <cell r="A300" t="str">
            <v/>
          </cell>
          <cell r="B300" t="str">
            <v/>
          </cell>
          <cell r="D300" t="str">
            <v>S</v>
          </cell>
          <cell r="E300" t="str">
            <v>L</v>
          </cell>
          <cell r="F300" t="e">
            <v>#VALUE!</v>
          </cell>
          <cell r="H300">
            <v>20</v>
          </cell>
          <cell r="I300">
            <v>2</v>
          </cell>
          <cell r="K300" t="e">
            <v>#VALUE!</v>
          </cell>
          <cell r="L300" t="e">
            <v>#VALUE!</v>
          </cell>
          <cell r="M300" t="e">
            <v>#N/A</v>
          </cell>
          <cell r="P300" t="str">
            <v>S</v>
          </cell>
          <cell r="R300" t="b">
            <v>0</v>
          </cell>
          <cell r="T300" t="b">
            <v>0</v>
          </cell>
          <cell r="U300" t="b">
            <v>0</v>
          </cell>
          <cell r="V300">
            <v>32</v>
          </cell>
          <cell r="W300" t="str">
            <v/>
          </cell>
          <cell r="X300">
            <v>0</v>
          </cell>
          <cell r="Y300" t="str">
            <v/>
          </cell>
          <cell r="Z300">
            <v>32</v>
          </cell>
          <cell r="AA300" t="str">
            <v/>
          </cell>
          <cell r="AB300">
            <v>63</v>
          </cell>
          <cell r="AC300" t="str">
            <v/>
          </cell>
          <cell r="AD300">
            <v>169</v>
          </cell>
          <cell r="AE300" t="str">
            <v/>
          </cell>
          <cell r="AF300" t="str">
            <v/>
          </cell>
          <cell r="AG300" t="str">
            <v/>
          </cell>
          <cell r="AH300">
            <v>0</v>
          </cell>
          <cell r="AI300" t="str">
            <v/>
          </cell>
          <cell r="AJ300" t="str">
            <v/>
          </cell>
          <cell r="AK300">
            <v>0</v>
          </cell>
          <cell r="AL300" t="str">
            <v/>
          </cell>
          <cell r="AM300" t="str">
            <v/>
          </cell>
          <cell r="AN300" t="str">
            <v/>
          </cell>
          <cell r="AO300">
            <v>0</v>
          </cell>
          <cell r="AP300" t="str">
            <v/>
          </cell>
          <cell r="AQ300" t="str">
            <v/>
          </cell>
          <cell r="AR300">
            <v>0</v>
          </cell>
          <cell r="AS300" t="str">
            <v/>
          </cell>
        </row>
        <row r="301">
          <cell r="A301" t="str">
            <v/>
          </cell>
          <cell r="B301" t="str">
            <v/>
          </cell>
          <cell r="D301" t="str">
            <v>S</v>
          </cell>
          <cell r="E301" t="str">
            <v>L</v>
          </cell>
          <cell r="F301" t="e">
            <v>#VALUE!</v>
          </cell>
          <cell r="H301">
            <v>20</v>
          </cell>
          <cell r="I301">
            <v>2</v>
          </cell>
          <cell r="K301" t="e">
            <v>#VALUE!</v>
          </cell>
          <cell r="L301" t="e">
            <v>#VALUE!</v>
          </cell>
          <cell r="M301" t="e">
            <v>#N/A</v>
          </cell>
          <cell r="P301" t="str">
            <v>S</v>
          </cell>
          <cell r="R301" t="b">
            <v>0</v>
          </cell>
          <cell r="T301" t="b">
            <v>0</v>
          </cell>
          <cell r="U301" t="b">
            <v>0</v>
          </cell>
          <cell r="V301">
            <v>32</v>
          </cell>
          <cell r="W301" t="str">
            <v/>
          </cell>
          <cell r="X301">
            <v>0</v>
          </cell>
          <cell r="Y301" t="str">
            <v/>
          </cell>
          <cell r="Z301">
            <v>32</v>
          </cell>
          <cell r="AA301" t="str">
            <v/>
          </cell>
          <cell r="AB301">
            <v>63</v>
          </cell>
          <cell r="AC301" t="str">
            <v/>
          </cell>
          <cell r="AD301">
            <v>169</v>
          </cell>
          <cell r="AE301" t="str">
            <v/>
          </cell>
          <cell r="AF301" t="str">
            <v/>
          </cell>
          <cell r="AG301" t="str">
            <v/>
          </cell>
          <cell r="AH301">
            <v>0</v>
          </cell>
          <cell r="AI301" t="str">
            <v/>
          </cell>
          <cell r="AJ301" t="str">
            <v/>
          </cell>
          <cell r="AK301">
            <v>0</v>
          </cell>
          <cell r="AL301" t="str">
            <v/>
          </cell>
          <cell r="AM301" t="str">
            <v/>
          </cell>
          <cell r="AN301" t="str">
            <v/>
          </cell>
          <cell r="AO301">
            <v>0</v>
          </cell>
          <cell r="AP301" t="str">
            <v/>
          </cell>
          <cell r="AQ301" t="str">
            <v/>
          </cell>
          <cell r="AR301">
            <v>0</v>
          </cell>
          <cell r="AS301" t="str">
            <v/>
          </cell>
        </row>
        <row r="302">
          <cell r="A302" t="str">
            <v/>
          </cell>
          <cell r="B302" t="str">
            <v/>
          </cell>
          <cell r="D302" t="str">
            <v>S</v>
          </cell>
          <cell r="E302" t="str">
            <v>L</v>
          </cell>
          <cell r="F302" t="e">
            <v>#VALUE!</v>
          </cell>
          <cell r="H302">
            <v>20</v>
          </cell>
          <cell r="I302">
            <v>2</v>
          </cell>
          <cell r="K302" t="e">
            <v>#VALUE!</v>
          </cell>
          <cell r="L302" t="e">
            <v>#VALUE!</v>
          </cell>
          <cell r="M302" t="e">
            <v>#N/A</v>
          </cell>
          <cell r="P302" t="str">
            <v>S</v>
          </cell>
          <cell r="R302" t="b">
            <v>0</v>
          </cell>
          <cell r="T302" t="b">
            <v>0</v>
          </cell>
          <cell r="U302" t="b">
            <v>0</v>
          </cell>
          <cell r="V302">
            <v>32</v>
          </cell>
          <cell r="W302" t="str">
            <v/>
          </cell>
          <cell r="X302">
            <v>0</v>
          </cell>
          <cell r="Y302" t="str">
            <v/>
          </cell>
          <cell r="Z302">
            <v>32</v>
          </cell>
          <cell r="AA302" t="str">
            <v/>
          </cell>
          <cell r="AB302">
            <v>63</v>
          </cell>
          <cell r="AC302" t="str">
            <v/>
          </cell>
          <cell r="AD302">
            <v>169</v>
          </cell>
          <cell r="AE302" t="str">
            <v/>
          </cell>
          <cell r="AF302" t="str">
            <v/>
          </cell>
          <cell r="AG302" t="str">
            <v/>
          </cell>
          <cell r="AH302">
            <v>0</v>
          </cell>
          <cell r="AI302" t="str">
            <v/>
          </cell>
          <cell r="AJ302" t="str">
            <v/>
          </cell>
          <cell r="AK302">
            <v>0</v>
          </cell>
          <cell r="AL302" t="str">
            <v/>
          </cell>
          <cell r="AM302" t="str">
            <v/>
          </cell>
          <cell r="AN302" t="str">
            <v/>
          </cell>
          <cell r="AO302">
            <v>0</v>
          </cell>
          <cell r="AP302" t="str">
            <v/>
          </cell>
          <cell r="AQ302" t="str">
            <v/>
          </cell>
          <cell r="AR302">
            <v>0</v>
          </cell>
          <cell r="AS302" t="str">
            <v/>
          </cell>
        </row>
        <row r="303">
          <cell r="A303" t="str">
            <v/>
          </cell>
          <cell r="B303" t="str">
            <v/>
          </cell>
          <cell r="D303" t="str">
            <v>S</v>
          </cell>
          <cell r="E303" t="str">
            <v>L</v>
          </cell>
          <cell r="F303" t="e">
            <v>#VALUE!</v>
          </cell>
          <cell r="H303">
            <v>20</v>
          </cell>
          <cell r="I303">
            <v>2</v>
          </cell>
          <cell r="K303" t="e">
            <v>#VALUE!</v>
          </cell>
          <cell r="L303" t="e">
            <v>#VALUE!</v>
          </cell>
          <cell r="M303" t="e">
            <v>#N/A</v>
          </cell>
          <cell r="P303" t="str">
            <v>S</v>
          </cell>
          <cell r="R303" t="b">
            <v>0</v>
          </cell>
          <cell r="T303" t="b">
            <v>0</v>
          </cell>
          <cell r="U303" t="b">
            <v>0</v>
          </cell>
          <cell r="V303">
            <v>32</v>
          </cell>
          <cell r="W303" t="str">
            <v/>
          </cell>
          <cell r="X303">
            <v>0</v>
          </cell>
          <cell r="Y303" t="str">
            <v/>
          </cell>
          <cell r="Z303">
            <v>32</v>
          </cell>
          <cell r="AA303" t="str">
            <v/>
          </cell>
          <cell r="AB303">
            <v>63</v>
          </cell>
          <cell r="AC303" t="str">
            <v/>
          </cell>
          <cell r="AD303">
            <v>169</v>
          </cell>
          <cell r="AE303" t="str">
            <v/>
          </cell>
          <cell r="AF303" t="str">
            <v/>
          </cell>
          <cell r="AG303" t="str">
            <v/>
          </cell>
          <cell r="AH303">
            <v>0</v>
          </cell>
          <cell r="AI303" t="str">
            <v/>
          </cell>
          <cell r="AJ303" t="str">
            <v/>
          </cell>
          <cell r="AK303">
            <v>0</v>
          </cell>
          <cell r="AL303" t="str">
            <v/>
          </cell>
          <cell r="AM303" t="str">
            <v/>
          </cell>
          <cell r="AN303" t="str">
            <v/>
          </cell>
          <cell r="AO303">
            <v>0</v>
          </cell>
          <cell r="AP303" t="str">
            <v/>
          </cell>
          <cell r="AQ303" t="str">
            <v/>
          </cell>
          <cell r="AR303">
            <v>0</v>
          </cell>
          <cell r="AS303" t="str">
            <v/>
          </cell>
        </row>
        <row r="304">
          <cell r="A304" t="str">
            <v/>
          </cell>
          <cell r="B304" t="str">
            <v/>
          </cell>
          <cell r="D304" t="str">
            <v>S</v>
          </cell>
          <cell r="E304" t="str">
            <v>L</v>
          </cell>
          <cell r="F304" t="e">
            <v>#VALUE!</v>
          </cell>
          <cell r="H304">
            <v>20</v>
          </cell>
          <cell r="I304">
            <v>2</v>
          </cell>
          <cell r="K304" t="e">
            <v>#VALUE!</v>
          </cell>
          <cell r="L304" t="e">
            <v>#VALUE!</v>
          </cell>
          <cell r="M304" t="e">
            <v>#N/A</v>
          </cell>
          <cell r="P304" t="str">
            <v>S</v>
          </cell>
          <cell r="R304" t="b">
            <v>0</v>
          </cell>
          <cell r="T304" t="b">
            <v>0</v>
          </cell>
          <cell r="U304" t="b">
            <v>0</v>
          </cell>
          <cell r="V304">
            <v>32</v>
          </cell>
          <cell r="W304" t="str">
            <v/>
          </cell>
          <cell r="X304">
            <v>0</v>
          </cell>
          <cell r="Y304" t="str">
            <v/>
          </cell>
          <cell r="Z304">
            <v>32</v>
          </cell>
          <cell r="AA304" t="str">
            <v/>
          </cell>
          <cell r="AB304">
            <v>63</v>
          </cell>
          <cell r="AC304" t="str">
            <v/>
          </cell>
          <cell r="AD304">
            <v>169</v>
          </cell>
          <cell r="AE304" t="str">
            <v/>
          </cell>
          <cell r="AF304" t="str">
            <v/>
          </cell>
          <cell r="AG304" t="str">
            <v/>
          </cell>
          <cell r="AH304">
            <v>0</v>
          </cell>
          <cell r="AI304" t="str">
            <v/>
          </cell>
          <cell r="AJ304" t="str">
            <v/>
          </cell>
          <cell r="AK304">
            <v>0</v>
          </cell>
          <cell r="AL304" t="str">
            <v/>
          </cell>
          <cell r="AM304" t="str">
            <v/>
          </cell>
          <cell r="AN304" t="str">
            <v/>
          </cell>
          <cell r="AO304">
            <v>0</v>
          </cell>
          <cell r="AP304" t="str">
            <v/>
          </cell>
          <cell r="AQ304" t="str">
            <v/>
          </cell>
          <cell r="AR304">
            <v>0</v>
          </cell>
          <cell r="AS304" t="str">
            <v/>
          </cell>
        </row>
        <row r="305">
          <cell r="A305" t="str">
            <v/>
          </cell>
          <cell r="B305" t="str">
            <v/>
          </cell>
          <cell r="D305" t="str">
            <v>S</v>
          </cell>
          <cell r="E305" t="str">
            <v>L</v>
          </cell>
          <cell r="F305" t="e">
            <v>#VALUE!</v>
          </cell>
          <cell r="H305">
            <v>20</v>
          </cell>
          <cell r="I305">
            <v>2</v>
          </cell>
          <cell r="K305" t="e">
            <v>#VALUE!</v>
          </cell>
          <cell r="L305" t="e">
            <v>#VALUE!</v>
          </cell>
          <cell r="M305" t="e">
            <v>#N/A</v>
          </cell>
          <cell r="P305" t="str">
            <v>S</v>
          </cell>
          <cell r="R305" t="b">
            <v>0</v>
          </cell>
          <cell r="T305" t="b">
            <v>0</v>
          </cell>
          <cell r="U305" t="b">
            <v>0</v>
          </cell>
          <cell r="V305">
            <v>32</v>
          </cell>
          <cell r="W305" t="str">
            <v/>
          </cell>
          <cell r="X305">
            <v>0</v>
          </cell>
          <cell r="Y305" t="str">
            <v/>
          </cell>
          <cell r="Z305">
            <v>32</v>
          </cell>
          <cell r="AA305" t="str">
            <v/>
          </cell>
          <cell r="AB305">
            <v>63</v>
          </cell>
          <cell r="AC305" t="str">
            <v/>
          </cell>
          <cell r="AD305">
            <v>169</v>
          </cell>
          <cell r="AE305" t="str">
            <v/>
          </cell>
          <cell r="AF305" t="str">
            <v/>
          </cell>
          <cell r="AG305" t="str">
            <v/>
          </cell>
          <cell r="AH305">
            <v>0</v>
          </cell>
          <cell r="AI305" t="str">
            <v/>
          </cell>
          <cell r="AJ305" t="str">
            <v/>
          </cell>
          <cell r="AK305">
            <v>0</v>
          </cell>
          <cell r="AL305" t="str">
            <v/>
          </cell>
          <cell r="AM305" t="str">
            <v/>
          </cell>
          <cell r="AN305" t="str">
            <v/>
          </cell>
          <cell r="AO305">
            <v>0</v>
          </cell>
          <cell r="AP305" t="str">
            <v/>
          </cell>
          <cell r="AQ305" t="str">
            <v/>
          </cell>
          <cell r="AR305">
            <v>0</v>
          </cell>
          <cell r="AS305" t="str">
            <v/>
          </cell>
        </row>
        <row r="306">
          <cell r="A306" t="str">
            <v/>
          </cell>
          <cell r="B306" t="str">
            <v/>
          </cell>
          <cell r="D306" t="str">
            <v>S</v>
          </cell>
          <cell r="E306" t="str">
            <v>L</v>
          </cell>
          <cell r="F306" t="e">
            <v>#VALUE!</v>
          </cell>
          <cell r="H306">
            <v>20</v>
          </cell>
          <cell r="I306">
            <v>2</v>
          </cell>
          <cell r="K306" t="e">
            <v>#VALUE!</v>
          </cell>
          <cell r="L306" t="e">
            <v>#VALUE!</v>
          </cell>
          <cell r="M306" t="e">
            <v>#N/A</v>
          </cell>
          <cell r="P306" t="str">
            <v>S</v>
          </cell>
          <cell r="R306" t="b">
            <v>0</v>
          </cell>
          <cell r="T306" t="b">
            <v>0</v>
          </cell>
          <cell r="U306" t="b">
            <v>0</v>
          </cell>
          <cell r="V306">
            <v>32</v>
          </cell>
          <cell r="W306" t="str">
            <v/>
          </cell>
          <cell r="X306">
            <v>0</v>
          </cell>
          <cell r="Y306" t="str">
            <v/>
          </cell>
          <cell r="Z306">
            <v>32</v>
          </cell>
          <cell r="AA306" t="str">
            <v/>
          </cell>
          <cell r="AB306">
            <v>63</v>
          </cell>
          <cell r="AC306" t="str">
            <v/>
          </cell>
          <cell r="AD306">
            <v>169</v>
          </cell>
          <cell r="AE306" t="str">
            <v/>
          </cell>
          <cell r="AF306" t="str">
            <v/>
          </cell>
          <cell r="AG306" t="str">
            <v/>
          </cell>
          <cell r="AH306">
            <v>0</v>
          </cell>
          <cell r="AI306" t="str">
            <v/>
          </cell>
          <cell r="AJ306" t="str">
            <v/>
          </cell>
          <cell r="AK306">
            <v>0</v>
          </cell>
          <cell r="AL306" t="str">
            <v/>
          </cell>
          <cell r="AM306" t="str">
            <v/>
          </cell>
          <cell r="AN306" t="str">
            <v/>
          </cell>
          <cell r="AO306">
            <v>0</v>
          </cell>
          <cell r="AP306" t="str">
            <v/>
          </cell>
          <cell r="AQ306" t="str">
            <v/>
          </cell>
          <cell r="AR306">
            <v>0</v>
          </cell>
          <cell r="AS306" t="str">
            <v/>
          </cell>
        </row>
        <row r="307">
          <cell r="A307" t="str">
            <v/>
          </cell>
          <cell r="B307" t="str">
            <v/>
          </cell>
          <cell r="D307" t="str">
            <v>S</v>
          </cell>
          <cell r="E307" t="str">
            <v>L</v>
          </cell>
          <cell r="F307" t="e">
            <v>#VALUE!</v>
          </cell>
          <cell r="H307">
            <v>20</v>
          </cell>
          <cell r="I307">
            <v>2</v>
          </cell>
          <cell r="K307" t="e">
            <v>#VALUE!</v>
          </cell>
          <cell r="L307" t="e">
            <v>#VALUE!</v>
          </cell>
          <cell r="M307" t="e">
            <v>#N/A</v>
          </cell>
          <cell r="P307" t="str">
            <v>S</v>
          </cell>
          <cell r="R307" t="b">
            <v>0</v>
          </cell>
          <cell r="T307" t="b">
            <v>0</v>
          </cell>
          <cell r="U307" t="b">
            <v>0</v>
          </cell>
          <cell r="V307">
            <v>32</v>
          </cell>
          <cell r="W307" t="str">
            <v/>
          </cell>
          <cell r="X307">
            <v>0</v>
          </cell>
          <cell r="Y307" t="str">
            <v/>
          </cell>
          <cell r="Z307">
            <v>32</v>
          </cell>
          <cell r="AA307" t="str">
            <v/>
          </cell>
          <cell r="AB307">
            <v>63</v>
          </cell>
          <cell r="AC307" t="str">
            <v/>
          </cell>
          <cell r="AD307">
            <v>169</v>
          </cell>
          <cell r="AE307" t="str">
            <v/>
          </cell>
          <cell r="AF307" t="str">
            <v/>
          </cell>
          <cell r="AG307" t="str">
            <v/>
          </cell>
          <cell r="AH307">
            <v>0</v>
          </cell>
          <cell r="AI307" t="str">
            <v/>
          </cell>
          <cell r="AJ307" t="str">
            <v/>
          </cell>
          <cell r="AK307">
            <v>0</v>
          </cell>
          <cell r="AL307" t="str">
            <v/>
          </cell>
          <cell r="AM307" t="str">
            <v/>
          </cell>
          <cell r="AN307" t="str">
            <v/>
          </cell>
          <cell r="AO307">
            <v>0</v>
          </cell>
          <cell r="AP307" t="str">
            <v/>
          </cell>
          <cell r="AQ307" t="str">
            <v/>
          </cell>
          <cell r="AR307">
            <v>0</v>
          </cell>
          <cell r="AS307" t="str">
            <v/>
          </cell>
        </row>
        <row r="308">
          <cell r="A308" t="str">
            <v/>
          </cell>
          <cell r="B308" t="str">
            <v/>
          </cell>
          <cell r="D308" t="str">
            <v>S</v>
          </cell>
          <cell r="E308" t="str">
            <v>L</v>
          </cell>
          <cell r="F308" t="e">
            <v>#VALUE!</v>
          </cell>
          <cell r="H308">
            <v>20</v>
          </cell>
          <cell r="I308">
            <v>2</v>
          </cell>
          <cell r="K308" t="e">
            <v>#VALUE!</v>
          </cell>
          <cell r="L308" t="e">
            <v>#VALUE!</v>
          </cell>
          <cell r="M308" t="e">
            <v>#N/A</v>
          </cell>
          <cell r="P308" t="str">
            <v>S</v>
          </cell>
          <cell r="R308" t="b">
            <v>0</v>
          </cell>
          <cell r="T308" t="b">
            <v>0</v>
          </cell>
          <cell r="U308" t="b">
            <v>0</v>
          </cell>
          <cell r="V308">
            <v>32</v>
          </cell>
          <cell r="W308" t="str">
            <v/>
          </cell>
          <cell r="X308">
            <v>0</v>
          </cell>
          <cell r="Y308" t="str">
            <v/>
          </cell>
          <cell r="Z308">
            <v>32</v>
          </cell>
          <cell r="AA308" t="str">
            <v/>
          </cell>
          <cell r="AB308">
            <v>63</v>
          </cell>
          <cell r="AC308" t="str">
            <v/>
          </cell>
          <cell r="AD308">
            <v>169</v>
          </cell>
          <cell r="AE308" t="str">
            <v/>
          </cell>
          <cell r="AF308" t="str">
            <v/>
          </cell>
          <cell r="AG308" t="str">
            <v/>
          </cell>
          <cell r="AH308">
            <v>0</v>
          </cell>
          <cell r="AI308" t="str">
            <v/>
          </cell>
          <cell r="AJ308" t="str">
            <v/>
          </cell>
          <cell r="AK308">
            <v>0</v>
          </cell>
          <cell r="AL308" t="str">
            <v/>
          </cell>
          <cell r="AM308" t="str">
            <v/>
          </cell>
          <cell r="AN308" t="str">
            <v/>
          </cell>
          <cell r="AO308">
            <v>0</v>
          </cell>
          <cell r="AP308" t="str">
            <v/>
          </cell>
          <cell r="AQ308" t="str">
            <v/>
          </cell>
          <cell r="AR308">
            <v>0</v>
          </cell>
          <cell r="AS308" t="str">
            <v/>
          </cell>
        </row>
        <row r="309">
          <cell r="A309" t="str">
            <v/>
          </cell>
          <cell r="B309" t="str">
            <v/>
          </cell>
          <cell r="D309" t="str">
            <v>S</v>
          </cell>
          <cell r="E309" t="str">
            <v>L</v>
          </cell>
          <cell r="F309" t="e">
            <v>#VALUE!</v>
          </cell>
          <cell r="H309">
            <v>20</v>
          </cell>
          <cell r="I309">
            <v>2</v>
          </cell>
          <cell r="K309" t="e">
            <v>#VALUE!</v>
          </cell>
          <cell r="L309" t="e">
            <v>#VALUE!</v>
          </cell>
          <cell r="M309" t="e">
            <v>#N/A</v>
          </cell>
          <cell r="P309" t="str">
            <v>S</v>
          </cell>
          <cell r="R309" t="b">
            <v>0</v>
          </cell>
          <cell r="T309" t="b">
            <v>0</v>
          </cell>
          <cell r="U309" t="b">
            <v>0</v>
          </cell>
          <cell r="V309">
            <v>32</v>
          </cell>
          <cell r="W309" t="str">
            <v/>
          </cell>
          <cell r="X309">
            <v>0</v>
          </cell>
          <cell r="Y309" t="str">
            <v/>
          </cell>
          <cell r="Z309">
            <v>32</v>
          </cell>
          <cell r="AA309" t="str">
            <v/>
          </cell>
          <cell r="AB309">
            <v>63</v>
          </cell>
          <cell r="AC309" t="str">
            <v/>
          </cell>
          <cell r="AD309">
            <v>169</v>
          </cell>
          <cell r="AE309" t="str">
            <v/>
          </cell>
          <cell r="AF309" t="str">
            <v/>
          </cell>
          <cell r="AG309" t="str">
            <v/>
          </cell>
          <cell r="AH309">
            <v>0</v>
          </cell>
          <cell r="AI309" t="str">
            <v/>
          </cell>
          <cell r="AJ309" t="str">
            <v/>
          </cell>
          <cell r="AK309">
            <v>0</v>
          </cell>
          <cell r="AL309" t="str">
            <v/>
          </cell>
          <cell r="AM309" t="str">
            <v/>
          </cell>
          <cell r="AN309" t="str">
            <v/>
          </cell>
          <cell r="AO309">
            <v>0</v>
          </cell>
          <cell r="AP309" t="str">
            <v/>
          </cell>
          <cell r="AQ309" t="str">
            <v/>
          </cell>
          <cell r="AR309">
            <v>0</v>
          </cell>
          <cell r="AS309" t="str">
            <v/>
          </cell>
        </row>
        <row r="310">
          <cell r="A310" t="str">
            <v/>
          </cell>
          <cell r="B310" t="str">
            <v/>
          </cell>
          <cell r="D310" t="str">
            <v>S</v>
          </cell>
          <cell r="E310" t="str">
            <v>L</v>
          </cell>
          <cell r="F310" t="e">
            <v>#VALUE!</v>
          </cell>
          <cell r="H310">
            <v>20</v>
          </cell>
          <cell r="I310">
            <v>2</v>
          </cell>
          <cell r="K310" t="e">
            <v>#VALUE!</v>
          </cell>
          <cell r="L310" t="e">
            <v>#VALUE!</v>
          </cell>
          <cell r="M310" t="e">
            <v>#N/A</v>
          </cell>
          <cell r="P310" t="str">
            <v>S</v>
          </cell>
          <cell r="R310" t="b">
            <v>0</v>
          </cell>
          <cell r="T310" t="b">
            <v>0</v>
          </cell>
          <cell r="U310" t="b">
            <v>0</v>
          </cell>
          <cell r="V310">
            <v>32</v>
          </cell>
          <cell r="W310" t="str">
            <v/>
          </cell>
          <cell r="X310">
            <v>0</v>
          </cell>
          <cell r="Y310" t="str">
            <v/>
          </cell>
          <cell r="Z310">
            <v>32</v>
          </cell>
          <cell r="AA310" t="str">
            <v/>
          </cell>
          <cell r="AB310">
            <v>63</v>
          </cell>
          <cell r="AC310" t="str">
            <v/>
          </cell>
          <cell r="AD310">
            <v>169</v>
          </cell>
          <cell r="AE310" t="str">
            <v/>
          </cell>
          <cell r="AF310" t="str">
            <v/>
          </cell>
          <cell r="AG310" t="str">
            <v/>
          </cell>
          <cell r="AH310">
            <v>0</v>
          </cell>
          <cell r="AI310" t="str">
            <v/>
          </cell>
          <cell r="AJ310" t="str">
            <v/>
          </cell>
          <cell r="AK310">
            <v>0</v>
          </cell>
          <cell r="AL310" t="str">
            <v/>
          </cell>
          <cell r="AM310" t="str">
            <v/>
          </cell>
          <cell r="AN310" t="str">
            <v/>
          </cell>
          <cell r="AO310">
            <v>0</v>
          </cell>
          <cell r="AP310" t="str">
            <v/>
          </cell>
          <cell r="AQ310" t="str">
            <v/>
          </cell>
          <cell r="AR310">
            <v>0</v>
          </cell>
          <cell r="AS310" t="str">
            <v/>
          </cell>
        </row>
        <row r="311">
          <cell r="B311" t="str">
            <v/>
          </cell>
        </row>
      </sheetData>
      <sheetData sheetId="54">
        <row r="5">
          <cell r="C5" t="str">
            <v/>
          </cell>
        </row>
        <row r="12">
          <cell r="G12" t="str">
            <v/>
          </cell>
        </row>
      </sheetData>
      <sheetData sheetId="55">
        <row r="1">
          <cell r="A1" t="str">
            <v>Select A Deity</v>
          </cell>
          <cell r="G1" t="str">
            <v>Human</v>
          </cell>
          <cell r="J1" t="str">
            <v>NoEquiv</v>
          </cell>
        </row>
        <row r="2">
          <cell r="G2" t="str">
            <v>Human</v>
          </cell>
        </row>
        <row r="3">
          <cell r="B3" t="str">
            <v>Any</v>
          </cell>
          <cell r="J3" t="str">
            <v>None</v>
          </cell>
          <cell r="K3" t="str">
            <v/>
          </cell>
          <cell r="L3" t="str">
            <v/>
          </cell>
        </row>
        <row r="4">
          <cell r="A4" t="str">
            <v>Select A Deity</v>
          </cell>
          <cell r="H4" t="str">
            <v>Select A Deity</v>
          </cell>
        </row>
        <row r="5">
          <cell r="A5" t="str">
            <v>Aasterinian</v>
          </cell>
          <cell r="H5" t="str">
            <v>Aengrist</v>
          </cell>
        </row>
        <row r="6">
          <cell r="A6" t="str">
            <v>Aengrist</v>
          </cell>
          <cell r="H6" t="str">
            <v>Anu</v>
          </cell>
        </row>
        <row r="7">
          <cell r="A7" t="str">
            <v>Afflux</v>
          </cell>
          <cell r="H7" t="str">
            <v>Anubis</v>
          </cell>
        </row>
        <row r="8">
          <cell r="A8" t="str">
            <v>Al-Ishtus</v>
          </cell>
          <cell r="H8" t="str">
            <v>Bahamut</v>
          </cell>
        </row>
        <row r="9">
          <cell r="A9" t="str">
            <v>Alobal Lorfiril</v>
          </cell>
          <cell r="H9" t="str">
            <v>Cyndor</v>
          </cell>
        </row>
        <row r="10">
          <cell r="A10" t="str">
            <v>Anshar</v>
          </cell>
          <cell r="H10" t="str">
            <v>Delleb</v>
          </cell>
        </row>
        <row r="11">
          <cell r="A11" t="str">
            <v>Anu</v>
          </cell>
          <cell r="H11" t="str">
            <v>Ehlonna</v>
          </cell>
        </row>
        <row r="12">
          <cell r="A12" t="str">
            <v>Anubis</v>
          </cell>
          <cell r="H12" t="str">
            <v>Enki</v>
          </cell>
        </row>
        <row r="13">
          <cell r="A13" t="str">
            <v>Apep</v>
          </cell>
          <cell r="H13" t="str">
            <v>Enlil</v>
          </cell>
        </row>
        <row r="14">
          <cell r="A14" t="str">
            <v>Arvoreen</v>
          </cell>
          <cell r="H14" t="str">
            <v>Gilgamesh</v>
          </cell>
        </row>
        <row r="15">
          <cell r="A15" t="str">
            <v>Astilabor</v>
          </cell>
          <cell r="H15" t="str">
            <v>Girru</v>
          </cell>
        </row>
        <row r="16">
          <cell r="A16" t="str">
            <v>Aulasha</v>
          </cell>
          <cell r="H16" t="str">
            <v>Hathor</v>
          </cell>
        </row>
        <row r="17">
          <cell r="A17" t="str">
            <v>Aurifar</v>
          </cell>
          <cell r="H17" t="str">
            <v>Heironeous</v>
          </cell>
        </row>
        <row r="18">
          <cell r="A18" t="str">
            <v>Auril</v>
          </cell>
          <cell r="H18" t="str">
            <v>Hleid</v>
          </cell>
        </row>
        <row r="19">
          <cell r="A19" t="str">
            <v>Aventernus</v>
          </cell>
          <cell r="H19" t="str">
            <v>Imhotep</v>
          </cell>
        </row>
        <row r="20">
          <cell r="A20" t="str">
            <v>Azul</v>
          </cell>
          <cell r="H20" t="str">
            <v>Isis</v>
          </cell>
        </row>
        <row r="21">
          <cell r="A21" t="str">
            <v>Bahamut</v>
          </cell>
          <cell r="H21" t="str">
            <v>Joramy</v>
          </cell>
        </row>
        <row r="22">
          <cell r="A22" t="str">
            <v>Bast</v>
          </cell>
          <cell r="H22" t="str">
            <v>Lendys</v>
          </cell>
        </row>
        <row r="23">
          <cell r="A23" t="str">
            <v>Beltar</v>
          </cell>
          <cell r="H23" t="str">
            <v>Marduk</v>
          </cell>
        </row>
        <row r="24">
          <cell r="A24" t="str">
            <v>Blibdoolpoolp</v>
          </cell>
          <cell r="H24" t="str">
            <v>Osiris</v>
          </cell>
        </row>
        <row r="25">
          <cell r="A25" t="str">
            <v>Boccob</v>
          </cell>
          <cell r="H25" t="str">
            <v>Osprem</v>
          </cell>
        </row>
        <row r="26">
          <cell r="A26" t="str">
            <v>Bralm</v>
          </cell>
          <cell r="H26" t="str">
            <v>Pelor</v>
          </cell>
        </row>
        <row r="27">
          <cell r="A27" t="str">
            <v>Brandobaris</v>
          </cell>
          <cell r="H27" t="str">
            <v>Pholtus</v>
          </cell>
        </row>
        <row r="28">
          <cell r="A28" t="str">
            <v>Callarduran Smoothhands</v>
          </cell>
          <cell r="H28" t="str">
            <v>Ptah</v>
          </cell>
        </row>
        <row r="29">
          <cell r="A29" t="str">
            <v>Cas</v>
          </cell>
          <cell r="H29" t="str">
            <v>Rao</v>
          </cell>
        </row>
        <row r="30">
          <cell r="A30" t="str">
            <v>Celestian</v>
          </cell>
          <cell r="H30" t="str">
            <v>Re-Horakhty</v>
          </cell>
        </row>
        <row r="31">
          <cell r="A31" t="str">
            <v>Chronepsis</v>
          </cell>
          <cell r="H31" t="str">
            <v>Solanil</v>
          </cell>
        </row>
        <row r="32">
          <cell r="A32" t="str">
            <v>Corellon Larethian</v>
          </cell>
          <cell r="H32" t="str">
            <v>St. Cuthbert</v>
          </cell>
        </row>
        <row r="33">
          <cell r="A33" t="str">
            <v>Cyndor</v>
          </cell>
          <cell r="H33" t="str">
            <v>Tamara</v>
          </cell>
        </row>
        <row r="34">
          <cell r="A34" t="str">
            <v>Cyrrollalee</v>
          </cell>
          <cell r="H34" t="str">
            <v>Tem-Et-Nu</v>
          </cell>
        </row>
        <row r="35">
          <cell r="A35" t="str">
            <v>Dahak</v>
          </cell>
          <cell r="H35" t="str">
            <v>Ulutiu</v>
          </cell>
        </row>
        <row r="36">
          <cell r="A36" t="str">
            <v>Dallah Thaun</v>
          </cell>
          <cell r="H36" t="str">
            <v>Urbanus</v>
          </cell>
        </row>
        <row r="37">
          <cell r="A37" t="str">
            <v>Deep Sashelas</v>
          </cell>
          <cell r="H37" t="str">
            <v>Valarian</v>
          </cell>
        </row>
        <row r="38">
          <cell r="A38" t="str">
            <v>Delleb</v>
          </cell>
          <cell r="H38" t="str">
            <v>Wastri</v>
          </cell>
        </row>
        <row r="39">
          <cell r="A39" t="str">
            <v>Doresain</v>
          </cell>
          <cell r="H39" t="str">
            <v>Wee Jas</v>
          </cell>
        </row>
        <row r="40">
          <cell r="A40" t="str">
            <v>Druaga</v>
          </cell>
          <cell r="H40" t="str">
            <v/>
          </cell>
        </row>
        <row r="41">
          <cell r="A41" t="str">
            <v>Duthila</v>
          </cell>
          <cell r="H41" t="str">
            <v/>
          </cell>
        </row>
        <row r="42">
          <cell r="A42" t="str">
            <v>Eadro</v>
          </cell>
          <cell r="H42" t="str">
            <v/>
          </cell>
        </row>
        <row r="43">
          <cell r="A43" t="str">
            <v>Ehlonna</v>
          </cell>
          <cell r="H43" t="str">
            <v/>
          </cell>
        </row>
        <row r="44">
          <cell r="A44" t="str">
            <v>Elebrin Liothiel</v>
          </cell>
          <cell r="H44" t="str">
            <v/>
          </cell>
        </row>
        <row r="45">
          <cell r="A45" t="str">
            <v>Enki</v>
          </cell>
          <cell r="H45" t="str">
            <v/>
          </cell>
        </row>
        <row r="46">
          <cell r="A46" t="str">
            <v>Enlil</v>
          </cell>
          <cell r="H46" t="str">
            <v/>
          </cell>
        </row>
        <row r="47">
          <cell r="A47" t="str">
            <v>Erythnul</v>
          </cell>
          <cell r="H47" t="str">
            <v/>
          </cell>
        </row>
        <row r="48">
          <cell r="A48" t="str">
            <v>Evening Glory</v>
          </cell>
          <cell r="H48" t="str">
            <v/>
          </cell>
        </row>
        <row r="49">
          <cell r="A49" t="str">
            <v>Falazure</v>
          </cell>
          <cell r="H49" t="str">
            <v/>
          </cell>
        </row>
        <row r="50">
          <cell r="A50" t="str">
            <v>Fharlanghn</v>
          </cell>
          <cell r="H50" t="str">
            <v/>
          </cell>
        </row>
        <row r="51">
          <cell r="A51" t="str">
            <v>Garl Glittergold</v>
          </cell>
          <cell r="H51" t="str">
            <v/>
          </cell>
        </row>
        <row r="52">
          <cell r="A52" t="str">
            <v>Garyx</v>
          </cell>
          <cell r="H52" t="str">
            <v/>
          </cell>
        </row>
        <row r="53">
          <cell r="A53" t="str">
            <v>Gelf Darkhearth</v>
          </cell>
          <cell r="H53" t="str">
            <v/>
          </cell>
        </row>
        <row r="54">
          <cell r="A54" t="str">
            <v>Geshtai</v>
          </cell>
          <cell r="H54" t="str">
            <v/>
          </cell>
        </row>
        <row r="55">
          <cell r="A55" t="str">
            <v>Ghaunadaur</v>
          </cell>
          <cell r="H55" t="str">
            <v/>
          </cell>
        </row>
        <row r="56">
          <cell r="A56" t="str">
            <v>Gilgamesh</v>
          </cell>
          <cell r="H56" t="str">
            <v/>
          </cell>
        </row>
        <row r="57">
          <cell r="A57" t="str">
            <v>Girru</v>
          </cell>
          <cell r="H57" t="str">
            <v/>
          </cell>
        </row>
        <row r="58">
          <cell r="A58" t="str">
            <v>Glautru</v>
          </cell>
          <cell r="H58" t="str">
            <v/>
          </cell>
        </row>
        <row r="59">
          <cell r="A59" t="str">
            <v>Glutton, The</v>
          </cell>
          <cell r="H59" t="str">
            <v/>
          </cell>
        </row>
        <row r="60">
          <cell r="A60" t="str">
            <v>Great Mother</v>
          </cell>
          <cell r="H60" t="str">
            <v/>
          </cell>
        </row>
        <row r="61">
          <cell r="A61" t="str">
            <v>Gruumsh</v>
          </cell>
          <cell r="H61" t="str">
            <v/>
          </cell>
        </row>
        <row r="62">
          <cell r="A62" t="str">
            <v>Haku</v>
          </cell>
          <cell r="H62" t="str">
            <v/>
          </cell>
        </row>
        <row r="63">
          <cell r="A63" t="str">
            <v>Hanali Celanil</v>
          </cell>
          <cell r="H63" t="str">
            <v/>
          </cell>
        </row>
        <row r="64">
          <cell r="A64" t="str">
            <v>Hanseath</v>
          </cell>
          <cell r="H64" t="str">
            <v/>
          </cell>
        </row>
        <row r="65">
          <cell r="A65" t="str">
            <v>Hathor</v>
          </cell>
          <cell r="H65" t="str">
            <v/>
          </cell>
        </row>
        <row r="66">
          <cell r="A66" t="str">
            <v>Heironeous</v>
          </cell>
          <cell r="H66" t="str">
            <v/>
          </cell>
        </row>
        <row r="67">
          <cell r="A67" t="str">
            <v>Hextor</v>
          </cell>
          <cell r="H67" t="str">
            <v/>
          </cell>
        </row>
        <row r="68">
          <cell r="A68" t="str">
            <v>Hlal</v>
          </cell>
          <cell r="H68" t="str">
            <v/>
          </cell>
        </row>
        <row r="69">
          <cell r="A69" t="str">
            <v>Hleid</v>
          </cell>
          <cell r="H69" t="str">
            <v/>
          </cell>
        </row>
        <row r="70">
          <cell r="A70" t="str">
            <v>Iborighu</v>
          </cell>
          <cell r="H70" t="str">
            <v/>
          </cell>
        </row>
        <row r="71">
          <cell r="A71" t="str">
            <v>Ilsensine</v>
          </cell>
          <cell r="H71" t="str">
            <v/>
          </cell>
        </row>
        <row r="72">
          <cell r="A72" t="str">
            <v>Imhotep</v>
          </cell>
          <cell r="H72" t="str">
            <v/>
          </cell>
        </row>
        <row r="73">
          <cell r="A73" t="str">
            <v>Incabulos</v>
          </cell>
          <cell r="H73" t="str">
            <v/>
          </cell>
        </row>
        <row r="74">
          <cell r="A74" t="str">
            <v>Io</v>
          </cell>
          <cell r="H74" t="str">
            <v/>
          </cell>
        </row>
        <row r="75">
          <cell r="A75" t="str">
            <v>Ishtar</v>
          </cell>
          <cell r="H75" t="str">
            <v/>
          </cell>
        </row>
        <row r="76">
          <cell r="A76" t="str">
            <v>Isis</v>
          </cell>
          <cell r="H76" t="str">
            <v/>
          </cell>
        </row>
        <row r="77">
          <cell r="A77" t="str">
            <v>Istus</v>
          </cell>
          <cell r="H77" t="str">
            <v/>
          </cell>
        </row>
        <row r="78">
          <cell r="A78" t="str">
            <v>Iuz</v>
          </cell>
          <cell r="H78" t="str">
            <v/>
          </cell>
        </row>
        <row r="79">
          <cell r="A79" t="str">
            <v>Joramy</v>
          </cell>
          <cell r="H79" t="str">
            <v/>
          </cell>
        </row>
        <row r="80">
          <cell r="A80" t="str">
            <v>Kavaki</v>
          </cell>
          <cell r="H80" t="str">
            <v/>
          </cell>
        </row>
        <row r="81">
          <cell r="A81" t="str">
            <v>Ki</v>
          </cell>
          <cell r="H81" t="str">
            <v/>
          </cell>
        </row>
        <row r="82">
          <cell r="A82" t="str">
            <v>Kikanuti</v>
          </cell>
          <cell r="H82" t="str">
            <v/>
          </cell>
        </row>
        <row r="83">
          <cell r="A83" t="str">
            <v>Kithin</v>
          </cell>
          <cell r="H83" t="str">
            <v/>
          </cell>
        </row>
        <row r="84">
          <cell r="A84" t="str">
            <v>Kord</v>
          </cell>
          <cell r="H84" t="str">
            <v/>
          </cell>
        </row>
        <row r="85">
          <cell r="A85" t="str">
            <v>Kuliak</v>
          </cell>
          <cell r="H85" t="str">
            <v/>
          </cell>
        </row>
        <row r="86">
          <cell r="A86" t="str">
            <v>Laduguer</v>
          </cell>
          <cell r="H86" t="str">
            <v/>
          </cell>
        </row>
        <row r="87">
          <cell r="A87" t="str">
            <v>Lendys</v>
          </cell>
          <cell r="H87" t="str">
            <v/>
          </cell>
        </row>
        <row r="88">
          <cell r="A88" t="str">
            <v>Levistus</v>
          </cell>
          <cell r="H88" t="str">
            <v/>
          </cell>
        </row>
        <row r="89">
          <cell r="A89" t="str">
            <v>Lirr</v>
          </cell>
          <cell r="H89" t="str">
            <v/>
          </cell>
        </row>
        <row r="90">
          <cell r="A90" t="str">
            <v>Llerg</v>
          </cell>
          <cell r="H90" t="str">
            <v/>
          </cell>
        </row>
        <row r="91">
          <cell r="A91" t="str">
            <v>Lliendil</v>
          </cell>
          <cell r="H91" t="str">
            <v/>
          </cell>
        </row>
        <row r="92">
          <cell r="A92" t="str">
            <v>Lolth</v>
          </cell>
          <cell r="H92" t="str">
            <v/>
          </cell>
        </row>
        <row r="93">
          <cell r="A93" t="str">
            <v>Mak Thuum Ngatha</v>
          </cell>
          <cell r="H93" t="str">
            <v/>
          </cell>
        </row>
        <row r="94">
          <cell r="A94" t="str">
            <v>Manethak</v>
          </cell>
          <cell r="H94" t="str">
            <v/>
          </cell>
        </row>
        <row r="95">
          <cell r="A95" t="str">
            <v>Marduk</v>
          </cell>
          <cell r="H95" t="str">
            <v/>
          </cell>
        </row>
        <row r="96">
          <cell r="A96" t="str">
            <v>Moradin</v>
          </cell>
          <cell r="H96" t="str">
            <v/>
          </cell>
        </row>
        <row r="97">
          <cell r="A97" t="str">
            <v>Mouqol</v>
          </cell>
          <cell r="H97" t="str">
            <v/>
          </cell>
        </row>
        <row r="98">
          <cell r="A98" t="str">
            <v>Mya</v>
          </cell>
          <cell r="H98" t="str">
            <v/>
          </cell>
        </row>
        <row r="99">
          <cell r="A99" t="str">
            <v>Naki-Uthai</v>
          </cell>
          <cell r="H99" t="str">
            <v/>
          </cell>
        </row>
        <row r="100">
          <cell r="A100" t="str">
            <v>Nanna-Sin</v>
          </cell>
          <cell r="H100" t="str">
            <v/>
          </cell>
        </row>
        <row r="101">
          <cell r="A101" t="str">
            <v>Nephthys</v>
          </cell>
          <cell r="H101" t="str">
            <v/>
          </cell>
        </row>
        <row r="102">
          <cell r="A102" t="str">
            <v>Nergal</v>
          </cell>
          <cell r="H102" t="str">
            <v/>
          </cell>
        </row>
        <row r="103">
          <cell r="A103" t="str">
            <v>Nerull</v>
          </cell>
          <cell r="H103" t="str">
            <v/>
          </cell>
        </row>
        <row r="104">
          <cell r="A104" t="str">
            <v>Nilthina</v>
          </cell>
          <cell r="H104" t="str">
            <v/>
          </cell>
        </row>
        <row r="105">
          <cell r="A105" t="str">
            <v>Obad-Hai</v>
          </cell>
          <cell r="H105" t="str">
            <v/>
          </cell>
        </row>
        <row r="106">
          <cell r="A106" t="str">
            <v>Olidammara</v>
          </cell>
          <cell r="H106" t="str">
            <v/>
          </cell>
        </row>
        <row r="107">
          <cell r="A107" t="str">
            <v>Orcus</v>
          </cell>
          <cell r="H107" t="str">
            <v/>
          </cell>
        </row>
        <row r="108">
          <cell r="A108" t="str">
            <v>Osiris</v>
          </cell>
          <cell r="H108" t="str">
            <v/>
          </cell>
        </row>
        <row r="109">
          <cell r="A109" t="str">
            <v>Osprem</v>
          </cell>
          <cell r="H109" t="str">
            <v/>
          </cell>
        </row>
        <row r="110">
          <cell r="A110" t="str">
            <v>Pelor</v>
          </cell>
          <cell r="H110" t="str">
            <v/>
          </cell>
        </row>
        <row r="111">
          <cell r="A111" t="str">
            <v>Pholtus</v>
          </cell>
          <cell r="H111" t="str">
            <v/>
          </cell>
        </row>
        <row r="112">
          <cell r="A112" t="str">
            <v>Procan</v>
          </cell>
          <cell r="H112" t="str">
            <v/>
          </cell>
        </row>
        <row r="113">
          <cell r="A113" t="str">
            <v>Ptah</v>
          </cell>
          <cell r="H113" t="str">
            <v/>
          </cell>
        </row>
        <row r="114">
          <cell r="A114" t="str">
            <v>Pyremius</v>
          </cell>
          <cell r="H114" t="str">
            <v/>
          </cell>
        </row>
        <row r="115">
          <cell r="A115" t="str">
            <v>Rao</v>
          </cell>
          <cell r="H115" t="str">
            <v/>
          </cell>
        </row>
        <row r="116">
          <cell r="A116" t="str">
            <v>Re-Horakhty</v>
          </cell>
          <cell r="H116" t="str">
            <v/>
          </cell>
        </row>
        <row r="117">
          <cell r="A117" t="str">
            <v>Rill Cleverthrush</v>
          </cell>
          <cell r="H117" t="str">
            <v/>
          </cell>
        </row>
        <row r="118">
          <cell r="A118" t="str">
            <v>Roknar</v>
          </cell>
          <cell r="H118" t="str">
            <v/>
          </cell>
        </row>
        <row r="119">
          <cell r="A119" t="str">
            <v>Sehanine Moonbow</v>
          </cell>
          <cell r="H119" t="str">
            <v/>
          </cell>
        </row>
        <row r="120">
          <cell r="A120" t="str">
            <v xml:space="preserve">Sekolah </v>
          </cell>
          <cell r="H120" t="str">
            <v/>
          </cell>
        </row>
        <row r="121">
          <cell r="A121" t="str">
            <v>Set</v>
          </cell>
          <cell r="H121" t="str">
            <v/>
          </cell>
        </row>
        <row r="122">
          <cell r="A122" t="str">
            <v>Sheela Peryroyl</v>
          </cell>
          <cell r="H122" t="str">
            <v/>
          </cell>
        </row>
        <row r="123">
          <cell r="A123" t="str">
            <v>Sheyanna Flaxenstrand</v>
          </cell>
          <cell r="H123" t="str">
            <v/>
          </cell>
        </row>
        <row r="124">
          <cell r="A124" t="str">
            <v>Sobek</v>
          </cell>
          <cell r="H124" t="str">
            <v/>
          </cell>
        </row>
        <row r="125">
          <cell r="A125" t="str">
            <v>Solanil</v>
          </cell>
          <cell r="H125" t="str">
            <v/>
          </cell>
        </row>
        <row r="126">
          <cell r="A126" t="str">
            <v>Soorinek</v>
          </cell>
          <cell r="H126" t="str">
            <v/>
          </cell>
        </row>
        <row r="127">
          <cell r="A127" t="str">
            <v>St. Cuthbert</v>
          </cell>
          <cell r="H127" t="str">
            <v/>
          </cell>
        </row>
        <row r="128">
          <cell r="A128" t="str">
            <v>Syeret</v>
          </cell>
          <cell r="H128" t="str">
            <v/>
          </cell>
        </row>
        <row r="129">
          <cell r="A129" t="str">
            <v>Tamara</v>
          </cell>
          <cell r="H129" t="str">
            <v/>
          </cell>
        </row>
        <row r="130">
          <cell r="A130" t="str">
            <v>Tarmuid</v>
          </cell>
          <cell r="H130" t="str">
            <v/>
          </cell>
        </row>
        <row r="131">
          <cell r="A131" t="str">
            <v>Telchur</v>
          </cell>
          <cell r="H131" t="str">
            <v/>
          </cell>
        </row>
        <row r="132">
          <cell r="A132" t="str">
            <v>Tem-Et-Nu</v>
          </cell>
          <cell r="H132" t="str">
            <v/>
          </cell>
        </row>
        <row r="133">
          <cell r="A133" t="str">
            <v>Tharizdun</v>
          </cell>
          <cell r="H133" t="str">
            <v/>
          </cell>
        </row>
        <row r="134">
          <cell r="A134" t="str">
            <v>Tharmekhûl</v>
          </cell>
          <cell r="H134" t="str">
            <v/>
          </cell>
        </row>
        <row r="135">
          <cell r="A135" t="str">
            <v>Thautam</v>
          </cell>
          <cell r="H135" t="str">
            <v/>
          </cell>
        </row>
        <row r="136">
          <cell r="A136" t="str">
            <v>Theleya</v>
          </cell>
          <cell r="H136" t="str">
            <v/>
          </cell>
        </row>
        <row r="137">
          <cell r="A137" t="str">
            <v>Thoth</v>
          </cell>
          <cell r="H137" t="str">
            <v/>
          </cell>
        </row>
        <row r="138">
          <cell r="A138" t="str">
            <v>Thrym</v>
          </cell>
          <cell r="H138" t="str">
            <v/>
          </cell>
        </row>
        <row r="139">
          <cell r="A139" t="str">
            <v>Tiamat</v>
          </cell>
          <cell r="H139" t="str">
            <v/>
          </cell>
        </row>
        <row r="140">
          <cell r="A140" t="str">
            <v>Trithereon</v>
          </cell>
          <cell r="H140" t="str">
            <v/>
          </cell>
        </row>
        <row r="141">
          <cell r="A141" t="str">
            <v>Tuilviel Glithien</v>
          </cell>
          <cell r="H141" t="str">
            <v/>
          </cell>
        </row>
        <row r="142">
          <cell r="A142" t="str">
            <v>Ulutiu</v>
          </cell>
          <cell r="H142" t="str">
            <v/>
          </cell>
        </row>
        <row r="143">
          <cell r="A143" t="str">
            <v>Urbanus</v>
          </cell>
          <cell r="H143" t="str">
            <v/>
          </cell>
        </row>
        <row r="144">
          <cell r="A144" t="str">
            <v>Urogalan</v>
          </cell>
          <cell r="H144" t="str">
            <v/>
          </cell>
        </row>
        <row r="145">
          <cell r="A145" t="str">
            <v>Utu</v>
          </cell>
          <cell r="H145" t="str">
            <v/>
          </cell>
        </row>
        <row r="146">
          <cell r="A146" t="str">
            <v>Valarian</v>
          </cell>
          <cell r="H146" t="str">
            <v/>
          </cell>
        </row>
        <row r="147">
          <cell r="A147" t="str">
            <v>Valkauna</v>
          </cell>
          <cell r="H147" t="str">
            <v/>
          </cell>
        </row>
        <row r="148">
          <cell r="A148" t="str">
            <v>Vandria Gilmadrith</v>
          </cell>
          <cell r="H148" t="str">
            <v/>
          </cell>
        </row>
        <row r="149">
          <cell r="A149" t="str">
            <v>Vanua</v>
          </cell>
          <cell r="H149" t="str">
            <v/>
          </cell>
        </row>
        <row r="150">
          <cell r="A150" t="str">
            <v>Vatun</v>
          </cell>
          <cell r="H150" t="str">
            <v/>
          </cell>
        </row>
        <row r="151">
          <cell r="A151" t="str">
            <v>Vecna</v>
          </cell>
          <cell r="H151" t="str">
            <v/>
          </cell>
        </row>
        <row r="152">
          <cell r="A152" t="str">
            <v>Ventila</v>
          </cell>
          <cell r="H152" t="str">
            <v/>
          </cell>
        </row>
        <row r="153">
          <cell r="A153" t="str">
            <v>Wastri</v>
          </cell>
          <cell r="H153" t="str">
            <v/>
          </cell>
        </row>
        <row r="154">
          <cell r="A154" t="str">
            <v>Wathaku</v>
          </cell>
          <cell r="H154" t="str">
            <v/>
          </cell>
        </row>
        <row r="155">
          <cell r="A155" t="str">
            <v>Wee Jas</v>
          </cell>
          <cell r="H155" t="str">
            <v/>
          </cell>
        </row>
        <row r="156">
          <cell r="A156" t="str">
            <v>Whale Mother</v>
          </cell>
          <cell r="H156" t="str">
            <v/>
          </cell>
        </row>
        <row r="157">
          <cell r="A157" t="str">
            <v>Xan Yae</v>
          </cell>
          <cell r="H157" t="str">
            <v/>
          </cell>
        </row>
        <row r="158">
          <cell r="A158" t="str">
            <v>Yeathan</v>
          </cell>
          <cell r="H158" t="str">
            <v/>
          </cell>
        </row>
        <row r="159">
          <cell r="A159" t="str">
            <v>Yondalla</v>
          </cell>
          <cell r="H159" t="str">
            <v/>
          </cell>
        </row>
        <row r="160">
          <cell r="A160" t="str">
            <v>Zarus</v>
          </cell>
          <cell r="H160" t="str">
            <v/>
          </cell>
        </row>
        <row r="161">
          <cell r="A161" t="str">
            <v>Zoser</v>
          </cell>
          <cell r="H161" t="str">
            <v/>
          </cell>
        </row>
        <row r="162">
          <cell r="A162" t="str">
            <v>Zuoken</v>
          </cell>
          <cell r="H162" t="str">
            <v/>
          </cell>
        </row>
        <row r="163">
          <cell r="A163" t="str">
            <v>Aasterinian (LiGr)</v>
          </cell>
          <cell r="H163" t="str">
            <v/>
          </cell>
        </row>
        <row r="164">
          <cell r="A164" t="str">
            <v>Abbathor (LiGr)</v>
          </cell>
          <cell r="H164" t="str">
            <v/>
          </cell>
        </row>
        <row r="165">
          <cell r="A165" t="str">
            <v>Aerdrie Faenya (LiGr)</v>
          </cell>
          <cell r="H165" t="str">
            <v/>
          </cell>
        </row>
        <row r="166">
          <cell r="A166" t="str">
            <v>Al'Akbar (LiGr)</v>
          </cell>
          <cell r="H166" t="str">
            <v/>
          </cell>
        </row>
        <row r="167">
          <cell r="A167" t="str">
            <v>Allitur (LiGr)</v>
          </cell>
          <cell r="H167" t="str">
            <v/>
          </cell>
        </row>
        <row r="168">
          <cell r="A168" t="str">
            <v>Annam (LiGr)</v>
          </cell>
          <cell r="H168" t="str">
            <v/>
          </cell>
        </row>
        <row r="169">
          <cell r="A169" t="str">
            <v>Arvoreen (LiGr)</v>
          </cell>
          <cell r="H169" t="str">
            <v/>
          </cell>
        </row>
        <row r="170">
          <cell r="A170" t="str">
            <v>Atroa (LiGr)</v>
          </cell>
          <cell r="H170" t="str">
            <v/>
          </cell>
        </row>
        <row r="171">
          <cell r="A171" t="str">
            <v>Azor'alq (LiGr)</v>
          </cell>
          <cell r="H171" t="str">
            <v/>
          </cell>
        </row>
        <row r="172">
          <cell r="A172" t="str">
            <v>Baervan Wildwanderer (LiGr)</v>
          </cell>
          <cell r="H172" t="str">
            <v/>
          </cell>
        </row>
        <row r="173">
          <cell r="A173" t="str">
            <v>Bahamut (LiGr)</v>
          </cell>
          <cell r="H173" t="str">
            <v/>
          </cell>
        </row>
        <row r="174">
          <cell r="A174" t="str">
            <v>Bahgtru (LiGr)</v>
          </cell>
          <cell r="H174" t="str">
            <v/>
          </cell>
        </row>
        <row r="175">
          <cell r="A175" t="str">
            <v>Baravar Cloakshadow (LiGr)</v>
          </cell>
          <cell r="H175" t="str">
            <v/>
          </cell>
        </row>
        <row r="176">
          <cell r="A176" t="str">
            <v>Bargrivyek (LiGr)</v>
          </cell>
          <cell r="H176" t="str">
            <v/>
          </cell>
        </row>
        <row r="177">
          <cell r="A177" t="str">
            <v>Beltar (LiGr)</v>
          </cell>
          <cell r="H177" t="str">
            <v/>
          </cell>
        </row>
        <row r="178">
          <cell r="A178" t="str">
            <v>Beory (LiGr)</v>
          </cell>
          <cell r="H178" t="str">
            <v/>
          </cell>
        </row>
        <row r="179">
          <cell r="A179" t="str">
            <v>Berei (LiGr)</v>
          </cell>
          <cell r="H179" t="str">
            <v/>
          </cell>
        </row>
        <row r="180">
          <cell r="A180" t="str">
            <v>Berna (LiGr)</v>
          </cell>
          <cell r="H180" t="str">
            <v/>
          </cell>
        </row>
        <row r="181">
          <cell r="A181" t="str">
            <v>Berronar Truesilver (LiGr)</v>
          </cell>
          <cell r="H181" t="str">
            <v/>
          </cell>
        </row>
        <row r="182">
          <cell r="A182" t="str">
            <v>Bleredd (LiGr)</v>
          </cell>
          <cell r="H182" t="str">
            <v/>
          </cell>
        </row>
        <row r="183">
          <cell r="A183" t="str">
            <v>Blibdoolpoolp (LiGr)</v>
          </cell>
          <cell r="H183" t="str">
            <v/>
          </cell>
        </row>
        <row r="184">
          <cell r="A184" t="str">
            <v>Boccob (LiGr)</v>
          </cell>
          <cell r="H184" t="str">
            <v/>
          </cell>
        </row>
        <row r="185">
          <cell r="A185" t="str">
            <v>Bralm (LiGr)</v>
          </cell>
          <cell r="H185" t="str">
            <v/>
          </cell>
        </row>
        <row r="186">
          <cell r="A186" t="str">
            <v>Brandobaris (LiGr)</v>
          </cell>
          <cell r="H186" t="str">
            <v/>
          </cell>
        </row>
        <row r="187">
          <cell r="A187" t="str">
            <v>Callarduran Smoothhands (LiGr)</v>
          </cell>
          <cell r="H187" t="str">
            <v/>
          </cell>
        </row>
        <row r="188">
          <cell r="A188" t="str">
            <v>Camazotz (LiGr)</v>
          </cell>
          <cell r="H188" t="str">
            <v/>
          </cell>
        </row>
        <row r="189">
          <cell r="A189" t="str">
            <v>Celestian (LiGr)</v>
          </cell>
          <cell r="H189" t="str">
            <v/>
          </cell>
        </row>
        <row r="190">
          <cell r="A190" t="str">
            <v>Charmalaine (LiGr)</v>
          </cell>
          <cell r="H190" t="str">
            <v/>
          </cell>
        </row>
        <row r="191">
          <cell r="A191" t="str">
            <v>Chitza-Atlan (LiGr)</v>
          </cell>
          <cell r="H191" t="str">
            <v/>
          </cell>
        </row>
        <row r="192">
          <cell r="A192" t="str">
            <v>Chronepsis (LiGr)</v>
          </cell>
          <cell r="H192" t="str">
            <v/>
          </cell>
        </row>
        <row r="193">
          <cell r="A193" t="str">
            <v>Clangeddin Silverbeard (LiGr)</v>
          </cell>
          <cell r="H193" t="str">
            <v/>
          </cell>
        </row>
        <row r="194">
          <cell r="A194" t="str">
            <v>Corellon Larethian (LiGr)</v>
          </cell>
          <cell r="H194" t="str">
            <v/>
          </cell>
        </row>
        <row r="195">
          <cell r="A195" t="str">
            <v>Cyndor (LiGr)</v>
          </cell>
          <cell r="H195" t="str">
            <v/>
          </cell>
        </row>
        <row r="196">
          <cell r="A196" t="str">
            <v>Cyrrollalee (LiGr)</v>
          </cell>
          <cell r="H196" t="str">
            <v/>
          </cell>
        </row>
        <row r="197">
          <cell r="A197" t="str">
            <v>Daern (LiGr)</v>
          </cell>
          <cell r="H197" t="str">
            <v/>
          </cell>
        </row>
        <row r="198">
          <cell r="A198" t="str">
            <v>Dalt (LiGr)</v>
          </cell>
          <cell r="H198" t="str">
            <v/>
          </cell>
        </row>
        <row r="199">
          <cell r="A199" t="str">
            <v>Damaran (LiGr)</v>
          </cell>
          <cell r="H199" t="str">
            <v/>
          </cell>
        </row>
        <row r="200">
          <cell r="A200" t="str">
            <v>Daoud (LiGr)</v>
          </cell>
          <cell r="H200" t="str">
            <v/>
          </cell>
        </row>
        <row r="201">
          <cell r="A201" t="str">
            <v>Deep Sashelas (LiGr)</v>
          </cell>
          <cell r="H201" t="str">
            <v/>
          </cell>
        </row>
        <row r="202">
          <cell r="A202" t="str">
            <v>Delleb (LiGr)</v>
          </cell>
          <cell r="H202" t="str">
            <v/>
          </cell>
        </row>
        <row r="203">
          <cell r="A203" t="str">
            <v>Diirinka (LiGr)</v>
          </cell>
          <cell r="H203" t="str">
            <v/>
          </cell>
        </row>
        <row r="204">
          <cell r="A204" t="str">
            <v>Doresain (LiGr)</v>
          </cell>
          <cell r="H204" t="str">
            <v/>
          </cell>
        </row>
        <row r="205">
          <cell r="A205" t="str">
            <v>Dugmaren Brightmantle (LiGr)</v>
          </cell>
          <cell r="H205" t="str">
            <v/>
          </cell>
        </row>
        <row r="206">
          <cell r="A206" t="str">
            <v>Dumathoin (LiGr)</v>
          </cell>
          <cell r="H206" t="str">
            <v/>
          </cell>
        </row>
        <row r="207">
          <cell r="A207" t="str">
            <v>Eadro (LiGr)</v>
          </cell>
          <cell r="H207" t="str">
            <v/>
          </cell>
        </row>
        <row r="208">
          <cell r="A208" t="str">
            <v>Earth Dragon (LiGr)</v>
          </cell>
          <cell r="H208" t="str">
            <v/>
          </cell>
        </row>
        <row r="209">
          <cell r="A209" t="str">
            <v>Ehlonna (LiGr)</v>
          </cell>
          <cell r="H209" t="str">
            <v/>
          </cell>
        </row>
        <row r="210">
          <cell r="A210" t="str">
            <v>Elder Elemental Eye (LiGr)</v>
          </cell>
          <cell r="H210" t="str">
            <v/>
          </cell>
        </row>
        <row r="211">
          <cell r="A211" t="str">
            <v>Erevan Ilesere (LiGr)</v>
          </cell>
          <cell r="H211" t="str">
            <v/>
          </cell>
        </row>
        <row r="212">
          <cell r="A212" t="str">
            <v>Erythnul (LiGr)</v>
          </cell>
          <cell r="H212" t="str">
            <v/>
          </cell>
        </row>
        <row r="213">
          <cell r="A213" t="str">
            <v>Falazure (LiGr)</v>
          </cell>
          <cell r="H213" t="str">
            <v/>
          </cell>
        </row>
        <row r="214">
          <cell r="A214" t="str">
            <v>Fenmarel Mestarine (LiGr)</v>
          </cell>
          <cell r="H214" t="str">
            <v/>
          </cell>
        </row>
        <row r="215">
          <cell r="A215" t="str">
            <v>Fharlanghn (LiGr)</v>
          </cell>
          <cell r="H215" t="str">
            <v/>
          </cell>
        </row>
        <row r="216">
          <cell r="A216" t="str">
            <v>Flandal Steelskin (LiGr)</v>
          </cell>
          <cell r="H216" t="str">
            <v/>
          </cell>
        </row>
        <row r="217">
          <cell r="A217" t="str">
            <v>Fortubo (LiGr)</v>
          </cell>
          <cell r="H217" t="str">
            <v/>
          </cell>
        </row>
        <row r="218">
          <cell r="A218" t="str">
            <v>Gadhelyn (LiGr)</v>
          </cell>
          <cell r="H218" t="str">
            <v/>
          </cell>
        </row>
        <row r="219">
          <cell r="A219" t="str">
            <v>Gaerdal Ironhand (LiGr)</v>
          </cell>
          <cell r="H219" t="str">
            <v/>
          </cell>
        </row>
        <row r="220">
          <cell r="A220" t="str">
            <v>Gaknulak (LiGr)</v>
          </cell>
          <cell r="H220" t="str">
            <v/>
          </cell>
        </row>
        <row r="221">
          <cell r="A221" t="str">
            <v>Garl Glittergold (LiGr)</v>
          </cell>
          <cell r="H221" t="str">
            <v/>
          </cell>
        </row>
        <row r="222">
          <cell r="A222" t="str">
            <v>Gendwar Argrim (LiGr)</v>
          </cell>
          <cell r="H222" t="str">
            <v/>
          </cell>
        </row>
        <row r="223">
          <cell r="A223" t="str">
            <v>Geshtai (LiGr)</v>
          </cell>
          <cell r="H223" t="str">
            <v/>
          </cell>
        </row>
        <row r="224">
          <cell r="A224" t="str">
            <v>Grankhul (LiGr)</v>
          </cell>
          <cell r="H224" t="str">
            <v/>
          </cell>
        </row>
        <row r="225">
          <cell r="A225" t="str">
            <v>Great Mother (LiGr)</v>
          </cell>
          <cell r="H225" t="str">
            <v/>
          </cell>
        </row>
        <row r="226">
          <cell r="A226" t="str">
            <v>Grolantor (LiGr)</v>
          </cell>
          <cell r="H226" t="str">
            <v/>
          </cell>
        </row>
        <row r="227">
          <cell r="A227" t="str">
            <v>Gruumsh (LiGr)</v>
          </cell>
          <cell r="H227" t="str">
            <v/>
          </cell>
        </row>
        <row r="228">
          <cell r="A228" t="str">
            <v>Hanali Celanil (LiGr)</v>
          </cell>
          <cell r="H228" t="str">
            <v/>
          </cell>
        </row>
        <row r="229">
          <cell r="A229" t="str">
            <v>Heironeous (LiGr)</v>
          </cell>
          <cell r="H229" t="str">
            <v/>
          </cell>
        </row>
        <row r="230">
          <cell r="A230" t="str">
            <v>Heward (LiGr)</v>
          </cell>
          <cell r="H230" t="str">
            <v/>
          </cell>
        </row>
        <row r="231">
          <cell r="A231" t="str">
            <v>Hextor (LiGr)</v>
          </cell>
          <cell r="H231" t="str">
            <v/>
          </cell>
        </row>
        <row r="232">
          <cell r="A232" t="str">
            <v>Hiatea (LiGr)</v>
          </cell>
          <cell r="H232" t="str">
            <v/>
          </cell>
        </row>
        <row r="233">
          <cell r="A233" t="str">
            <v>Hruggek (LiGr)</v>
          </cell>
          <cell r="H233" t="str">
            <v/>
          </cell>
        </row>
        <row r="234">
          <cell r="A234" t="str">
            <v>Huhueteotl (LiGr)</v>
          </cell>
          <cell r="H234" t="str">
            <v/>
          </cell>
        </row>
        <row r="235">
          <cell r="A235" t="str">
            <v>Hurakon (LiGr)</v>
          </cell>
          <cell r="H235" t="str">
            <v/>
          </cell>
        </row>
        <row r="236">
          <cell r="A236" t="str">
            <v>Iallanis (LiGr)</v>
          </cell>
          <cell r="H236" t="str">
            <v/>
          </cell>
        </row>
        <row r="237">
          <cell r="A237" t="str">
            <v>Ilneval (LiGr)</v>
          </cell>
          <cell r="H237" t="str">
            <v/>
          </cell>
        </row>
        <row r="238">
          <cell r="A238" t="str">
            <v>Ilsensine (LiGr)</v>
          </cell>
          <cell r="H238" t="str">
            <v/>
          </cell>
        </row>
        <row r="239">
          <cell r="A239" t="str">
            <v>Incabulos (LiGr)</v>
          </cell>
          <cell r="H239" t="str">
            <v/>
          </cell>
        </row>
        <row r="240">
          <cell r="A240" t="str">
            <v>Io (LiGr)</v>
          </cell>
          <cell r="H240" t="str">
            <v/>
          </cell>
        </row>
        <row r="241">
          <cell r="A241" t="str">
            <v>Istus (LiGr)</v>
          </cell>
          <cell r="H241" t="str">
            <v/>
          </cell>
        </row>
        <row r="242">
          <cell r="A242" t="str">
            <v>Iuz (LiGr)</v>
          </cell>
          <cell r="H242" t="str">
            <v/>
          </cell>
        </row>
        <row r="243">
          <cell r="A243" t="str">
            <v>Jascar (LiGr)</v>
          </cell>
          <cell r="H243" t="str">
            <v/>
          </cell>
        </row>
        <row r="244">
          <cell r="A244" t="str">
            <v>Johydee (LiGr)</v>
          </cell>
          <cell r="H244" t="str">
            <v/>
          </cell>
        </row>
        <row r="245">
          <cell r="A245" t="str">
            <v>Joramy (LiGr)</v>
          </cell>
          <cell r="H245" t="str">
            <v/>
          </cell>
        </row>
        <row r="246">
          <cell r="A246" t="str">
            <v>Karontor (LiGr)</v>
          </cell>
          <cell r="H246" t="str">
            <v/>
          </cell>
        </row>
        <row r="247">
          <cell r="A247" t="str">
            <v>Katay (LiGr)</v>
          </cell>
          <cell r="H247" t="str">
            <v/>
          </cell>
        </row>
        <row r="248">
          <cell r="A248" t="str">
            <v>Kelanen (LiGr)</v>
          </cell>
          <cell r="H248" t="str">
            <v/>
          </cell>
        </row>
        <row r="249">
          <cell r="A249" t="str">
            <v>Keoghtom (LiGr)</v>
          </cell>
          <cell r="H249" t="str">
            <v/>
          </cell>
        </row>
        <row r="250">
          <cell r="A250" t="str">
            <v>Keptolo (LiGr)</v>
          </cell>
          <cell r="H250" t="str">
            <v/>
          </cell>
        </row>
        <row r="251">
          <cell r="A251" t="str">
            <v>Khurgorbaeyag (LiGr)</v>
          </cell>
          <cell r="H251" t="str">
            <v/>
          </cell>
        </row>
        <row r="252">
          <cell r="A252" t="str">
            <v>Kiaransali (LiGr)</v>
          </cell>
          <cell r="H252" t="str">
            <v/>
          </cell>
        </row>
        <row r="253">
          <cell r="A253" t="str">
            <v>Kord (LiGr)</v>
          </cell>
          <cell r="H253" t="str">
            <v/>
          </cell>
        </row>
        <row r="254">
          <cell r="A254" t="str">
            <v>Kundo (LiGr)</v>
          </cell>
          <cell r="H254" t="str">
            <v/>
          </cell>
        </row>
        <row r="255">
          <cell r="A255" t="str">
            <v>Kurell (LiGr)</v>
          </cell>
          <cell r="H255" t="str">
            <v/>
          </cell>
        </row>
        <row r="256">
          <cell r="A256" t="str">
            <v>Kuroth (LiGr)</v>
          </cell>
          <cell r="H256" t="str">
            <v/>
          </cell>
        </row>
        <row r="257">
          <cell r="A257" t="str">
            <v>Kurtulmak (LiGr)</v>
          </cell>
          <cell r="H257" t="str">
            <v/>
          </cell>
        </row>
        <row r="258">
          <cell r="A258" t="str">
            <v>Kyuss (LiGr)</v>
          </cell>
          <cell r="H258" t="str">
            <v/>
          </cell>
        </row>
        <row r="259">
          <cell r="A259" t="str">
            <v>Labelas Enoreth (LiGr)</v>
          </cell>
          <cell r="H259" t="str">
            <v/>
          </cell>
        </row>
        <row r="260">
          <cell r="A260" t="str">
            <v>Laduguer (LiGr)</v>
          </cell>
          <cell r="H260" t="str">
            <v/>
          </cell>
        </row>
        <row r="261">
          <cell r="A261" t="str">
            <v>Laogzed (LiGr)</v>
          </cell>
          <cell r="H261" t="str">
            <v/>
          </cell>
        </row>
        <row r="262">
          <cell r="A262" t="str">
            <v>Lendor (LiGr)</v>
          </cell>
          <cell r="H262" t="str">
            <v/>
          </cell>
        </row>
        <row r="263">
          <cell r="A263" t="str">
            <v>Lirr (LiGr)</v>
          </cell>
          <cell r="H263" t="str">
            <v/>
          </cell>
        </row>
        <row r="264">
          <cell r="A264" t="str">
            <v>Llerg (LiGr)</v>
          </cell>
          <cell r="H264" t="str">
            <v/>
          </cell>
        </row>
        <row r="265">
          <cell r="A265" t="str">
            <v>Lolth (LiGr)</v>
          </cell>
          <cell r="H265" t="str">
            <v/>
          </cell>
        </row>
        <row r="266">
          <cell r="A266" t="str">
            <v>Luthic (LiGr)</v>
          </cell>
          <cell r="H266" t="str">
            <v/>
          </cell>
        </row>
        <row r="267">
          <cell r="A267" t="str">
            <v>Lydia (LiGr)</v>
          </cell>
          <cell r="H267" t="str">
            <v/>
          </cell>
        </row>
        <row r="268">
          <cell r="A268" t="str">
            <v>Maglubiyet (LiGr)</v>
          </cell>
          <cell r="H268" t="str">
            <v/>
          </cell>
        </row>
        <row r="269">
          <cell r="A269" t="str">
            <v>Mayaheine (LiGr)</v>
          </cell>
          <cell r="H269" t="str">
            <v/>
          </cell>
        </row>
        <row r="270">
          <cell r="A270" t="str">
            <v>Memnor (LiGr)</v>
          </cell>
          <cell r="H270" t="str">
            <v/>
          </cell>
        </row>
        <row r="271">
          <cell r="A271" t="str">
            <v>Merikka (LiGr)</v>
          </cell>
          <cell r="H271" t="str">
            <v/>
          </cell>
        </row>
        <row r="272">
          <cell r="A272" t="str">
            <v>Merrshaulk (LiGr)</v>
          </cell>
          <cell r="H272" t="str">
            <v/>
          </cell>
        </row>
        <row r="273">
          <cell r="A273" t="str">
            <v>Meyanok (LiGr)</v>
          </cell>
          <cell r="H273" t="str">
            <v/>
          </cell>
        </row>
        <row r="274">
          <cell r="A274" t="str">
            <v>Mictlantecuhtli (LiGr)</v>
          </cell>
          <cell r="H274" t="str">
            <v/>
          </cell>
        </row>
        <row r="275">
          <cell r="A275" t="str">
            <v>Moradin (LiGr)</v>
          </cell>
          <cell r="H275" t="str">
            <v/>
          </cell>
        </row>
        <row r="276">
          <cell r="A276" t="str">
            <v>Mouqol (LiGr)</v>
          </cell>
          <cell r="H276" t="str">
            <v/>
          </cell>
        </row>
        <row r="277">
          <cell r="A277" t="str">
            <v>Muamman Duathal (LiGr)</v>
          </cell>
          <cell r="H277" t="str">
            <v/>
          </cell>
        </row>
        <row r="278">
          <cell r="A278" t="str">
            <v>Murlynd (LiGr)</v>
          </cell>
          <cell r="H278" t="str">
            <v/>
          </cell>
        </row>
        <row r="279">
          <cell r="A279" t="str">
            <v>Myrhiss (LiGr)</v>
          </cell>
          <cell r="H279" t="str">
            <v/>
          </cell>
        </row>
        <row r="280">
          <cell r="A280" t="str">
            <v>Nazarn (LiGr)</v>
          </cell>
          <cell r="H280" t="str">
            <v/>
          </cell>
        </row>
        <row r="281">
          <cell r="A281" t="str">
            <v>Nerull (LiGr)</v>
          </cell>
          <cell r="H281" t="str">
            <v/>
          </cell>
        </row>
        <row r="282">
          <cell r="A282" t="str">
            <v>Nola (LiGr)</v>
          </cell>
          <cell r="H282" t="str">
            <v/>
          </cell>
        </row>
        <row r="283">
          <cell r="A283" t="str">
            <v>Nomog-Geaya (LiGr)</v>
          </cell>
          <cell r="H283" t="str">
            <v/>
          </cell>
        </row>
        <row r="284">
          <cell r="A284" t="str">
            <v>Norebo (LiGr)</v>
          </cell>
          <cell r="H284" t="str">
            <v/>
          </cell>
        </row>
        <row r="285">
          <cell r="A285" t="str">
            <v>Obad-Hai (LiGr)</v>
          </cell>
          <cell r="H285" t="str">
            <v/>
          </cell>
        </row>
        <row r="286">
          <cell r="A286" t="str">
            <v>Olidammara (LiGr)</v>
          </cell>
          <cell r="H286" t="str">
            <v/>
          </cell>
        </row>
        <row r="287">
          <cell r="A287" t="str">
            <v>Osprem (LiGr)</v>
          </cell>
          <cell r="H287" t="str">
            <v/>
          </cell>
        </row>
        <row r="288">
          <cell r="A288" t="str">
            <v>Panzuriel (LiGr)</v>
          </cell>
          <cell r="H288" t="str">
            <v/>
          </cell>
        </row>
        <row r="289">
          <cell r="A289" t="str">
            <v>Pelor (LiGr)</v>
          </cell>
          <cell r="H289" t="str">
            <v/>
          </cell>
        </row>
        <row r="290">
          <cell r="A290" t="str">
            <v>Phaulkon (LiGr)</v>
          </cell>
          <cell r="H290" t="str">
            <v/>
          </cell>
        </row>
        <row r="291">
          <cell r="A291" t="str">
            <v>Pholtus (LiGr)</v>
          </cell>
          <cell r="H291" t="str">
            <v/>
          </cell>
        </row>
        <row r="292">
          <cell r="A292" t="str">
            <v>Phyton (LiGr)</v>
          </cell>
          <cell r="H292" t="str">
            <v/>
          </cell>
        </row>
        <row r="293">
          <cell r="A293" t="str">
            <v>Procan (LiGr)</v>
          </cell>
          <cell r="H293" t="str">
            <v/>
          </cell>
        </row>
        <row r="294">
          <cell r="A294" t="str">
            <v>Pyremius (LiGr)</v>
          </cell>
          <cell r="H294" t="str">
            <v/>
          </cell>
        </row>
        <row r="295">
          <cell r="A295" t="str">
            <v>Quetzalcoatl (LiGr)</v>
          </cell>
          <cell r="H295" t="str">
            <v/>
          </cell>
        </row>
        <row r="296">
          <cell r="A296" t="str">
            <v>Ralishaz (LiGr)</v>
          </cell>
          <cell r="H296" t="str">
            <v/>
          </cell>
        </row>
        <row r="297">
          <cell r="A297" t="str">
            <v>Rao (LiGr)</v>
          </cell>
          <cell r="H297" t="str">
            <v/>
          </cell>
        </row>
        <row r="298">
          <cell r="A298" t="str">
            <v>Raxivort (LiGr)</v>
          </cell>
          <cell r="H298" t="str">
            <v/>
          </cell>
        </row>
        <row r="299">
          <cell r="A299" t="str">
            <v>Rillifane Rallathil (LiGr)</v>
          </cell>
          <cell r="H299" t="str">
            <v/>
          </cell>
        </row>
        <row r="300">
          <cell r="A300" t="str">
            <v>Roykyn (LiGr)</v>
          </cell>
          <cell r="H300" t="str">
            <v/>
          </cell>
        </row>
        <row r="301">
          <cell r="A301" t="str">
            <v>Rudd (LiGr)</v>
          </cell>
          <cell r="H301" t="str">
            <v/>
          </cell>
        </row>
        <row r="302">
          <cell r="A302" t="str">
            <v>Segojan Earthcaller (LiGr)</v>
          </cell>
          <cell r="H302" t="str">
            <v/>
          </cell>
        </row>
        <row r="303">
          <cell r="A303" t="str">
            <v>Sehanine Moonbow (LiGr)</v>
          </cell>
          <cell r="H303" t="str">
            <v/>
          </cell>
        </row>
        <row r="304">
          <cell r="A304" t="str">
            <v>Sekolah (LiGr)</v>
          </cell>
          <cell r="H304" t="str">
            <v/>
          </cell>
        </row>
        <row r="305">
          <cell r="A305" t="str">
            <v>Semuanya (LiGr)</v>
          </cell>
          <cell r="H305" t="str">
            <v/>
          </cell>
        </row>
        <row r="306">
          <cell r="A306" t="str">
            <v>Shargaas (LiGr)</v>
          </cell>
          <cell r="H306" t="str">
            <v/>
          </cell>
        </row>
        <row r="307">
          <cell r="A307" t="str">
            <v>Sheela Peryroyl (LiGr)</v>
          </cell>
          <cell r="H307" t="str">
            <v/>
          </cell>
        </row>
        <row r="308">
          <cell r="A308" t="str">
            <v>Shekinester (LiGr)</v>
          </cell>
          <cell r="H308" t="str">
            <v/>
          </cell>
        </row>
        <row r="309">
          <cell r="A309" t="str">
            <v>Shekinester (LiGr)</v>
          </cell>
          <cell r="H309" t="str">
            <v/>
          </cell>
        </row>
        <row r="310">
          <cell r="A310" t="str">
            <v>Shekinester (LiGr)</v>
          </cell>
          <cell r="H310" t="str">
            <v/>
          </cell>
        </row>
        <row r="311">
          <cell r="A311" t="str">
            <v>Sixin (LiGr)</v>
          </cell>
          <cell r="H311" t="str">
            <v/>
          </cell>
        </row>
        <row r="312">
          <cell r="A312" t="str">
            <v>Skerrit (LiGr)</v>
          </cell>
          <cell r="H312" t="str">
            <v/>
          </cell>
        </row>
        <row r="313">
          <cell r="A313" t="str">
            <v>Skoraeus Stonebones (LiGr)</v>
          </cell>
          <cell r="H313" t="str">
            <v/>
          </cell>
        </row>
        <row r="314">
          <cell r="A314" t="str">
            <v>Solonor Thelandira (LiGr)</v>
          </cell>
          <cell r="H314" t="str">
            <v/>
          </cell>
        </row>
        <row r="315">
          <cell r="A315" t="str">
            <v>Sotillion (LiGr)</v>
          </cell>
          <cell r="H315" t="str">
            <v/>
          </cell>
        </row>
        <row r="316">
          <cell r="A316" t="str">
            <v>Squerrik (LiGr)</v>
          </cell>
          <cell r="H316" t="str">
            <v/>
          </cell>
        </row>
        <row r="317">
          <cell r="A317" t="str">
            <v>St. Cuthbert (LiGr)</v>
          </cell>
          <cell r="H317" t="str">
            <v/>
          </cell>
        </row>
        <row r="318">
          <cell r="A318" t="str">
            <v>Stern Alia (LiGr)</v>
          </cell>
          <cell r="H318" t="str">
            <v/>
          </cell>
        </row>
        <row r="319">
          <cell r="A319" t="str">
            <v>Stronmaus (LiGr)</v>
          </cell>
          <cell r="H319" t="str">
            <v/>
          </cell>
        </row>
        <row r="320">
          <cell r="A320" t="str">
            <v>Surtr (LiGr)</v>
          </cell>
          <cell r="H320" t="str">
            <v/>
          </cell>
        </row>
        <row r="321">
          <cell r="A321" t="str">
            <v>Syrul (LiGr)</v>
          </cell>
          <cell r="H321" t="str">
            <v/>
          </cell>
        </row>
        <row r="322">
          <cell r="A322" t="str">
            <v>Telchur (LiGr)</v>
          </cell>
          <cell r="H322" t="str">
            <v/>
          </cell>
        </row>
        <row r="323">
          <cell r="A323" t="str">
            <v>Tezcatlipoca (LiGr)</v>
          </cell>
          <cell r="H323" t="str">
            <v/>
          </cell>
        </row>
        <row r="324">
          <cell r="A324" t="str">
            <v>Tharizdun (LiGr)</v>
          </cell>
          <cell r="H324" t="str">
            <v/>
          </cell>
        </row>
        <row r="325">
          <cell r="A325" t="str">
            <v>Thrym (LiGr)</v>
          </cell>
          <cell r="H325" t="str">
            <v/>
          </cell>
        </row>
        <row r="326">
          <cell r="A326" t="str">
            <v>Tiamat (LiGr)</v>
          </cell>
          <cell r="H326" t="str">
            <v/>
          </cell>
        </row>
        <row r="327">
          <cell r="A327" t="str">
            <v>Tlaloc (LiGr)</v>
          </cell>
          <cell r="H327" t="str">
            <v/>
          </cell>
        </row>
        <row r="328">
          <cell r="A328" t="str">
            <v>Tlazoteotl (LiGr)</v>
          </cell>
          <cell r="H328" t="str">
            <v/>
          </cell>
        </row>
        <row r="329">
          <cell r="A329" t="str">
            <v>Trithereon (LiGr)</v>
          </cell>
          <cell r="H329" t="str">
            <v/>
          </cell>
        </row>
        <row r="330">
          <cell r="A330" t="str">
            <v>Tsolorandril (LiGr)</v>
          </cell>
          <cell r="H330" t="str">
            <v/>
          </cell>
        </row>
        <row r="331">
          <cell r="A331" t="str">
            <v>Ulaa (LiGr)</v>
          </cell>
          <cell r="H331" t="str">
            <v/>
          </cell>
        </row>
        <row r="332">
          <cell r="A332" t="str">
            <v>Urdlen (LiGr)</v>
          </cell>
          <cell r="H332" t="str">
            <v/>
          </cell>
        </row>
        <row r="333">
          <cell r="A333" t="str">
            <v>Urogalan (LiGr)</v>
          </cell>
          <cell r="H333" t="str">
            <v/>
          </cell>
        </row>
        <row r="334">
          <cell r="A334" t="str">
            <v>Uvot (LiGr)</v>
          </cell>
          <cell r="H334" t="str">
            <v/>
          </cell>
        </row>
        <row r="335">
          <cell r="A335" t="str">
            <v>Vaprak (LiGr)</v>
          </cell>
          <cell r="H335" t="str">
            <v/>
          </cell>
        </row>
        <row r="336">
          <cell r="A336" t="str">
            <v>Vara (LiGr)</v>
          </cell>
          <cell r="H336" t="str">
            <v/>
          </cell>
        </row>
        <row r="337">
          <cell r="A337" t="str">
            <v>Vathris (LiGr)</v>
          </cell>
          <cell r="H337" t="str">
            <v/>
          </cell>
        </row>
        <row r="338">
          <cell r="A338" t="str">
            <v>Vatun (LiGr)</v>
          </cell>
          <cell r="H338" t="str">
            <v/>
          </cell>
        </row>
        <row r="339">
          <cell r="A339" t="str">
            <v>Vecna (LiGr)</v>
          </cell>
          <cell r="H339" t="str">
            <v/>
          </cell>
        </row>
        <row r="340">
          <cell r="A340" t="str">
            <v>Velnius (LiGr)</v>
          </cell>
          <cell r="H340" t="str">
            <v/>
          </cell>
        </row>
        <row r="341">
          <cell r="A341" t="str">
            <v>Vergadain (LiGr)</v>
          </cell>
          <cell r="H341" t="str">
            <v/>
          </cell>
        </row>
        <row r="342">
          <cell r="A342" t="str">
            <v>Vhaeraun (LiGr)</v>
          </cell>
          <cell r="H342" t="str">
            <v/>
          </cell>
        </row>
        <row r="343">
          <cell r="A343" t="str">
            <v>Vogan (LiGr)</v>
          </cell>
          <cell r="H343" t="str">
            <v/>
          </cell>
        </row>
        <row r="344">
          <cell r="A344" t="str">
            <v>Wastri (LiGr)</v>
          </cell>
          <cell r="H344" t="str">
            <v/>
          </cell>
        </row>
        <row r="345">
          <cell r="A345" t="str">
            <v>Wee Jas (LiGr)</v>
          </cell>
          <cell r="H345" t="str">
            <v/>
          </cell>
        </row>
        <row r="346">
          <cell r="A346" t="str">
            <v>Wenta (LiGr)</v>
          </cell>
          <cell r="H346" t="str">
            <v/>
          </cell>
        </row>
        <row r="347">
          <cell r="A347" t="str">
            <v>Xan Yae (LiGr)</v>
          </cell>
          <cell r="H347" t="str">
            <v/>
          </cell>
        </row>
        <row r="348">
          <cell r="A348" t="str">
            <v>Xanag (LiGr)</v>
          </cell>
          <cell r="H348" t="str">
            <v/>
          </cell>
        </row>
        <row r="349">
          <cell r="A349" t="str">
            <v>Xerbo (LiGr)</v>
          </cell>
          <cell r="H349" t="str">
            <v/>
          </cell>
        </row>
        <row r="350">
          <cell r="A350" t="str">
            <v>Ye'Cind (LiGr)</v>
          </cell>
          <cell r="H350" t="str">
            <v/>
          </cell>
        </row>
        <row r="351">
          <cell r="A351" t="str">
            <v>Yondalla (LiGr)</v>
          </cell>
          <cell r="H351" t="str">
            <v/>
          </cell>
        </row>
        <row r="352">
          <cell r="A352" t="str">
            <v>Yurtrus (LiGr)</v>
          </cell>
          <cell r="H352" t="str">
            <v/>
          </cell>
        </row>
        <row r="353">
          <cell r="A353" t="str">
            <v>Zagyg (LiGr)</v>
          </cell>
          <cell r="H353" t="str">
            <v/>
          </cell>
        </row>
        <row r="354">
          <cell r="A354" t="str">
            <v>Zilchus (LiGr)</v>
          </cell>
          <cell r="H354" t="str">
            <v/>
          </cell>
        </row>
        <row r="355">
          <cell r="A355" t="str">
            <v>Zinzerena</v>
          </cell>
          <cell r="H355" t="str">
            <v/>
          </cell>
        </row>
        <row r="356">
          <cell r="A356" t="str">
            <v>Zodal (LiGr)</v>
          </cell>
          <cell r="H356" t="str">
            <v/>
          </cell>
        </row>
        <row r="357">
          <cell r="A357" t="str">
            <v>Zuoken (LiGr)</v>
          </cell>
          <cell r="H357" t="str">
            <v/>
          </cell>
        </row>
        <row r="358">
          <cell r="A358" t="str">
            <v>Abbathor (FRCS)</v>
          </cell>
          <cell r="H358" t="str">
            <v/>
          </cell>
        </row>
        <row r="359">
          <cell r="A359" t="str">
            <v>Aerdrie Faenya (FRCS)</v>
          </cell>
          <cell r="H359" t="str">
            <v/>
          </cell>
        </row>
        <row r="360">
          <cell r="A360" t="str">
            <v>Akadi (FRCS)</v>
          </cell>
          <cell r="H360" t="str">
            <v/>
          </cell>
        </row>
        <row r="361">
          <cell r="A361" t="str">
            <v>Angharradh (FRCS)</v>
          </cell>
          <cell r="H361" t="str">
            <v/>
          </cell>
        </row>
        <row r="362">
          <cell r="A362" t="str">
            <v>Anhur (FRCS)</v>
          </cell>
          <cell r="H362" t="str">
            <v/>
          </cell>
        </row>
        <row r="363">
          <cell r="A363" t="str">
            <v>Arvoreen (FRCS)</v>
          </cell>
          <cell r="H363" t="str">
            <v/>
          </cell>
        </row>
        <row r="364">
          <cell r="A364" t="str">
            <v>Auril (FRCS)</v>
          </cell>
          <cell r="H364" t="str">
            <v/>
          </cell>
        </row>
        <row r="365">
          <cell r="A365" t="str">
            <v>Azuth (FRCS)</v>
          </cell>
          <cell r="H365" t="str">
            <v/>
          </cell>
        </row>
        <row r="366">
          <cell r="A366" t="str">
            <v>Baervan Wildwanderer (FRCS)</v>
          </cell>
          <cell r="H366" t="str">
            <v/>
          </cell>
        </row>
        <row r="367">
          <cell r="A367" t="str">
            <v>Bahgtru (FRCS)</v>
          </cell>
          <cell r="H367" t="str">
            <v/>
          </cell>
        </row>
        <row r="368">
          <cell r="A368" t="str">
            <v>Bane (FRCS)</v>
          </cell>
          <cell r="H368" t="str">
            <v/>
          </cell>
        </row>
        <row r="369">
          <cell r="A369" t="str">
            <v>Baravar Cloakshadow (FRCS)</v>
          </cell>
          <cell r="H369" t="str">
            <v/>
          </cell>
        </row>
        <row r="370">
          <cell r="A370" t="str">
            <v>Berronar Truesilver (FRCS)</v>
          </cell>
          <cell r="H370" t="str">
            <v/>
          </cell>
        </row>
        <row r="371">
          <cell r="A371" t="str">
            <v>Beshaba (FRCS)</v>
          </cell>
          <cell r="H371" t="str">
            <v/>
          </cell>
        </row>
        <row r="372">
          <cell r="A372" t="str">
            <v>Brandobaris (FRCS)</v>
          </cell>
          <cell r="H372" t="str">
            <v/>
          </cell>
        </row>
        <row r="373">
          <cell r="A373" t="str">
            <v>Callarduran Smoothhands (FRCS)</v>
          </cell>
          <cell r="H373" t="str">
            <v/>
          </cell>
        </row>
        <row r="374">
          <cell r="A374" t="str">
            <v>Chauntea (FRCS)</v>
          </cell>
          <cell r="H374" t="str">
            <v/>
          </cell>
        </row>
        <row r="375">
          <cell r="A375" t="str">
            <v>Clangeddin Silverbeard (FRCS)</v>
          </cell>
          <cell r="H375" t="str">
            <v/>
          </cell>
        </row>
        <row r="376">
          <cell r="A376" t="str">
            <v>Corellon Larethian (FRCS)</v>
          </cell>
          <cell r="H376" t="str">
            <v/>
          </cell>
        </row>
        <row r="377">
          <cell r="A377" t="str">
            <v>Cyric (FRCS)</v>
          </cell>
          <cell r="H377" t="str">
            <v/>
          </cell>
        </row>
        <row r="378">
          <cell r="A378" t="str">
            <v>Cyrrollalee (FRCS)</v>
          </cell>
          <cell r="H378" t="str">
            <v/>
          </cell>
        </row>
        <row r="379">
          <cell r="A379" t="str">
            <v>Deep Duerra (duergar) (FRCS)</v>
          </cell>
          <cell r="H379" t="str">
            <v/>
          </cell>
        </row>
        <row r="380">
          <cell r="A380" t="str">
            <v>Deep Sashelas (FRCS)</v>
          </cell>
          <cell r="H380" t="str">
            <v/>
          </cell>
        </row>
        <row r="381">
          <cell r="A381" t="str">
            <v>Deneir (FRCS)</v>
          </cell>
          <cell r="H381" t="str">
            <v/>
          </cell>
        </row>
        <row r="382">
          <cell r="A382" t="str">
            <v>Dugmaren Brightmantle (FRCS)</v>
          </cell>
          <cell r="H382" t="str">
            <v/>
          </cell>
        </row>
        <row r="383">
          <cell r="A383" t="str">
            <v>Dumathoin (FRCS)</v>
          </cell>
          <cell r="H383" t="str">
            <v/>
          </cell>
        </row>
        <row r="384">
          <cell r="A384" t="str">
            <v>Eilistraee (FRCS)</v>
          </cell>
          <cell r="H384" t="str">
            <v/>
          </cell>
        </row>
        <row r="385">
          <cell r="A385" t="str">
            <v>Eldath (FRCS)</v>
          </cell>
          <cell r="H385" t="str">
            <v/>
          </cell>
        </row>
        <row r="386">
          <cell r="A386" t="str">
            <v>Erevan Ilesere (FRCS)</v>
          </cell>
          <cell r="H386" t="str">
            <v/>
          </cell>
        </row>
        <row r="387">
          <cell r="A387" t="str">
            <v>Fenmarel Mestarine (FRCS)</v>
          </cell>
          <cell r="H387" t="str">
            <v/>
          </cell>
        </row>
        <row r="388">
          <cell r="A388" t="str">
            <v>Finder Wyvernspur (FRCS)</v>
          </cell>
          <cell r="H388" t="str">
            <v/>
          </cell>
        </row>
        <row r="389">
          <cell r="A389" t="str">
            <v>Flandal Steelskin (FRCS)</v>
          </cell>
          <cell r="H389" t="str">
            <v/>
          </cell>
        </row>
        <row r="390">
          <cell r="A390" t="str">
            <v>Gaerdal Ironhand (FRCS)</v>
          </cell>
          <cell r="H390" t="str">
            <v/>
          </cell>
        </row>
        <row r="391">
          <cell r="A391" t="str">
            <v>Garagos (FRCS)</v>
          </cell>
          <cell r="H391" t="str">
            <v/>
          </cell>
        </row>
        <row r="392">
          <cell r="A392" t="str">
            <v>Gargauth (FRCS)</v>
          </cell>
          <cell r="H392" t="str">
            <v/>
          </cell>
        </row>
        <row r="393">
          <cell r="A393" t="str">
            <v>Garl Glittergold (FRCS)</v>
          </cell>
          <cell r="H393" t="str">
            <v/>
          </cell>
        </row>
        <row r="394">
          <cell r="A394" t="str">
            <v>Geb (FRCS)</v>
          </cell>
          <cell r="H394" t="str">
            <v/>
          </cell>
        </row>
        <row r="395">
          <cell r="A395" t="str">
            <v>Ghaunadaur (FRCS)</v>
          </cell>
          <cell r="H395" t="str">
            <v/>
          </cell>
        </row>
        <row r="396">
          <cell r="A396" t="str">
            <v>Gond (FRCS)</v>
          </cell>
          <cell r="H396" t="str">
            <v/>
          </cell>
        </row>
        <row r="397">
          <cell r="A397" t="str">
            <v>Gorm Gulthyn (FRCS)</v>
          </cell>
          <cell r="H397" t="str">
            <v/>
          </cell>
        </row>
        <row r="398">
          <cell r="A398" t="str">
            <v>Grumbar (FRCS)</v>
          </cell>
          <cell r="H398" t="str">
            <v/>
          </cell>
        </row>
        <row r="399">
          <cell r="A399" t="str">
            <v>Gruumsh (FRCS)</v>
          </cell>
          <cell r="H399" t="str">
            <v/>
          </cell>
        </row>
        <row r="400">
          <cell r="A400" t="str">
            <v>Gwaeron Windstrom (FRCS)</v>
          </cell>
          <cell r="H400" t="str">
            <v/>
          </cell>
        </row>
        <row r="401">
          <cell r="A401" t="str">
            <v>Haela Brightaxe (FRCS)</v>
          </cell>
          <cell r="H401" t="str">
            <v/>
          </cell>
        </row>
        <row r="402">
          <cell r="A402" t="str">
            <v>Hanali Celanil (FRCS)</v>
          </cell>
          <cell r="H402" t="str">
            <v/>
          </cell>
        </row>
        <row r="403">
          <cell r="A403" t="str">
            <v>Hathor (FRCS)</v>
          </cell>
          <cell r="H403" t="str">
            <v/>
          </cell>
        </row>
        <row r="404">
          <cell r="A404" t="str">
            <v>Helm (FRCS)</v>
          </cell>
          <cell r="H404" t="str">
            <v/>
          </cell>
        </row>
        <row r="405">
          <cell r="A405" t="str">
            <v>Hoar (FRCS)</v>
          </cell>
          <cell r="H405" t="str">
            <v/>
          </cell>
        </row>
        <row r="406">
          <cell r="A406" t="str">
            <v>Horus-Re (FRCS)</v>
          </cell>
          <cell r="H406" t="str">
            <v/>
          </cell>
        </row>
        <row r="407">
          <cell r="A407" t="str">
            <v>Ilmater (FRCS)</v>
          </cell>
          <cell r="H407" t="str">
            <v/>
          </cell>
        </row>
        <row r="408">
          <cell r="A408" t="str">
            <v>Ilneval (FRCS)</v>
          </cell>
          <cell r="H408" t="str">
            <v/>
          </cell>
        </row>
        <row r="409">
          <cell r="A409" t="str">
            <v>Isis (FRCS)</v>
          </cell>
          <cell r="H409" t="str">
            <v/>
          </cell>
        </row>
        <row r="410">
          <cell r="A410" t="str">
            <v>Ishtishia (FRCS)</v>
          </cell>
          <cell r="H410" t="str">
            <v/>
          </cell>
        </row>
        <row r="411">
          <cell r="A411" t="str">
            <v>Jergal (FRCS)</v>
          </cell>
          <cell r="H411" t="str">
            <v/>
          </cell>
        </row>
        <row r="412">
          <cell r="A412" t="str">
            <v>Kelemvor (FRCS)</v>
          </cell>
          <cell r="H412" t="str">
            <v/>
          </cell>
        </row>
        <row r="413">
          <cell r="A413" t="str">
            <v>Kiaransalee (FRCS)</v>
          </cell>
          <cell r="H413" t="str">
            <v/>
          </cell>
        </row>
        <row r="414">
          <cell r="A414" t="str">
            <v>Kossuth (FRCS)</v>
          </cell>
          <cell r="H414" t="str">
            <v/>
          </cell>
        </row>
        <row r="415">
          <cell r="A415" t="str">
            <v>Labelas Enoreth (FRCS)</v>
          </cell>
          <cell r="H415" t="str">
            <v/>
          </cell>
        </row>
        <row r="416">
          <cell r="A416" t="str">
            <v>Laduguer (duergar) (FRCS)</v>
          </cell>
          <cell r="H416" t="str">
            <v/>
          </cell>
        </row>
        <row r="417">
          <cell r="A417" t="str">
            <v>Lathander (FRCS)</v>
          </cell>
          <cell r="H417" t="str">
            <v/>
          </cell>
        </row>
        <row r="418">
          <cell r="A418" t="str">
            <v>Lliira (FRCS)</v>
          </cell>
          <cell r="H418" t="str">
            <v/>
          </cell>
        </row>
        <row r="419">
          <cell r="A419" t="str">
            <v>Lolth (FRCS)</v>
          </cell>
          <cell r="H419" t="str">
            <v/>
          </cell>
        </row>
        <row r="420">
          <cell r="A420" t="str">
            <v>Loviatar (FRCS)</v>
          </cell>
          <cell r="H420" t="str">
            <v/>
          </cell>
        </row>
        <row r="421">
          <cell r="A421" t="str">
            <v>Lurue (FRCS)</v>
          </cell>
          <cell r="H421" t="str">
            <v/>
          </cell>
        </row>
        <row r="422">
          <cell r="A422" t="str">
            <v>Luthic (FRCS)</v>
          </cell>
          <cell r="H422" t="str">
            <v/>
          </cell>
        </row>
        <row r="423">
          <cell r="A423" t="str">
            <v>Malar (FRCS)</v>
          </cell>
          <cell r="H423" t="str">
            <v/>
          </cell>
        </row>
        <row r="424">
          <cell r="A424" t="str">
            <v>Marthammor Duin (FRCS)</v>
          </cell>
          <cell r="H424" t="str">
            <v/>
          </cell>
        </row>
        <row r="425">
          <cell r="A425" t="str">
            <v>Mask (FRCS)</v>
          </cell>
          <cell r="H425" t="str">
            <v/>
          </cell>
        </row>
        <row r="426">
          <cell r="A426" t="str">
            <v>Mielikki (FRCS)</v>
          </cell>
          <cell r="H426" t="str">
            <v/>
          </cell>
        </row>
        <row r="427">
          <cell r="A427" t="str">
            <v>Milil (FRCS)</v>
          </cell>
          <cell r="H427" t="str">
            <v/>
          </cell>
        </row>
        <row r="428">
          <cell r="A428" t="str">
            <v>Moradin (FRCS)</v>
          </cell>
          <cell r="H428" t="str">
            <v/>
          </cell>
        </row>
        <row r="429">
          <cell r="A429" t="str">
            <v>Mystra (FRCS)</v>
          </cell>
          <cell r="H429" t="str">
            <v/>
          </cell>
        </row>
        <row r="430">
          <cell r="A430" t="str">
            <v>Nephthys (FRCS)</v>
          </cell>
          <cell r="H430" t="str">
            <v/>
          </cell>
        </row>
        <row r="431">
          <cell r="A431" t="str">
            <v>Nobanion (FRCS)</v>
          </cell>
          <cell r="H431" t="str">
            <v/>
          </cell>
        </row>
        <row r="432">
          <cell r="A432" t="str">
            <v>Oghma (FRCS)</v>
          </cell>
          <cell r="H432" t="str">
            <v/>
          </cell>
        </row>
        <row r="433">
          <cell r="A433" t="str">
            <v>Osiris (FRCS)</v>
          </cell>
          <cell r="H433" t="str">
            <v/>
          </cell>
        </row>
        <row r="434">
          <cell r="A434" t="str">
            <v>Red Knight (FRCS)</v>
          </cell>
          <cell r="H434" t="str">
            <v/>
          </cell>
        </row>
        <row r="435">
          <cell r="A435" t="str">
            <v>Rillifane Rallathil (FRCS)</v>
          </cell>
          <cell r="H435" t="str">
            <v/>
          </cell>
        </row>
        <row r="436">
          <cell r="A436" t="str">
            <v>Savras (FRCS)</v>
          </cell>
          <cell r="H436" t="str">
            <v/>
          </cell>
        </row>
        <row r="437">
          <cell r="A437" t="str">
            <v>Sebek (FRCS)</v>
          </cell>
          <cell r="H437" t="str">
            <v/>
          </cell>
        </row>
        <row r="438">
          <cell r="A438" t="str">
            <v>Segojan Earthcaller (FRCS)</v>
          </cell>
          <cell r="H438" t="str">
            <v/>
          </cell>
        </row>
        <row r="439">
          <cell r="A439" t="str">
            <v>Sehanine Moonhow (FRCS)</v>
          </cell>
          <cell r="H439" t="str">
            <v/>
          </cell>
        </row>
        <row r="440">
          <cell r="A440" t="str">
            <v>Selune (FRCS)</v>
          </cell>
          <cell r="H440" t="str">
            <v/>
          </cell>
        </row>
        <row r="441">
          <cell r="A441" t="str">
            <v>Selvetarm (FRCS)</v>
          </cell>
          <cell r="H441" t="str">
            <v/>
          </cell>
        </row>
        <row r="442">
          <cell r="A442" t="str">
            <v>Set (FRCS)</v>
          </cell>
          <cell r="H442" t="str">
            <v/>
          </cell>
        </row>
        <row r="443">
          <cell r="A443" t="str">
            <v>Shar (FRCS)</v>
          </cell>
          <cell r="H443" t="str">
            <v/>
          </cell>
        </row>
        <row r="444">
          <cell r="A444" t="str">
            <v>Sharess (FRCS)</v>
          </cell>
          <cell r="H444" t="str">
            <v/>
          </cell>
        </row>
        <row r="445">
          <cell r="A445" t="str">
            <v>Shargaas (FRCS)</v>
          </cell>
          <cell r="H445" t="str">
            <v/>
          </cell>
        </row>
        <row r="446">
          <cell r="A446" t="str">
            <v>Sharindlar (FRCS)</v>
          </cell>
          <cell r="H446" t="str">
            <v/>
          </cell>
        </row>
        <row r="447">
          <cell r="A447" t="str">
            <v>Shaundakul (FRCS)</v>
          </cell>
          <cell r="H447" t="str">
            <v/>
          </cell>
        </row>
        <row r="448">
          <cell r="A448" t="str">
            <v>Sheela Peryroyl (FRCS)</v>
          </cell>
          <cell r="H448" t="str">
            <v/>
          </cell>
        </row>
        <row r="449">
          <cell r="A449" t="str">
            <v>Shevarash (FRCS)</v>
          </cell>
          <cell r="H449" t="str">
            <v/>
          </cell>
        </row>
        <row r="450">
          <cell r="A450" t="str">
            <v>Shiallia (FRCS)</v>
          </cell>
          <cell r="H450" t="str">
            <v/>
          </cell>
        </row>
        <row r="451">
          <cell r="A451" t="str">
            <v>Siamorphe (FRCS)</v>
          </cell>
          <cell r="H451" t="str">
            <v/>
          </cell>
        </row>
        <row r="452">
          <cell r="A452" t="str">
            <v>Silvanus (FRCS)</v>
          </cell>
          <cell r="H452" t="str">
            <v/>
          </cell>
        </row>
        <row r="453">
          <cell r="A453" t="str">
            <v>Solonor Thelandira (FRCS)</v>
          </cell>
          <cell r="H453" t="str">
            <v/>
          </cell>
        </row>
        <row r="454">
          <cell r="A454" t="str">
            <v>Sune (FRCS)</v>
          </cell>
          <cell r="H454" t="str">
            <v/>
          </cell>
        </row>
        <row r="455">
          <cell r="A455" t="str">
            <v>Talona (FRCS)</v>
          </cell>
          <cell r="H455" t="str">
            <v/>
          </cell>
        </row>
        <row r="456">
          <cell r="A456" t="str">
            <v>Talos (FRCS)</v>
          </cell>
          <cell r="H456" t="str">
            <v/>
          </cell>
        </row>
        <row r="457">
          <cell r="A457" t="str">
            <v>Tempus (FRCS)</v>
          </cell>
          <cell r="H457" t="str">
            <v/>
          </cell>
        </row>
        <row r="458">
          <cell r="A458" t="str">
            <v>Thard Harr (FRCS)</v>
          </cell>
          <cell r="H458" t="str">
            <v/>
          </cell>
        </row>
        <row r="459">
          <cell r="A459" t="str">
            <v>Thoth (FRCS)</v>
          </cell>
          <cell r="H459" t="str">
            <v/>
          </cell>
        </row>
        <row r="460">
          <cell r="A460" t="str">
            <v>Tiamat (FRCS)</v>
          </cell>
          <cell r="H460" t="str">
            <v/>
          </cell>
        </row>
        <row r="461">
          <cell r="A461" t="str">
            <v>Torm (FRCS)</v>
          </cell>
          <cell r="H461" t="str">
            <v/>
          </cell>
        </row>
        <row r="462">
          <cell r="A462" t="str">
            <v>Tymora (FRCS)</v>
          </cell>
          <cell r="H462" t="str">
            <v/>
          </cell>
        </row>
        <row r="463">
          <cell r="A463" t="str">
            <v>Tyr (FRCS)</v>
          </cell>
          <cell r="H463" t="str">
            <v/>
          </cell>
        </row>
        <row r="464">
          <cell r="A464" t="str">
            <v>Ubtao (FRCS)</v>
          </cell>
          <cell r="H464" t="str">
            <v/>
          </cell>
        </row>
        <row r="465">
          <cell r="A465" t="str">
            <v>Ulutiu (slumbering) (FRCS)</v>
          </cell>
          <cell r="H465" t="str">
            <v/>
          </cell>
        </row>
        <row r="466">
          <cell r="A466" t="str">
            <v>Umberlee (FRCS)</v>
          </cell>
          <cell r="H466" t="str">
            <v/>
          </cell>
        </row>
        <row r="467">
          <cell r="A467" t="str">
            <v>Urdlen (FRCS)</v>
          </cell>
          <cell r="H467" t="str">
            <v/>
          </cell>
        </row>
        <row r="468">
          <cell r="A468" t="str">
            <v>Urogalan (FRCS)</v>
          </cell>
          <cell r="H468" t="str">
            <v/>
          </cell>
        </row>
        <row r="469">
          <cell r="A469" t="str">
            <v>Uthgar (FRCS)</v>
          </cell>
          <cell r="H469" t="str">
            <v/>
          </cell>
        </row>
        <row r="470">
          <cell r="A470" t="str">
            <v>Valkur (FRCS)</v>
          </cell>
          <cell r="H470" t="str">
            <v/>
          </cell>
        </row>
        <row r="471">
          <cell r="A471" t="str">
            <v>Velsharoon (FRCS)</v>
          </cell>
          <cell r="H471" t="str">
            <v/>
          </cell>
        </row>
        <row r="472">
          <cell r="A472" t="str">
            <v>Vergadain (FRCS)</v>
          </cell>
          <cell r="H472" t="str">
            <v/>
          </cell>
        </row>
        <row r="473">
          <cell r="A473" t="str">
            <v>Vhaeraun (FRCS)</v>
          </cell>
          <cell r="H473" t="str">
            <v/>
          </cell>
        </row>
        <row r="474">
          <cell r="A474" t="str">
            <v>Waukeen (FRCS)</v>
          </cell>
          <cell r="H474" t="str">
            <v/>
          </cell>
        </row>
        <row r="475">
          <cell r="A475" t="str">
            <v>Yondolla (FRCS)</v>
          </cell>
          <cell r="H475" t="str">
            <v/>
          </cell>
        </row>
        <row r="476">
          <cell r="A476" t="str">
            <v>Yurtrus (FRCS)</v>
          </cell>
          <cell r="H476" t="str">
            <v/>
          </cell>
        </row>
        <row r="477">
          <cell r="A477" t="str">
            <v>The Silver Flame (ES)</v>
          </cell>
          <cell r="H477" t="str">
            <v/>
          </cell>
        </row>
        <row r="478">
          <cell r="A478" t="str">
            <v>The Sovereign Host (ES)</v>
          </cell>
          <cell r="H478" t="str">
            <v/>
          </cell>
        </row>
        <row r="479">
          <cell r="A479" t="str">
            <v>Arawai (ES)</v>
          </cell>
          <cell r="H479" t="str">
            <v/>
          </cell>
        </row>
        <row r="480">
          <cell r="A480" t="str">
            <v>Aureon (ES)</v>
          </cell>
          <cell r="H480" t="str">
            <v/>
          </cell>
        </row>
        <row r="481">
          <cell r="A481" t="str">
            <v>Balinor (ES)</v>
          </cell>
          <cell r="H481" t="str">
            <v/>
          </cell>
        </row>
        <row r="482">
          <cell r="A482" t="str">
            <v>Boldrei (ES)</v>
          </cell>
          <cell r="H482" t="str">
            <v/>
          </cell>
        </row>
        <row r="483">
          <cell r="A483" t="str">
            <v>Dol Arrah (ES)</v>
          </cell>
          <cell r="H483" t="str">
            <v/>
          </cell>
        </row>
        <row r="484">
          <cell r="A484" t="str">
            <v>Dol Dorn (ES)</v>
          </cell>
          <cell r="H484" t="str">
            <v/>
          </cell>
        </row>
        <row r="485">
          <cell r="A485" t="str">
            <v>Kol Korran (ES)</v>
          </cell>
          <cell r="H485" t="str">
            <v/>
          </cell>
        </row>
        <row r="486">
          <cell r="A486" t="str">
            <v>Olladra (ES)</v>
          </cell>
          <cell r="H486" t="str">
            <v/>
          </cell>
        </row>
        <row r="487">
          <cell r="A487" t="str">
            <v>Onatar (ES)</v>
          </cell>
          <cell r="H487" t="str">
            <v/>
          </cell>
        </row>
        <row r="488">
          <cell r="A488" t="str">
            <v>The Dark Six</v>
          </cell>
          <cell r="H488" t="str">
            <v/>
          </cell>
        </row>
        <row r="489">
          <cell r="A489" t="str">
            <v>The Devourer (ES)</v>
          </cell>
          <cell r="H489" t="str">
            <v/>
          </cell>
        </row>
        <row r="490">
          <cell r="A490" t="str">
            <v>The Fury (ES)</v>
          </cell>
          <cell r="H490" t="str">
            <v/>
          </cell>
        </row>
        <row r="491">
          <cell r="A491" t="str">
            <v>The Keeper (ES)</v>
          </cell>
          <cell r="H491" t="str">
            <v/>
          </cell>
        </row>
        <row r="492">
          <cell r="A492" t="str">
            <v>The Mockery (ES)</v>
          </cell>
          <cell r="H492" t="str">
            <v/>
          </cell>
        </row>
        <row r="493">
          <cell r="A493" t="str">
            <v>The Shadow (ES)</v>
          </cell>
          <cell r="H493" t="str">
            <v/>
          </cell>
        </row>
        <row r="494">
          <cell r="A494" t="str">
            <v>The Traveler (ES)</v>
          </cell>
          <cell r="H494" t="str">
            <v/>
          </cell>
        </row>
        <row r="495">
          <cell r="A495" t="str">
            <v>The Blood of Vol (ES)</v>
          </cell>
          <cell r="H495" t="str">
            <v/>
          </cell>
        </row>
        <row r="496">
          <cell r="A496" t="str">
            <v>The Cults of the Dragon Below (ES)</v>
          </cell>
          <cell r="H496" t="str">
            <v/>
          </cell>
        </row>
        <row r="497">
          <cell r="A497" t="str">
            <v>The Path of Light (ES)</v>
          </cell>
          <cell r="H497" t="str">
            <v/>
          </cell>
        </row>
        <row r="498">
          <cell r="A498" t="str">
            <v>The Undying Court (ES)</v>
          </cell>
          <cell r="H498" t="str">
            <v/>
          </cell>
        </row>
        <row r="499">
          <cell r="A499" t="str">
            <v>Belenus (RVLT)</v>
          </cell>
          <cell r="H499" t="str">
            <v/>
          </cell>
        </row>
        <row r="500">
          <cell r="A500" t="str">
            <v>The Eternal Order (RVLT)</v>
          </cell>
          <cell r="H500" t="str">
            <v/>
          </cell>
        </row>
        <row r="501">
          <cell r="A501" t="str">
            <v>Ezra (RVLT)</v>
          </cell>
          <cell r="H501" t="str">
            <v/>
          </cell>
        </row>
        <row r="502">
          <cell r="A502" t="str">
            <v>Hala (RVLT)</v>
          </cell>
          <cell r="H502" t="str">
            <v/>
          </cell>
        </row>
        <row r="503">
          <cell r="A503" t="str">
            <v>Kali (RVLT)</v>
          </cell>
          <cell r="H503" t="str">
            <v/>
          </cell>
        </row>
        <row r="504">
          <cell r="A504" t="str">
            <v>The Lawgiver (RVLT)</v>
          </cell>
          <cell r="H504" t="str">
            <v/>
          </cell>
        </row>
        <row r="505">
          <cell r="A505" t="str">
            <v>The Morninglord (RVLT)</v>
          </cell>
          <cell r="H505" t="str">
            <v/>
          </cell>
        </row>
        <row r="506">
          <cell r="A506" t="str">
            <v>Osiris (RVLT)</v>
          </cell>
          <cell r="H506" t="str">
            <v/>
          </cell>
        </row>
        <row r="507">
          <cell r="A507" t="str">
            <v>Ra (RVLT)</v>
          </cell>
          <cell r="H507" t="str">
            <v/>
          </cell>
        </row>
        <row r="508">
          <cell r="A508" t="str">
            <v>Set (RVLT)</v>
          </cell>
          <cell r="H508" t="str">
            <v/>
          </cell>
        </row>
        <row r="509">
          <cell r="A509" t="str">
            <v>Tvashtri (RVLT)</v>
          </cell>
          <cell r="H509" t="str">
            <v/>
          </cell>
        </row>
        <row r="510">
          <cell r="A510" t="str">
            <v>The Wolf God (RVLT)</v>
          </cell>
          <cell r="H510" t="str">
            <v/>
          </cell>
        </row>
        <row r="511">
          <cell r="A511" t="str">
            <v>Zhakata (RVLT)</v>
          </cell>
          <cell r="H511" t="str">
            <v/>
          </cell>
        </row>
        <row r="512">
          <cell r="A512" t="str">
            <v>Ancestral Fey (RVLT)</v>
          </cell>
          <cell r="H512" t="str">
            <v/>
          </cell>
        </row>
        <row r="513">
          <cell r="A513" t="str">
            <v>Branchala (DLCS)</v>
          </cell>
          <cell r="H513" t="str">
            <v/>
          </cell>
        </row>
        <row r="514">
          <cell r="A514" t="str">
            <v>Habbakuk (DLCS)</v>
          </cell>
          <cell r="H514" t="str">
            <v/>
          </cell>
        </row>
        <row r="515">
          <cell r="A515" t="str">
            <v>Kiri-Jolith (DLCS)</v>
          </cell>
          <cell r="H515" t="str">
            <v/>
          </cell>
        </row>
        <row r="516">
          <cell r="A516" t="str">
            <v>Majere (DLCS)</v>
          </cell>
          <cell r="H516" t="str">
            <v/>
          </cell>
        </row>
        <row r="517">
          <cell r="A517" t="str">
            <v>Mishakal (DLCS)</v>
          </cell>
          <cell r="H517" t="str">
            <v/>
          </cell>
        </row>
        <row r="518">
          <cell r="A518" t="str">
            <v>Solinari (DLCS)</v>
          </cell>
          <cell r="H518" t="str">
            <v/>
          </cell>
        </row>
        <row r="519">
          <cell r="A519" t="str">
            <v>Chislev (DLCS)</v>
          </cell>
          <cell r="H519" t="str">
            <v/>
          </cell>
        </row>
        <row r="520">
          <cell r="A520" t="str">
            <v>Gilean (DLCS)</v>
          </cell>
          <cell r="H520" t="str">
            <v/>
          </cell>
        </row>
        <row r="521">
          <cell r="A521" t="str">
            <v>Lunitari (DLCS)</v>
          </cell>
          <cell r="H521" t="str">
            <v/>
          </cell>
        </row>
        <row r="522">
          <cell r="A522" t="str">
            <v>Reorx (DLCS)</v>
          </cell>
          <cell r="H522" t="str">
            <v/>
          </cell>
        </row>
        <row r="523">
          <cell r="A523" t="str">
            <v>Shinare (DLCS)</v>
          </cell>
          <cell r="H523" t="str">
            <v/>
          </cell>
        </row>
        <row r="524">
          <cell r="A524" t="str">
            <v>Sirrion (DLCS)</v>
          </cell>
          <cell r="H524" t="str">
            <v/>
          </cell>
        </row>
        <row r="525">
          <cell r="A525" t="str">
            <v>Zivilyn (DLCS)</v>
          </cell>
          <cell r="H525" t="str">
            <v/>
          </cell>
        </row>
        <row r="526">
          <cell r="A526" t="str">
            <v>Chemosh (DLCS)</v>
          </cell>
          <cell r="H526" t="str">
            <v/>
          </cell>
        </row>
        <row r="527">
          <cell r="A527" t="str">
            <v>Hiddukel (DLCS)</v>
          </cell>
          <cell r="H527" t="str">
            <v/>
          </cell>
        </row>
        <row r="528">
          <cell r="A528" t="str">
            <v>Morgion (DLCS)</v>
          </cell>
          <cell r="H528" t="str">
            <v/>
          </cell>
        </row>
        <row r="529">
          <cell r="A529" t="str">
            <v>Nuitari (DLCS)</v>
          </cell>
          <cell r="H529" t="str">
            <v/>
          </cell>
        </row>
        <row r="530">
          <cell r="A530" t="str">
            <v>Sargonas (DLCS)</v>
          </cell>
          <cell r="H530" t="str">
            <v/>
          </cell>
        </row>
        <row r="531">
          <cell r="A531" t="str">
            <v>Zeboim (DLCS)</v>
          </cell>
          <cell r="H531" t="str">
            <v/>
          </cell>
        </row>
        <row r="532">
          <cell r="A532" t="str">
            <v>--End of Deity Marker</v>
          </cell>
        </row>
        <row r="534">
          <cell r="A534">
            <v>0</v>
          </cell>
        </row>
        <row r="535">
          <cell r="P535" t="str">
            <v>Select A Domain Spell</v>
          </cell>
        </row>
        <row r="536">
          <cell r="A536" t="str">
            <v>No</v>
          </cell>
          <cell r="B536" t="str">
            <v/>
          </cell>
          <cell r="C536" t="str">
            <v/>
          </cell>
          <cell r="D536" t="str">
            <v/>
          </cell>
          <cell r="E536" t="str">
            <v/>
          </cell>
          <cell r="F536" t="str">
            <v/>
          </cell>
          <cell r="G536" t="str">
            <v/>
          </cell>
          <cell r="H536" t="str">
            <v/>
          </cell>
          <cell r="I536" t="str">
            <v/>
          </cell>
          <cell r="J536" t="str">
            <v/>
          </cell>
          <cell r="K536" t="str">
            <v/>
          </cell>
          <cell r="N536" t="str">
            <v/>
          </cell>
          <cell r="P536" t="str">
            <v/>
          </cell>
        </row>
        <row r="537">
          <cell r="A537" t="str">
            <v>No</v>
          </cell>
          <cell r="B537" t="str">
            <v/>
          </cell>
          <cell r="C537" t="str">
            <v/>
          </cell>
          <cell r="D537" t="str">
            <v/>
          </cell>
          <cell r="E537" t="str">
            <v/>
          </cell>
          <cell r="F537" t="str">
            <v/>
          </cell>
          <cell r="G537" t="str">
            <v/>
          </cell>
          <cell r="H537" t="str">
            <v/>
          </cell>
          <cell r="I537" t="str">
            <v/>
          </cell>
          <cell r="J537" t="str">
            <v/>
          </cell>
          <cell r="K537" t="str">
            <v/>
          </cell>
          <cell r="P537" t="str">
            <v/>
          </cell>
        </row>
        <row r="538">
          <cell r="A538" t="str">
            <v>No</v>
          </cell>
          <cell r="B538" t="str">
            <v/>
          </cell>
          <cell r="C538" t="str">
            <v/>
          </cell>
          <cell r="D538" t="str">
            <v/>
          </cell>
          <cell r="E538" t="str">
            <v/>
          </cell>
          <cell r="F538" t="str">
            <v/>
          </cell>
          <cell r="G538" t="str">
            <v/>
          </cell>
          <cell r="H538" t="str">
            <v/>
          </cell>
          <cell r="I538" t="str">
            <v/>
          </cell>
          <cell r="J538" t="str">
            <v/>
          </cell>
          <cell r="K538" t="str">
            <v/>
          </cell>
          <cell r="P538" t="str">
            <v/>
          </cell>
        </row>
        <row r="539">
          <cell r="A539" t="str">
            <v>No</v>
          </cell>
          <cell r="B539" t="str">
            <v/>
          </cell>
          <cell r="C539" t="str">
            <v/>
          </cell>
          <cell r="D539" t="str">
            <v/>
          </cell>
          <cell r="E539" t="str">
            <v/>
          </cell>
          <cell r="F539" t="str">
            <v/>
          </cell>
          <cell r="G539" t="str">
            <v/>
          </cell>
          <cell r="H539" t="str">
            <v/>
          </cell>
          <cell r="I539" t="str">
            <v/>
          </cell>
          <cell r="J539" t="str">
            <v/>
          </cell>
          <cell r="K539" t="str">
            <v/>
          </cell>
          <cell r="P539" t="str">
            <v/>
          </cell>
        </row>
        <row r="540">
          <cell r="A540" t="str">
            <v>No</v>
          </cell>
          <cell r="B540" t="str">
            <v/>
          </cell>
          <cell r="C540" t="str">
            <v/>
          </cell>
          <cell r="D540" t="str">
            <v/>
          </cell>
          <cell r="E540" t="str">
            <v/>
          </cell>
          <cell r="F540" t="str">
            <v/>
          </cell>
          <cell r="G540" t="str">
            <v/>
          </cell>
          <cell r="H540" t="str">
            <v/>
          </cell>
          <cell r="I540" t="str">
            <v/>
          </cell>
          <cell r="J540" t="str">
            <v/>
          </cell>
          <cell r="K540" t="str">
            <v/>
          </cell>
          <cell r="P540" t="str">
            <v/>
          </cell>
        </row>
        <row r="541">
          <cell r="A541" t="str">
            <v>No</v>
          </cell>
          <cell r="B541" t="str">
            <v/>
          </cell>
          <cell r="C541" t="str">
            <v/>
          </cell>
          <cell r="D541" t="str">
            <v/>
          </cell>
          <cell r="E541" t="str">
            <v/>
          </cell>
          <cell r="F541" t="str">
            <v/>
          </cell>
          <cell r="G541" t="str">
            <v/>
          </cell>
          <cell r="H541" t="str">
            <v/>
          </cell>
          <cell r="I541" t="str">
            <v/>
          </cell>
          <cell r="J541" t="str">
            <v/>
          </cell>
          <cell r="K541" t="str">
            <v/>
          </cell>
          <cell r="P541" t="str">
            <v/>
          </cell>
        </row>
        <row r="542">
          <cell r="P542" t="str">
            <v/>
          </cell>
        </row>
        <row r="543">
          <cell r="P543" t="str">
            <v/>
          </cell>
        </row>
        <row r="544">
          <cell r="P544" t="str">
            <v/>
          </cell>
        </row>
        <row r="545">
          <cell r="P545" t="str">
            <v/>
          </cell>
        </row>
        <row r="546">
          <cell r="P546" t="str">
            <v/>
          </cell>
        </row>
        <row r="547">
          <cell r="P547" t="str">
            <v/>
          </cell>
        </row>
        <row r="548">
          <cell r="P548" t="str">
            <v/>
          </cell>
        </row>
        <row r="549">
          <cell r="P549" t="str">
            <v/>
          </cell>
        </row>
        <row r="550">
          <cell r="P550" t="str">
            <v/>
          </cell>
        </row>
        <row r="551">
          <cell r="P551" t="str">
            <v/>
          </cell>
        </row>
        <row r="552">
          <cell r="P552" t="str">
            <v/>
          </cell>
        </row>
        <row r="553">
          <cell r="P553" t="str">
            <v/>
          </cell>
        </row>
        <row r="554">
          <cell r="G554" t="str">
            <v>Chaotic or Evil</v>
          </cell>
          <cell r="P554" t="str">
            <v/>
          </cell>
        </row>
        <row r="555">
          <cell r="F555" t="str">
            <v>Select A Domain</v>
          </cell>
          <cell r="P555" t="str">
            <v/>
          </cell>
        </row>
        <row r="556">
          <cell r="F556" t="str">
            <v>Air</v>
          </cell>
          <cell r="P556" t="str">
            <v/>
          </cell>
        </row>
        <row r="557">
          <cell r="F557" t="str">
            <v>Animal</v>
          </cell>
          <cell r="P557" t="str">
            <v/>
          </cell>
        </row>
        <row r="558">
          <cell r="F558" t="str">
            <v>Death</v>
          </cell>
          <cell r="P558" t="str">
            <v/>
          </cell>
        </row>
        <row r="559">
          <cell r="F559" t="str">
            <v>Destruction</v>
          </cell>
          <cell r="P559" t="str">
            <v/>
          </cell>
        </row>
        <row r="560">
          <cell r="F560" t="str">
            <v>Earth</v>
          </cell>
          <cell r="P560" t="str">
            <v/>
          </cell>
        </row>
        <row r="561">
          <cell r="F561" t="str">
            <v>Fire</v>
          </cell>
          <cell r="H561">
            <v>0</v>
          </cell>
          <cell r="P561" t="str">
            <v/>
          </cell>
        </row>
        <row r="562">
          <cell r="F562" t="str">
            <v>Good</v>
          </cell>
          <cell r="P562" t="str">
            <v/>
          </cell>
        </row>
        <row r="563">
          <cell r="F563" t="str">
            <v>Healing</v>
          </cell>
          <cell r="P563" t="str">
            <v/>
          </cell>
        </row>
        <row r="564">
          <cell r="F564" t="str">
            <v>Knowledge</v>
          </cell>
          <cell r="P564" t="str">
            <v/>
          </cell>
        </row>
        <row r="565">
          <cell r="F565" t="str">
            <v>Law</v>
          </cell>
          <cell r="P565" t="str">
            <v/>
          </cell>
        </row>
        <row r="566">
          <cell r="F566" t="str">
            <v>Luck</v>
          </cell>
          <cell r="P566" t="str">
            <v/>
          </cell>
        </row>
        <row r="567">
          <cell r="F567" t="str">
            <v>Magic</v>
          </cell>
          <cell r="P567" t="str">
            <v/>
          </cell>
        </row>
        <row r="568">
          <cell r="F568" t="str">
            <v>Plant</v>
          </cell>
          <cell r="P568" t="str">
            <v/>
          </cell>
        </row>
        <row r="569">
          <cell r="F569" t="str">
            <v>Protection</v>
          </cell>
          <cell r="P569" t="str">
            <v/>
          </cell>
        </row>
        <row r="570">
          <cell r="F570" t="str">
            <v>Strength</v>
          </cell>
          <cell r="P570" t="str">
            <v/>
          </cell>
        </row>
        <row r="571">
          <cell r="F571" t="str">
            <v>Sun</v>
          </cell>
          <cell r="P571" t="str">
            <v/>
          </cell>
        </row>
        <row r="572">
          <cell r="F572" t="str">
            <v>Travel</v>
          </cell>
          <cell r="P572" t="str">
            <v/>
          </cell>
        </row>
        <row r="573">
          <cell r="F573" t="str">
            <v>Trickery</v>
          </cell>
          <cell r="P573" t="str">
            <v/>
          </cell>
        </row>
        <row r="574">
          <cell r="F574" t="str">
            <v>War</v>
          </cell>
          <cell r="P574" t="str">
            <v/>
          </cell>
        </row>
        <row r="575">
          <cell r="F575" t="str">
            <v>Water</v>
          </cell>
          <cell r="P575" t="str">
            <v/>
          </cell>
        </row>
        <row r="576">
          <cell r="F576" t="str">
            <v>--Spell Compendium--</v>
          </cell>
          <cell r="P576" t="str">
            <v/>
          </cell>
        </row>
        <row r="577">
          <cell r="F577" t="str">
            <v>Balance</v>
          </cell>
          <cell r="P577" t="str">
            <v/>
          </cell>
        </row>
        <row r="578">
          <cell r="F578" t="str">
            <v>Cavern</v>
          </cell>
          <cell r="P578" t="str">
            <v/>
          </cell>
        </row>
        <row r="579">
          <cell r="F579" t="str">
            <v>Celerity</v>
          </cell>
          <cell r="P579" t="str">
            <v/>
          </cell>
        </row>
        <row r="580">
          <cell r="F580" t="str">
            <v>Charm</v>
          </cell>
          <cell r="P580" t="str">
            <v/>
          </cell>
        </row>
        <row r="581">
          <cell r="F581" t="str">
            <v>Cold</v>
          </cell>
          <cell r="P581" t="str">
            <v/>
          </cell>
        </row>
        <row r="582">
          <cell r="F582" t="str">
            <v>Community</v>
          </cell>
          <cell r="P582" t="str">
            <v/>
          </cell>
        </row>
        <row r="583">
          <cell r="F583" t="str">
            <v>Competition</v>
          </cell>
          <cell r="P583" t="str">
            <v/>
          </cell>
        </row>
        <row r="584">
          <cell r="F584" t="str">
            <v>Courage</v>
          </cell>
          <cell r="P584" t="str">
            <v/>
          </cell>
        </row>
        <row r="585">
          <cell r="F585" t="str">
            <v>Craft</v>
          </cell>
          <cell r="P585" t="str">
            <v/>
          </cell>
        </row>
        <row r="586">
          <cell r="F586" t="str">
            <v>Creation</v>
          </cell>
          <cell r="P586" t="str">
            <v/>
          </cell>
        </row>
        <row r="587">
          <cell r="F587" t="str">
            <v>Darkness</v>
          </cell>
          <cell r="P587" t="str">
            <v/>
          </cell>
        </row>
        <row r="588">
          <cell r="F588" t="str">
            <v>Deathbound</v>
          </cell>
          <cell r="P588" t="str">
            <v/>
          </cell>
        </row>
        <row r="589">
          <cell r="F589" t="str">
            <v>Domination</v>
          </cell>
          <cell r="P589" t="str">
            <v/>
          </cell>
        </row>
        <row r="590">
          <cell r="F590" t="str">
            <v>Dragon</v>
          </cell>
          <cell r="P590" t="str">
            <v/>
          </cell>
        </row>
        <row r="591">
          <cell r="F591" t="str">
            <v>Dream</v>
          </cell>
          <cell r="P591" t="str">
            <v/>
          </cell>
        </row>
        <row r="592">
          <cell r="F592" t="str">
            <v>Drow</v>
          </cell>
          <cell r="P592" t="str">
            <v/>
          </cell>
        </row>
        <row r="593">
          <cell r="F593" t="str">
            <v>Dwarf</v>
          </cell>
          <cell r="P593" t="str">
            <v/>
          </cell>
        </row>
        <row r="594">
          <cell r="F594" t="str">
            <v>Elf</v>
          </cell>
          <cell r="P594" t="str">
            <v/>
          </cell>
        </row>
        <row r="595">
          <cell r="F595" t="str">
            <v>Envy</v>
          </cell>
          <cell r="P595" t="str">
            <v/>
          </cell>
        </row>
        <row r="596">
          <cell r="F596" t="str">
            <v>Family</v>
          </cell>
        </row>
        <row r="597">
          <cell r="F597" t="str">
            <v>Fate</v>
          </cell>
        </row>
        <row r="598">
          <cell r="F598" t="str">
            <v>Force</v>
          </cell>
        </row>
        <row r="599">
          <cell r="F599" t="str">
            <v>Glory</v>
          </cell>
        </row>
        <row r="600">
          <cell r="F600" t="str">
            <v>Gluttony</v>
          </cell>
        </row>
        <row r="601">
          <cell r="F601" t="str">
            <v>Gnome</v>
          </cell>
        </row>
        <row r="602">
          <cell r="F602" t="str">
            <v>Greed</v>
          </cell>
        </row>
        <row r="603">
          <cell r="F603" t="str">
            <v>Halfling</v>
          </cell>
        </row>
        <row r="604">
          <cell r="F604" t="str">
            <v>Hatred</v>
          </cell>
        </row>
        <row r="605">
          <cell r="F605" t="str">
            <v>Hunger</v>
          </cell>
        </row>
        <row r="606">
          <cell r="F606" t="str">
            <v>Illusion</v>
          </cell>
        </row>
        <row r="607">
          <cell r="F607" t="str">
            <v>Inquisition</v>
          </cell>
        </row>
        <row r="608">
          <cell r="F608" t="str">
            <v>Liberation</v>
          </cell>
        </row>
        <row r="609">
          <cell r="F609" t="str">
            <v>Lust</v>
          </cell>
        </row>
        <row r="610">
          <cell r="F610" t="str">
            <v>Madness</v>
          </cell>
        </row>
        <row r="611">
          <cell r="F611" t="str">
            <v>Mentalism</v>
          </cell>
        </row>
        <row r="612">
          <cell r="F612" t="str">
            <v>Metal</v>
          </cell>
        </row>
        <row r="613">
          <cell r="F613" t="str">
            <v>Mind</v>
          </cell>
        </row>
        <row r="614">
          <cell r="F614" t="str">
            <v>Moon</v>
          </cell>
        </row>
        <row r="615">
          <cell r="F615" t="str">
            <v>Mysticism</v>
          </cell>
        </row>
        <row r="616">
          <cell r="F616" t="str">
            <v>Nobility</v>
          </cell>
        </row>
        <row r="617">
          <cell r="F617" t="str">
            <v>Ocean</v>
          </cell>
        </row>
        <row r="618">
          <cell r="F618" t="str">
            <v>Oracle</v>
          </cell>
        </row>
        <row r="619">
          <cell r="F619" t="str">
            <v>Orc</v>
          </cell>
        </row>
        <row r="620">
          <cell r="F620" t="str">
            <v>Pact</v>
          </cell>
        </row>
        <row r="621">
          <cell r="F621" t="str">
            <v>Pestilence</v>
          </cell>
        </row>
        <row r="622">
          <cell r="F622" t="str">
            <v>Planning</v>
          </cell>
        </row>
        <row r="623">
          <cell r="F623" t="str">
            <v>Portal</v>
          </cell>
        </row>
        <row r="624">
          <cell r="F624" t="str">
            <v>Pride</v>
          </cell>
        </row>
        <row r="625">
          <cell r="F625" t="str">
            <v>Purification</v>
          </cell>
        </row>
        <row r="626">
          <cell r="F626" t="str">
            <v>Renewal</v>
          </cell>
        </row>
        <row r="627">
          <cell r="F627" t="str">
            <v>Retribution</v>
          </cell>
        </row>
        <row r="628">
          <cell r="F628" t="str">
            <v>Rune</v>
          </cell>
        </row>
        <row r="629">
          <cell r="F629" t="str">
            <v>Scalykind</v>
          </cell>
        </row>
        <row r="630">
          <cell r="F630" t="str">
            <v>Slime</v>
          </cell>
        </row>
        <row r="631">
          <cell r="F631" t="str">
            <v>Sloth</v>
          </cell>
        </row>
        <row r="632">
          <cell r="F632" t="str">
            <v>Spell</v>
          </cell>
        </row>
        <row r="633">
          <cell r="F633" t="str">
            <v>Spider</v>
          </cell>
        </row>
        <row r="634">
          <cell r="F634" t="str">
            <v>Storm</v>
          </cell>
        </row>
        <row r="635">
          <cell r="F635" t="str">
            <v>Suffering</v>
          </cell>
        </row>
        <row r="636">
          <cell r="F636" t="str">
            <v>Summoner</v>
          </cell>
        </row>
        <row r="637">
          <cell r="F637" t="str">
            <v>Time</v>
          </cell>
        </row>
        <row r="638">
          <cell r="F638" t="str">
            <v>Trade</v>
          </cell>
        </row>
        <row r="639">
          <cell r="F639" t="str">
            <v>Tyranny</v>
          </cell>
        </row>
        <row r="640">
          <cell r="F640" t="str">
            <v>Undeath</v>
          </cell>
        </row>
        <row r="641">
          <cell r="F641" t="str">
            <v>Windstorm</v>
          </cell>
        </row>
        <row r="642">
          <cell r="F642" t="str">
            <v>Wealth</v>
          </cell>
        </row>
        <row r="643">
          <cell r="F643" t="str">
            <v>Wrath</v>
          </cell>
        </row>
        <row r="644">
          <cell r="F644" t="str">
            <v>Celestia-1</v>
          </cell>
        </row>
        <row r="645">
          <cell r="F645" t="str">
            <v>Celestia-2</v>
          </cell>
        </row>
        <row r="646">
          <cell r="F646" t="str">
            <v>--Races of Destiny--</v>
          </cell>
        </row>
        <row r="647">
          <cell r="F647" t="str">
            <v>City</v>
          </cell>
        </row>
        <row r="648">
          <cell r="F648" t="str">
            <v>Destiny</v>
          </cell>
        </row>
        <row r="649">
          <cell r="F649" t="str">
            <v>--Races of the Wild--</v>
          </cell>
        </row>
        <row r="650">
          <cell r="F650" t="str">
            <v>Sky</v>
          </cell>
        </row>
        <row r="651">
          <cell r="F651" t="str">
            <v>--Frostburn--</v>
          </cell>
        </row>
        <row r="652">
          <cell r="F652" t="str">
            <v>Cold*</v>
          </cell>
        </row>
        <row r="653">
          <cell r="F653" t="str">
            <v>Winter</v>
          </cell>
        </row>
        <row r="654">
          <cell r="F654" t="str">
            <v>--Sandstorm--</v>
          </cell>
        </row>
        <row r="655">
          <cell r="F655" t="str">
            <v>Nobility*</v>
          </cell>
        </row>
        <row r="656">
          <cell r="F656" t="str">
            <v>Repose</v>
          </cell>
        </row>
        <row r="657">
          <cell r="F657" t="str">
            <v>Rune*</v>
          </cell>
        </row>
        <row r="658">
          <cell r="F658" t="str">
            <v>Sand</v>
          </cell>
        </row>
        <row r="659">
          <cell r="F659" t="str">
            <v>Summer</v>
          </cell>
        </row>
        <row r="660">
          <cell r="F660" t="str">
            <v>Thirst</v>
          </cell>
        </row>
        <row r="661">
          <cell r="F661" t="str">
            <v>--Stormwrack--</v>
          </cell>
        </row>
        <row r="662">
          <cell r="F662" t="str">
            <v>Blackwater</v>
          </cell>
        </row>
        <row r="663">
          <cell r="F663" t="str">
            <v>Ocean*</v>
          </cell>
        </row>
        <row r="664">
          <cell r="F664" t="str">
            <v>Seafolk</v>
          </cell>
        </row>
        <row r="665">
          <cell r="F665" t="str">
            <v>Storm*</v>
          </cell>
        </row>
        <row r="666">
          <cell r="F666" t="str">
            <v>--Heroes of Horror--</v>
          </cell>
        </row>
        <row r="667">
          <cell r="F667" t="str">
            <v>Dream*</v>
          </cell>
        </row>
        <row r="668">
          <cell r="F668" t="str">
            <v>Spite</v>
          </cell>
        </row>
        <row r="669">
          <cell r="F669" t="str">
            <v>--Lords of Madness--</v>
          </cell>
        </row>
        <row r="670">
          <cell r="F670" t="str">
            <v>Corruption</v>
          </cell>
        </row>
        <row r="671">
          <cell r="F671" t="str">
            <v>Force*</v>
          </cell>
        </row>
        <row r="672">
          <cell r="F672" t="str">
            <v>Hatred*</v>
          </cell>
        </row>
        <row r="673">
          <cell r="F673" t="str">
            <v>Madness*</v>
          </cell>
        </row>
        <row r="674">
          <cell r="F674" t="str">
            <v>Mind*</v>
          </cell>
        </row>
        <row r="675">
          <cell r="F675" t="str">
            <v>Vile Darkness</v>
          </cell>
        </row>
        <row r="676">
          <cell r="F676" t="str">
            <v>--Book of Vile Darkness--</v>
          </cell>
        </row>
        <row r="677">
          <cell r="F677" t="str">
            <v>Bestial</v>
          </cell>
        </row>
        <row r="678">
          <cell r="F678" t="str">
            <v>Corruption*</v>
          </cell>
        </row>
        <row r="679">
          <cell r="F679" t="str">
            <v>Darkness*</v>
          </cell>
        </row>
        <row r="680">
          <cell r="F680" t="str">
            <v>Demonic</v>
          </cell>
        </row>
        <row r="681">
          <cell r="F681" t="str">
            <v>Diabolic</v>
          </cell>
        </row>
        <row r="682">
          <cell r="F682" t="str">
            <v>Greed*</v>
          </cell>
        </row>
        <row r="683">
          <cell r="F683" t="str">
            <v>Pain</v>
          </cell>
        </row>
        <row r="684">
          <cell r="F684" t="str">
            <v>--Book of Exalted Deeds--</v>
          </cell>
        </row>
        <row r="685">
          <cell r="F685" t="str">
            <v>Celestial</v>
          </cell>
        </row>
        <row r="686">
          <cell r="F686" t="str">
            <v>Community*</v>
          </cell>
        </row>
        <row r="687">
          <cell r="F687" t="str">
            <v>Endurance</v>
          </cell>
        </row>
        <row r="688">
          <cell r="F688" t="str">
            <v>Fey</v>
          </cell>
        </row>
        <row r="689">
          <cell r="F689" t="str">
            <v>Glory*</v>
          </cell>
        </row>
        <row r="690">
          <cell r="F690" t="str">
            <v>Herald</v>
          </cell>
        </row>
        <row r="691">
          <cell r="F691" t="str">
            <v>Joy</v>
          </cell>
        </row>
        <row r="692">
          <cell r="F692" t="str">
            <v>Pleasure</v>
          </cell>
        </row>
        <row r="693">
          <cell r="F693" t="str">
            <v>Wrath</v>
          </cell>
        </row>
        <row r="694">
          <cell r="F694" t="str">
            <v/>
          </cell>
        </row>
        <row r="695">
          <cell r="F695" t="str">
            <v/>
          </cell>
        </row>
        <row r="696">
          <cell r="F696" t="str">
            <v/>
          </cell>
        </row>
        <row r="697">
          <cell r="F697" t="str">
            <v/>
          </cell>
        </row>
        <row r="698">
          <cell r="F698" t="str">
            <v/>
          </cell>
        </row>
        <row r="699">
          <cell r="F699" t="str">
            <v/>
          </cell>
        </row>
        <row r="700">
          <cell r="F700" t="str">
            <v/>
          </cell>
        </row>
        <row r="701">
          <cell r="F701" t="str">
            <v/>
          </cell>
        </row>
        <row r="702">
          <cell r="F702" t="str">
            <v/>
          </cell>
        </row>
        <row r="703">
          <cell r="F703" t="str">
            <v/>
          </cell>
        </row>
        <row r="704">
          <cell r="F704" t="str">
            <v/>
          </cell>
        </row>
        <row r="705">
          <cell r="F705" t="str">
            <v/>
          </cell>
        </row>
        <row r="706">
          <cell r="F706" t="str">
            <v/>
          </cell>
        </row>
        <row r="707">
          <cell r="F707" t="str">
            <v/>
          </cell>
        </row>
        <row r="708">
          <cell r="F708" t="str">
            <v/>
          </cell>
        </row>
        <row r="709">
          <cell r="F709" t="str">
            <v/>
          </cell>
        </row>
        <row r="710">
          <cell r="F710" t="str">
            <v/>
          </cell>
        </row>
        <row r="711">
          <cell r="F711" t="str">
            <v/>
          </cell>
        </row>
        <row r="712">
          <cell r="F712" t="str">
            <v/>
          </cell>
        </row>
        <row r="713">
          <cell r="F713" t="str">
            <v/>
          </cell>
        </row>
        <row r="714">
          <cell r="F714" t="str">
            <v/>
          </cell>
        </row>
        <row r="715">
          <cell r="F715" t="str">
            <v/>
          </cell>
        </row>
        <row r="716">
          <cell r="F716" t="str">
            <v/>
          </cell>
        </row>
        <row r="717">
          <cell r="F717" t="str">
            <v/>
          </cell>
        </row>
        <row r="718">
          <cell r="F718" t="str">
            <v/>
          </cell>
        </row>
        <row r="719">
          <cell r="F719" t="str">
            <v/>
          </cell>
        </row>
        <row r="720">
          <cell r="F720" t="str">
            <v/>
          </cell>
        </row>
        <row r="721">
          <cell r="F721" t="str">
            <v/>
          </cell>
        </row>
        <row r="722">
          <cell r="F722" t="str">
            <v/>
          </cell>
        </row>
        <row r="723">
          <cell r="F723" t="str">
            <v/>
          </cell>
        </row>
        <row r="724">
          <cell r="F724" t="str">
            <v/>
          </cell>
        </row>
        <row r="725">
          <cell r="F725" t="str">
            <v/>
          </cell>
        </row>
        <row r="726">
          <cell r="F726" t="str">
            <v/>
          </cell>
        </row>
        <row r="727">
          <cell r="F727" t="str">
            <v/>
          </cell>
        </row>
        <row r="728">
          <cell r="F728" t="str">
            <v/>
          </cell>
        </row>
        <row r="729">
          <cell r="F729" t="str">
            <v/>
          </cell>
        </row>
        <row r="730">
          <cell r="F730" t="str">
            <v/>
          </cell>
        </row>
        <row r="731">
          <cell r="F731" t="str">
            <v/>
          </cell>
        </row>
        <row r="732">
          <cell r="F732" t="str">
            <v/>
          </cell>
        </row>
        <row r="733">
          <cell r="F733" t="str">
            <v/>
          </cell>
        </row>
        <row r="734">
          <cell r="F734" t="str">
            <v/>
          </cell>
        </row>
        <row r="735">
          <cell r="F735" t="str">
            <v/>
          </cell>
        </row>
        <row r="736">
          <cell r="F736" t="str">
            <v/>
          </cell>
        </row>
        <row r="737">
          <cell r="F737" t="str">
            <v/>
          </cell>
        </row>
        <row r="738">
          <cell r="F738" t="str">
            <v/>
          </cell>
        </row>
        <row r="739">
          <cell r="F739" t="str">
            <v/>
          </cell>
        </row>
      </sheetData>
      <sheetData sheetId="56">
        <row r="1">
          <cell r="A1" t="str">
            <v>Air</v>
          </cell>
          <cell r="B1" t="str">
            <v>You can turn or destroy earth creatures; rebuke, command, or bolster air creatures 0 times per day as a Supernatural Ability.</v>
          </cell>
          <cell r="C1" t="str">
            <v>Obscuring Mist</v>
          </cell>
          <cell r="D1" t="str">
            <v>Wind Wall</v>
          </cell>
          <cell r="E1" t="str">
            <v>Gaseous Form</v>
          </cell>
          <cell r="F1" t="str">
            <v>Air Walk</v>
          </cell>
          <cell r="G1" t="str">
            <v>Control Winds</v>
          </cell>
          <cell r="H1" t="str">
            <v>Chain Lightning</v>
          </cell>
          <cell r="I1" t="str">
            <v>Control Weather</v>
          </cell>
          <cell r="J1" t="str">
            <v>Whirlwind</v>
          </cell>
          <cell r="K1" t="str">
            <v>Elemental Swarm</v>
          </cell>
        </row>
        <row r="2">
          <cell r="A2" t="str">
            <v>Animal</v>
          </cell>
          <cell r="B2" t="str">
            <v>You can use speak with animals once per day as a spell-like ability.  Knowledge (nature) has been added to your list of cleric class skills.</v>
          </cell>
          <cell r="C2" t="str">
            <v>Calm Animals</v>
          </cell>
          <cell r="D2" t="str">
            <v>Hold Animal</v>
          </cell>
          <cell r="E2" t="str">
            <v>Dominate Animal</v>
          </cell>
          <cell r="F2" t="str">
            <v>Summon Nature's Ally IV</v>
          </cell>
          <cell r="G2" t="str">
            <v>Commune with Nature</v>
          </cell>
          <cell r="H2" t="str">
            <v>Antilife Shell</v>
          </cell>
          <cell r="I2" t="str">
            <v>Animal Shapes</v>
          </cell>
          <cell r="J2" t="str">
            <v>Summon Nature's Ally VIII</v>
          </cell>
          <cell r="K2" t="str">
            <v>Shapechange</v>
          </cell>
        </row>
        <row r="3">
          <cell r="A3" t="str">
            <v>xx-Chaos-xx</v>
          </cell>
          <cell r="B3" t="str">
            <v>You cast chaos spells at +1 caster level.</v>
          </cell>
          <cell r="C3" t="str">
            <v>Protection from Law</v>
          </cell>
          <cell r="D3" t="str">
            <v>Shatter</v>
          </cell>
          <cell r="E3" t="str">
            <v>Magic Circle against Law</v>
          </cell>
          <cell r="F3" t="str">
            <v>Chaos Hammer</v>
          </cell>
          <cell r="G3" t="str">
            <v>Dispel Law</v>
          </cell>
          <cell r="H3" t="str">
            <v>Animate Objects</v>
          </cell>
          <cell r="I3" t="str">
            <v>Word of Chaos</v>
          </cell>
          <cell r="J3" t="str">
            <v>Cloak of Chaos</v>
          </cell>
          <cell r="K3" t="str">
            <v>Summon Monster IX</v>
          </cell>
        </row>
        <row r="4">
          <cell r="A4" t="str">
            <v>Death</v>
          </cell>
          <cell r="B4" t="str">
            <v>You may use death touch once per day.  If you touch your victim, roll 0d6.  If this at least equals the victim's hit points, it dies.</v>
          </cell>
          <cell r="C4" t="str">
            <v>Cause Fear</v>
          </cell>
          <cell r="D4" t="str">
            <v>Death Knell</v>
          </cell>
          <cell r="E4" t="str">
            <v>Animate Dead</v>
          </cell>
          <cell r="F4" t="str">
            <v>Death Ward</v>
          </cell>
          <cell r="G4" t="str">
            <v>Slay Living</v>
          </cell>
          <cell r="H4" t="str">
            <v>Create Undead</v>
          </cell>
          <cell r="I4" t="str">
            <v>Destruction</v>
          </cell>
          <cell r="J4" t="str">
            <v>Create Greater Undead</v>
          </cell>
          <cell r="K4" t="str">
            <v>Wail of the Banshee</v>
          </cell>
        </row>
        <row r="5">
          <cell r="A5" t="str">
            <v>Destruction</v>
          </cell>
          <cell r="B5" t="str">
            <v>You can smite an opponent once per day, gaining a +4 bonus to your attack and +0 to damage.</v>
          </cell>
          <cell r="C5" t="str">
            <v>Inflict Light Wounds</v>
          </cell>
          <cell r="D5" t="str">
            <v>Shatter</v>
          </cell>
          <cell r="E5" t="str">
            <v>Contagion</v>
          </cell>
          <cell r="F5" t="str">
            <v>Inflict Critical Wounds</v>
          </cell>
          <cell r="G5" t="str">
            <v>Inflict Light Wounds, Mass</v>
          </cell>
          <cell r="H5" t="str">
            <v>Harm</v>
          </cell>
          <cell r="I5" t="str">
            <v>Disintegrate</v>
          </cell>
          <cell r="J5" t="str">
            <v>Earthquake</v>
          </cell>
          <cell r="K5" t="str">
            <v>Implosion</v>
          </cell>
        </row>
        <row r="6">
          <cell r="A6" t="str">
            <v>Earth</v>
          </cell>
          <cell r="B6" t="str">
            <v>You can turn or destroy air creatures; rebuke, command, or bolster earth creatures 0 times per day as a Supernatural Ability.</v>
          </cell>
          <cell r="C6" t="str">
            <v>Magic Stone</v>
          </cell>
          <cell r="D6" t="str">
            <v>Soften Earth and Stone</v>
          </cell>
          <cell r="E6" t="str">
            <v>Stone Shape</v>
          </cell>
          <cell r="F6" t="str">
            <v>Spike Stones</v>
          </cell>
          <cell r="G6" t="str">
            <v>Wall of Stone</v>
          </cell>
          <cell r="H6" t="str">
            <v>Stoneskin</v>
          </cell>
          <cell r="I6" t="str">
            <v>Earthquake</v>
          </cell>
          <cell r="J6" t="str">
            <v>Iron Body</v>
          </cell>
          <cell r="K6" t="str">
            <v>Elemental Swarm</v>
          </cell>
        </row>
        <row r="7">
          <cell r="A7" t="str">
            <v>xx-Evil-xx</v>
          </cell>
          <cell r="B7" t="str">
            <v>You cast evil spells at +1 caster level.</v>
          </cell>
          <cell r="C7" t="str">
            <v>Protection from Good</v>
          </cell>
          <cell r="D7" t="str">
            <v>Desecrate</v>
          </cell>
          <cell r="E7" t="str">
            <v>Magic Circle against Good</v>
          </cell>
          <cell r="F7" t="str">
            <v>Unholy Blight</v>
          </cell>
          <cell r="G7" t="str">
            <v>Dispel Good</v>
          </cell>
          <cell r="H7" t="str">
            <v>Create Undead</v>
          </cell>
          <cell r="I7" t="str">
            <v>Blasphemy</v>
          </cell>
          <cell r="J7" t="str">
            <v>Unholy Aura</v>
          </cell>
          <cell r="K7" t="str">
            <v>Summon Monster IX</v>
          </cell>
        </row>
        <row r="8">
          <cell r="A8" t="str">
            <v>Fire</v>
          </cell>
          <cell r="B8" t="str">
            <v>You can turn or destroy water creatures; rebuke, command, or bolster fire creatures 0 times per day as a Supernatural Ability.</v>
          </cell>
          <cell r="C8" t="str">
            <v>Burning Hands</v>
          </cell>
          <cell r="D8" t="str">
            <v>Produce Flame</v>
          </cell>
          <cell r="E8" t="str">
            <v>Resist Energy</v>
          </cell>
          <cell r="F8" t="str">
            <v>Wall of Fire</v>
          </cell>
          <cell r="G8" t="str">
            <v>Fire Shield</v>
          </cell>
          <cell r="H8" t="str">
            <v>Fire Seeds</v>
          </cell>
          <cell r="I8" t="str">
            <v>Fire Storm</v>
          </cell>
          <cell r="J8" t="str">
            <v>Incendiary Cloud</v>
          </cell>
          <cell r="K8" t="str">
            <v>Elemental Swarm</v>
          </cell>
        </row>
        <row r="9">
          <cell r="A9" t="str">
            <v>Good</v>
          </cell>
          <cell r="B9" t="str">
            <v>You cast good spells at +1 caster level.</v>
          </cell>
          <cell r="C9" t="str">
            <v>Protection from Evil</v>
          </cell>
          <cell r="D9" t="str">
            <v>Aid</v>
          </cell>
          <cell r="E9" t="str">
            <v>Magic Circle against Evil</v>
          </cell>
          <cell r="F9" t="str">
            <v>Holy Smite</v>
          </cell>
          <cell r="G9" t="str">
            <v>Dispel Evil</v>
          </cell>
          <cell r="H9" t="str">
            <v>Blade Barrier</v>
          </cell>
          <cell r="I9" t="str">
            <v>Holy Word</v>
          </cell>
          <cell r="J9" t="str">
            <v>Holy Aura</v>
          </cell>
          <cell r="K9" t="str">
            <v>Summon Monster IX</v>
          </cell>
        </row>
        <row r="10">
          <cell r="A10" t="str">
            <v>Healing</v>
          </cell>
          <cell r="B10" t="str">
            <v>You cast healing spells at +1 caster level.</v>
          </cell>
          <cell r="C10" t="str">
            <v>Cure Light Wounds</v>
          </cell>
          <cell r="D10" t="str">
            <v>Cure Moderate Wounds</v>
          </cell>
          <cell r="E10" t="str">
            <v>Cure Serious Wounds</v>
          </cell>
          <cell r="F10" t="str">
            <v>Cure Critical Wounds</v>
          </cell>
          <cell r="G10" t="str">
            <v>Cure Light Wounds, Mass</v>
          </cell>
          <cell r="H10" t="str">
            <v>Heal</v>
          </cell>
          <cell r="I10" t="str">
            <v>Regenerate</v>
          </cell>
          <cell r="J10" t="str">
            <v>Cure Critical Wounds, Mass</v>
          </cell>
          <cell r="K10" t="str">
            <v>Heal, Mass</v>
          </cell>
        </row>
        <row r="11">
          <cell r="A11" t="str">
            <v>Knowledge</v>
          </cell>
          <cell r="B11" t="str">
            <v>All Knowledge skills have been added to your list of cleric class skills.  You cast divination spells at +1 caster level.</v>
          </cell>
          <cell r="C11" t="str">
            <v>Detect Secret Doors</v>
          </cell>
          <cell r="D11" t="str">
            <v>Detect Thoughts</v>
          </cell>
          <cell r="E11" t="str">
            <v>Clairaudience/Clairvoyance</v>
          </cell>
          <cell r="F11" t="str">
            <v>Divination</v>
          </cell>
          <cell r="G11" t="str">
            <v>True Seeing</v>
          </cell>
          <cell r="H11" t="str">
            <v>Find the Path</v>
          </cell>
          <cell r="I11" t="str">
            <v>Legend Lore</v>
          </cell>
          <cell r="J11" t="str">
            <v>Discern Location</v>
          </cell>
          <cell r="K11" t="str">
            <v>Foresight</v>
          </cell>
        </row>
        <row r="12">
          <cell r="A12" t="str">
            <v>Law</v>
          </cell>
          <cell r="B12" t="str">
            <v>You cast law spells at +1 caster level.</v>
          </cell>
          <cell r="C12" t="str">
            <v>Protection from Chaos</v>
          </cell>
          <cell r="D12" t="str">
            <v>Calm Emotions</v>
          </cell>
          <cell r="E12" t="str">
            <v>Magic Circle against Chaos</v>
          </cell>
          <cell r="F12" t="str">
            <v>Order's Wrath</v>
          </cell>
          <cell r="G12" t="str">
            <v>Dispel Chaos</v>
          </cell>
          <cell r="H12" t="str">
            <v>Hold Monster</v>
          </cell>
          <cell r="I12" t="str">
            <v>Dictum</v>
          </cell>
          <cell r="J12" t="str">
            <v>Shield of Law</v>
          </cell>
          <cell r="K12" t="str">
            <v>Summon Monster IX</v>
          </cell>
        </row>
        <row r="13">
          <cell r="A13" t="str">
            <v>Luck</v>
          </cell>
          <cell r="B13" t="str">
            <v>You have good fortune, useable once per day.  When you use this ability, you may reroll any one roll that you have just made.  You must abide by the new roll.</v>
          </cell>
          <cell r="C13" t="str">
            <v>Entropic Shield</v>
          </cell>
          <cell r="D13" t="str">
            <v>Aid</v>
          </cell>
          <cell r="E13" t="str">
            <v>Protection from Energy</v>
          </cell>
          <cell r="F13" t="str">
            <v>Freedom of Movement</v>
          </cell>
          <cell r="G13" t="str">
            <v>Break Enchantment</v>
          </cell>
          <cell r="H13" t="str">
            <v>Mislead</v>
          </cell>
          <cell r="I13" t="str">
            <v>Spell Turning</v>
          </cell>
          <cell r="J13" t="str">
            <v>Moment of Prescience</v>
          </cell>
          <cell r="K13" t="str">
            <v>Miracle</v>
          </cell>
        </row>
        <row r="14">
          <cell r="A14" t="str">
            <v>Magic</v>
          </cell>
          <cell r="B14" t="str">
            <v>You use spell completion or spell trigger devices as a 0-level wizard.</v>
          </cell>
          <cell r="C14" t="str">
            <v>Nystul's Magic Aura</v>
          </cell>
          <cell r="D14" t="str">
            <v>Identify</v>
          </cell>
          <cell r="E14" t="str">
            <v>Dispel Magic</v>
          </cell>
          <cell r="F14" t="str">
            <v>Imbue with Spell Ability</v>
          </cell>
          <cell r="G14" t="str">
            <v>Spell Resistance</v>
          </cell>
          <cell r="H14" t="str">
            <v>Antimagic Field</v>
          </cell>
          <cell r="I14" t="str">
            <v>Spell Turning</v>
          </cell>
          <cell r="J14" t="str">
            <v>Protection from Spells</v>
          </cell>
          <cell r="K14" t="str">
            <v>Mordenkainen's Disjunction</v>
          </cell>
        </row>
        <row r="15">
          <cell r="A15" t="str">
            <v>Plant</v>
          </cell>
          <cell r="B15" t="str">
            <v>Rebuke or command plant creatures as an evil cleric rebukes or commands undead. 0 times per day as a supernatural ability. Knowledge (nature) has been added to your list of cleric class skills.</v>
          </cell>
          <cell r="C15" t="str">
            <v>Entangle</v>
          </cell>
          <cell r="D15" t="str">
            <v>Barkskin</v>
          </cell>
          <cell r="E15" t="str">
            <v>Plant Growth</v>
          </cell>
          <cell r="F15" t="str">
            <v>Command Plants</v>
          </cell>
          <cell r="G15" t="str">
            <v>Wall of Thorns</v>
          </cell>
          <cell r="H15" t="str">
            <v>Repel Wood</v>
          </cell>
          <cell r="I15" t="str">
            <v>Animate Plants</v>
          </cell>
          <cell r="J15" t="str">
            <v>Control Plants</v>
          </cell>
          <cell r="K15" t="str">
            <v>Shambler</v>
          </cell>
        </row>
        <row r="16">
          <cell r="A16" t="str">
            <v>Protection</v>
          </cell>
          <cell r="B16" t="str">
            <v>You can generate a protective ward once per day, granting the person you touch a +0 resistance bonus to their next saving throw, if it is made within an hour.</v>
          </cell>
          <cell r="C16" t="str">
            <v>Sanctuary</v>
          </cell>
          <cell r="D16" t="str">
            <v>Shield Other</v>
          </cell>
          <cell r="E16" t="str">
            <v>Protection from Energy</v>
          </cell>
          <cell r="F16" t="str">
            <v>Spell Immunity</v>
          </cell>
          <cell r="G16" t="str">
            <v>Spell Resistance</v>
          </cell>
          <cell r="H16" t="str">
            <v>Antimagic Field</v>
          </cell>
          <cell r="I16" t="str">
            <v>Repulsion</v>
          </cell>
          <cell r="J16" t="str">
            <v>Mind Blank</v>
          </cell>
          <cell r="K16" t="str">
            <v>Prismatic Sphere</v>
          </cell>
        </row>
        <row r="17">
          <cell r="A17" t="str">
            <v>Strength</v>
          </cell>
          <cell r="B17" t="str">
            <v>You can perform a feat of strength once per day, adding +0 to your Strength score for one round as a free action.</v>
          </cell>
          <cell r="C17" t="str">
            <v>Enlarge Person</v>
          </cell>
          <cell r="D17" t="str">
            <v>Bull's Strength</v>
          </cell>
          <cell r="E17" t="str">
            <v>Magic Vestment</v>
          </cell>
          <cell r="F17" t="str">
            <v>Spell Immunity</v>
          </cell>
          <cell r="G17" t="str">
            <v>Righteous Might</v>
          </cell>
          <cell r="H17" t="str">
            <v>Stoneskin</v>
          </cell>
          <cell r="I17" t="str">
            <v>Bigby's Grasping Hand</v>
          </cell>
          <cell r="J17" t="str">
            <v>Bigby's Clenched Fist</v>
          </cell>
          <cell r="K17" t="str">
            <v>Bigby's Crushing Hand</v>
          </cell>
        </row>
        <row r="18">
          <cell r="A18" t="str">
            <v>Sun</v>
          </cell>
          <cell r="B18" t="str">
            <v>Once per day, you can perform a greater turning in place of a regular turning attempt.  Any undead affected by this are destroyed instead of turned or rebuked.</v>
          </cell>
          <cell r="C18" t="str">
            <v>Endure Elements</v>
          </cell>
          <cell r="D18" t="str">
            <v>Heat Metal</v>
          </cell>
          <cell r="E18" t="str">
            <v>Searing Light</v>
          </cell>
          <cell r="F18" t="str">
            <v>Fire Shield</v>
          </cell>
          <cell r="G18" t="str">
            <v>Flame Strike</v>
          </cell>
          <cell r="H18" t="str">
            <v>Fire Seeds</v>
          </cell>
          <cell r="I18" t="str">
            <v>Sunbeam</v>
          </cell>
          <cell r="J18" t="str">
            <v>Sunburst</v>
          </cell>
          <cell r="K18" t="str">
            <v>Prismatic Sphere</v>
          </cell>
        </row>
        <row r="19">
          <cell r="A19" t="str">
            <v>Travel</v>
          </cell>
          <cell r="B19" t="str">
            <v>For 0 round per day, you can ignore all magical effects which hamper movement and mobility.  Survival added to your list of cleric class skills.</v>
          </cell>
          <cell r="C19" t="str">
            <v>Longstrider</v>
          </cell>
          <cell r="D19" t="str">
            <v>Locate Object</v>
          </cell>
          <cell r="E19" t="str">
            <v>Fly</v>
          </cell>
          <cell r="F19" t="str">
            <v>Dimension Door</v>
          </cell>
          <cell r="G19" t="str">
            <v>Teleport</v>
          </cell>
          <cell r="H19" t="str">
            <v>Find the Path</v>
          </cell>
          <cell r="I19" t="str">
            <v>Teleport, Greater</v>
          </cell>
          <cell r="J19" t="str">
            <v>Phase Door</v>
          </cell>
          <cell r="K19" t="str">
            <v>Astral Projection</v>
          </cell>
        </row>
        <row r="20">
          <cell r="A20" t="str">
            <v>Trickery</v>
          </cell>
          <cell r="B20" t="str">
            <v>Bluff, Disguise, and Hide have been added to your list of cleric class skills.</v>
          </cell>
          <cell r="C20" t="str">
            <v>Disguise Self</v>
          </cell>
          <cell r="D20" t="str">
            <v>Invisibility</v>
          </cell>
          <cell r="E20" t="str">
            <v>Nondetection</v>
          </cell>
          <cell r="F20" t="str">
            <v>Confusion</v>
          </cell>
          <cell r="G20" t="str">
            <v>False Vision</v>
          </cell>
          <cell r="H20" t="str">
            <v>Mislead</v>
          </cell>
          <cell r="I20" t="str">
            <v>Screen</v>
          </cell>
          <cell r="J20" t="str">
            <v>Polymorph Any Object</v>
          </cell>
          <cell r="K20" t="str">
            <v>Time Stop</v>
          </cell>
        </row>
        <row r="21">
          <cell r="A21" t="str">
            <v>War</v>
          </cell>
          <cell r="B21" t="str">
            <v>Free Martial Weapon Proficiency (if necessary) and Weapon Focus with your deities favored weapon.</v>
          </cell>
          <cell r="C21" t="str">
            <v>Magic Weapon</v>
          </cell>
          <cell r="D21" t="str">
            <v>Spiritual Weapon</v>
          </cell>
          <cell r="E21" t="str">
            <v>Magic Vestment</v>
          </cell>
          <cell r="F21" t="str">
            <v>Divine Power</v>
          </cell>
          <cell r="G21" t="str">
            <v>Flame Strike</v>
          </cell>
          <cell r="H21" t="str">
            <v>Blade Barrier</v>
          </cell>
          <cell r="I21" t="str">
            <v>Power Word Blind</v>
          </cell>
          <cell r="J21" t="str">
            <v>Power Word Stun</v>
          </cell>
          <cell r="K21" t="str">
            <v>Power Word Kill</v>
          </cell>
        </row>
        <row r="22">
          <cell r="A22" t="str">
            <v>Water</v>
          </cell>
          <cell r="B22" t="str">
            <v>You can turn or destroy fire creatures; rebuke, command, or bolster water creatures 0 times per day as a Supernatural Ability.</v>
          </cell>
          <cell r="C22" t="str">
            <v>Obscuring Mist</v>
          </cell>
          <cell r="D22" t="str">
            <v>Fog Cloud</v>
          </cell>
          <cell r="E22" t="str">
            <v>Water Breathing</v>
          </cell>
          <cell r="F22" t="str">
            <v>Control Water</v>
          </cell>
          <cell r="G22" t="str">
            <v>Ice Storm</v>
          </cell>
          <cell r="H22" t="str">
            <v>Cone of Cold</v>
          </cell>
          <cell r="I22" t="str">
            <v>Acid Fog</v>
          </cell>
          <cell r="J22" t="str">
            <v>Horrid Wilting</v>
          </cell>
          <cell r="K22" t="str">
            <v>Elemental Swarm</v>
          </cell>
        </row>
        <row r="23">
          <cell r="A23" t="str">
            <v>-VD Domains-</v>
          </cell>
        </row>
        <row r="24">
          <cell r="A24" t="str">
            <v>Bestial</v>
          </cell>
          <cell r="B24" t="str">
            <v>Character gains the Scent extraordinary ability.</v>
          </cell>
          <cell r="C24" t="str">
            <v>Magic Fang</v>
          </cell>
          <cell r="D24" t="str">
            <v>Bull's Strength</v>
          </cell>
          <cell r="E24" t="str">
            <v>Magic Fang, Greater</v>
          </cell>
          <cell r="F24" t="str">
            <v>Claws of the Savage</v>
          </cell>
          <cell r="G24" t="str">
            <v>Charm Monster</v>
          </cell>
          <cell r="H24" t="str">
            <v>Hold Monster</v>
          </cell>
          <cell r="I24" t="str">
            <v>Whirlwind of Teeth</v>
          </cell>
          <cell r="J24" t="str">
            <v>Spread of Savagery</v>
          </cell>
          <cell r="K24" t="str">
            <v>Were-doom</v>
          </cell>
        </row>
        <row r="25">
          <cell r="A25" t="str">
            <v>Demonic</v>
          </cell>
          <cell r="B25" t="str">
            <v>Character gains +1 divine bonus on attack and damage rolls for unarmed attacks and attacks with natural weapons.</v>
          </cell>
          <cell r="C25" t="str">
            <v>Demonflesh</v>
          </cell>
          <cell r="D25" t="str">
            <v>Demoncall</v>
          </cell>
          <cell r="E25" t="str">
            <v>Demon Wings</v>
          </cell>
          <cell r="F25" t="str">
            <v>Dimensional Anchor</v>
          </cell>
          <cell r="G25" t="str">
            <v>Planar Binding, Lesser</v>
          </cell>
          <cell r="H25" t="str">
            <v>Planar Binding</v>
          </cell>
          <cell r="I25" t="str">
            <v>Fiendish Clarity</v>
          </cell>
          <cell r="J25" t="str">
            <v>Utterdark</v>
          </cell>
          <cell r="K25" t="str">
            <v>Gate</v>
          </cell>
        </row>
        <row r="26">
          <cell r="A26" t="str">
            <v>Diabolic</v>
          </cell>
          <cell r="B26" t="str">
            <v>Once per day, character can add her class level as a bonus on a Bluff, Diplomacy, Intimidate or Sense Motive check.</v>
          </cell>
          <cell r="C26" t="str">
            <v>Devil's Tail</v>
          </cell>
          <cell r="D26" t="str">
            <v>Devil's Eye</v>
          </cell>
          <cell r="E26" t="str">
            <v>Devil's Ego</v>
          </cell>
          <cell r="F26" t="str">
            <v>Hellfire</v>
          </cell>
          <cell r="G26" t="str">
            <v>Planar Binding, Lesser</v>
          </cell>
          <cell r="H26" t="str">
            <v>Planar Binding</v>
          </cell>
          <cell r="I26" t="str">
            <v>Hellfire Storm</v>
          </cell>
          <cell r="J26" t="str">
            <v>Demand</v>
          </cell>
          <cell r="K26" t="str">
            <v>Gate</v>
          </cell>
        </row>
        <row r="27">
          <cell r="A27" t="str">
            <v>Pain</v>
          </cell>
          <cell r="B27" t="str">
            <v>Character converts damage that he deals in one blow per day into healing for himself, up to 1  point of damage per level.</v>
          </cell>
          <cell r="C27" t="str">
            <v>Angry Ache</v>
          </cell>
          <cell r="D27" t="str">
            <v>Sadism</v>
          </cell>
          <cell r="E27" t="str">
            <v>Wrack</v>
          </cell>
          <cell r="F27" t="str">
            <v>Liquid Pain</v>
          </cell>
          <cell r="G27" t="str">
            <v>Thousand Needles</v>
          </cell>
          <cell r="H27" t="str">
            <v>Pox</v>
          </cell>
          <cell r="I27" t="str">
            <v>Wave of Pain</v>
          </cell>
          <cell r="J27" t="str">
            <v>Symbol</v>
          </cell>
          <cell r="K27" t="str">
            <v>Eternity of Torture</v>
          </cell>
        </row>
        <row r="28">
          <cell r="A28" t="str">
            <v>-ED Domains-</v>
          </cell>
        </row>
        <row r="29">
          <cell r="A29" t="str">
            <v>Celestial</v>
          </cell>
          <cell r="B29" t="str">
            <v>You can smite evil once per day, gaining a +4 bonus to your attack and +0 to damage.</v>
          </cell>
          <cell r="C29" t="str">
            <v>Vision of Heaven</v>
          </cell>
          <cell r="D29" t="str">
            <v>Consecrate</v>
          </cell>
          <cell r="E29" t="str">
            <v>Blessed Sight</v>
          </cell>
          <cell r="F29" t="str">
            <v>Planar Ally, Lesser</v>
          </cell>
          <cell r="G29" t="str">
            <v>Heavenly Lightning</v>
          </cell>
          <cell r="H29" t="str">
            <v>Call Faithful Servants</v>
          </cell>
          <cell r="I29" t="str">
            <v>Heavenly Lightning Storm</v>
          </cell>
          <cell r="J29" t="str">
            <v>Holy Aura</v>
          </cell>
          <cell r="K29" t="str">
            <v>Gate</v>
          </cell>
        </row>
        <row r="30">
          <cell r="A30" t="str">
            <v>Endurance</v>
          </cell>
          <cell r="B30" t="str">
            <v>You can perform a feat of endurance once per day, adding +0 to your Constitution score for one minute as a free action.</v>
          </cell>
          <cell r="C30" t="str">
            <v>Endure Elements</v>
          </cell>
          <cell r="D30" t="str">
            <v>Bear's Endurance</v>
          </cell>
          <cell r="E30" t="str">
            <v>Refreshment</v>
          </cell>
          <cell r="F30" t="str">
            <v>Sustain</v>
          </cell>
          <cell r="G30" t="str">
            <v>Stoneskin</v>
          </cell>
          <cell r="H30" t="str">
            <v>Bear's Endurance, Mass</v>
          </cell>
          <cell r="I30" t="str">
            <v>Globe of Invulnerability</v>
          </cell>
          <cell r="J30" t="str">
            <v>Spell Turning</v>
          </cell>
          <cell r="K30" t="str">
            <v>Iron Body</v>
          </cell>
        </row>
        <row r="31">
          <cell r="A31" t="str">
            <v>Fey</v>
          </cell>
          <cell r="B31" t="str">
            <v>Gain a +4 bonus on saving throws against the spell-like abilities of feys.</v>
          </cell>
          <cell r="C31" t="str">
            <v>Faerie Fire</v>
          </cell>
          <cell r="D31" t="str">
            <v>Charm Person</v>
          </cell>
          <cell r="E31" t="str">
            <v>Inspired Aim</v>
          </cell>
          <cell r="F31" t="str">
            <v>Blinding Beauty</v>
          </cell>
          <cell r="G31" t="str">
            <v>Tree Stride</v>
          </cell>
          <cell r="H31" t="str">
            <v>Heroes' Feast</v>
          </cell>
          <cell r="I31" t="str">
            <v>Liveoak</v>
          </cell>
          <cell r="J31" t="str">
            <v>Unearthly Beauty</v>
          </cell>
          <cell r="K31" t="str">
            <v>Summon Nature's Ally IX</v>
          </cell>
        </row>
        <row r="32">
          <cell r="A32" t="str">
            <v>Herald</v>
          </cell>
          <cell r="B32" t="str">
            <v>Intimidate is a class skill.  You gain a +4 sacred bonus on Diplomacy and Intimidate checks.</v>
          </cell>
          <cell r="C32" t="str">
            <v>Comprehend Languages</v>
          </cell>
          <cell r="D32" t="str">
            <v>Enthrall</v>
          </cell>
          <cell r="E32" t="str">
            <v>Tongues</v>
          </cell>
          <cell r="F32" t="str">
            <v>Sending</v>
          </cell>
          <cell r="G32" t="str">
            <v>Command, Greater</v>
          </cell>
          <cell r="H32" t="str">
            <v>Dream</v>
          </cell>
          <cell r="I32" t="str">
            <v>Aspect of the Deity</v>
          </cell>
          <cell r="J32" t="str">
            <v>Crown of Glory</v>
          </cell>
          <cell r="K32" t="str">
            <v>Visage of the Deity, Greater</v>
          </cell>
        </row>
        <row r="33">
          <cell r="A33" t="str">
            <v>Joy</v>
          </cell>
          <cell r="B33" t="str">
            <v>You gain a +4 sacred bonus on Diplomacy checks.</v>
          </cell>
          <cell r="C33" t="str">
            <v>Vision of Heaven</v>
          </cell>
          <cell r="D33" t="str">
            <v>Elation</v>
          </cell>
          <cell r="E33" t="str">
            <v>Distilled Joy</v>
          </cell>
          <cell r="F33" t="str">
            <v>Good Hope</v>
          </cell>
          <cell r="G33" t="str">
            <v>Chaav's Laugh</v>
          </cell>
          <cell r="H33" t="str">
            <v>Heroism, Greater</v>
          </cell>
          <cell r="I33" t="str">
            <v>Starmantle</v>
          </cell>
          <cell r="J33" t="str">
            <v>Sympathy</v>
          </cell>
          <cell r="K33" t="str">
            <v>Otto's Irresistible Dance</v>
          </cell>
        </row>
        <row r="34">
          <cell r="A34" t="str">
            <v>Pleasure</v>
          </cell>
          <cell r="B34" t="str">
            <v>You are immune to any effect that damages or drains your Charisma.</v>
          </cell>
          <cell r="C34" t="str">
            <v>Remove Fear</v>
          </cell>
          <cell r="D34" t="str">
            <v>Lastai's Caress</v>
          </cell>
          <cell r="E34" t="str">
            <v>Heart's Ease</v>
          </cell>
          <cell r="F34" t="str">
            <v>Remove Fatigue</v>
          </cell>
          <cell r="G34" t="str">
            <v>Eagle's Splendor, Mass</v>
          </cell>
          <cell r="H34" t="str">
            <v>Celestial Blood</v>
          </cell>
          <cell r="I34" t="str">
            <v>Empyreal Ecstacy</v>
          </cell>
          <cell r="J34" t="str">
            <v>Spread of Contentment</v>
          </cell>
          <cell r="K34" t="str">
            <v>Sublime Revelry</v>
          </cell>
        </row>
        <row r="35">
          <cell r="A35" t="str">
            <v xml:space="preserve"> -ES Domains-</v>
          </cell>
        </row>
        <row r="36">
          <cell r="A36" t="str">
            <v>Artifice</v>
          </cell>
          <cell r="B36" t="str">
            <v>Gain +4 competence bonus on Craft check.  You cast creation spells at +1 caster level.</v>
          </cell>
          <cell r="C36" t="str">
            <v>Animate Rope</v>
          </cell>
          <cell r="D36" t="str">
            <v>Wood Shape</v>
          </cell>
          <cell r="E36" t="str">
            <v>Stone Shape</v>
          </cell>
          <cell r="F36" t="str">
            <v>Minor Creation</v>
          </cell>
          <cell r="G36" t="str">
            <v>Fabricate</v>
          </cell>
          <cell r="H36" t="str">
            <v>Major Creation</v>
          </cell>
          <cell r="I36" t="str">
            <v>Hardening</v>
          </cell>
          <cell r="J36" t="str">
            <v>True Creation</v>
          </cell>
          <cell r="K36" t="str">
            <v>Prismatic Sphere</v>
          </cell>
        </row>
        <row r="37">
          <cell r="A37" t="str">
            <v>Commerce</v>
          </cell>
          <cell r="B37" t="str">
            <v>You gain a +10 competence bonus on Profession checks made to earn a living.  Add appraise to your list of cleric class skills.</v>
          </cell>
          <cell r="C37" t="str">
            <v>Comprehend Languages</v>
          </cell>
          <cell r="D37" t="str">
            <v>Zone of Truth</v>
          </cell>
          <cell r="E37" t="str">
            <v>Tongues</v>
          </cell>
          <cell r="F37" t="str">
            <v>Glibness</v>
          </cell>
          <cell r="G37" t="str">
            <v>True Seeing</v>
          </cell>
          <cell r="H37" t="str">
            <v>Leomund's Secret Chest</v>
          </cell>
          <cell r="I37" t="str">
            <v>Refuge</v>
          </cell>
          <cell r="J37" t="str">
            <v>Analyze Dweomer</v>
          </cell>
          <cell r="K37" t="str">
            <v>Polymorph Any Object</v>
          </cell>
        </row>
        <row r="38">
          <cell r="A38" t="str">
            <v>Deathless</v>
          </cell>
          <cell r="B38" t="str">
            <v>Once per day, you can perform a greater rebuking against deathless creatures in place of a regular turning attempt.  Any deathless creatures affected by this are commanded instead of rebuked.</v>
          </cell>
          <cell r="C38" t="str">
            <v>Detect Undead</v>
          </cell>
          <cell r="D38" t="str">
            <v>Consecrate</v>
          </cell>
          <cell r="E38" t="str">
            <v>Halt Deathless</v>
          </cell>
          <cell r="F38" t="str">
            <v>Spirit Steed</v>
          </cell>
          <cell r="G38" t="str">
            <v>Hallow</v>
          </cell>
          <cell r="H38" t="str">
            <v>Create Deathless</v>
          </cell>
          <cell r="I38" t="str">
            <v>Control Deathless</v>
          </cell>
          <cell r="J38" t="str">
            <v>Create Greater Deathless</v>
          </cell>
          <cell r="K38" t="str">
            <v>Hero's Blade</v>
          </cell>
        </row>
        <row r="39">
          <cell r="A39" t="str">
            <v>Decay</v>
          </cell>
          <cell r="B39" t="str">
            <v>You may use a touch of decay once per day.  You must succeed on a melee touch attack to deal 1d4 points of Constitution damage to living creatures, or 2d6+0 damage to undead, constructs or objects.</v>
          </cell>
          <cell r="C39" t="str">
            <v>Doom</v>
          </cell>
          <cell r="D39" t="str">
            <v>Ray of Enfeeblement</v>
          </cell>
          <cell r="E39" t="str">
            <v>Contagion</v>
          </cell>
          <cell r="F39" t="str">
            <v>Enervation</v>
          </cell>
          <cell r="G39" t="str">
            <v>Blight</v>
          </cell>
          <cell r="H39" t="str">
            <v>Antilife Shell</v>
          </cell>
          <cell r="I39" t="str">
            <v>Withering Palm</v>
          </cell>
          <cell r="J39" t="str">
            <v>Horrid Wilting</v>
          </cell>
          <cell r="K39" t="str">
            <v>Energy Drain</v>
          </cell>
        </row>
        <row r="40">
          <cell r="A40" t="str">
            <v>Dragon Below</v>
          </cell>
          <cell r="B40" t="str">
            <v>You gain Augment Summoning as a bonus feat.</v>
          </cell>
          <cell r="C40" t="str">
            <v>Cause Fear</v>
          </cell>
          <cell r="D40" t="str">
            <v>Death Knell</v>
          </cell>
          <cell r="E40" t="str">
            <v>Bestow Curse</v>
          </cell>
          <cell r="F40" t="str">
            <v>Planar Ally, Lesser</v>
          </cell>
          <cell r="G40" t="str">
            <v>Slay Living</v>
          </cell>
          <cell r="H40" t="str">
            <v>Planar Ally</v>
          </cell>
          <cell r="I40" t="str">
            <v>Blasphemy</v>
          </cell>
          <cell r="J40" t="str">
            <v>Planar Ally, Greater</v>
          </cell>
          <cell r="K40" t="str">
            <v>Gate</v>
          </cell>
        </row>
        <row r="41">
          <cell r="A41" t="str">
            <v>Exorcism</v>
          </cell>
          <cell r="B41" t="str">
            <v>You have the supernatural ability to force possessing spirits out of the bodies they inhabit.</v>
          </cell>
          <cell r="C41" t="str">
            <v>Protection from Evil</v>
          </cell>
          <cell r="D41" t="str">
            <v>Magic Circle against Evil</v>
          </cell>
          <cell r="E41" t="str">
            <v>Remove Curse</v>
          </cell>
          <cell r="F41" t="str">
            <v>Dismissal</v>
          </cell>
          <cell r="G41" t="str">
            <v>Dispel Evil</v>
          </cell>
          <cell r="H41" t="str">
            <v>Banishment</v>
          </cell>
          <cell r="I41" t="str">
            <v>Holy Word</v>
          </cell>
          <cell r="J41" t="str">
            <v>Holy Aura</v>
          </cell>
          <cell r="K41" t="str">
            <v>Freedom</v>
          </cell>
        </row>
        <row r="42">
          <cell r="A42" t="str">
            <v>Feast</v>
          </cell>
          <cell r="B42" t="str">
            <v>You have immunity to ingested poisons and to diseases spread by ingestion.</v>
          </cell>
          <cell r="C42" t="str">
            <v>Goodberry</v>
          </cell>
          <cell r="D42" t="str">
            <v>Delay Poison</v>
          </cell>
          <cell r="E42" t="str">
            <v>Create Food and Water</v>
          </cell>
          <cell r="F42" t="str">
            <v>Neutralize Poison</v>
          </cell>
          <cell r="G42" t="str">
            <v>Leomund's Secure Shelter</v>
          </cell>
          <cell r="H42" t="str">
            <v>Heroes' Feast</v>
          </cell>
          <cell r="I42" t="str">
            <v>Mordenkainen's Magnificent Mansion</v>
          </cell>
          <cell r="J42" t="str">
            <v>Detoxify</v>
          </cell>
          <cell r="K42" t="str">
            <v>Feast of Champions</v>
          </cell>
        </row>
        <row r="43">
          <cell r="A43" t="str">
            <v>Life</v>
          </cell>
          <cell r="B43" t="str">
            <v>Once per day, you can grant 1d6+0 temporary hit points to a creature you touch.  These temporary hit points last for a maximum of  0 hours.</v>
          </cell>
          <cell r="C43" t="str">
            <v>Hide from Undead</v>
          </cell>
          <cell r="D43" t="str">
            <v>Restoration, Lesser</v>
          </cell>
          <cell r="E43" t="str">
            <v>Plant Growth</v>
          </cell>
          <cell r="F43" t="str">
            <v>Death Ward</v>
          </cell>
          <cell r="G43" t="str">
            <v>Disrupting Weapon</v>
          </cell>
          <cell r="H43" t="str">
            <v>Animate Objects</v>
          </cell>
          <cell r="I43" t="str">
            <v>Regenerate</v>
          </cell>
          <cell r="J43" t="str">
            <v>Animate Plants</v>
          </cell>
          <cell r="K43" t="str">
            <v>Heal, Mass</v>
          </cell>
        </row>
        <row r="44">
          <cell r="A44" t="str">
            <v>Meditation</v>
          </cell>
          <cell r="B44" t="str">
            <v>Once per day, you can cast one spell as though it had the Empower Spell feat applied to it.  However, you cast the spell at its normal level, not two levels higher, and use the normal casting time of the spell.  You need not know the Empower Spell feat to use this ability.</v>
          </cell>
          <cell r="C44" t="str">
            <v>Comprehend Languages</v>
          </cell>
          <cell r="D44" t="str">
            <v>Owl's Wisdom</v>
          </cell>
          <cell r="E44" t="str">
            <v>Locate Object</v>
          </cell>
          <cell r="F44" t="str">
            <v>Tongues</v>
          </cell>
          <cell r="G44" t="str">
            <v>Spell Resistance</v>
          </cell>
          <cell r="H44" t="str">
            <v>Find the Path</v>
          </cell>
          <cell r="I44" t="str">
            <v>Spell Turning</v>
          </cell>
          <cell r="J44" t="str">
            <v>Mind Blank</v>
          </cell>
          <cell r="K44" t="str">
            <v>Astral Projection</v>
          </cell>
        </row>
        <row r="45">
          <cell r="A45" t="str">
            <v>Necromancer</v>
          </cell>
          <cell r="B45" t="str">
            <v>You cast necromancy spells at +1 caster level.</v>
          </cell>
          <cell r="C45" t="str">
            <v>Ray of Enfeeblement</v>
          </cell>
          <cell r="D45" t="str">
            <v>Command Undead</v>
          </cell>
          <cell r="E45" t="str">
            <v>Vampiric Touch</v>
          </cell>
          <cell r="F45" t="str">
            <v>Enervation</v>
          </cell>
          <cell r="G45" t="str">
            <v>Waves of Fatigue</v>
          </cell>
          <cell r="H45" t="str">
            <v>Eyebite</v>
          </cell>
          <cell r="I45" t="str">
            <v>Control Undead</v>
          </cell>
          <cell r="J45" t="str">
            <v>Horrid Wilting</v>
          </cell>
          <cell r="K45" t="str">
            <v>Energy Drain</v>
          </cell>
        </row>
        <row r="46">
          <cell r="A46" t="str">
            <v>Passion</v>
          </cell>
          <cell r="B46" t="str">
            <v>For a total time per day of 0 rounds, as a free action you can act as if under the effect of the Rage spell.  This granted power is a supernatural abiity.</v>
          </cell>
          <cell r="C46" t="str">
            <v>Cause Fear</v>
          </cell>
          <cell r="D46" t="str">
            <v>Tasha's Hideous Laughter</v>
          </cell>
          <cell r="E46" t="str">
            <v>Confusion</v>
          </cell>
          <cell r="F46" t="str">
            <v>Crushing Despair</v>
          </cell>
          <cell r="G46" t="str">
            <v>Command, Greater</v>
          </cell>
          <cell r="H46" t="str">
            <v>Heroism, Greater</v>
          </cell>
          <cell r="I46" t="str">
            <v>Song of Discord</v>
          </cell>
          <cell r="J46" t="str">
            <v>Otto's Irresistable Dance</v>
          </cell>
          <cell r="K46" t="str">
            <v>Dominate Monster</v>
          </cell>
        </row>
        <row r="47">
          <cell r="A47" t="str">
            <v>Shadow</v>
          </cell>
          <cell r="B47" t="str">
            <v>Gain Blind-Fight as a bonus feat.</v>
          </cell>
          <cell r="C47" t="str">
            <v>Obscuring Mist</v>
          </cell>
          <cell r="D47" t="str">
            <v>Darkness</v>
          </cell>
          <cell r="E47" t="str">
            <v>Deeper Darkness</v>
          </cell>
          <cell r="F47" t="str">
            <v>Shadow Conjuration</v>
          </cell>
          <cell r="G47" t="str">
            <v>Shadow Evocation</v>
          </cell>
          <cell r="H47" t="str">
            <v>Shadow Walk</v>
          </cell>
          <cell r="I47" t="str">
            <v>Shadow Conjuration, Greater</v>
          </cell>
          <cell r="J47" t="str">
            <v>Shadow Evocation, Greater</v>
          </cell>
          <cell r="K47" t="str">
            <v>Shades</v>
          </cell>
        </row>
        <row r="48">
          <cell r="A48" t="str">
            <v>Weather</v>
          </cell>
          <cell r="B48" t="str">
            <v>Your vision is unobstructed by nonmagical weather conditions.  Add Survival to your list of cleric class skills.  You gain a +2 bonus on all weather related Survival checks.</v>
          </cell>
          <cell r="C48" t="str">
            <v>Obscuring Mist</v>
          </cell>
          <cell r="D48" t="str">
            <v>Fog Cloud</v>
          </cell>
          <cell r="E48" t="str">
            <v>Call Lightning</v>
          </cell>
          <cell r="F48" t="str">
            <v>Sleet Storm</v>
          </cell>
          <cell r="G48" t="str">
            <v>Call Lightning Storm</v>
          </cell>
          <cell r="H48" t="str">
            <v>Control Winds</v>
          </cell>
          <cell r="I48" t="str">
            <v>Control Weather</v>
          </cell>
          <cell r="J48" t="str">
            <v>Whirlwind</v>
          </cell>
          <cell r="K48" t="str">
            <v>Storm of Vengeance</v>
          </cell>
        </row>
        <row r="49">
          <cell r="A49" t="str">
            <v>-FB Domains-</v>
          </cell>
        </row>
        <row r="50">
          <cell r="A50" t="str">
            <v>Winter</v>
          </cell>
          <cell r="B50" t="str">
            <v>You gain a +2 Sacred bonus to all wisdom-based skills (during the winter season).</v>
          </cell>
          <cell r="C50" t="str">
            <v>Snowsight</v>
          </cell>
          <cell r="D50" t="str">
            <v>Snow Walk</v>
          </cell>
          <cell r="E50" t="str">
            <v>Winter's Embrace</v>
          </cell>
          <cell r="F50" t="str">
            <v>Ice Storm</v>
          </cell>
          <cell r="G50" t="str">
            <v>Blizzard</v>
          </cell>
          <cell r="H50" t="str">
            <v>Death Hail</v>
          </cell>
          <cell r="I50" t="str">
            <v>Control Weather</v>
          </cell>
          <cell r="J50" t="str">
            <v>Summon Giants</v>
          </cell>
          <cell r="K50" t="str">
            <v>Fimbulwinter</v>
          </cell>
        </row>
        <row r="51">
          <cell r="A51" t="str">
            <v>-RD Domains-</v>
          </cell>
        </row>
        <row r="52">
          <cell r="A52" t="str">
            <v>City</v>
          </cell>
          <cell r="B52" t="str">
            <v>Add Gather Info and Knowledge: Local to your cleric skill list.</v>
          </cell>
          <cell r="C52" t="str">
            <v>Rooftop Strider</v>
          </cell>
          <cell r="D52" t="str">
            <v>City Lights</v>
          </cell>
          <cell r="E52" t="str">
            <v>Winding Alleys</v>
          </cell>
          <cell r="F52" t="str">
            <v>Commune with City</v>
          </cell>
          <cell r="G52" t="str">
            <v>Skyline Runner</v>
          </cell>
          <cell r="H52" t="str">
            <v>City Stride</v>
          </cell>
          <cell r="I52" t="str">
            <v>Urban Shield</v>
          </cell>
          <cell r="J52" t="str">
            <v>City's Might</v>
          </cell>
          <cell r="K52" t="str">
            <v>Animate City</v>
          </cell>
        </row>
        <row r="53">
          <cell r="A53" t="str">
            <v>Destiny</v>
          </cell>
          <cell r="B53" t="str">
            <v>Grant a reroll (attack, save, ability check, or skill check to a willing creature (not you) within 30 ft.</v>
          </cell>
          <cell r="C53" t="str">
            <v>Omen of Peril</v>
          </cell>
          <cell r="D53" t="str">
            <v>Augury</v>
          </cell>
          <cell r="E53" t="str">
            <v>Delay Death</v>
          </cell>
          <cell r="F53" t="str">
            <v>Bestow Curse</v>
          </cell>
          <cell r="G53" t="str">
            <v>Stalwart Pact</v>
          </cell>
          <cell r="H53" t="str">
            <v>Warp Destiny</v>
          </cell>
          <cell r="I53" t="str">
            <v>Bestow Curse, Greater</v>
          </cell>
          <cell r="J53" t="str">
            <v>Moment of Prescience</v>
          </cell>
          <cell r="K53" t="str">
            <v>Choose Destiny</v>
          </cell>
        </row>
        <row r="54">
          <cell r="A54" t="str">
            <v>-RW Domains-</v>
          </cell>
        </row>
        <row r="55">
          <cell r="A55" t="str">
            <v>Sky</v>
          </cell>
          <cell r="B55" t="str">
            <v>Fly speed improves by 5 ft.  Add Spot to your list of cleric skills</v>
          </cell>
          <cell r="C55" t="str">
            <v>Raptor's Sight</v>
          </cell>
          <cell r="D55" t="str">
            <v>Summon Dire Hawk</v>
          </cell>
          <cell r="E55" t="str">
            <v>Enduring Flight</v>
          </cell>
          <cell r="F55" t="str">
            <v>Aerial Alacrity</v>
          </cell>
          <cell r="G55" t="str">
            <v>Control Winds</v>
          </cell>
          <cell r="H55" t="str">
            <v>Wind Walk</v>
          </cell>
          <cell r="I55" t="str">
            <v>Reverse Gravity</v>
          </cell>
          <cell r="J55" t="str">
            <v>Mastery of the Sky</v>
          </cell>
          <cell r="K55" t="str">
            <v>Summon Devoted Roc</v>
          </cell>
        </row>
        <row r="56">
          <cell r="A56" t="str">
            <v>-SS Domains-</v>
          </cell>
        </row>
        <row r="57">
          <cell r="A57" t="str">
            <v>Repose</v>
          </cell>
          <cell r="B57" t="str">
            <v>You may use death touch once per day.  If you touch your victim, roll 0d6.  If this at least equals the victim's hit points, it dies.</v>
          </cell>
          <cell r="C57" t="str">
            <v>Deathwatch</v>
          </cell>
          <cell r="D57" t="str">
            <v>Gentle Repose</v>
          </cell>
          <cell r="E57" t="str">
            <v>Speak with Dead</v>
          </cell>
          <cell r="F57" t="str">
            <v>Discern Lies</v>
          </cell>
          <cell r="G57" t="str">
            <v>Command, Greater</v>
          </cell>
          <cell r="H57" t="str">
            <v>Undeath to Death</v>
          </cell>
          <cell r="I57" t="str">
            <v>Destruction</v>
          </cell>
          <cell r="J57" t="str">
            <v>Surelife</v>
          </cell>
          <cell r="K57" t="str">
            <v>Wail of the Banshee</v>
          </cell>
        </row>
        <row r="58">
          <cell r="A58" t="str">
            <v>Sand</v>
          </cell>
          <cell r="B58" t="str">
            <v>Once per day you can shape a small amount of sand into any solid object you can imagine, up to 8 cubic feet in volume.  This effect lasts for 0 minutes.</v>
          </cell>
          <cell r="C58" t="str">
            <v>Waste Strider</v>
          </cell>
          <cell r="D58" t="str">
            <v>Black Sand</v>
          </cell>
          <cell r="E58" t="str">
            <v>Haboob</v>
          </cell>
          <cell r="F58" t="str">
            <v>Blast of Sand</v>
          </cell>
          <cell r="G58" t="str">
            <v>Flaywind Burst</v>
          </cell>
          <cell r="H58" t="str">
            <v>Awaken Sand</v>
          </cell>
          <cell r="I58" t="str">
            <v>Vitrify</v>
          </cell>
          <cell r="J58" t="str">
            <v>Desert Binding</v>
          </cell>
          <cell r="K58" t="str">
            <v>Summon Desert Ally IX</v>
          </cell>
        </row>
        <row r="59">
          <cell r="A59" t="str">
            <v>Summer</v>
          </cell>
          <cell r="B59" t="str">
            <v>You are considered a native of the waste for purposes of heat resistance.  During the summer season, you gain +2 bonus on al Wisdom-based skill checks.</v>
          </cell>
          <cell r="C59" t="str">
            <v>Impede Sun's Brilliance</v>
          </cell>
          <cell r="D59" t="str">
            <v>Sunstroke</v>
          </cell>
          <cell r="E59" t="str">
            <v>Protection from Dessication</v>
          </cell>
          <cell r="F59" t="str">
            <v>Skin of the Cactus</v>
          </cell>
          <cell r="G59" t="str">
            <v>Unearthly Heat</v>
          </cell>
          <cell r="H59" t="str">
            <v>Sunbeam</v>
          </cell>
          <cell r="I59" t="str">
            <v>Control Weather</v>
          </cell>
          <cell r="J59" t="str">
            <v>Sunburst</v>
          </cell>
          <cell r="K59" t="str">
            <v>Storm of Vengeance</v>
          </cell>
        </row>
        <row r="60">
          <cell r="A60" t="str">
            <v>Thirst</v>
          </cell>
          <cell r="B60" t="str">
            <v>Rebuke or command oozes as an evil cleric rebukes or commands undead. 2 times per day as a supernatural ability. You also gain a +2 bonus on Constitution checks to avoid dehydration.</v>
          </cell>
          <cell r="C60" t="str">
            <v>Parching Touch</v>
          </cell>
          <cell r="D60" t="str">
            <v>Desiccate</v>
          </cell>
          <cell r="E60" t="str">
            <v>Torment Thirst</v>
          </cell>
          <cell r="F60" t="str">
            <v>Dispel Water</v>
          </cell>
          <cell r="G60" t="str">
            <v>Desiccate, Mass</v>
          </cell>
          <cell r="H60" t="str">
            <v>Symbol of Thirst</v>
          </cell>
          <cell r="I60" t="str">
            <v>Mephit Mob</v>
          </cell>
          <cell r="J60" t="str">
            <v>Horrid Wilting</v>
          </cell>
          <cell r="K60" t="str">
            <v>Energy Drain</v>
          </cell>
        </row>
        <row r="61">
          <cell r="A61" t="str">
            <v>-LM Domains-</v>
          </cell>
        </row>
        <row r="62">
          <cell r="A62" t="str">
            <v>Corruption</v>
          </cell>
          <cell r="B62" t="str">
            <v>Once per day, make a melee touch attack to deal 0d6 damage and sicken target for 1 round.</v>
          </cell>
          <cell r="C62" t="str">
            <v>Doom</v>
          </cell>
          <cell r="D62" t="str">
            <v>Blindness/Deafness</v>
          </cell>
          <cell r="E62" t="str">
            <v>Contagion</v>
          </cell>
          <cell r="F62" t="str">
            <v>Morality Undone</v>
          </cell>
          <cell r="G62" t="str">
            <v>Feeblemind</v>
          </cell>
          <cell r="H62" t="str">
            <v>Pox</v>
          </cell>
          <cell r="I62" t="str">
            <v>Insanity</v>
          </cell>
          <cell r="J62" t="str">
            <v>Befoul</v>
          </cell>
          <cell r="K62" t="str">
            <v>Despoil</v>
          </cell>
        </row>
        <row r="63">
          <cell r="A63" t="str">
            <v>Vile Darkness</v>
          </cell>
          <cell r="B63" t="str">
            <v>Free Blind-Fight feat.</v>
          </cell>
          <cell r="C63" t="str">
            <v>Darkvision</v>
          </cell>
          <cell r="D63" t="str">
            <v>Darkbolt</v>
          </cell>
          <cell r="E63" t="str">
            <v>Deeper Darkness</v>
          </cell>
          <cell r="F63" t="str">
            <v>Damning Darkness</v>
          </cell>
          <cell r="G63" t="str">
            <v>Evard's Black Tentacles</v>
          </cell>
          <cell r="H63" t="str">
            <v>Wall of Force</v>
          </cell>
          <cell r="I63" t="str">
            <v>Shadow Walk</v>
          </cell>
          <cell r="J63" t="str">
            <v>Utterdark</v>
          </cell>
          <cell r="K63" t="str">
            <v>Screen</v>
          </cell>
        </row>
        <row r="64">
          <cell r="A64" t="str">
            <v>-SW Domains-</v>
          </cell>
        </row>
        <row r="65">
          <cell r="A65" t="str">
            <v>Blackwater</v>
          </cell>
          <cell r="B65" t="str">
            <v>You are immune to pressure damage from descending into even the greatest of oceanic depths.</v>
          </cell>
          <cell r="C65" t="str">
            <v>Cause Fear</v>
          </cell>
          <cell r="D65" t="str">
            <v>Pressure Sphere</v>
          </cell>
          <cell r="E65" t="str">
            <v>Evard's Black Tentacles</v>
          </cell>
          <cell r="F65" t="str">
            <v>Transformation of the Deeps</v>
          </cell>
          <cell r="G65" t="str">
            <v>Blackwater Tentacle</v>
          </cell>
          <cell r="H65" t="str">
            <v>Blackwater Taint</v>
          </cell>
          <cell r="I65" t="str">
            <v>Dark Tide</v>
          </cell>
          <cell r="J65" t="str">
            <v>Maelstrom</v>
          </cell>
          <cell r="K65" t="str">
            <v>Doom of the Seas</v>
          </cell>
        </row>
        <row r="66">
          <cell r="A66" t="str">
            <v>Seafolk</v>
          </cell>
          <cell r="B66" t="str">
            <v>You gain Expert Swimmer or Rapid Swimming (your choice) as a bonus feat.</v>
          </cell>
          <cell r="C66" t="str">
            <v>Quickswim</v>
          </cell>
          <cell r="D66" t="str">
            <v>Fins to Feet</v>
          </cell>
          <cell r="E66" t="str">
            <v>Scales of the Sealord</v>
          </cell>
          <cell r="F66" t="str">
            <v>Siren's Call</v>
          </cell>
          <cell r="G66" t="str">
            <v>Commune with Nature</v>
          </cell>
          <cell r="H66" t="str">
            <v>Airy Water</v>
          </cell>
          <cell r="I66" t="str">
            <v>Megalodon Empowerment</v>
          </cell>
          <cell r="J66" t="str">
            <v>Depthsurge</v>
          </cell>
          <cell r="K66" t="str">
            <v>Foresight</v>
          </cell>
        </row>
        <row r="67">
          <cell r="A67" t="str">
            <v>-Heroes of Horror Domains-</v>
          </cell>
        </row>
        <row r="68">
          <cell r="A68" t="str">
            <v>Spite</v>
          </cell>
          <cell r="B68" t="str">
            <v>Once per day, make a melee touch attack to deal damage equal to the damage the target dealt to you in the last round, to a mximum of 5 hp per divine caster level you possess</v>
          </cell>
          <cell r="C68" t="str">
            <v>Bestow Wound</v>
          </cell>
          <cell r="D68" t="str">
            <v>Rage</v>
          </cell>
          <cell r="E68" t="str">
            <v>Vampiric Touch</v>
          </cell>
          <cell r="F68" t="str">
            <v>Procouncement of Fate</v>
          </cell>
          <cell r="G68" t="str">
            <v>Fire in the Blood</v>
          </cell>
          <cell r="H68" t="str">
            <v>Cloak of Hate</v>
          </cell>
          <cell r="I68" t="str">
            <v>Pact of Return</v>
          </cell>
          <cell r="J68" t="str">
            <v>Mantle of Pure Spite</v>
          </cell>
          <cell r="K68" t="str">
            <v>Imprison Soul</v>
          </cell>
        </row>
        <row r="69">
          <cell r="A69" t="str">
            <v>-SpC Domains-</v>
          </cell>
        </row>
        <row r="70">
          <cell r="A70" t="str">
            <v>Balance</v>
          </cell>
          <cell r="B70" t="str">
            <v>Once per day, as a free action, you may add your Wisdom modifier(-1) to your Armor Class. This bonus lasts for 0 rounds.</v>
          </cell>
          <cell r="C70" t="str">
            <v>Make Whole</v>
          </cell>
          <cell r="D70" t="str">
            <v>Calm Emotions</v>
          </cell>
          <cell r="E70" t="str">
            <v>Clarity of Mind</v>
          </cell>
          <cell r="F70" t="str">
            <v>Dismissal</v>
          </cell>
          <cell r="G70" t="str">
            <v>Sanctuary, Mass</v>
          </cell>
          <cell r="H70" t="str">
            <v>Banishment</v>
          </cell>
          <cell r="I70" t="str">
            <v>Word of Balance</v>
          </cell>
          <cell r="J70" t="str">
            <v>Protection from Spells</v>
          </cell>
          <cell r="K70" t="str">
            <v>Weighed in the Balance</v>
          </cell>
        </row>
        <row r="71">
          <cell r="A71" t="str">
            <v>Cavern</v>
          </cell>
          <cell r="B71" t="str">
            <v>You gain the dwarf ability of stonecunning. If you already have stonecunning, your racial bonus for stonecunning increases to +4 on checks to notice unusual stonework.</v>
          </cell>
          <cell r="C71" t="str">
            <v>Detect Secret Doors</v>
          </cell>
          <cell r="D71" t="str">
            <v>Darkness</v>
          </cell>
          <cell r="E71" t="str">
            <v>Meld into Stone</v>
          </cell>
          <cell r="F71" t="str">
            <v>Leomund's Secure Shelter</v>
          </cell>
          <cell r="G71" t="str">
            <v>Passwall</v>
          </cell>
          <cell r="H71" t="str">
            <v>Find the Path</v>
          </cell>
          <cell r="I71" t="str">
            <v>Maw of Stone</v>
          </cell>
          <cell r="J71" t="str">
            <v>Earthquake</v>
          </cell>
          <cell r="K71" t="str">
            <v>Imprisonment</v>
          </cell>
        </row>
        <row r="72">
          <cell r="A72" t="str">
            <v>Celerity</v>
          </cell>
          <cell r="B72" t="str">
            <v>Your land speed is faster than the normal for your race by 10 ft. This benefit is lost if you are wearing medium or heavy armor or carrying a medium or heavy load.</v>
          </cell>
          <cell r="C72" t="str">
            <v>Expeditious Retreat</v>
          </cell>
          <cell r="D72" t="str">
            <v>Cat's Grace</v>
          </cell>
          <cell r="E72" t="str">
            <v>Blur</v>
          </cell>
          <cell r="F72" t="str">
            <v>Haste</v>
          </cell>
          <cell r="G72" t="str">
            <v>Tree Stride</v>
          </cell>
          <cell r="H72" t="str">
            <v>Wind Walk</v>
          </cell>
          <cell r="I72" t="str">
            <v>Cat's Grace, Mass</v>
          </cell>
          <cell r="J72" t="str">
            <v>Blink, Greater</v>
          </cell>
          <cell r="K72" t="str">
            <v>Time Stop</v>
          </cell>
        </row>
        <row r="73">
          <cell r="A73" t="str">
            <v>Charm</v>
          </cell>
          <cell r="B73" t="str">
            <v>You can boost your Charisma by 4 points once per day.  Activating this power is a free action.  The Charisma increase lasts 1 minute.</v>
          </cell>
          <cell r="C73" t="str">
            <v>Charm Person</v>
          </cell>
          <cell r="D73" t="str">
            <v>Calm Emotions</v>
          </cell>
          <cell r="E73" t="str">
            <v>Suggestion</v>
          </cell>
          <cell r="F73" t="str">
            <v>Good Hope</v>
          </cell>
          <cell r="G73" t="str">
            <v>Charm Monster</v>
          </cell>
          <cell r="H73" t="str">
            <v>Geas/Quest</v>
          </cell>
          <cell r="I73" t="str">
            <v>Insanity</v>
          </cell>
          <cell r="J73" t="str">
            <v>Demand</v>
          </cell>
          <cell r="K73" t="str">
            <v>Dominate Monster</v>
          </cell>
        </row>
        <row r="74">
          <cell r="A74" t="str">
            <v>Cold</v>
          </cell>
          <cell r="B74" t="str">
            <v>As a supernatural ability you can turn/destroy fire creatures and rebuke/command cold creatures 0 times per day.</v>
          </cell>
          <cell r="C74" t="str">
            <v>Chill Touch</v>
          </cell>
          <cell r="D74" t="str">
            <v>Chill Metal</v>
          </cell>
          <cell r="E74" t="str">
            <v>Sleet Storm</v>
          </cell>
          <cell r="F74" t="str">
            <v>Ice Storm</v>
          </cell>
          <cell r="G74" t="str">
            <v>Wall of Ice</v>
          </cell>
          <cell r="H74" t="str">
            <v>Cone of Cold</v>
          </cell>
          <cell r="I74" t="str">
            <v>Control Weather</v>
          </cell>
          <cell r="J74" t="str">
            <v>Polar Ray</v>
          </cell>
          <cell r="K74" t="str">
            <v>Obedient Avalanche</v>
          </cell>
        </row>
        <row r="75">
          <cell r="A75" t="str">
            <v>Community</v>
          </cell>
          <cell r="B75" t="str">
            <v>You can use the calm emotions spell as a spell-like ability once per day.  You also gain a +2 bonus on Diplomacy checks.</v>
          </cell>
          <cell r="C75" t="str">
            <v>Bless</v>
          </cell>
          <cell r="D75" t="str">
            <v>Status</v>
          </cell>
          <cell r="E75" t="str">
            <v>Prayer</v>
          </cell>
          <cell r="F75" t="str">
            <v>Tongues</v>
          </cell>
          <cell r="G75" t="str">
            <v>Rary's Telepathic Bond</v>
          </cell>
          <cell r="H75" t="str">
            <v>Heroes' Feast</v>
          </cell>
          <cell r="I75" t="str">
            <v>Refuge</v>
          </cell>
          <cell r="J75" t="str">
            <v>Morenkainen's Magnificent Mansion</v>
          </cell>
          <cell r="K75" t="str">
            <v>Heal, Mass</v>
          </cell>
        </row>
        <row r="76">
          <cell r="A76" t="str">
            <v>Competition</v>
          </cell>
          <cell r="B76" t="str">
            <v>As an extraordinary ability you gain a +1 bonus on all opposed checks you make.</v>
          </cell>
          <cell r="C76" t="str">
            <v>Remove Fear</v>
          </cell>
          <cell r="D76" t="str">
            <v>Zeal</v>
          </cell>
          <cell r="E76" t="str">
            <v>Prayer</v>
          </cell>
          <cell r="F76" t="str">
            <v>Divine Power</v>
          </cell>
          <cell r="G76" t="str">
            <v>Righteous Might</v>
          </cell>
          <cell r="H76" t="str">
            <v>Zealot Pact</v>
          </cell>
          <cell r="I76" t="str">
            <v>Regenerate</v>
          </cell>
          <cell r="J76" t="str">
            <v>Moment of Prescience</v>
          </cell>
          <cell r="K76" t="str">
            <v>Visage of the Deity, Greater</v>
          </cell>
        </row>
        <row r="77">
          <cell r="A77" t="str">
            <v>Courage</v>
          </cell>
          <cell r="B77" t="str">
            <v>Your radiate an aura of courage that grants all allies within 10 feet (including yourself) a +4 morale bonus on saving throws against fear effects. This supernatural ability functions while you are conscious.</v>
          </cell>
          <cell r="C77" t="str">
            <v>Remove Fear</v>
          </cell>
          <cell r="D77" t="str">
            <v>Aid</v>
          </cell>
          <cell r="E77" t="str">
            <v>Cloak of Bravery</v>
          </cell>
          <cell r="F77" t="str">
            <v>Heroism</v>
          </cell>
          <cell r="G77" t="str">
            <v>Valiant Fury</v>
          </cell>
          <cell r="H77" t="str">
            <v>Heroes' Feast</v>
          </cell>
          <cell r="I77" t="str">
            <v>Heroism, Greater</v>
          </cell>
          <cell r="J77" t="str">
            <v>Lion's Roar</v>
          </cell>
          <cell r="K77" t="str">
            <v>Cloak of Bravery, Greater</v>
          </cell>
        </row>
        <row r="78">
          <cell r="A78" t="str">
            <v>Craft</v>
          </cell>
          <cell r="B78" t="str">
            <v>You cast Conjuration (creation) spells at +1 caster level and gain Skill Focus in the Craft skill of your choice.</v>
          </cell>
          <cell r="C78" t="str">
            <v>Animate Rope</v>
          </cell>
          <cell r="D78" t="str">
            <v>Wood Shape</v>
          </cell>
          <cell r="E78" t="str">
            <v>Stone Shape</v>
          </cell>
          <cell r="F78" t="str">
            <v>Minor Creation</v>
          </cell>
          <cell r="G78" t="str">
            <v>Wall of Stone</v>
          </cell>
          <cell r="H78" t="str">
            <v>Fantastic Machine</v>
          </cell>
          <cell r="I78" t="str">
            <v>Major Creation</v>
          </cell>
          <cell r="J78" t="str">
            <v>Forcecage</v>
          </cell>
          <cell r="K78" t="str">
            <v>Fantastic Machine, Greater</v>
          </cell>
        </row>
        <row r="79">
          <cell r="A79" t="str">
            <v>Creation</v>
          </cell>
          <cell r="B79" t="str">
            <v>You cast Conjuration (creation) spells at +1 caster level.</v>
          </cell>
          <cell r="C79" t="str">
            <v>Create Water</v>
          </cell>
          <cell r="D79" t="str">
            <v>Minor Image</v>
          </cell>
          <cell r="E79" t="str">
            <v>Create Food and Water</v>
          </cell>
          <cell r="F79" t="str">
            <v>Minor Creation</v>
          </cell>
          <cell r="G79" t="str">
            <v>Major Creation</v>
          </cell>
          <cell r="H79" t="str">
            <v>Heroes' Feast</v>
          </cell>
          <cell r="I79" t="str">
            <v>Permanent Image</v>
          </cell>
          <cell r="J79" t="str">
            <v>True Creation</v>
          </cell>
          <cell r="K79" t="str">
            <v>Pavilion of Grandeur</v>
          </cell>
        </row>
        <row r="80">
          <cell r="A80" t="str">
            <v>Darkness</v>
          </cell>
          <cell r="B80" t="str">
            <v>Free Blind-Fight feat.</v>
          </cell>
          <cell r="C80" t="str">
            <v>Obscuring Mist</v>
          </cell>
          <cell r="D80" t="str">
            <v>Blindness/Deafness</v>
          </cell>
          <cell r="E80" t="str">
            <v>Blacklight</v>
          </cell>
          <cell r="F80" t="str">
            <v>Armor of Darkness</v>
          </cell>
          <cell r="G80" t="str">
            <v>Darkbolt</v>
          </cell>
          <cell r="H80" t="str">
            <v>Prying Eyes</v>
          </cell>
          <cell r="I80" t="str">
            <v>Nightmare</v>
          </cell>
          <cell r="J80" t="str">
            <v>Power Word Blind</v>
          </cell>
          <cell r="K80" t="str">
            <v>Power Word Kill</v>
          </cell>
        </row>
        <row r="81">
          <cell r="A81" t="str">
            <v>Deathbound</v>
          </cell>
          <cell r="B81" t="str">
            <v>Your limit for creating undead animated with spells increases to three times your caster level instead of the normal two times caster level</v>
          </cell>
          <cell r="C81" t="str">
            <v>Chill of the Grave</v>
          </cell>
          <cell r="D81" t="str">
            <v>Blade of Pain and Fear</v>
          </cell>
          <cell r="E81" t="str">
            <v>Fangs of the Vampire King</v>
          </cell>
          <cell r="F81" t="str">
            <v>Wither Limb</v>
          </cell>
          <cell r="G81" t="str">
            <v>Revive Undead</v>
          </cell>
          <cell r="H81" t="str">
            <v>Awaken Undead</v>
          </cell>
          <cell r="I81" t="str">
            <v>Avasculate</v>
          </cell>
          <cell r="J81" t="str">
            <v>Avascular, Mass</v>
          </cell>
          <cell r="K81" t="str">
            <v>Wail of the Banshee</v>
          </cell>
        </row>
        <row r="82">
          <cell r="A82" t="str">
            <v>Domination</v>
          </cell>
          <cell r="B82" t="str">
            <v>You gain the Spell Focus(Enchantment) Feat.</v>
          </cell>
          <cell r="C82" t="str">
            <v>Command</v>
          </cell>
          <cell r="D82" t="str">
            <v>Enthrall</v>
          </cell>
          <cell r="E82" t="str">
            <v>Suggestion</v>
          </cell>
          <cell r="F82" t="str">
            <v>Dominate Person</v>
          </cell>
          <cell r="G82" t="str">
            <v>Command, Greater</v>
          </cell>
          <cell r="H82" t="str">
            <v>Geas/Quest</v>
          </cell>
          <cell r="I82" t="str">
            <v>Suggestion, Mass</v>
          </cell>
          <cell r="J82" t="str">
            <v>True Domination</v>
          </cell>
          <cell r="K82" t="str">
            <v>Monstrous Thrall</v>
          </cell>
        </row>
        <row r="83">
          <cell r="A83" t="str">
            <v>Dragon</v>
          </cell>
          <cell r="B83" t="str">
            <v>Add Bluff and Intimidate to your list of cleric class skills.</v>
          </cell>
          <cell r="C83" t="str">
            <v>Magic Fang</v>
          </cell>
          <cell r="D83" t="str">
            <v>Resist Energy</v>
          </cell>
          <cell r="E83" t="str">
            <v>Magic Fang, Greater</v>
          </cell>
          <cell r="F83" t="str">
            <v>Voice of the Dragon</v>
          </cell>
          <cell r="G83" t="str">
            <v>True Seeing</v>
          </cell>
          <cell r="H83" t="str">
            <v>Stoneskin</v>
          </cell>
          <cell r="I83" t="str">
            <v>Dragon Ally</v>
          </cell>
          <cell r="J83" t="str">
            <v>Suggestion, Mass</v>
          </cell>
          <cell r="K83" t="str">
            <v>Dominate Monster</v>
          </cell>
        </row>
        <row r="84">
          <cell r="A84" t="str">
            <v>Dream</v>
          </cell>
          <cell r="B84" t="str">
            <v>You are immune to fear effects.</v>
          </cell>
          <cell r="C84" t="str">
            <v>Sleep</v>
          </cell>
          <cell r="D84" t="str">
            <v>Augury</v>
          </cell>
          <cell r="E84" t="str">
            <v>Deep Slumber</v>
          </cell>
          <cell r="F84" t="str">
            <v>Phantasmal Killer</v>
          </cell>
          <cell r="G84" t="str">
            <v>Nightmare</v>
          </cell>
          <cell r="H84" t="str">
            <v>Dream Sight</v>
          </cell>
          <cell r="I84" t="str">
            <v>Scrying, Greater</v>
          </cell>
          <cell r="J84" t="str">
            <v>Power Word Stun</v>
          </cell>
          <cell r="K84" t="str">
            <v>Weird</v>
          </cell>
        </row>
        <row r="85">
          <cell r="A85" t="str">
            <v>Drow</v>
          </cell>
          <cell r="B85" t="str">
            <v>Free Lightning Reflexes feat.</v>
          </cell>
          <cell r="C85" t="str">
            <v>Cloak of Dark Power</v>
          </cell>
          <cell r="D85" t="str">
            <v>Clairaudience/Clairvoyance</v>
          </cell>
          <cell r="E85" t="str">
            <v>Suggestion</v>
          </cell>
          <cell r="F85" t="str">
            <v>Discern Lies</v>
          </cell>
          <cell r="G85" t="str">
            <v>Spiderform</v>
          </cell>
          <cell r="H85" t="str">
            <v>Dispel Magic, Greater</v>
          </cell>
          <cell r="I85" t="str">
            <v>Word of Chaos</v>
          </cell>
          <cell r="J85" t="str">
            <v>Planar Ally, Greater</v>
          </cell>
          <cell r="K85" t="str">
            <v>Gate</v>
          </cell>
        </row>
        <row r="86">
          <cell r="A86" t="str">
            <v>Dwarf</v>
          </cell>
          <cell r="B86" t="str">
            <v>Free Great Fortitude feat.</v>
          </cell>
          <cell r="C86" t="str">
            <v>Magic Weapon</v>
          </cell>
          <cell r="D86" t="str">
            <v>Bear's Endurance</v>
          </cell>
          <cell r="E86" t="str">
            <v>Glyph of Warding</v>
          </cell>
          <cell r="F86" t="str">
            <v>Magic Weapon, Greater</v>
          </cell>
          <cell r="G86" t="str">
            <v>Fabricate</v>
          </cell>
          <cell r="H86" t="str">
            <v>Stone Tell</v>
          </cell>
          <cell r="I86" t="str">
            <v>Dictum</v>
          </cell>
          <cell r="J86" t="str">
            <v>Protection from Spells</v>
          </cell>
          <cell r="K86" t="str">
            <v>Elemental Swarm</v>
          </cell>
        </row>
        <row r="87">
          <cell r="A87" t="str">
            <v>Elf</v>
          </cell>
          <cell r="B87" t="str">
            <v>Free Point Blank Shot feat.</v>
          </cell>
          <cell r="C87" t="str">
            <v>True Strike</v>
          </cell>
          <cell r="D87" t="str">
            <v>Cat's Grace</v>
          </cell>
          <cell r="E87" t="str">
            <v>Snare</v>
          </cell>
          <cell r="F87" t="str">
            <v>Tree Stride</v>
          </cell>
          <cell r="G87" t="str">
            <v>Commune with Nature</v>
          </cell>
          <cell r="H87" t="str">
            <v>Find the Path</v>
          </cell>
          <cell r="I87" t="str">
            <v>Liveoak</v>
          </cell>
          <cell r="J87" t="str">
            <v>Sunburst</v>
          </cell>
          <cell r="K87" t="str">
            <v>Antipathy</v>
          </cell>
        </row>
        <row r="88">
          <cell r="A88" t="str">
            <v>Envy</v>
          </cell>
          <cell r="B88" t="str">
            <v>Add bluff to your list of cleric class skills.  You cast spells that damage or drain ability scores or bestow negative levels at +1 caster level.</v>
          </cell>
          <cell r="C88" t="str">
            <v>Disguise Self</v>
          </cell>
          <cell r="D88" t="str">
            <v>Ray of Enfeeblement</v>
          </cell>
          <cell r="E88" t="str">
            <v>Touch of Idiocy</v>
          </cell>
          <cell r="F88" t="str">
            <v>Vampiric Touch</v>
          </cell>
          <cell r="G88" t="str">
            <v>Crushing Despair</v>
          </cell>
          <cell r="H88" t="str">
            <v>Magic Jar</v>
          </cell>
          <cell r="I88" t="str">
            <v>Limited Wish</v>
          </cell>
          <cell r="J88" t="str">
            <v>Simulacrum</v>
          </cell>
          <cell r="K88" t="str">
            <v>Wish</v>
          </cell>
        </row>
        <row r="89">
          <cell r="A89" t="str">
            <v>Family</v>
          </cell>
          <cell r="B89" t="str">
            <v>As a free action, you may choose to protect 1 creatures(including yourself) within 10 feet with a +4 dodge bonus to AC. This supernatural ability lasts for 0 rounds.</v>
          </cell>
          <cell r="C89" t="str">
            <v>Bless</v>
          </cell>
          <cell r="D89" t="str">
            <v>Shield Other</v>
          </cell>
          <cell r="E89" t="str">
            <v>Helping Hand</v>
          </cell>
          <cell r="F89" t="str">
            <v>Imbue with Spell Ability</v>
          </cell>
          <cell r="G89" t="str">
            <v>Rary's Telepathic Bond</v>
          </cell>
          <cell r="H89" t="str">
            <v>Heroes' Feast</v>
          </cell>
          <cell r="I89" t="str">
            <v>Refuge</v>
          </cell>
          <cell r="J89" t="str">
            <v>Protection from Spells</v>
          </cell>
          <cell r="K89" t="str">
            <v>Prismatic Sphere</v>
          </cell>
        </row>
        <row r="90">
          <cell r="A90" t="str">
            <v>Fate</v>
          </cell>
          <cell r="B90" t="str">
            <v>You gain the uncanny dodge ability.  If you already have it, your cleric levels add to that class's level for determining when you gain improved uncanny dodge.</v>
          </cell>
          <cell r="C90" t="str">
            <v>True Strike</v>
          </cell>
          <cell r="D90" t="str">
            <v>Augury</v>
          </cell>
          <cell r="E90" t="str">
            <v>Bestow Curse</v>
          </cell>
          <cell r="F90" t="str">
            <v>Status</v>
          </cell>
          <cell r="G90" t="str">
            <v>Mark of Justice</v>
          </cell>
          <cell r="H90" t="str">
            <v>Geas/Quest</v>
          </cell>
          <cell r="I90" t="str">
            <v>Vision</v>
          </cell>
          <cell r="J90" t="str">
            <v>Mind Blank</v>
          </cell>
          <cell r="K90" t="str">
            <v>Foresight</v>
          </cell>
        </row>
        <row r="91">
          <cell r="A91" t="str">
            <v>Force</v>
          </cell>
          <cell r="B91" t="str">
            <v>As a supernatural ability, once per day you can reroll any damage roll and take the better of the two rolls.</v>
          </cell>
          <cell r="C91" t="str">
            <v>Mage Armor</v>
          </cell>
          <cell r="D91" t="str">
            <v>Magic Missile</v>
          </cell>
          <cell r="E91" t="str">
            <v>Blast of Force</v>
          </cell>
          <cell r="F91" t="str">
            <v>Otiluke's Resilient Sphere</v>
          </cell>
          <cell r="G91" t="str">
            <v>Wall of Force</v>
          </cell>
          <cell r="H91" t="str">
            <v>Repulsion</v>
          </cell>
          <cell r="I91" t="str">
            <v>Forcecage</v>
          </cell>
          <cell r="J91" t="str">
            <v>Otiluke's Telekinetic Sphere</v>
          </cell>
          <cell r="K91" t="str">
            <v>Bigby's Crushing Hand</v>
          </cell>
        </row>
        <row r="92">
          <cell r="A92" t="str">
            <v>Glory</v>
          </cell>
          <cell r="B92" t="str">
            <v>Turn undead with a +2 bonus on turning check and +1d6 on the turning damage roll.</v>
          </cell>
          <cell r="C92" t="str">
            <v>Disrupt Undead</v>
          </cell>
          <cell r="D92" t="str">
            <v>Bless Weapon</v>
          </cell>
          <cell r="E92" t="str">
            <v>Searing Light</v>
          </cell>
          <cell r="F92" t="str">
            <v>Holy Smite</v>
          </cell>
          <cell r="G92" t="str">
            <v>Holy Sword</v>
          </cell>
          <cell r="H92" t="str">
            <v>Bolt of Glory</v>
          </cell>
          <cell r="I92" t="str">
            <v>Sunbeam</v>
          </cell>
          <cell r="J92" t="str">
            <v>Crown of Glory</v>
          </cell>
          <cell r="K92" t="str">
            <v>Gate</v>
          </cell>
        </row>
        <row r="93">
          <cell r="A93" t="str">
            <v>Gluttony</v>
          </cell>
          <cell r="B93" t="str">
            <v>For a total time per day of 0 rounds, as a free action you can act as if under the effect of the Enlarge Person spell.</v>
          </cell>
          <cell r="C93" t="str">
            <v>Goodberry</v>
          </cell>
          <cell r="D93" t="str">
            <v>Death Knell</v>
          </cell>
          <cell r="E93" t="str">
            <v>Create Food and Water</v>
          </cell>
          <cell r="F93" t="str">
            <v>Vampiric Touch</v>
          </cell>
          <cell r="G93" t="str">
            <v>Baleful Polymorph</v>
          </cell>
          <cell r="H93" t="str">
            <v>Heroes' Feast</v>
          </cell>
          <cell r="I93" t="str">
            <v>Stone to Flesh</v>
          </cell>
          <cell r="J93" t="str">
            <v>Bite of the King</v>
          </cell>
          <cell r="K93" t="str">
            <v>Trap the Soul</v>
          </cell>
        </row>
        <row r="94">
          <cell r="A94" t="str">
            <v>Gnome</v>
          </cell>
          <cell r="B94" t="str">
            <v>You cast all illusion spells at +1 caster level.</v>
          </cell>
          <cell r="C94" t="str">
            <v>Silent Image</v>
          </cell>
          <cell r="D94" t="str">
            <v>Gembomb</v>
          </cell>
          <cell r="E94" t="str">
            <v>Minor Image</v>
          </cell>
          <cell r="F94" t="str">
            <v>Minor Creation</v>
          </cell>
          <cell r="G94" t="str">
            <v>Hallucinatory Terrain</v>
          </cell>
          <cell r="H94" t="str">
            <v>Fantastic Machine</v>
          </cell>
          <cell r="I94" t="str">
            <v>Screen</v>
          </cell>
          <cell r="J94" t="str">
            <v>Otto's Irresistable Dance</v>
          </cell>
          <cell r="K94" t="str">
            <v>Summon Nature's Ally IX</v>
          </cell>
        </row>
        <row r="95">
          <cell r="A95" t="str">
            <v>Greed</v>
          </cell>
          <cell r="B95" t="str">
            <v>You gain a +2 Competence bonus on Appraise, Open Lock, and Sleight of Hand checks.</v>
          </cell>
          <cell r="C95" t="str">
            <v>Cheat</v>
          </cell>
          <cell r="D95" t="str">
            <v>Entice Gift</v>
          </cell>
          <cell r="E95" t="str">
            <v>Knock</v>
          </cell>
          <cell r="F95" t="str">
            <v>Fire Trap</v>
          </cell>
          <cell r="G95" t="str">
            <v>Fabricate</v>
          </cell>
          <cell r="H95" t="str">
            <v>Guards and Wards</v>
          </cell>
          <cell r="I95" t="str">
            <v>Teleport Object</v>
          </cell>
          <cell r="J95" t="str">
            <v>Phantasmal Thief</v>
          </cell>
          <cell r="K95" t="str">
            <v>Sympathy</v>
          </cell>
        </row>
        <row r="96">
          <cell r="A96" t="str">
            <v>Halfling</v>
          </cell>
          <cell r="B96" t="str">
            <v>You gain the ability to add -1 to your Climb, Jump, Move Silently, and Hide checks.  This extraordinary ability is a free action that lasts 10 minutes.  It can be used once per day.</v>
          </cell>
          <cell r="C96" t="str">
            <v>Magic Stone</v>
          </cell>
          <cell r="D96" t="str">
            <v>Cat's Grace</v>
          </cell>
          <cell r="E96" t="str">
            <v>Magic Vestment</v>
          </cell>
          <cell r="F96" t="str">
            <v>Freedom of Movement</v>
          </cell>
          <cell r="G96" t="str">
            <v>Mordenkainen's Faithful Hound</v>
          </cell>
          <cell r="H96" t="str">
            <v>Move Earth</v>
          </cell>
          <cell r="I96" t="str">
            <v>Shadow Walk</v>
          </cell>
          <cell r="J96" t="str">
            <v>Word of Recall</v>
          </cell>
          <cell r="K96" t="str">
            <v>Foresight</v>
          </cell>
        </row>
        <row r="97">
          <cell r="A97" t="str">
            <v>Hatred</v>
          </cell>
          <cell r="B97" t="str">
            <v>Once per day, as a free action, choose one opponnent.  Against that opponent you gain a +2 profane bonus on attack rolls, saving throws, and Armor Class.  This supernatural ability lasts 1 minute.</v>
          </cell>
          <cell r="C97" t="str">
            <v>Doom</v>
          </cell>
          <cell r="D97" t="str">
            <v>Scare</v>
          </cell>
          <cell r="E97" t="str">
            <v>Bestow Curse</v>
          </cell>
          <cell r="F97" t="str">
            <v>Rage</v>
          </cell>
          <cell r="G97" t="str">
            <v>Righteous Might</v>
          </cell>
          <cell r="H97" t="str">
            <v>Forbiddance</v>
          </cell>
          <cell r="I97" t="str">
            <v>Blasphemy</v>
          </cell>
          <cell r="J97" t="str">
            <v>Antipathy</v>
          </cell>
          <cell r="K97" t="str">
            <v>Wail of the Banshee</v>
          </cell>
        </row>
        <row r="98">
          <cell r="A98" t="str">
            <v>Hunger</v>
          </cell>
          <cell r="B98" t="str">
            <v>You gain a bite attack. If you are Small, your bite attack deals 1d4 points of damage; Medium, 1d6; or Large, 1d8. You are proficient with your bite, and considered armed.</v>
          </cell>
          <cell r="C98" t="str">
            <v>Ghoul Light</v>
          </cell>
          <cell r="D98" t="str">
            <v>Ghoul Glyph</v>
          </cell>
          <cell r="E98" t="str">
            <v>Ghoul Gesture</v>
          </cell>
          <cell r="F98" t="str">
            <v>Enervation</v>
          </cell>
          <cell r="G98" t="str">
            <v>Ghoul Gauntlet</v>
          </cell>
          <cell r="H98" t="str">
            <v>Eyes of the King</v>
          </cell>
          <cell r="I98" t="str">
            <v>Field of Ghouls</v>
          </cell>
          <cell r="J98" t="str">
            <v>Bite of the King</v>
          </cell>
          <cell r="K98" t="str">
            <v>Energy Drain</v>
          </cell>
        </row>
        <row r="99">
          <cell r="A99" t="str">
            <v>Illusion</v>
          </cell>
          <cell r="B99" t="str">
            <v>You cast all illusion spells at +1 caster level.</v>
          </cell>
          <cell r="C99" t="str">
            <v>Silent Image</v>
          </cell>
          <cell r="D99" t="str">
            <v>Minor Image</v>
          </cell>
          <cell r="E99" t="str">
            <v>Displacement</v>
          </cell>
          <cell r="F99" t="str">
            <v>Phantasmal Killer</v>
          </cell>
          <cell r="G99" t="str">
            <v>Persistant Image</v>
          </cell>
          <cell r="H99" t="str">
            <v>Mislead</v>
          </cell>
          <cell r="I99" t="str">
            <v>Project Image</v>
          </cell>
          <cell r="J99" t="str">
            <v>Screen</v>
          </cell>
          <cell r="K99" t="str">
            <v>Weird</v>
          </cell>
        </row>
        <row r="100">
          <cell r="A100" t="str">
            <v>Inquisition</v>
          </cell>
          <cell r="B100" t="str">
            <v>Gain a +4 bonus on all dispel checks.</v>
          </cell>
          <cell r="C100" t="str">
            <v>Detect Chaos</v>
          </cell>
          <cell r="D100" t="str">
            <v>Zone of Truth</v>
          </cell>
          <cell r="E100" t="str">
            <v>Detect Thoughts</v>
          </cell>
          <cell r="F100" t="str">
            <v>Discern Lies</v>
          </cell>
          <cell r="G100" t="str">
            <v>True Seeing</v>
          </cell>
          <cell r="H100" t="str">
            <v>Geas/Quest</v>
          </cell>
          <cell r="I100" t="str">
            <v>Dictum</v>
          </cell>
          <cell r="J100" t="str">
            <v>Shield of Law</v>
          </cell>
          <cell r="K100" t="str">
            <v>Imprisonment</v>
          </cell>
        </row>
        <row r="101">
          <cell r="A101" t="str">
            <v>Liberation</v>
          </cell>
          <cell r="B101" t="str">
            <v>As a supernatural ability, if affected by a charm, compulsion, or fear effect as a result of a failed save, you can attempt the save 1 round later at the same DC.</v>
          </cell>
          <cell r="C101" t="str">
            <v>Omen of Peril</v>
          </cell>
          <cell r="D101" t="str">
            <v>Undetectable Alignment</v>
          </cell>
          <cell r="E101" t="str">
            <v>Rage</v>
          </cell>
          <cell r="F101" t="str">
            <v>Freedom of Movement</v>
          </cell>
          <cell r="G101" t="str">
            <v>Break Enchantment</v>
          </cell>
          <cell r="H101" t="str">
            <v>Dispel Magic, Greater</v>
          </cell>
          <cell r="I101" t="str">
            <v>Refuge</v>
          </cell>
          <cell r="J101" t="str">
            <v>Mind Blank</v>
          </cell>
          <cell r="K101" t="str">
            <v>Unbinding</v>
          </cell>
        </row>
        <row r="102">
          <cell r="A102" t="str">
            <v>Lust</v>
          </cell>
          <cell r="B102" t="str">
            <v>Once per day for 1 round, as a free action you gain a bonus of 0  to your charisma. This granted power is a supernatural abiity.</v>
          </cell>
          <cell r="C102" t="str">
            <v>Charm Person</v>
          </cell>
          <cell r="D102" t="str">
            <v>Invisibility</v>
          </cell>
          <cell r="E102" t="str">
            <v>Clairaudience/Clairvoyance</v>
          </cell>
          <cell r="F102" t="str">
            <v>Planar Ally, Lesser</v>
          </cell>
          <cell r="G102" t="str">
            <v>Scrying</v>
          </cell>
          <cell r="H102" t="str">
            <v>Symbol of Persuasion</v>
          </cell>
          <cell r="I102" t="str">
            <v>Refuge</v>
          </cell>
          <cell r="J102" t="str">
            <v>Sympathy</v>
          </cell>
          <cell r="K102" t="str">
            <v>Trap the Soul</v>
          </cell>
        </row>
        <row r="103">
          <cell r="A103" t="str">
            <v>Madness</v>
          </cell>
          <cell r="B103" t="str">
            <v>You subtract 1 from all Wisdom-based skill checks and all Will saves. However, once per day you can add 1 to a single Wisdom-based check or Will save.</v>
          </cell>
          <cell r="C103" t="str">
            <v>Confusion, Lesser</v>
          </cell>
          <cell r="D103" t="str">
            <v>Touch of Madness</v>
          </cell>
          <cell r="E103" t="str">
            <v>Rage</v>
          </cell>
          <cell r="F103" t="str">
            <v>Confusion</v>
          </cell>
          <cell r="G103" t="str">
            <v>Bolts of Bedevilment</v>
          </cell>
          <cell r="H103" t="str">
            <v>Phantasmal Killer</v>
          </cell>
          <cell r="I103" t="str">
            <v>Insanity</v>
          </cell>
          <cell r="J103" t="str">
            <v>Maddening Scream</v>
          </cell>
          <cell r="K103" t="str">
            <v>Weird</v>
          </cell>
        </row>
        <row r="104">
          <cell r="A104" t="str">
            <v>Mentalism</v>
          </cell>
          <cell r="B104" t="str">
            <v>Once per day you grant any creature you touch a +2 resistance bonus on their next Will save. This spell-like ability requires a standard action to activate, and lasts for 1 hour.</v>
          </cell>
          <cell r="C104" t="str">
            <v>Confusion, Lesser</v>
          </cell>
          <cell r="D104" t="str">
            <v>Detect Thoughts</v>
          </cell>
          <cell r="E104" t="str">
            <v>Clairaudience/Clairvoyance</v>
          </cell>
          <cell r="F104" t="str">
            <v>Modify Memory</v>
          </cell>
          <cell r="G104" t="str">
            <v>Mind Fog</v>
          </cell>
          <cell r="H104" t="str">
            <v>Rary's Telepathic Bond</v>
          </cell>
          <cell r="I104" t="str">
            <v>Antipathy</v>
          </cell>
          <cell r="J104" t="str">
            <v>Mind Blank</v>
          </cell>
          <cell r="K104" t="str">
            <v>Astral Projection</v>
          </cell>
        </row>
        <row r="105">
          <cell r="A105" t="str">
            <v>Metal</v>
          </cell>
          <cell r="B105" t="str">
            <v>Free Martial Weapon Proficiency Feat and Weapon Focus feat with your choice of Light Hammer or Warhammer.</v>
          </cell>
          <cell r="C105" t="str">
            <v>Magic Weapon</v>
          </cell>
          <cell r="D105" t="str">
            <v>Heat Metal</v>
          </cell>
          <cell r="E105" t="str">
            <v>Keen Edge</v>
          </cell>
          <cell r="F105" t="str">
            <v>Rusting Grasp</v>
          </cell>
          <cell r="G105" t="str">
            <v>Wall of Iron</v>
          </cell>
          <cell r="H105" t="str">
            <v>Blade Barrier</v>
          </cell>
          <cell r="I105" t="str">
            <v>Transmute Metal to Wood</v>
          </cell>
          <cell r="J105" t="str">
            <v>Iron Body</v>
          </cell>
          <cell r="K105" t="str">
            <v>Repel Metal or Stone</v>
          </cell>
        </row>
        <row r="106">
          <cell r="A106" t="str">
            <v>Mind</v>
          </cell>
          <cell r="B106" t="str">
            <v>Gain a +2 bonus on Bluff, Diplomacy, and Sense Motive Checks.</v>
          </cell>
          <cell r="C106" t="str">
            <v>Comprehend Languages</v>
          </cell>
          <cell r="D106" t="str">
            <v>Detect Thoughts</v>
          </cell>
          <cell r="E106" t="str">
            <v>Telepathic Bond, Lesser</v>
          </cell>
          <cell r="F106" t="str">
            <v>Discern Lies</v>
          </cell>
          <cell r="G106" t="str">
            <v>Rary's Telepathic Bond</v>
          </cell>
          <cell r="H106" t="str">
            <v>Probe Thoughts</v>
          </cell>
          <cell r="I106" t="str">
            <v>Brain Spider</v>
          </cell>
          <cell r="J106" t="str">
            <v>Mind Blank</v>
          </cell>
          <cell r="K106" t="str">
            <v>Weird</v>
          </cell>
        </row>
        <row r="107">
          <cell r="A107" t="str">
            <v>Moon</v>
          </cell>
          <cell r="B107" t="str">
            <v>You can turn or destroy Lycanthropes 0 times per day as a Supernatural Ability.</v>
          </cell>
          <cell r="C107" t="str">
            <v>Faerie Fire</v>
          </cell>
          <cell r="D107" t="str">
            <v>Moonbeam</v>
          </cell>
          <cell r="E107" t="str">
            <v>Moon Blade</v>
          </cell>
          <cell r="F107" t="str">
            <v>Fear</v>
          </cell>
          <cell r="G107" t="str">
            <v>Moon Path</v>
          </cell>
          <cell r="H107" t="str">
            <v>Permanent Image</v>
          </cell>
          <cell r="I107" t="str">
            <v>Insanity</v>
          </cell>
          <cell r="J107" t="str">
            <v>Animal Shapes</v>
          </cell>
          <cell r="K107" t="str">
            <v>Moonfire</v>
          </cell>
        </row>
        <row r="108">
          <cell r="A108" t="str">
            <v>Mysticism</v>
          </cell>
          <cell r="B108" t="str">
            <v>As a supernatural ability, once per day you can use a free action to grant yourself a +-1 luck bonus on your saving throws for 0 rounds.</v>
          </cell>
          <cell r="C108" t="str">
            <v>Divine Favor</v>
          </cell>
          <cell r="D108" t="str">
            <v>Spiritual Weapon</v>
          </cell>
          <cell r="E108" t="str">
            <v>Visage of the Deity, Lesser</v>
          </cell>
          <cell r="F108" t="str">
            <v>Weapon of the Deity</v>
          </cell>
          <cell r="G108" t="str">
            <v>Righteous Might</v>
          </cell>
          <cell r="H108" t="str">
            <v>Visage of the Deity</v>
          </cell>
          <cell r="I108" t="str">
            <v>Blasphemy/Holy Word</v>
          </cell>
          <cell r="J108" t="str">
            <v>Holy Aura/Unholy Aura</v>
          </cell>
          <cell r="K108" t="str">
            <v>Visage of the Deity, Greater</v>
          </cell>
        </row>
        <row r="109">
          <cell r="A109" t="str">
            <v>Nobility</v>
          </cell>
          <cell r="B109" t="str">
            <v>You have the spell-like ability(a standard action) to inspire allies, giving them a +2 morale bonus on saves, attacks, ability checks, skill checks, and weapon damage. It lasts 1 rounds and can be used once/day.</v>
          </cell>
          <cell r="C109" t="str">
            <v>Divine Favor</v>
          </cell>
          <cell r="D109" t="str">
            <v>Enthrall</v>
          </cell>
          <cell r="E109" t="str">
            <v>Magic Vestment</v>
          </cell>
          <cell r="F109" t="str">
            <v>Discern Lies</v>
          </cell>
          <cell r="G109" t="str">
            <v>Command, Greater</v>
          </cell>
          <cell r="H109" t="str">
            <v>Geas/Quest</v>
          </cell>
          <cell r="I109" t="str">
            <v>Repulsion</v>
          </cell>
          <cell r="J109" t="str">
            <v>Demand</v>
          </cell>
          <cell r="K109" t="str">
            <v>Storm of Vengeance</v>
          </cell>
        </row>
        <row r="110">
          <cell r="A110" t="str">
            <v>Ocean</v>
          </cell>
          <cell r="B110" t="str">
            <v>You have the supernatural ability to breathe water as water breathing spell for up to 0 rounds.  This effect occurs automatically as soon as it applies, lasts until it runs out or is no longer needed.</v>
          </cell>
          <cell r="C110" t="str">
            <v>Endure Elements</v>
          </cell>
          <cell r="D110" t="str">
            <v>Sound Burst</v>
          </cell>
          <cell r="E110" t="str">
            <v>Water Breathing</v>
          </cell>
          <cell r="F110" t="str">
            <v>Freedom of Movement</v>
          </cell>
          <cell r="G110" t="str">
            <v>Wall of Ice</v>
          </cell>
          <cell r="H110" t="str">
            <v>Otiluke's Freezing Sphere</v>
          </cell>
          <cell r="I110" t="str">
            <v>Waterspout</v>
          </cell>
          <cell r="J110" t="str">
            <v>Maelstrom</v>
          </cell>
          <cell r="K110" t="str">
            <v>Elemental Swarm</v>
          </cell>
        </row>
        <row r="111">
          <cell r="A111" t="str">
            <v>Oracle</v>
          </cell>
          <cell r="B111" t="str">
            <v>You cast divination spells at +2 caster levels.</v>
          </cell>
          <cell r="C111" t="str">
            <v>Identify</v>
          </cell>
          <cell r="D111" t="str">
            <v>Augury</v>
          </cell>
          <cell r="E111" t="str">
            <v>Divination</v>
          </cell>
          <cell r="F111" t="str">
            <v>Scrying</v>
          </cell>
          <cell r="G111" t="str">
            <v>Commune</v>
          </cell>
          <cell r="H111" t="str">
            <v>Legend Lore</v>
          </cell>
          <cell r="I111" t="str">
            <v>Scrying, Greater</v>
          </cell>
          <cell r="J111" t="str">
            <v>Discern Location</v>
          </cell>
          <cell r="K111" t="str">
            <v>Foresight</v>
          </cell>
        </row>
        <row r="112">
          <cell r="A112" t="str">
            <v>Orc</v>
          </cell>
          <cell r="B112" t="str">
            <v>Once per day, as a supernatural ability, you can make a single melee attack with a damage bonus of +0.  If used against a dwarf or an elf you get +4 to the attack roll.</v>
          </cell>
          <cell r="C112" t="str">
            <v>Cause Fear</v>
          </cell>
          <cell r="D112" t="str">
            <v>Produce Flame</v>
          </cell>
          <cell r="E112" t="str">
            <v>Prayer</v>
          </cell>
          <cell r="F112" t="str">
            <v>Divine Power</v>
          </cell>
          <cell r="G112" t="str">
            <v>Prying Eyes</v>
          </cell>
          <cell r="H112" t="str">
            <v>Eyebite</v>
          </cell>
          <cell r="I112" t="str">
            <v>Blasphemy</v>
          </cell>
          <cell r="J112" t="str">
            <v>Cloak of Chaos</v>
          </cell>
          <cell r="K112" t="str">
            <v>Power Word Kill</v>
          </cell>
        </row>
        <row r="113">
          <cell r="A113" t="str">
            <v>Pact</v>
          </cell>
          <cell r="B113" t="str">
            <v>Add Appraise, Intimidate, and Sense Motive to your list of cleric class skills.</v>
          </cell>
          <cell r="C113" t="str">
            <v>Command</v>
          </cell>
          <cell r="D113" t="str">
            <v>Shield Other</v>
          </cell>
          <cell r="E113" t="str">
            <v>Speak with Dead</v>
          </cell>
          <cell r="F113" t="str">
            <v>Divination</v>
          </cell>
          <cell r="G113" t="str">
            <v>Stalwart Pact</v>
          </cell>
          <cell r="H113" t="str">
            <v>Zealot Pact</v>
          </cell>
          <cell r="I113" t="str">
            <v>Renewal Pact</v>
          </cell>
          <cell r="J113" t="str">
            <v>Death Pact</v>
          </cell>
          <cell r="K113" t="str">
            <v>Gate</v>
          </cell>
        </row>
        <row r="114">
          <cell r="A114" t="str">
            <v>Pestilence</v>
          </cell>
          <cell r="B114" t="str">
            <v>Immunity to the effects of all diseases, though you can still carry infectious diseases.</v>
          </cell>
          <cell r="C114" t="str">
            <v>Doom</v>
          </cell>
          <cell r="D114" t="str">
            <v>Summon Swarm</v>
          </cell>
          <cell r="E114" t="str">
            <v>Contagion</v>
          </cell>
          <cell r="F114" t="str">
            <v>Poison</v>
          </cell>
          <cell r="G114" t="str">
            <v>Plague of Rats</v>
          </cell>
          <cell r="H114" t="str">
            <v>Curse of Lycanthropy</v>
          </cell>
          <cell r="I114" t="str">
            <v>Scourge</v>
          </cell>
          <cell r="J114" t="str">
            <v>Horrid Wilting</v>
          </cell>
          <cell r="K114" t="str">
            <v>Otyugh Swarm</v>
          </cell>
        </row>
        <row r="115">
          <cell r="A115" t="str">
            <v>Planning</v>
          </cell>
          <cell r="B115" t="str">
            <v>Free Extend Spell feat.</v>
          </cell>
          <cell r="C115" t="str">
            <v>Deathwatch</v>
          </cell>
          <cell r="D115" t="str">
            <v>Augury</v>
          </cell>
          <cell r="E115" t="str">
            <v>Clairaudience/Clairvoyance</v>
          </cell>
          <cell r="F115" t="str">
            <v>Status</v>
          </cell>
          <cell r="G115" t="str">
            <v>Detect Scrying</v>
          </cell>
          <cell r="H115" t="str">
            <v>Heroes' Feast</v>
          </cell>
          <cell r="I115" t="str">
            <v>Scrying, Greater</v>
          </cell>
          <cell r="J115" t="str">
            <v>Discern Location</v>
          </cell>
          <cell r="K115" t="str">
            <v>Time Stop</v>
          </cell>
        </row>
        <row r="116">
          <cell r="A116" t="str">
            <v>Portal</v>
          </cell>
          <cell r="B116" t="str">
            <v>You can detect an active or inactive portal as if it were a normal secret door (DC 20).</v>
          </cell>
          <cell r="C116" t="str">
            <v>Summon Monster I</v>
          </cell>
          <cell r="D116" t="str">
            <v>Analyze Portal</v>
          </cell>
          <cell r="E116" t="str">
            <v>Dimensional Anchor</v>
          </cell>
          <cell r="F116" t="str">
            <v>Dimension Door</v>
          </cell>
          <cell r="G116" t="str">
            <v>Teleport</v>
          </cell>
          <cell r="H116" t="str">
            <v>Banishment</v>
          </cell>
          <cell r="I116" t="str">
            <v>Etherealness</v>
          </cell>
          <cell r="J116" t="str">
            <v>Maze</v>
          </cell>
          <cell r="K116" t="str">
            <v>Gate</v>
          </cell>
        </row>
        <row r="117">
          <cell r="A117" t="str">
            <v>Pride</v>
          </cell>
          <cell r="B117" t="str">
            <v>Whenenver you roll a 1 on a save, you may reroll the save.  You must keep the result of the second roll.</v>
          </cell>
          <cell r="C117" t="str">
            <v>Hypnotism</v>
          </cell>
          <cell r="D117" t="str">
            <v>Eagle's Splendor</v>
          </cell>
          <cell r="E117" t="str">
            <v>Heroism</v>
          </cell>
          <cell r="F117" t="str">
            <v>Divine Power</v>
          </cell>
          <cell r="G117" t="str">
            <v>Reduce Person, Mass</v>
          </cell>
          <cell r="H117" t="str">
            <v>Forbiddance</v>
          </cell>
          <cell r="I117" t="str">
            <v>Heroism, Greater</v>
          </cell>
          <cell r="J117" t="str">
            <v>Spell Immunity, Greater</v>
          </cell>
          <cell r="K117" t="str">
            <v>Charm Monster, Mass</v>
          </cell>
        </row>
        <row r="118">
          <cell r="A118" t="str">
            <v>Purification</v>
          </cell>
          <cell r="B118" t="str">
            <v>You cast abjuration spells at +1 caster level.</v>
          </cell>
          <cell r="C118" t="str">
            <v>Nimbus of Light</v>
          </cell>
          <cell r="D118" t="str">
            <v>Deific Vengeance</v>
          </cell>
          <cell r="E118" t="str">
            <v>Recitation</v>
          </cell>
          <cell r="F118" t="str">
            <v>Castigate</v>
          </cell>
          <cell r="G118" t="str">
            <v>Dance of the Unicorn</v>
          </cell>
          <cell r="H118" t="str">
            <v>Fires of Purity</v>
          </cell>
          <cell r="I118" t="str">
            <v>Righteous Wrath of the Faithful</v>
          </cell>
          <cell r="J118" t="str">
            <v>Sunburst</v>
          </cell>
          <cell r="K118" t="str">
            <v>Visage of the Deity, Greater</v>
          </cell>
        </row>
        <row r="119">
          <cell r="A119" t="str">
            <v>Renewal</v>
          </cell>
          <cell r="B119" t="str">
            <v>If you fall below 0 hit points, you regain a number of hitpoints equal to 1d8-1.  This supernatural ability functions once per day.  If an attack brings you to -10 hit points or less, you die before this power takes effect.</v>
          </cell>
          <cell r="C119" t="str">
            <v>Charm Person</v>
          </cell>
          <cell r="D119" t="str">
            <v>Restoration, Lesser</v>
          </cell>
          <cell r="E119" t="str">
            <v>Remove Disease</v>
          </cell>
          <cell r="F119" t="str">
            <v>Reincarnate</v>
          </cell>
          <cell r="G119" t="str">
            <v>Atonement</v>
          </cell>
          <cell r="H119" t="str">
            <v>Heroes' Feast</v>
          </cell>
          <cell r="I119" t="str">
            <v>Restoration, Greater</v>
          </cell>
          <cell r="J119" t="str">
            <v>Polymorph Any Object</v>
          </cell>
          <cell r="K119" t="str">
            <v>Freedom</v>
          </cell>
        </row>
        <row r="120">
          <cell r="A120" t="str">
            <v>Retribution</v>
          </cell>
          <cell r="B120" t="str">
            <v>Once per day, you may make a strike of vengeance with a melee or ranged weapon against an individual that harmed you on your next action, dealing maximum damage if you hit.</v>
          </cell>
          <cell r="C120" t="str">
            <v>Shield of Faith</v>
          </cell>
          <cell r="D120" t="str">
            <v>Bear's Endurance</v>
          </cell>
          <cell r="E120" t="str">
            <v>Speak with Dead</v>
          </cell>
          <cell r="F120" t="str">
            <v>Fire Shield</v>
          </cell>
          <cell r="G120" t="str">
            <v>Mark of Justice</v>
          </cell>
          <cell r="H120" t="str">
            <v>Banishment</v>
          </cell>
          <cell r="I120" t="str">
            <v>Spell Turning</v>
          </cell>
          <cell r="J120" t="str">
            <v>Discern Location</v>
          </cell>
          <cell r="K120" t="str">
            <v>Storm of Vengeance</v>
          </cell>
        </row>
        <row r="121">
          <cell r="A121" t="str">
            <v>Rune</v>
          </cell>
          <cell r="B121" t="str">
            <v>Free Scribe Scroll feat.</v>
          </cell>
          <cell r="C121" t="str">
            <v>Erase</v>
          </cell>
          <cell r="D121" t="str">
            <v>Secret Page</v>
          </cell>
          <cell r="E121" t="str">
            <v>Glyph of Warding</v>
          </cell>
          <cell r="F121" t="str">
            <v>Explosive Runes</v>
          </cell>
          <cell r="G121" t="str">
            <v>Planar Binding, Lesser</v>
          </cell>
          <cell r="H121" t="str">
            <v>Glyph of Warding, Greater</v>
          </cell>
          <cell r="I121" t="str">
            <v>Drawmij's Instant Summons</v>
          </cell>
          <cell r="J121" t="str">
            <v>Symbol of Death</v>
          </cell>
          <cell r="K121" t="str">
            <v>Teleportation Circle</v>
          </cell>
        </row>
        <row r="122">
          <cell r="A122" t="str">
            <v>Scalykind</v>
          </cell>
          <cell r="B122" t="str">
            <v>You can rebuke or command animals(reptilian/snakes) 0 times per day as a Supernatural Ability.</v>
          </cell>
          <cell r="C122" t="str">
            <v>Magic Fang</v>
          </cell>
          <cell r="D122" t="str">
            <v>Animal Trance</v>
          </cell>
          <cell r="E122" t="str">
            <v>Magic Fang, Greater</v>
          </cell>
          <cell r="F122" t="str">
            <v>Poison</v>
          </cell>
          <cell r="G122" t="str">
            <v>Animal Growth</v>
          </cell>
          <cell r="H122" t="str">
            <v>Eyebite</v>
          </cell>
          <cell r="I122" t="str">
            <v>Creeping Doom</v>
          </cell>
          <cell r="J122" t="str">
            <v>Animal Shapes</v>
          </cell>
          <cell r="K122" t="str">
            <v>Shapechange</v>
          </cell>
        </row>
        <row r="123">
          <cell r="A123" t="str">
            <v>Slime</v>
          </cell>
          <cell r="B123" t="str">
            <v>You can rebuke or command oozes 0 times per day as a Supernatural Ability.</v>
          </cell>
          <cell r="C123" t="str">
            <v>Grease</v>
          </cell>
          <cell r="D123" t="str">
            <v>Melf's Acid Arrow</v>
          </cell>
          <cell r="E123" t="str">
            <v>Poison</v>
          </cell>
          <cell r="F123" t="str">
            <v>Rusting Grasp</v>
          </cell>
          <cell r="G123" t="str">
            <v>Evard's Black Tentacles</v>
          </cell>
          <cell r="H123" t="str">
            <v>Transmute Rock to Mud</v>
          </cell>
          <cell r="I123" t="str">
            <v>Destruction</v>
          </cell>
          <cell r="J123" t="str">
            <v>Power Word Blind</v>
          </cell>
          <cell r="K123" t="str">
            <v>Implosion</v>
          </cell>
        </row>
        <row r="124">
          <cell r="A124" t="str">
            <v>Sloth</v>
          </cell>
          <cell r="B124" t="str">
            <v>You take no penalty to AC against melee attacks while prone</v>
          </cell>
          <cell r="C124" t="str">
            <v>Touch of Fatigue</v>
          </cell>
          <cell r="D124" t="str">
            <v>Unseen Servant</v>
          </cell>
          <cell r="E124" t="str">
            <v>Deep Slumber</v>
          </cell>
          <cell r="F124" t="str">
            <v>Slow</v>
          </cell>
          <cell r="G124" t="str">
            <v>Symbol of Sleep</v>
          </cell>
          <cell r="H124" t="str">
            <v>Waves of Fatigue</v>
          </cell>
          <cell r="I124" t="str">
            <v>Shadow Walk</v>
          </cell>
          <cell r="J124" t="str">
            <v>Waves of Exhaustion</v>
          </cell>
          <cell r="K124" t="str">
            <v>Astral Projection</v>
          </cell>
        </row>
        <row r="125">
          <cell r="A125" t="str">
            <v>Spell</v>
          </cell>
          <cell r="B125" t="str">
            <v>You get a +2 bonus on Concentration and Spellcraft checks.</v>
          </cell>
          <cell r="C125" t="str">
            <v>Mage Armor</v>
          </cell>
          <cell r="D125" t="str">
            <v>Silence</v>
          </cell>
          <cell r="E125" t="str">
            <v>Anyspell</v>
          </cell>
          <cell r="F125" t="str">
            <v>Rary's Mnemonic Enhancer</v>
          </cell>
          <cell r="G125" t="str">
            <v>Break Enchantment</v>
          </cell>
          <cell r="H125" t="str">
            <v>Anyspell, Greater</v>
          </cell>
          <cell r="I125" t="str">
            <v>Limited Wish</v>
          </cell>
          <cell r="J125" t="str">
            <v>Antimagic Field</v>
          </cell>
          <cell r="K125" t="str">
            <v>Mordenkainen's Disjunction</v>
          </cell>
        </row>
        <row r="126">
          <cell r="A126" t="str">
            <v>Spider</v>
          </cell>
          <cell r="B126" t="str">
            <v>You can rebuke or command spiders 0 times per day as a Supernatural Ability.</v>
          </cell>
          <cell r="C126" t="str">
            <v>Spider climb</v>
          </cell>
          <cell r="D126" t="str">
            <v>Summon Swarm</v>
          </cell>
          <cell r="E126" t="str">
            <v>Phantom Steed</v>
          </cell>
          <cell r="F126" t="str">
            <v>Giant Vermin</v>
          </cell>
          <cell r="G126" t="str">
            <v>Insect Plague</v>
          </cell>
          <cell r="H126" t="str">
            <v>Spider Curse</v>
          </cell>
          <cell r="I126" t="str">
            <v>Stone Spiders</v>
          </cell>
          <cell r="J126" t="str">
            <v>Creeping Doom</v>
          </cell>
          <cell r="K126" t="str">
            <v>Spider Shapes</v>
          </cell>
        </row>
        <row r="127">
          <cell r="A127" t="str">
            <v>Storm</v>
          </cell>
          <cell r="B127" t="str">
            <v>You gain resistance to electricity 5.</v>
          </cell>
          <cell r="C127" t="str">
            <v>Entropic Shield</v>
          </cell>
          <cell r="D127" t="str">
            <v>Gust of Wind</v>
          </cell>
          <cell r="E127" t="str">
            <v>Call Lightning</v>
          </cell>
          <cell r="F127" t="str">
            <v>Sleet Storm</v>
          </cell>
          <cell r="G127" t="str">
            <v>Ice Storm</v>
          </cell>
          <cell r="H127" t="str">
            <v>Summon Monster VI</v>
          </cell>
          <cell r="I127" t="str">
            <v>Control Weather</v>
          </cell>
          <cell r="J127" t="str">
            <v>Whirlwind</v>
          </cell>
          <cell r="K127" t="str">
            <v>Storm of Vengeance</v>
          </cell>
        </row>
        <row r="128">
          <cell r="A128" t="str">
            <v>Suffering</v>
          </cell>
          <cell r="B128" t="str">
            <v>Once per day you can make a melee touch attack against a living creature subject to critical hits, which bestows on that creature a -2 enhancement penalty to Str and Dex for 1 minute.</v>
          </cell>
          <cell r="C128" t="str">
            <v>Bane</v>
          </cell>
          <cell r="D128" t="str">
            <v>Bear's Endurance</v>
          </cell>
          <cell r="E128" t="str">
            <v>Bestow Curse</v>
          </cell>
          <cell r="F128" t="str">
            <v>Enervation</v>
          </cell>
          <cell r="G128" t="str">
            <v>Feeblemind</v>
          </cell>
          <cell r="H128" t="str">
            <v>Harm</v>
          </cell>
          <cell r="I128" t="str">
            <v>Eyebite</v>
          </cell>
          <cell r="J128" t="str">
            <v>Symbol of Pain</v>
          </cell>
          <cell r="K128" t="str">
            <v>Horrid Wilting</v>
          </cell>
        </row>
        <row r="129">
          <cell r="A129" t="str">
            <v>Summoner</v>
          </cell>
          <cell r="B129" t="str">
            <v>Add +2 to your caster level for all Conjuration(summoning) or Conjuration(calling) spells.</v>
          </cell>
          <cell r="C129" t="str">
            <v>Summon Monster I</v>
          </cell>
          <cell r="D129" t="str">
            <v>Summon Monster II</v>
          </cell>
          <cell r="E129" t="str">
            <v>Summon Monster III</v>
          </cell>
          <cell r="F129" t="str">
            <v>Planar Ally, Lesser</v>
          </cell>
          <cell r="G129" t="str">
            <v>Summon Monster V</v>
          </cell>
          <cell r="H129" t="str">
            <v>Planar Ally</v>
          </cell>
          <cell r="I129" t="str">
            <v>Summon Monster VII</v>
          </cell>
          <cell r="J129" t="str">
            <v>Planar Ally, Greater</v>
          </cell>
          <cell r="K129" t="str">
            <v>Gate</v>
          </cell>
        </row>
        <row r="130">
          <cell r="A130" t="str">
            <v>Time</v>
          </cell>
          <cell r="B130" t="str">
            <v>Free Improved Initiative feat.</v>
          </cell>
          <cell r="C130" t="str">
            <v>True Strike</v>
          </cell>
          <cell r="D130" t="str">
            <v>Gentle Repose</v>
          </cell>
          <cell r="E130" t="str">
            <v>Haste</v>
          </cell>
          <cell r="F130" t="str">
            <v>Freedom of Movement</v>
          </cell>
          <cell r="G130" t="str">
            <v>Permanency</v>
          </cell>
          <cell r="H130" t="str">
            <v>Contingency</v>
          </cell>
          <cell r="I130" t="str">
            <v>Legend Lore</v>
          </cell>
          <cell r="J130" t="str">
            <v>Foresight</v>
          </cell>
          <cell r="K130" t="str">
            <v>Time Stop</v>
          </cell>
        </row>
        <row r="131">
          <cell r="A131" t="str">
            <v>Trade</v>
          </cell>
          <cell r="B131" t="str">
            <v>You may use detect thoughts once per day as a spell-like ability, affecting one target and lasting 1 minutes.  Activating this power is a free action.</v>
          </cell>
          <cell r="C131" t="str">
            <v>Message</v>
          </cell>
          <cell r="D131" t="str">
            <v>Gembomb</v>
          </cell>
          <cell r="E131" t="str">
            <v>Eagle's Splendor</v>
          </cell>
          <cell r="F131" t="str">
            <v>Sending</v>
          </cell>
          <cell r="G131" t="str">
            <v>Fabricate</v>
          </cell>
          <cell r="H131" t="str">
            <v>True Seeing</v>
          </cell>
          <cell r="I131" t="str">
            <v>Mordenkainen's Magnificent Mansion</v>
          </cell>
          <cell r="J131" t="str">
            <v>Mind Blank</v>
          </cell>
          <cell r="K131" t="str">
            <v>Discern Location</v>
          </cell>
        </row>
        <row r="132">
          <cell r="A132" t="str">
            <v>Tyranny</v>
          </cell>
          <cell r="B132" t="str">
            <v>Add +1 to the saving throw DC of any Enchantment(compulsion) spell you cast.</v>
          </cell>
          <cell r="C132" t="str">
            <v>Command</v>
          </cell>
          <cell r="D132" t="str">
            <v>Enthrall</v>
          </cell>
          <cell r="E132" t="str">
            <v>Discern Lies</v>
          </cell>
          <cell r="F132" t="str">
            <v>Fear</v>
          </cell>
          <cell r="G132" t="str">
            <v>Command, Greater</v>
          </cell>
          <cell r="H132" t="str">
            <v>Geas/Quest</v>
          </cell>
          <cell r="I132" t="str">
            <v>Bigby's Grasping Hand</v>
          </cell>
          <cell r="J132" t="str">
            <v>Charm Monster, Mass</v>
          </cell>
          <cell r="K132" t="str">
            <v>Dominate Monster</v>
          </cell>
        </row>
        <row r="133">
          <cell r="A133" t="str">
            <v>Undeath</v>
          </cell>
          <cell r="B133" t="str">
            <v>Free Extra Turning feat.</v>
          </cell>
          <cell r="C133" t="str">
            <v>Detect Undead</v>
          </cell>
          <cell r="D133" t="str">
            <v>Desecrate</v>
          </cell>
          <cell r="E133" t="str">
            <v>Animate Dead</v>
          </cell>
          <cell r="F133" t="str">
            <v>Death Ward</v>
          </cell>
          <cell r="G133" t="str">
            <v>Circle of Death</v>
          </cell>
          <cell r="H133" t="str">
            <v>Create Undead</v>
          </cell>
          <cell r="I133" t="str">
            <v>Control Undead</v>
          </cell>
          <cell r="J133" t="str">
            <v>Create Greater Undead</v>
          </cell>
          <cell r="K133" t="str">
            <v>Energy Drain</v>
          </cell>
        </row>
        <row r="134">
          <cell r="A134" t="str">
            <v>Wealth</v>
          </cell>
          <cell r="B134" t="str">
            <v>Add Appraise to your list of cleric class skills. You gain Skill Focus (Appraise) as a bonus feat.</v>
          </cell>
          <cell r="C134" t="str">
            <v>Alarm</v>
          </cell>
          <cell r="D134" t="str">
            <v>Obscure Object</v>
          </cell>
          <cell r="E134" t="str">
            <v>Glyph of Warding</v>
          </cell>
          <cell r="F134" t="str">
            <v>Detect Scrying</v>
          </cell>
          <cell r="G134" t="str">
            <v>Leomund's Secret Chest</v>
          </cell>
          <cell r="H134" t="str">
            <v>Forbiddance</v>
          </cell>
          <cell r="I134" t="str">
            <v>Sequester</v>
          </cell>
          <cell r="J134" t="str">
            <v>Discern Location</v>
          </cell>
          <cell r="K134" t="str">
            <v>Antipathy</v>
          </cell>
        </row>
        <row r="135">
          <cell r="A135" t="str">
            <v>Windstorm</v>
          </cell>
          <cell r="B135" t="str">
            <v>Rain and snow don't penalize your spot and search checks.  You can move through snow-covered and icy terrain at normal movement.  Wind effects affect you as if you were one size category larger.</v>
          </cell>
          <cell r="C135" t="str">
            <v>Obscuring Mist</v>
          </cell>
          <cell r="D135" t="str">
            <v>Binding Winds</v>
          </cell>
          <cell r="E135" t="str">
            <v>Call Lightning</v>
          </cell>
          <cell r="F135" t="str">
            <v>Ice Storm</v>
          </cell>
          <cell r="G135" t="str">
            <v>Arc of Lightning</v>
          </cell>
          <cell r="H135" t="str">
            <v>Cloudwalkers</v>
          </cell>
          <cell r="I135" t="str">
            <v>Control Weather</v>
          </cell>
          <cell r="J135" t="str">
            <v>Whirlwind</v>
          </cell>
          <cell r="K135" t="str">
            <v>Whirlwind, Greater</v>
          </cell>
        </row>
        <row r="136">
          <cell r="A136" t="str">
            <v>Wrath</v>
          </cell>
          <cell r="B136" t="str">
            <v>Once per day, you can subtract Wisdom points (equal to or less than your cleric level) and trade them (2 for 1) for Strength points. This effect lasts for 1 round per cleric level and cannot be ended prematurely.</v>
          </cell>
          <cell r="C136" t="str">
            <v>Rhino’s Rush</v>
          </cell>
          <cell r="D136" t="str">
            <v>Bull’s Strength</v>
          </cell>
          <cell r="E136" t="str">
            <v>Rage</v>
          </cell>
          <cell r="F136" t="str">
            <v>Shout</v>
          </cell>
          <cell r="G136" t="str">
            <v>Righteous Might</v>
          </cell>
          <cell r="H136" t="str">
            <v>Song of Discord</v>
          </cell>
          <cell r="I136" t="str">
            <v>Tenser’s Transformation</v>
          </cell>
          <cell r="J136" t="str">
            <v>Shout, Greater</v>
          </cell>
          <cell r="K136" t="str">
            <v>Storm of Vengeance</v>
          </cell>
        </row>
        <row r="137">
          <cell r="A137" t="str">
            <v>xx-Abyss-1-xx</v>
          </cell>
          <cell r="B137" t="str">
            <v>Once per day as a free action, you may channel the power of demons, gaining a +4 bonus to Strength but a -2 penalty to Armor Class.  The effect lasts 5 rounds.</v>
          </cell>
          <cell r="C137" t="str">
            <v>Align Weapon</v>
          </cell>
          <cell r="D137" t="str">
            <v>Bull's Strength</v>
          </cell>
          <cell r="E137" t="str">
            <v>Babau Slime</v>
          </cell>
          <cell r="F137" t="str">
            <v>Balor Nimbus</v>
          </cell>
          <cell r="G137" t="str">
            <v>Slay Living</v>
          </cell>
          <cell r="H137" t="str">
            <v>Bull's Strength, Mass</v>
          </cell>
          <cell r="I137" t="str">
            <v>Destruction</v>
          </cell>
          <cell r="J137" t="str">
            <v>Finger of Death</v>
          </cell>
          <cell r="K137" t="str">
            <v>Implosion</v>
          </cell>
        </row>
        <row r="138">
          <cell r="A138" t="str">
            <v>xx-Abyss-2-xx</v>
          </cell>
          <cell r="B138" t="str">
            <v/>
          </cell>
          <cell r="C138" t="str">
            <v>Cause Fear</v>
          </cell>
          <cell r="D138" t="str">
            <v>Death Knell</v>
          </cell>
          <cell r="E138" t="str">
            <v>Summon Monster III</v>
          </cell>
          <cell r="F138" t="str">
            <v>Poison</v>
          </cell>
          <cell r="G138" t="str">
            <v>Summon Monster V</v>
          </cell>
          <cell r="H138" t="str">
            <v>Harm</v>
          </cell>
          <cell r="I138" t="str">
            <v>Summon Monster VII</v>
          </cell>
          <cell r="J138" t="str">
            <v>Bodak's Glare</v>
          </cell>
          <cell r="K138" t="str">
            <v>Summon Monster IX</v>
          </cell>
        </row>
        <row r="139">
          <cell r="A139" t="str">
            <v>xx-Arborea-1-xx</v>
          </cell>
          <cell r="B139" t="str">
            <v>Once per day as a free action, you may channel the glory of the eladrin to grant yourself a +0 morale bonus to damage rolls and saves against charm and fear for 1 minute.</v>
          </cell>
          <cell r="C139" t="str">
            <v>Endure Elements</v>
          </cell>
          <cell r="D139" t="str">
            <v>Aid</v>
          </cell>
          <cell r="E139" t="str">
            <v>Heroism</v>
          </cell>
          <cell r="F139" t="str">
            <v>Neutralize Poison</v>
          </cell>
          <cell r="G139" t="str">
            <v>Break Enchantment</v>
          </cell>
          <cell r="H139" t="str">
            <v>Heroes' Feast</v>
          </cell>
          <cell r="I139" t="str">
            <v>Spell Turning</v>
          </cell>
          <cell r="J139" t="str">
            <v>Heroism, Greater</v>
          </cell>
          <cell r="K139" t="str">
            <v>Freedom</v>
          </cell>
        </row>
        <row r="140">
          <cell r="A140" t="str">
            <v>xx-Arborea-2-xx</v>
          </cell>
          <cell r="B140" t="str">
            <v/>
          </cell>
          <cell r="C140" t="str">
            <v>Longstrider</v>
          </cell>
          <cell r="D140" t="str">
            <v>Eagle's Splendor</v>
          </cell>
          <cell r="E140" t="str">
            <v>Summon Monster III</v>
          </cell>
          <cell r="F140" t="str">
            <v>Opalescent Glare</v>
          </cell>
          <cell r="G140" t="str">
            <v>Summon Monster V</v>
          </cell>
          <cell r="H140" t="str">
            <v>Eagle's Splendor, Mass</v>
          </cell>
          <cell r="I140" t="str">
            <v>Summon Monster VII</v>
          </cell>
          <cell r="J140" t="str">
            <v>Mind Blank</v>
          </cell>
          <cell r="K140" t="str">
            <v>Summon Monster IX</v>
          </cell>
        </row>
        <row r="141">
          <cell r="A141" t="str">
            <v>xx-Baator-1-xx</v>
          </cell>
          <cell r="B141" t="str">
            <v>You have the supernatural ability to see perfectly in darkness of any kind.</v>
          </cell>
          <cell r="C141" t="str">
            <v>Bane</v>
          </cell>
          <cell r="D141" t="str">
            <v>Darkness</v>
          </cell>
          <cell r="E141" t="str">
            <v>Detect Thoughts</v>
          </cell>
          <cell r="F141" t="str">
            <v>Deeper Darkness</v>
          </cell>
          <cell r="G141" t="str">
            <v>Spell Resistance</v>
          </cell>
          <cell r="H141" t="str">
            <v>Dominate Person</v>
          </cell>
          <cell r="I141" t="str">
            <v>Repulsion</v>
          </cell>
          <cell r="J141" t="str">
            <v>Demand</v>
          </cell>
          <cell r="K141" t="str">
            <v>Imprisonment</v>
          </cell>
        </row>
        <row r="142">
          <cell r="A142" t="str">
            <v>xx-Baator-2-xx</v>
          </cell>
          <cell r="B142" t="str">
            <v/>
          </cell>
          <cell r="C142" t="str">
            <v>Disguise Self</v>
          </cell>
          <cell r="D142" t="str">
            <v>Fox's Cunning</v>
          </cell>
          <cell r="E142" t="str">
            <v>Summon Monster III</v>
          </cell>
          <cell r="F142" t="str">
            <v>Suggestion</v>
          </cell>
          <cell r="G142" t="str">
            <v>Summon Monster V</v>
          </cell>
          <cell r="H142" t="str">
            <v>Fox's Cunning, Mass</v>
          </cell>
          <cell r="I142" t="str">
            <v>Summon Monster VII</v>
          </cell>
          <cell r="J142" t="str">
            <v>Spell Turning</v>
          </cell>
          <cell r="K142" t="str">
            <v>Summon Monster IX</v>
          </cell>
        </row>
        <row r="143">
          <cell r="A143" t="str">
            <v>Celestia-1</v>
          </cell>
          <cell r="B143" t="str">
            <v>Once per day, as a free action, you can generate an aura of menace similar to that of the archons.</v>
          </cell>
          <cell r="C143" t="str">
            <v>Light of Lunia</v>
          </cell>
          <cell r="D143" t="str">
            <v>Bear's Endurance</v>
          </cell>
          <cell r="E143" t="str">
            <v>Magic Vestment</v>
          </cell>
          <cell r="F143" t="str">
            <v>Divine Power</v>
          </cell>
          <cell r="G143" t="str">
            <v>Righteous Might</v>
          </cell>
          <cell r="H143" t="str">
            <v>Blade Barrier</v>
          </cell>
          <cell r="I143" t="str">
            <v>Regenerate</v>
          </cell>
          <cell r="J143" t="str">
            <v>Power Word Stun</v>
          </cell>
          <cell r="K143" t="str">
            <v>Foresight</v>
          </cell>
        </row>
        <row r="144">
          <cell r="A144" t="str">
            <v>Celestia-2</v>
          </cell>
          <cell r="B144" t="str">
            <v/>
          </cell>
          <cell r="C144" t="str">
            <v>Shield of Faith</v>
          </cell>
          <cell r="D144" t="str">
            <v>Shield Other</v>
          </cell>
          <cell r="E144" t="str">
            <v>Summon Monster III</v>
          </cell>
          <cell r="F144" t="str">
            <v>Magic Weapon, Greater</v>
          </cell>
          <cell r="G144" t="str">
            <v>Summon Monster V</v>
          </cell>
          <cell r="H144" t="str">
            <v>Bear's Endurance, Mass</v>
          </cell>
          <cell r="I144" t="str">
            <v>Summon Monster VII</v>
          </cell>
          <cell r="J144" t="str">
            <v>Shield of Law</v>
          </cell>
          <cell r="K144" t="str">
            <v>Summon Monster IX</v>
          </cell>
        </row>
        <row r="145">
          <cell r="A145" t="str">
            <v>xx-Elysium-1-xx</v>
          </cell>
          <cell r="B145" t="str">
            <v>You can smite evil once per day, gaining a +0 bonus to your attack and +0 to damage.</v>
          </cell>
          <cell r="C145" t="str">
            <v>Charm Person</v>
          </cell>
          <cell r="D145" t="str">
            <v>Enthrall</v>
          </cell>
          <cell r="E145" t="str">
            <v>Magic Circle against Evil</v>
          </cell>
          <cell r="F145" t="str">
            <v>Charm Monster</v>
          </cell>
          <cell r="G145" t="str">
            <v>Dispel Evil</v>
          </cell>
          <cell r="H145" t="str">
            <v>Find the Path</v>
          </cell>
          <cell r="I145" t="str">
            <v>Control Weather</v>
          </cell>
          <cell r="J145" t="str">
            <v>Holy Aura</v>
          </cell>
          <cell r="K145" t="str">
            <v>Heal, Mass</v>
          </cell>
        </row>
        <row r="146">
          <cell r="A146" t="str">
            <v>xx-Elysium-2-xx</v>
          </cell>
          <cell r="B146" t="str">
            <v/>
          </cell>
          <cell r="C146" t="str">
            <v>Protection from Evil</v>
          </cell>
          <cell r="D146" t="str">
            <v>Planar Tolerance</v>
          </cell>
          <cell r="E146" t="str">
            <v>Mantle of Good</v>
          </cell>
          <cell r="F146" t="str">
            <v>Holy Smite</v>
          </cell>
          <cell r="G146" t="str">
            <v>Cure Light Wounds, Mass</v>
          </cell>
          <cell r="H146" t="str">
            <v>Mind Fog</v>
          </cell>
          <cell r="I146" t="str">
            <v>Holy Word</v>
          </cell>
          <cell r="J146" t="str">
            <v>Sunburst</v>
          </cell>
          <cell r="K146" t="str">
            <v>Moment of Prescience</v>
          </cell>
        </row>
        <row r="147">
          <cell r="A147" t="str">
            <v>xx-Hades-1-xx</v>
          </cell>
          <cell r="B147" t="str">
            <v>You can smite good once per day, gaining a +0 bonus to your attack and +0 to damage.</v>
          </cell>
          <cell r="C147" t="str">
            <v>Doom</v>
          </cell>
          <cell r="D147" t="str">
            <v>Resist Planar Alignment</v>
          </cell>
          <cell r="E147" t="str">
            <v>Magic Circle against Good</v>
          </cell>
          <cell r="F147" t="str">
            <v>Contagion</v>
          </cell>
          <cell r="G147" t="str">
            <v>Crushing Despair</v>
          </cell>
          <cell r="H147" t="str">
            <v>Mind Fog</v>
          </cell>
          <cell r="I147" t="str">
            <v>Blasphemy</v>
          </cell>
          <cell r="J147" t="str">
            <v>Unholy Aura</v>
          </cell>
          <cell r="K147" t="str">
            <v>Energy Drain</v>
          </cell>
        </row>
        <row r="148">
          <cell r="A148" t="str">
            <v>xx-Hades-2-xx</v>
          </cell>
          <cell r="B148" t="str">
            <v/>
          </cell>
          <cell r="C148" t="str">
            <v>Protection from Good</v>
          </cell>
          <cell r="E148" t="str">
            <v>Mantle of Evil</v>
          </cell>
          <cell r="F148" t="str">
            <v>Unholy Blight</v>
          </cell>
          <cell r="G148" t="str">
            <v>Dispel Good</v>
          </cell>
          <cell r="H148" t="str">
            <v>Waves of Fatigue</v>
          </cell>
          <cell r="I148" t="str">
            <v>Plane Shift</v>
          </cell>
          <cell r="J148" t="str">
            <v>Waves of Exhaustion</v>
          </cell>
          <cell r="K148" t="str">
            <v>Gate</v>
          </cell>
        </row>
        <row r="149">
          <cell r="A149" t="str">
            <v>xx-Limbo-1-xx</v>
          </cell>
          <cell r="B149" t="str">
            <v>You can smite law once per day, gaining a +0 bonus to your attack and +0 to damage.</v>
          </cell>
          <cell r="C149" t="str">
            <v>Lesser Confusion</v>
          </cell>
          <cell r="D149" t="str">
            <v>Entropic Shield</v>
          </cell>
          <cell r="E149" t="str">
            <v>Magic Circle against Law</v>
          </cell>
          <cell r="F149" t="str">
            <v>Chaos Hammer</v>
          </cell>
          <cell r="G149" t="str">
            <v>Baleful Polymorph</v>
          </cell>
          <cell r="H149" t="str">
            <v>Animate Objects</v>
          </cell>
          <cell r="I149" t="str">
            <v>Song of Discord</v>
          </cell>
          <cell r="J149" t="str">
            <v>Cloak of Chaos</v>
          </cell>
          <cell r="K149" t="str">
            <v>Perinarch, Planar</v>
          </cell>
        </row>
        <row r="150">
          <cell r="A150" t="str">
            <v>xx-Limbo-2-xx</v>
          </cell>
          <cell r="B150" t="str">
            <v/>
          </cell>
          <cell r="C150" t="str">
            <v>Protection from Law</v>
          </cell>
          <cell r="D150" t="str">
            <v>Resist Planar Alignment</v>
          </cell>
          <cell r="E150" t="str">
            <v>Mantle of Chaos</v>
          </cell>
          <cell r="F150" t="str">
            <v>Perinarch</v>
          </cell>
          <cell r="G150" t="str">
            <v>Dispel Law</v>
          </cell>
          <cell r="H150" t="str">
            <v>Insanity</v>
          </cell>
          <cell r="I150" t="str">
            <v>Word of Chaos</v>
          </cell>
          <cell r="J150" t="str">
            <v>Otto's Irresistable Dance</v>
          </cell>
          <cell r="K150" t="str">
            <v>Shapechange</v>
          </cell>
        </row>
        <row r="151">
          <cell r="A151" t="str">
            <v>xx-Mechanus-1-xx</v>
          </cell>
          <cell r="B151" t="str">
            <v>You can smite chaos once per day, gaining a +0 bonus to your attack and +0 to damage.</v>
          </cell>
          <cell r="C151" t="str">
            <v>Command</v>
          </cell>
          <cell r="D151" t="str">
            <v>Calm Emotions</v>
          </cell>
          <cell r="E151" t="str">
            <v>Magic Circle against Chaos</v>
          </cell>
          <cell r="F151" t="str">
            <v>Discern Lies</v>
          </cell>
          <cell r="G151" t="str">
            <v>Dispel Chaos</v>
          </cell>
          <cell r="H151" t="str">
            <v>Hold Monster</v>
          </cell>
          <cell r="I151" t="str">
            <v>Dictum</v>
          </cell>
          <cell r="J151" t="str">
            <v>Iron Body</v>
          </cell>
          <cell r="K151" t="str">
            <v>Call Marut</v>
          </cell>
        </row>
        <row r="152">
          <cell r="A152" t="str">
            <v>xx-Mechanus-2-xx</v>
          </cell>
          <cell r="B152" t="str">
            <v/>
          </cell>
          <cell r="C152" t="str">
            <v>Protection from Chaos</v>
          </cell>
          <cell r="D152" t="str">
            <v>Mechanus Mind</v>
          </cell>
          <cell r="E152" t="str">
            <v>Mantle of Law</v>
          </cell>
          <cell r="F152" t="str">
            <v>Order's Wrath</v>
          </cell>
          <cell r="G152" t="str">
            <v>Mark of Justice</v>
          </cell>
          <cell r="H152" t="str">
            <v>Wall of Gears</v>
          </cell>
          <cell r="I152" t="str">
            <v>Hold Person, Mass</v>
          </cell>
          <cell r="J152" t="str">
            <v>Shield of Law</v>
          </cell>
          <cell r="K152" t="str">
            <v>Mordenkainen's Disjunction</v>
          </cell>
        </row>
        <row r="153">
          <cell r="A153" t="str">
            <v>-Underdark Domains-</v>
          </cell>
        </row>
        <row r="154">
          <cell r="A154" t="str">
            <v>Portal (alternative)</v>
          </cell>
          <cell r="B154" t="str">
            <v>You gain Portal Sensitive as a bonus feat.</v>
          </cell>
          <cell r="C154" t="str">
            <v>Portal Stablization</v>
          </cell>
          <cell r="D154" t="str">
            <v>Analyze Portal</v>
          </cell>
          <cell r="E154" t="str">
            <v>Portal View</v>
          </cell>
          <cell r="F154" t="str">
            <v>Dimension Door</v>
          </cell>
          <cell r="G154" t="str">
            <v>Portal Barricade</v>
          </cell>
          <cell r="H154" t="str">
            <v>Portal-to-Portal Redirect</v>
          </cell>
          <cell r="I154" t="str">
            <v>Etherealness</v>
          </cell>
          <cell r="J154" t="str">
            <v>Portal Reformat</v>
          </cell>
          <cell r="K154" t="str">
            <v>Gate</v>
          </cell>
        </row>
        <row r="155">
          <cell r="A155" t="str">
            <v>Watery Death</v>
          </cell>
          <cell r="B155" t="str">
            <v>You gain the ability to smite any nonaquatic creature once per day with one normal melee attack. You add +-1 to your attack roll and deal 0 extra points of damage.</v>
          </cell>
          <cell r="C155" t="str">
            <v>Entangle</v>
          </cell>
          <cell r="D155" t="str">
            <v>Mark of the Outcast</v>
          </cell>
          <cell r="E155" t="str">
            <v>Control Water</v>
          </cell>
          <cell r="F155" t="str">
            <v>Rushing Water</v>
          </cell>
          <cell r="G155" t="str">
            <v>Dehydrate</v>
          </cell>
          <cell r="H155" t="str">
            <v>Drown</v>
          </cell>
          <cell r="I155" t="str">
            <v>Contagious Fog</v>
          </cell>
          <cell r="J155" t="str">
            <v>Horrid Wilting</v>
          </cell>
          <cell r="K155" t="str">
            <v>Drown, Mass</v>
          </cell>
        </row>
        <row r="156">
          <cell r="A156" t="str">
            <v>-RVLT Domains-</v>
          </cell>
        </row>
        <row r="157">
          <cell r="A157" t="str">
            <v>Mists</v>
          </cell>
          <cell r="B157" t="str">
            <v>Once per day, you may call on the shield of Ezra, a film of luminous mist that envelops your body granting you protection based on your alignment.</v>
          </cell>
          <cell r="C157" t="str">
            <v>Obscuring Mist</v>
          </cell>
          <cell r="D157" t="str">
            <v>Fog Cloud</v>
          </cell>
          <cell r="E157" t="str">
            <v>Gaseous Form</v>
          </cell>
          <cell r="F157" t="str">
            <v>Solid Fog</v>
          </cell>
          <cell r="G157" t="str">
            <v>Mind Fog</v>
          </cell>
          <cell r="H157" t="str">
            <v>Wind Walk</v>
          </cell>
          <cell r="I157" t="str">
            <v>Teleport, Greater</v>
          </cell>
          <cell r="J157" t="str">
            <v>Vanish</v>
          </cell>
          <cell r="K157" t="str">
            <v>Imprisonment</v>
          </cell>
        </row>
        <row r="158">
          <cell r="A158" t="str">
            <v>Repose</v>
          </cell>
          <cell r="B158" t="str">
            <v>You can grant final rest upon a newly dead body that allows the corpse a chance to resist any attempt to transform it into an undead creature.</v>
          </cell>
          <cell r="C158" t="str">
            <v>Detect Undead</v>
          </cell>
          <cell r="D158" t="str">
            <v>Gentle Repose</v>
          </cell>
          <cell r="E158" t="str">
            <v>Speak with Dead</v>
          </cell>
          <cell r="F158" t="str">
            <v>Halt Undead</v>
          </cell>
          <cell r="G158" t="str">
            <v>Raise Dead</v>
          </cell>
          <cell r="H158" t="str">
            <v>Antilife Shell</v>
          </cell>
          <cell r="I158" t="str">
            <v>Resurrection</v>
          </cell>
          <cell r="J158" t="str">
            <v>Control Undead</v>
          </cell>
          <cell r="K158" t="str">
            <v>Soul Bind</v>
          </cell>
        </row>
        <row r="159">
          <cell r="A159" t="str">
            <v>Curse</v>
          </cell>
          <cell r="B159" t="str">
            <v>You may cast bestow curse with a +4 to the DC of the targets saving throw.   You may cast mark of justice once per day.</v>
          </cell>
          <cell r="C159" t="str">
            <v>Doom</v>
          </cell>
          <cell r="D159" t="str">
            <v>Hold Person</v>
          </cell>
          <cell r="E159" t="str">
            <v>Bestow Curse</v>
          </cell>
          <cell r="F159" t="str">
            <v>Poison</v>
          </cell>
          <cell r="G159" t="str">
            <v>Insect Plague</v>
          </cell>
          <cell r="H159" t="str">
            <v>Harm</v>
          </cell>
          <cell r="I159" t="str">
            <v>Destruction</v>
          </cell>
          <cell r="J159" t="str">
            <v>Horrid Wilting</v>
          </cell>
          <cell r="K159" t="str">
            <v>Energy Drain</v>
          </cell>
        </row>
        <row r="160">
          <cell r="A160" t="str">
            <v>Glamour</v>
          </cell>
          <cell r="B160" t="str">
            <v>You receive a +3 bonus to all Will saves vs mind-affecting enchantments or enchantments that alter the perceptions.</v>
          </cell>
          <cell r="C160" t="str">
            <v>Charm Person</v>
          </cell>
          <cell r="D160" t="str">
            <v>Glitterdust</v>
          </cell>
          <cell r="E160" t="str">
            <v>Charm Monster</v>
          </cell>
          <cell r="F160" t="str">
            <v>Modify Memory</v>
          </cell>
          <cell r="G160" t="str">
            <v>Dream</v>
          </cell>
          <cell r="H160" t="str">
            <v>Veil</v>
          </cell>
          <cell r="I160" t="str">
            <v>Nightmare</v>
          </cell>
          <cell r="J160" t="str">
            <v>Charm Monster, Mass</v>
          </cell>
          <cell r="K160" t="str">
            <v>Weird</v>
          </cell>
        </row>
        <row r="161">
          <cell r="A161" t="str">
            <v xml:space="preserve">- DragonLance Domains - </v>
          </cell>
        </row>
        <row r="162">
          <cell r="A162" t="str">
            <v>Alteration</v>
          </cell>
          <cell r="B162" t="str">
            <v>You cast Transmutation spells on living targets at +1 caster level.</v>
          </cell>
          <cell r="C162" t="str">
            <v>Enlarge Person</v>
          </cell>
          <cell r="D162" t="str">
            <v>Alter self</v>
          </cell>
          <cell r="E162" t="str">
            <v>Gaseous Form</v>
          </cell>
          <cell r="F162" t="str">
            <v>Polymorph</v>
          </cell>
          <cell r="G162" t="str">
            <v>Baleful Polymorph</v>
          </cell>
          <cell r="H162" t="str">
            <v>Flesh to Stone</v>
          </cell>
          <cell r="I162" t="str">
            <v>Regenerate</v>
          </cell>
          <cell r="J162" t="str">
            <v>Polymorph Any Object</v>
          </cell>
          <cell r="K162" t="str">
            <v>Shapechange</v>
          </cell>
        </row>
        <row r="163">
          <cell r="A163" t="str">
            <v>Forge</v>
          </cell>
          <cell r="B163" t="str">
            <v>You gain a +2 insight bonus on Craft and Appraise checks releated to stone or metal items.</v>
          </cell>
          <cell r="C163" t="str">
            <v>Magic Weapon</v>
          </cell>
          <cell r="D163" t="str">
            <v>Heat Metal</v>
          </cell>
          <cell r="E163" t="str">
            <v>Keen Edge</v>
          </cell>
          <cell r="F163" t="str">
            <v>Minor Creation</v>
          </cell>
          <cell r="G163" t="str">
            <v>Wall of Iron</v>
          </cell>
          <cell r="H163" t="str">
            <v>Major Creation</v>
          </cell>
          <cell r="I163" t="str">
            <v>Hardening</v>
          </cell>
          <cell r="J163" t="str">
            <v>Repel Metal or Stone</v>
          </cell>
          <cell r="K163" t="str">
            <v>Iron Body</v>
          </cell>
        </row>
        <row r="164">
          <cell r="A164" t="str">
            <v>Insight</v>
          </cell>
          <cell r="B164" t="str">
            <v>You gain uncanny dodge. If you already have uncanny dodge from another class you gain Improved uncanny dodge.</v>
          </cell>
          <cell r="C164" t="str">
            <v>True Strike</v>
          </cell>
          <cell r="D164" t="str">
            <v>Augury</v>
          </cell>
          <cell r="E164" t="str">
            <v>Locate Object</v>
          </cell>
          <cell r="F164" t="str">
            <v>Divination</v>
          </cell>
          <cell r="G164" t="str">
            <v>Commune</v>
          </cell>
          <cell r="H164" t="str">
            <v>Mass Owl's Wisdom</v>
          </cell>
          <cell r="I164" t="str">
            <v>Greater Arcane Sight</v>
          </cell>
          <cell r="J164" t="str">
            <v>Moment of Prescience</v>
          </cell>
          <cell r="K164" t="str">
            <v>Foresight</v>
          </cell>
        </row>
        <row r="165">
          <cell r="A165" t="str">
            <v>Liberation</v>
          </cell>
          <cell r="B165" t="str">
            <v>You gain a +2 morale bonus on all saving throws against Enchantment spells or effects.</v>
          </cell>
          <cell r="C165" t="str">
            <v>Remove Fear</v>
          </cell>
          <cell r="D165" t="str">
            <v>Remove Paralysis</v>
          </cell>
          <cell r="E165" t="str">
            <v>Remove Curse</v>
          </cell>
          <cell r="F165" t="str">
            <v>Freedom of Movement</v>
          </cell>
          <cell r="G165" t="str">
            <v>Break Enchantment</v>
          </cell>
          <cell r="H165" t="str">
            <v>Greater Dispel Magic</v>
          </cell>
          <cell r="I165" t="str">
            <v>Refuge</v>
          </cell>
          <cell r="J165" t="str">
            <v>Mind Blank</v>
          </cell>
          <cell r="K165" t="str">
            <v>Unbinding</v>
          </cell>
        </row>
        <row r="166">
          <cell r="A166" t="str">
            <v>Mentalism(DLCS)</v>
          </cell>
          <cell r="B166" t="str">
            <v>You gain +2 bonus on Bluff, Diplomacy, and Sense Motive checks. You also gain a +2 bonus on Will saves against Enchantment spells and effects.</v>
          </cell>
          <cell r="C166" t="str">
            <v>Command</v>
          </cell>
          <cell r="D166" t="str">
            <v>Detect Thoughts</v>
          </cell>
          <cell r="E166" t="str">
            <v>Hold Person</v>
          </cell>
          <cell r="F166" t="str">
            <v>Dicern Lies</v>
          </cell>
          <cell r="G166" t="str">
            <v>Greater Command</v>
          </cell>
          <cell r="H166" t="str">
            <v>Hold Monster</v>
          </cell>
          <cell r="I166" t="str">
            <v>Mass Hold Person</v>
          </cell>
          <cell r="J166" t="str">
            <v>Mass Charm</v>
          </cell>
          <cell r="K166" t="str">
            <v>Dominate Monster</v>
          </cell>
        </row>
        <row r="167">
          <cell r="A167" t="str">
            <v>Necromancy</v>
          </cell>
          <cell r="B167" t="str">
            <v>Rebuke, command, or bolster undead as an evil cleric. Use this ability a number of times per day equal to 2. This is a supernatural ability.</v>
          </cell>
          <cell r="C167" t="str">
            <v>Detect Undead</v>
          </cell>
          <cell r="D167" t="str">
            <v>Death Knell</v>
          </cell>
          <cell r="E167" t="str">
            <v>Halt Undead</v>
          </cell>
          <cell r="F167" t="str">
            <v>Animate Dead</v>
          </cell>
          <cell r="G167" t="str">
            <v>Slay Living</v>
          </cell>
          <cell r="H167" t="str">
            <v>Create Undead</v>
          </cell>
          <cell r="I167" t="str">
            <v>Destruction</v>
          </cell>
          <cell r="J167" t="str">
            <v>Create Greater Undead</v>
          </cell>
          <cell r="K167" t="str">
            <v>Energy Drain</v>
          </cell>
        </row>
        <row r="168">
          <cell r="A168" t="str">
            <v>Restoration</v>
          </cell>
          <cell r="B168" t="str">
            <v>You cast healing spells at +1 caster level.</v>
          </cell>
          <cell r="C168" t="str">
            <v>Remove Fear</v>
          </cell>
          <cell r="D168" t="str">
            <v>Lesser Restoration</v>
          </cell>
          <cell r="E168" t="str">
            <v>Remove Disease</v>
          </cell>
          <cell r="F168" t="str">
            <v>Restoration</v>
          </cell>
          <cell r="G168" t="str">
            <v>Raise Dead</v>
          </cell>
          <cell r="H168" t="str">
            <v>Heal</v>
          </cell>
          <cell r="I168" t="str">
            <v>Greater Restoration</v>
          </cell>
          <cell r="J168" t="str">
            <v>Resurrection</v>
          </cell>
          <cell r="K168" t="str">
            <v>True Resurection</v>
          </cell>
        </row>
        <row r="169">
          <cell r="A169" t="str">
            <v>Sun(DLCS)</v>
          </cell>
          <cell r="B169" t="str">
            <v>Turn or destroy undead as a good cleric. You can use this ability 2 times a day. This is a supernatural ability.</v>
          </cell>
          <cell r="C169" t="str">
            <v>Endure Elements</v>
          </cell>
          <cell r="D169" t="str">
            <v>Heat Metal</v>
          </cell>
          <cell r="E169" t="str">
            <v>Searing Light</v>
          </cell>
          <cell r="F169" t="str">
            <v>Fire Shield</v>
          </cell>
          <cell r="G169" t="str">
            <v>Flame Strike</v>
          </cell>
          <cell r="H169" t="str">
            <v>Fire Seeds</v>
          </cell>
          <cell r="I169" t="str">
            <v>Sunbeam</v>
          </cell>
          <cell r="J169" t="str">
            <v>Sunburst</v>
          </cell>
          <cell r="K169" t="str">
            <v>Prismatic Sphere</v>
          </cell>
        </row>
        <row r="170">
          <cell r="A170" t="str">
            <v>Treachery</v>
          </cell>
          <cell r="B170" t="str">
            <v>Once a day when you attack a flat-footed opponent, you deal additional damage equal to 0d6 with a single melee attack. You must declare the use of the ability before the attack and if you miss it is wasted.</v>
          </cell>
          <cell r="C170" t="str">
            <v>Undetectable Alignment</v>
          </cell>
          <cell r="D170" t="str">
            <v>Eagle's Splendor</v>
          </cell>
          <cell r="E170" t="str">
            <v>Bestow Curse</v>
          </cell>
          <cell r="F170" t="str">
            <v>Glibness</v>
          </cell>
          <cell r="G170" t="str">
            <v>Magic Jar</v>
          </cell>
          <cell r="H170" t="str">
            <v>Symbol of Persuasion</v>
          </cell>
          <cell r="I170" t="str">
            <v>Eyebite</v>
          </cell>
          <cell r="J170" t="str">
            <v>Trap the Soul</v>
          </cell>
          <cell r="K170" t="str">
            <v>Imprisonment</v>
          </cell>
        </row>
        <row r="171">
          <cell r="A171" t="str">
            <v>- Age Of Mortals Domains-</v>
          </cell>
        </row>
        <row r="172">
          <cell r="A172" t="str">
            <v>Channeling</v>
          </cell>
          <cell r="B172" t="str">
            <v>All Transmutation spells that affect living creatures are cast at +1 caster level.</v>
          </cell>
          <cell r="C172" t="str">
            <v>Jump</v>
          </cell>
          <cell r="D172" t="str">
            <v>Bear's Endurance</v>
          </cell>
          <cell r="E172" t="str">
            <v>Haste</v>
          </cell>
          <cell r="F172" t="str">
            <v>Stoneskin</v>
          </cell>
          <cell r="G172" t="str">
            <v>Heroism, Greater</v>
          </cell>
          <cell r="H172" t="str">
            <v>Tenser's Transformation</v>
          </cell>
          <cell r="I172" t="str">
            <v>Regenerate</v>
          </cell>
          <cell r="J172" t="str">
            <v>Iron Body</v>
          </cell>
          <cell r="K172" t="str">
            <v>Diamond Body</v>
          </cell>
        </row>
        <row r="173">
          <cell r="A173" t="str">
            <v>Sensitivity</v>
          </cell>
          <cell r="B173" t="str">
            <v>All Divination spells with a range of Personal are cast at +1 caster level.</v>
          </cell>
          <cell r="C173" t="str">
            <v>Deathwatch</v>
          </cell>
          <cell r="D173" t="str">
            <v>See Invisibility</v>
          </cell>
          <cell r="E173" t="str">
            <v>Tongues</v>
          </cell>
          <cell r="F173" t="str">
            <v>Discern Lies</v>
          </cell>
          <cell r="G173" t="str">
            <v>Analyxe Dweomer</v>
          </cell>
          <cell r="H173" t="str">
            <v>Legend Lore</v>
          </cell>
          <cell r="I173" t="str">
            <v>Arcane Sight, Greater</v>
          </cell>
          <cell r="J173" t="str">
            <v>Discern Location</v>
          </cell>
          <cell r="K173" t="str">
            <v>Foresight</v>
          </cell>
        </row>
        <row r="174">
          <cell r="A174" t="str">
            <v/>
          </cell>
          <cell r="B174" t="str">
            <v/>
          </cell>
          <cell r="C174" t="str">
            <v/>
          </cell>
          <cell r="D174" t="str">
            <v/>
          </cell>
          <cell r="E174" t="str">
            <v/>
          </cell>
          <cell r="F174" t="str">
            <v/>
          </cell>
          <cell r="G174" t="str">
            <v/>
          </cell>
          <cell r="H174" t="str">
            <v/>
          </cell>
          <cell r="I174" t="str">
            <v/>
          </cell>
          <cell r="J174" t="str">
            <v/>
          </cell>
          <cell r="K174" t="str">
            <v/>
          </cell>
        </row>
        <row r="175">
          <cell r="A175" t="str">
            <v>No</v>
          </cell>
          <cell r="B175" t="str">
            <v/>
          </cell>
          <cell r="C175" t="str">
            <v/>
          </cell>
          <cell r="D175" t="str">
            <v/>
          </cell>
          <cell r="E175" t="str">
            <v/>
          </cell>
          <cell r="F175" t="str">
            <v/>
          </cell>
          <cell r="G175" t="str">
            <v/>
          </cell>
          <cell r="H175" t="str">
            <v/>
          </cell>
          <cell r="I175" t="str">
            <v/>
          </cell>
          <cell r="J175" t="str">
            <v/>
          </cell>
          <cell r="K175" t="str">
            <v/>
          </cell>
        </row>
      </sheetData>
      <sheetData sheetId="57"/>
      <sheetData sheetId="58"/>
      <sheetData sheetId="59"/>
      <sheetData sheetId="60">
        <row r="1">
          <cell r="A1">
            <v>2</v>
          </cell>
          <cell r="B1" t="str">
            <v>Barbarian</v>
          </cell>
          <cell r="C1">
            <v>160</v>
          </cell>
        </row>
        <row r="2">
          <cell r="A2">
            <v>3</v>
          </cell>
          <cell r="B2" t="str">
            <v>Bard</v>
          </cell>
          <cell r="C2">
            <v>160</v>
          </cell>
        </row>
        <row r="3">
          <cell r="A3">
            <v>4</v>
          </cell>
          <cell r="B3" t="str">
            <v>Cleric</v>
          </cell>
          <cell r="C3">
            <v>200</v>
          </cell>
        </row>
        <row r="4">
          <cell r="A4">
            <v>5</v>
          </cell>
          <cell r="B4" t="str">
            <v>Druid</v>
          </cell>
          <cell r="C4">
            <v>80</v>
          </cell>
        </row>
        <row r="5">
          <cell r="A5">
            <v>6</v>
          </cell>
          <cell r="B5" t="str">
            <v>Fighter</v>
          </cell>
          <cell r="C5">
            <v>240</v>
          </cell>
        </row>
        <row r="6">
          <cell r="A6">
            <v>7</v>
          </cell>
          <cell r="B6" t="str">
            <v>Monk</v>
          </cell>
          <cell r="C6">
            <v>20</v>
          </cell>
        </row>
        <row r="7">
          <cell r="A7">
            <v>8</v>
          </cell>
          <cell r="B7" t="str">
            <v>Paladin</v>
          </cell>
          <cell r="C7">
            <v>240</v>
          </cell>
        </row>
        <row r="8">
          <cell r="A8">
            <v>9</v>
          </cell>
          <cell r="B8" t="str">
            <v>Ranger</v>
          </cell>
          <cell r="C8">
            <v>240</v>
          </cell>
        </row>
        <row r="9">
          <cell r="A9">
            <v>10</v>
          </cell>
          <cell r="B9" t="str">
            <v>Rogue</v>
          </cell>
          <cell r="C9">
            <v>200</v>
          </cell>
        </row>
        <row r="10">
          <cell r="A10">
            <v>11</v>
          </cell>
          <cell r="B10" t="str">
            <v>Sorcerer</v>
          </cell>
          <cell r="C10">
            <v>120</v>
          </cell>
        </row>
        <row r="11">
          <cell r="A11">
            <v>12</v>
          </cell>
          <cell r="B11" t="str">
            <v>Wizard</v>
          </cell>
          <cell r="C11">
            <v>120</v>
          </cell>
        </row>
        <row r="12">
          <cell r="A12">
            <v>14</v>
          </cell>
          <cell r="B12" t="str">
            <v>Beguiler</v>
          </cell>
          <cell r="C12">
            <v>240</v>
          </cell>
        </row>
        <row r="13">
          <cell r="A13">
            <v>17</v>
          </cell>
          <cell r="B13" t="str">
            <v>Knight</v>
          </cell>
          <cell r="C13">
            <v>240</v>
          </cell>
        </row>
        <row r="14">
          <cell r="A14">
            <v>19</v>
          </cell>
          <cell r="B14" t="str">
            <v>Hexblade</v>
          </cell>
          <cell r="C14">
            <v>240</v>
          </cell>
        </row>
        <row r="15">
          <cell r="A15">
            <v>21</v>
          </cell>
          <cell r="B15" t="str">
            <v>Swashbuckler</v>
          </cell>
          <cell r="C15">
            <v>240</v>
          </cell>
        </row>
        <row r="16">
          <cell r="A16">
            <v>23</v>
          </cell>
          <cell r="B16" t="str">
            <v>Favored Soul</v>
          </cell>
          <cell r="C16">
            <v>200</v>
          </cell>
        </row>
        <row r="17">
          <cell r="A17">
            <v>28</v>
          </cell>
          <cell r="B17" t="str">
            <v>Warmage</v>
          </cell>
          <cell r="C17">
            <v>120</v>
          </cell>
        </row>
        <row r="18">
          <cell r="A18">
            <v>32</v>
          </cell>
          <cell r="B18" t="str">
            <v>Scout</v>
          </cell>
          <cell r="C18">
            <v>200</v>
          </cell>
        </row>
        <row r="19">
          <cell r="A19">
            <v>48</v>
          </cell>
          <cell r="B19" t="str">
            <v>Healer</v>
          </cell>
          <cell r="C19">
            <v>160</v>
          </cell>
        </row>
        <row r="20">
          <cell r="A20">
            <v>49</v>
          </cell>
          <cell r="B20" t="str">
            <v>Marshal</v>
          </cell>
          <cell r="C20">
            <v>200</v>
          </cell>
        </row>
        <row r="21">
          <cell r="A21">
            <v>697</v>
          </cell>
          <cell r="B21" t="str">
            <v>Desert Centaur</v>
          </cell>
          <cell r="C21">
            <v>200</v>
          </cell>
        </row>
      </sheetData>
      <sheetData sheetId="61"/>
      <sheetData sheetId="62"/>
      <sheetData sheetId="63"/>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1B104-225B-4068-826C-8E631396C1B7}">
  <sheetPr codeName="wsRaceInfo"/>
  <dimension ref="A1:BS347"/>
  <sheetViews>
    <sheetView tabSelected="1" workbookViewId="0">
      <pane xSplit="1" ySplit="3" topLeftCell="B4" activePane="bottomRight" state="frozen"/>
      <selection activeCell="G18" sqref="G18"/>
      <selection pane="topRight" activeCell="G18" sqref="G18"/>
      <selection pane="bottomLeft" activeCell="G18" sqref="G18"/>
      <selection pane="bottomRight" activeCell="B9" sqref="B9"/>
    </sheetView>
  </sheetViews>
  <sheetFormatPr defaultColWidth="9.140625" defaultRowHeight="13.15" customHeight="1" x14ac:dyDescent="0.2"/>
  <cols>
    <col min="1" max="1" width="17.7109375" style="4" bestFit="1" customWidth="1"/>
    <col min="2" max="2" width="10" style="4" bestFit="1" customWidth="1"/>
    <col min="3" max="3" width="9" style="4" customWidth="1"/>
    <col min="4" max="4" width="15.5703125" style="4" customWidth="1"/>
    <col min="5" max="5" width="28.42578125" style="4" customWidth="1"/>
    <col min="6" max="6" width="3.5703125" style="4" customWidth="1"/>
    <col min="7" max="7" width="4.85546875" style="4" bestFit="1" customWidth="1"/>
    <col min="8" max="8" width="6.85546875" style="4" customWidth="1"/>
    <col min="9" max="9" width="5.5703125" style="4" customWidth="1"/>
    <col min="10" max="10" width="3.5703125" style="4" customWidth="1"/>
    <col min="11" max="11" width="8.85546875" style="4" customWidth="1"/>
    <col min="12" max="12" width="5.42578125" style="4" customWidth="1"/>
    <col min="13" max="13" width="6.42578125" style="4" bestFit="1" customWidth="1"/>
    <col min="14" max="14" width="7.42578125" style="4" customWidth="1"/>
    <col min="15" max="15" width="7.85546875" style="4" customWidth="1"/>
    <col min="16" max="16" width="16.7109375" style="4" customWidth="1"/>
    <col min="17" max="17" width="13.42578125" style="4" bestFit="1" customWidth="1"/>
    <col min="18" max="18" width="12.5703125" style="4" customWidth="1"/>
    <col min="19" max="19" width="8.42578125" style="4" bestFit="1" customWidth="1"/>
    <col min="20" max="20" width="9.28515625" style="4" bestFit="1" customWidth="1"/>
    <col min="21" max="21" width="7.140625" style="4" customWidth="1"/>
    <col min="22" max="22" width="11.28515625" style="4" customWidth="1"/>
    <col min="23" max="23" width="12.42578125" style="4" customWidth="1"/>
    <col min="24" max="24" width="10.140625" style="4" customWidth="1"/>
    <col min="25" max="25" width="9.7109375" style="4" customWidth="1"/>
    <col min="26" max="26" width="9.42578125" style="4" customWidth="1"/>
    <col min="27" max="27" width="7" style="4" customWidth="1"/>
    <col min="28" max="28" width="7.42578125" style="4" customWidth="1"/>
    <col min="29" max="29" width="11.85546875" style="4" customWidth="1"/>
    <col min="30" max="30" width="3.42578125" style="4" customWidth="1"/>
    <col min="31" max="31" width="3.85546875" style="4" customWidth="1"/>
    <col min="32" max="32" width="4.28515625" style="4" customWidth="1"/>
    <col min="33" max="33" width="3" style="4" customWidth="1"/>
    <col min="34" max="35" width="4.28515625" style="4" customWidth="1"/>
    <col min="36" max="36" width="35.7109375" style="4" customWidth="1"/>
    <col min="37" max="37" width="12.140625" style="4" customWidth="1"/>
    <col min="38" max="38" width="10.7109375" style="4" customWidth="1"/>
    <col min="39" max="39" width="10.42578125" style="4" customWidth="1"/>
    <col min="40" max="40" width="6.5703125" style="4" customWidth="1"/>
    <col min="41" max="41" width="9.140625" style="4" customWidth="1"/>
    <col min="42" max="42" width="5.28515625" style="4" customWidth="1"/>
    <col min="43" max="43" width="8" style="4" customWidth="1"/>
    <col min="44" max="44" width="14" style="4" customWidth="1"/>
    <col min="45" max="46" width="11.7109375" style="4" customWidth="1"/>
    <col min="47" max="47" width="11.85546875" style="4" customWidth="1"/>
    <col min="48" max="48" width="8.140625" style="4" customWidth="1"/>
    <col min="49" max="50" width="5.7109375" style="4" customWidth="1"/>
    <col min="51" max="51" width="4.85546875" style="4" customWidth="1"/>
    <col min="52" max="52" width="3.5703125" style="4" customWidth="1"/>
    <col min="53" max="53" width="10" style="4" customWidth="1"/>
    <col min="54" max="54" width="10.42578125" style="4" bestFit="1" customWidth="1"/>
    <col min="55" max="55" width="7.85546875" style="4" customWidth="1"/>
    <col min="56" max="56" width="10.42578125" style="4" bestFit="1" customWidth="1"/>
    <col min="57" max="58" width="3.5703125" style="4" customWidth="1"/>
    <col min="59" max="59" width="22.85546875" style="4" customWidth="1"/>
    <col min="60" max="61" width="9.140625" style="4" customWidth="1"/>
    <col min="62" max="62" width="19.28515625" style="4" customWidth="1"/>
    <col min="63" max="63" width="12.28515625" style="4" customWidth="1"/>
    <col min="64" max="64" width="12.140625" style="4" customWidth="1"/>
    <col min="65" max="65" width="9.140625" style="4" customWidth="1"/>
    <col min="66" max="66" width="10.28515625" style="4" customWidth="1"/>
    <col min="67" max="67" width="11.5703125" style="4" customWidth="1"/>
    <col min="68" max="68" width="8" style="4" customWidth="1"/>
    <col min="69" max="69" width="7.85546875" style="4" customWidth="1"/>
    <col min="70" max="70" width="8.42578125" style="4" customWidth="1"/>
    <col min="71" max="71" width="15.5703125" style="4" customWidth="1"/>
    <col min="72" max="16384" width="9.140625" style="4"/>
  </cols>
  <sheetData>
    <row r="1" spans="1:71" ht="12.75" x14ac:dyDescent="0.2">
      <c r="A1" s="1" t="str">
        <f>IF(LENB(RaceTxt)&gt;0,LEFT(RaceTxt,FIND("[",RaceTxt)-2),RaceDefault)&amp;IF(AND(RaceTxt="Hengeyokai [OA]",HengeyokaiAnimal&lt;&gt;""),", "&amp;HengeyokaiAnimal,"")</f>
        <v>Human</v>
      </c>
      <c r="B1" s="2"/>
      <c r="C1" s="2" t="str">
        <f>CLEAN(INDEX(TblRaceInfo,RaceIdx,COLUMN()))</f>
        <v>Medium</v>
      </c>
      <c r="D1" s="2" t="str">
        <f>CLEAN(INDEX(TblRaceInfo,RaceIdx,COLUMN()))</f>
        <v>Humanoid</v>
      </c>
      <c r="E1" s="2" t="str">
        <f>CLEAN(INDEX(TblRaceInfo,RaceIdx,COLUMN()))</f>
        <v>Human</v>
      </c>
      <c r="F1" s="2">
        <f>INDEX(TblRaceInfo,RaceIdx,COLUMN())</f>
        <v>0</v>
      </c>
      <c r="G1" s="2">
        <f>(INT(IF(WendigoSelected,0,IF(AND(WildShape,WildshapeCell&gt;1),WildShapeSpeed,INDEX(TblRaceInfo,RaceIdx,COLUMN())+10*TrQuick)/IF(OR(TrSlow,FlSlow),2,1))/5)*5)</f>
        <v>30</v>
      </c>
      <c r="H1" s="2">
        <f>IF(AND(WildShape,WildshapeCell&gt;=1),WildShapeBurrow,INDEX(TblRaceInfo,RaceIdx,COLUMN()))</f>
        <v>0</v>
      </c>
      <c r="I1" s="2">
        <f>IF(AND(WildShape,WildshapeCell&gt;1),WildShapeClimb,INDEX(TblRaceInfo,RaceIdx,COLUMN()))</f>
        <v>0</v>
      </c>
      <c r="J1" s="2">
        <f>IF(AND(WildShape,WildshapeCell&gt;1),WildShapeFly,MAX(INDEX(TblRaceInfo,RaceIdx,COLUMN()),30*FtDragonWings))</f>
        <v>0</v>
      </c>
      <c r="K1" s="2" t="str">
        <f>IF(AND(WildShape,WildshapeCell&gt;1),WildShapeManeuver,IF(AND(LENB(CLEAN(INDEX(TblRaceInfo,RaceIdx,COLUMN())))=0,FtDragonWings),IF(FtImprovedDragonWings,IF(FtImprovedFlight,"good","average"),"glide"),CLEAN(INDEX(TblRaceInfo,RaceIdx,COLUMN()))))</f>
        <v/>
      </c>
      <c r="L1" s="2">
        <f>IF(AND(WildShape,WildshapeCell&gt;1),WildShapeSwim,INDEX(TblRaceInfo,RaceIdx,COLUMN()))</f>
        <v>0</v>
      </c>
      <c r="M1" s="2">
        <f>IF(VivaciousSelected,0,INDEX(TblRaceInfo,RaceIdx,COLUMN()))</f>
        <v>0</v>
      </c>
      <c r="N1" s="3" t="e">
        <f ca="1">RANGECONCAT(",",TRUE,IF(DgDLvl&gt;=2,"Bite+5+0+1,2 Claws+4+0+0",""),IF(GSALvl&gt;=2,"Slam+5+0+2",""),CLEAN(INDEX(TblRaceInfo,RaceIdx,COLUMN())))</f>
        <v>#NAME?</v>
      </c>
      <c r="O1" s="2"/>
      <c r="P1" s="2" t="str">
        <f t="shared" ref="P1:AC1" si="0">CLEAN(INDEX(TblRaceInfo,RaceIdx,COLUMN()))</f>
        <v/>
      </c>
      <c r="Q1" s="2"/>
      <c r="R1" s="2" t="str">
        <f t="shared" si="0"/>
        <v/>
      </c>
      <c r="S1" s="2" t="str">
        <f>CLEAN(INDEX(TblRaceInfo,RaceIdx,COLUMN()))</f>
        <v/>
      </c>
      <c r="T1" s="2">
        <f>INDEX(TblRaceInfo,RaceIdx,COLUMN())</f>
        <v>0</v>
      </c>
      <c r="U1" s="2" t="str">
        <f t="shared" si="0"/>
        <v/>
      </c>
      <c r="V1" s="2" t="str">
        <f t="shared" si="0"/>
        <v/>
      </c>
      <c r="W1" s="2" t="str">
        <f t="shared" si="0"/>
        <v/>
      </c>
      <c r="X1" s="2" t="str">
        <f t="shared" si="0"/>
        <v/>
      </c>
      <c r="Y1" s="2">
        <f>MAX(INDEX(TblRaceInfo,RaceIdx,COLUMN())+HCDLvl*(HCDLvl&gt;=1),(10+MnkLvl)*(MnkLvl&gt;=13),(15+IDMLvl)*(IDMLvl&gt;=7),33*(DrgALvl&gt;=11),(15+ConLvl)*(ConLvl&gt;=7),20*(ClMLvl&gt;=9),(SwaLvl&gt;=1)*(12+SwaLvl),20*(WoDLvl&gt;=8),(15+TtMLvl)*(COUNTIF(TblMonkTattoos,22)&gt;=1),OR(CelestialSelected,FiendishSelected)*(5+ClassLvl),OR(HalfCelestialSelected,HalfFiendSelected)*MIN(35,10+ClassLvl),TaintedOneSelected*(12+INT(ClassLvl/2)),20*(ElRLvl&gt;=5)*(EldeenRangerSectCell=2),(20+ChaMod)*(MNMLvl&gt;=8),(20+WisMod)*(SPrLvl&gt;=9))+2*FtBoostSpellResistance+2*ImprovedSpellResistance</f>
        <v>0</v>
      </c>
      <c r="Z1" s="2" t="str">
        <f t="shared" si="0"/>
        <v/>
      </c>
      <c r="AA1" s="2">
        <f>INDEX(TblRaceInfo,RaceIdx,COLUMN())</f>
        <v>0</v>
      </c>
      <c r="AB1" s="2">
        <f>INDEX(TblRaceInfo,RaceIdx,COLUMN())</f>
        <v>0</v>
      </c>
      <c r="AC1" s="2" t="str">
        <f t="shared" si="0"/>
        <v/>
      </c>
      <c r="AD1" s="2">
        <f t="shared" ref="AD1:AI1" si="1">INDEX(TblRaceInfo,RaceIdx,COLUMN())</f>
        <v>0</v>
      </c>
      <c r="AE1" s="2">
        <f t="shared" si="1"/>
        <v>0</v>
      </c>
      <c r="AF1" s="2">
        <f t="shared" si="1"/>
        <v>0</v>
      </c>
      <c r="AG1" s="2">
        <f t="shared" si="1"/>
        <v>0</v>
      </c>
      <c r="AH1" s="2">
        <f t="shared" si="1"/>
        <v>0</v>
      </c>
      <c r="AI1" s="2">
        <f t="shared" si="1"/>
        <v>0</v>
      </c>
      <c r="AJ1" s="2" t="str">
        <f>CLEAN(INDEX(TblRaceInfo,RaceIdx,COLUMN()))</f>
        <v/>
      </c>
      <c r="AK1" s="2" t="str">
        <f>CLEAN(INDEX(TblRaceInfo,RaceIdx,COLUMN()))</f>
        <v>1st level bonus feat</v>
      </c>
      <c r="AL1" s="2" t="str">
        <f>CLEAN(INDEX(TblRaceInfo,RaceIdx,COLUMN()))</f>
        <v>Common</v>
      </c>
      <c r="AM1" s="2" t="str">
        <f>CLEAN(INDEX(TblRaceInfo,RaceIdx,COLUMN()))</f>
        <v>Any</v>
      </c>
      <c r="AN1" s="2">
        <f>INDEX(TblRaceInfo,RaceIdx,COLUMN())</f>
        <v>0</v>
      </c>
      <c r="AO1" s="2" t="str">
        <f>CLEAN(INDEX(TblRaceInfo,RaceIdx,COLUMN()))</f>
        <v/>
      </c>
      <c r="AP1" s="2">
        <f>INDEX(TblRaceInfo,RaceIdx,COLUMN())-IF(LABuyOff&gt;0,LABuyOff,0)</f>
        <v>0</v>
      </c>
      <c r="AQ1" s="2" t="str">
        <f>CLEAN(INDEX(TblRaceInfo,RaceIdx,COLUMN()))</f>
        <v>Any</v>
      </c>
      <c r="AR1" s="2" t="str">
        <f>CLEAN(INDEX(TblRaceInfo,RaceIdx,COLUMN()))</f>
        <v>15+1d4/1d6/2d6</v>
      </c>
      <c r="AS1" s="2" t="str">
        <f>CLEAN(INDEX(TblRaceInfo,RaceIdx,COLUMN()))</f>
        <v>4'10"/4'5"+2d10</v>
      </c>
      <c r="AT1" s="2" t="str">
        <f>CLEAN(INDEX(TblRaceInfo,RaceIdx,COLUMN()))</f>
        <v>120/85+2d4</v>
      </c>
      <c r="AV1" s="2"/>
      <c r="AW1" s="1">
        <f>MATCH($A1,RaceName,0)</f>
        <v>194</v>
      </c>
      <c r="AY1" s="2"/>
      <c r="AZ1" s="2"/>
      <c r="BA1" s="2"/>
      <c r="BB1" s="2"/>
      <c r="BC1" s="2"/>
      <c r="BD1" s="2"/>
      <c r="BE1" s="2">
        <f>$BE$332</f>
        <v>226</v>
      </c>
      <c r="BF1" s="2"/>
      <c r="BG1" s="5"/>
      <c r="BH1" s="1"/>
      <c r="BI1" s="6" t="s">
        <v>0</v>
      </c>
      <c r="BJ1" s="1"/>
      <c r="BK1" s="1"/>
      <c r="BL1" s="1"/>
      <c r="BM1" s="1"/>
      <c r="BN1" s="1"/>
      <c r="BO1" s="1"/>
      <c r="BP1" s="1"/>
      <c r="BQ1" s="1"/>
      <c r="BR1" s="1"/>
      <c r="BS1" s="1"/>
    </row>
    <row r="2" spans="1:71" ht="13.5" thickBot="1" x14ac:dyDescent="0.25">
      <c r="A2" s="2"/>
      <c r="C2" s="1"/>
      <c r="D2" s="2"/>
      <c r="E2" s="2"/>
      <c r="F2" s="2"/>
      <c r="G2" s="2"/>
      <c r="H2" s="2"/>
      <c r="I2" s="2"/>
      <c r="J2" s="2"/>
      <c r="K2" s="2"/>
      <c r="L2" s="2"/>
      <c r="M2" s="2"/>
      <c r="N2" s="2"/>
      <c r="O2" s="2"/>
      <c r="P2" s="2"/>
      <c r="Q2" s="2"/>
      <c r="R2" s="2"/>
      <c r="S2" s="2"/>
      <c r="T2" s="2"/>
      <c r="V2" s="2"/>
      <c r="W2" s="2"/>
      <c r="X2" s="2"/>
      <c r="Y2" s="2"/>
      <c r="Z2" s="2"/>
      <c r="AD2" s="2"/>
      <c r="AE2" s="2"/>
      <c r="AF2" s="2"/>
      <c r="AG2" s="2"/>
      <c r="AH2" s="2"/>
      <c r="AI2" s="2"/>
      <c r="AJ2" s="2"/>
      <c r="AK2" s="2"/>
      <c r="AL2" s="2"/>
      <c r="AM2" s="2"/>
      <c r="AN2" s="2"/>
      <c r="AP2" s="2"/>
      <c r="AQ2" s="2"/>
      <c r="AV2" s="2"/>
      <c r="AY2" s="2"/>
      <c r="AZ2" s="2"/>
      <c r="BA2" s="2"/>
      <c r="BB2" s="2"/>
      <c r="BC2" s="2"/>
      <c r="BD2" s="2"/>
      <c r="BE2" s="2"/>
      <c r="BF2" s="2"/>
      <c r="BG2" s="5"/>
      <c r="BH2" s="1"/>
      <c r="BI2" s="6"/>
      <c r="BJ2" s="1"/>
      <c r="BK2" s="1"/>
      <c r="BL2" s="1"/>
      <c r="BM2" s="1"/>
      <c r="BN2" s="1"/>
      <c r="BO2" s="1"/>
      <c r="BP2" s="1"/>
      <c r="BQ2" s="1"/>
      <c r="BR2" s="1"/>
      <c r="BS2" s="1"/>
    </row>
    <row r="3" spans="1:71" ht="25.5" customHeight="1" thickBot="1" x14ac:dyDescent="0.25">
      <c r="A3" s="7" t="s">
        <v>1</v>
      </c>
      <c r="B3" s="8" t="s">
        <v>2</v>
      </c>
      <c r="C3" s="8" t="s">
        <v>3</v>
      </c>
      <c r="D3" s="8" t="s">
        <v>4</v>
      </c>
      <c r="E3" s="8" t="s">
        <v>5</v>
      </c>
      <c r="F3" s="8" t="s">
        <v>6</v>
      </c>
      <c r="G3" s="8" t="s">
        <v>7</v>
      </c>
      <c r="H3" s="8" t="s">
        <v>8</v>
      </c>
      <c r="I3" s="8" t="s">
        <v>9</v>
      </c>
      <c r="J3" s="8" t="s">
        <v>10</v>
      </c>
      <c r="K3" s="8" t="s">
        <v>11</v>
      </c>
      <c r="L3" s="8" t="s">
        <v>12</v>
      </c>
      <c r="M3" s="8" t="s">
        <v>13</v>
      </c>
      <c r="N3" s="8" t="s">
        <v>14</v>
      </c>
      <c r="O3" s="8" t="s">
        <v>15</v>
      </c>
      <c r="P3" s="9" t="s">
        <v>16</v>
      </c>
      <c r="Q3" s="8" t="s">
        <v>17</v>
      </c>
      <c r="R3" s="8" t="s">
        <v>18</v>
      </c>
      <c r="S3" s="8" t="s">
        <v>19</v>
      </c>
      <c r="T3" s="8" t="s">
        <v>20</v>
      </c>
      <c r="U3" s="8" t="s">
        <v>21</v>
      </c>
      <c r="V3" s="8" t="s">
        <v>22</v>
      </c>
      <c r="W3" s="8" t="s">
        <v>23</v>
      </c>
      <c r="X3" s="8" t="s">
        <v>24</v>
      </c>
      <c r="Y3" s="8" t="s">
        <v>25</v>
      </c>
      <c r="Z3" s="8" t="s">
        <v>26</v>
      </c>
      <c r="AA3" s="8" t="s">
        <v>27</v>
      </c>
      <c r="AB3" s="8" t="s">
        <v>28</v>
      </c>
      <c r="AC3" s="8" t="s">
        <v>29</v>
      </c>
      <c r="AD3" s="8" t="s">
        <v>30</v>
      </c>
      <c r="AE3" s="8" t="s">
        <v>31</v>
      </c>
      <c r="AF3" s="8" t="s">
        <v>32</v>
      </c>
      <c r="AG3" s="8" t="s">
        <v>33</v>
      </c>
      <c r="AH3" s="8" t="s">
        <v>34</v>
      </c>
      <c r="AI3" s="8" t="s">
        <v>35</v>
      </c>
      <c r="AJ3" s="8" t="s">
        <v>36</v>
      </c>
      <c r="AK3" s="8" t="s">
        <v>37</v>
      </c>
      <c r="AL3" s="8" t="s">
        <v>38</v>
      </c>
      <c r="AM3" s="8" t="s">
        <v>39</v>
      </c>
      <c r="AN3" s="8" t="s">
        <v>40</v>
      </c>
      <c r="AO3" s="8" t="s">
        <v>41</v>
      </c>
      <c r="AP3" s="8" t="s">
        <v>42</v>
      </c>
      <c r="AQ3" s="8" t="s">
        <v>43</v>
      </c>
      <c r="AR3" s="8" t="s">
        <v>44</v>
      </c>
      <c r="AS3" s="8" t="s">
        <v>45</v>
      </c>
      <c r="AT3" s="8" t="s">
        <v>46</v>
      </c>
      <c r="AU3" s="8" t="s">
        <v>47</v>
      </c>
      <c r="AV3" s="8" t="s">
        <v>48</v>
      </c>
      <c r="AW3" s="8" t="s">
        <v>49</v>
      </c>
      <c r="AX3" s="8" t="s">
        <v>50</v>
      </c>
      <c r="AY3" s="8" t="s">
        <v>51</v>
      </c>
      <c r="AZ3" s="8" t="s">
        <v>52</v>
      </c>
      <c r="BA3" s="8" t="s">
        <v>53</v>
      </c>
      <c r="BB3" s="8" t="s">
        <v>54</v>
      </c>
      <c r="BC3" s="8" t="s">
        <v>55</v>
      </c>
      <c r="BD3" s="8" t="s">
        <v>56</v>
      </c>
      <c r="BE3" s="7">
        <f>ROW()</f>
        <v>3</v>
      </c>
      <c r="BF3" s="8">
        <f>$BE$332</f>
        <v>226</v>
      </c>
      <c r="BG3" s="10" t="s">
        <v>57</v>
      </c>
      <c r="BH3" s="1"/>
      <c r="BI3" s="1"/>
      <c r="BJ3" s="1"/>
      <c r="BK3" s="1"/>
      <c r="BL3" s="1"/>
      <c r="BM3" s="1"/>
      <c r="BN3" s="1"/>
      <c r="BO3" s="1"/>
      <c r="BP3" s="1"/>
      <c r="BQ3" s="1"/>
      <c r="BR3" s="1"/>
      <c r="BS3" s="1"/>
    </row>
    <row r="4" spans="1:71" ht="12.75" x14ac:dyDescent="0.2">
      <c r="A4" s="11" t="s">
        <v>1</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5"/>
      <c r="AV4" s="2"/>
      <c r="AX4" s="2"/>
      <c r="AY4" s="2"/>
      <c r="AZ4" s="2"/>
      <c r="BA4" s="2"/>
      <c r="BB4" s="2"/>
      <c r="BC4" s="2"/>
      <c r="BD4" s="2" t="b">
        <v>1</v>
      </c>
      <c r="BE4" s="11">
        <f t="shared" ref="BE4:BE67" si="2">IF($BD4,$BE3+1,$BE3)</f>
        <v>4</v>
      </c>
      <c r="BF4" s="2">
        <f t="shared" ref="BF4:BF67" si="3">IF(ROW()&gt;$BE$1,0,MATCH(ROW(),$BE$3:$BE$332,0))</f>
        <v>2</v>
      </c>
      <c r="BG4" s="12" t="str">
        <f>IF($BF4&gt;0,INDEX(RaceName,$BF4),"")</f>
        <v>Select a Race</v>
      </c>
      <c r="BH4" s="1"/>
      <c r="BI4" s="1"/>
      <c r="BJ4" s="13" t="s">
        <v>58</v>
      </c>
      <c r="BR4" s="1"/>
      <c r="BS4" s="14" t="s">
        <v>59</v>
      </c>
    </row>
    <row r="5" spans="1:71" ht="12.75" x14ac:dyDescent="0.2">
      <c r="A5" s="11" t="str">
        <f>IF($AV5,INDEX(CustomRace,COLUMN())," Custom Race")</f>
        <v xml:space="preserve"> Custom Race</v>
      </c>
      <c r="B5" s="2" t="str">
        <f>IF($AV5,CLEAN(INDEX(CustomRace,COLUMN())),"")</f>
        <v/>
      </c>
      <c r="C5" s="2" t="str">
        <f>IF($AV5,CLEAN(INDEX(CustomRace,COLUMN())),"")</f>
        <v/>
      </c>
      <c r="D5" s="2" t="str">
        <f>IF($AV5,CLEAN(INDEX(CustomRace,COLUMN())),"")</f>
        <v/>
      </c>
      <c r="E5" s="2" t="str">
        <f>IF($AV5,CLEAN(INDEX(CustomRace,COLUMN())),"")</f>
        <v/>
      </c>
      <c r="F5" s="2">
        <f>IF($AV5,(INDEX(CustomRace,COLUMN())),0)</f>
        <v>0</v>
      </c>
      <c r="G5" s="2" t="str">
        <f t="shared" ref="G5:AB5" si="4">IF($AV5,CLEAN(INDEX(CustomRace,COLUMN())),"")</f>
        <v/>
      </c>
      <c r="H5" s="2" t="str">
        <f t="shared" si="4"/>
        <v/>
      </c>
      <c r="I5" s="2" t="str">
        <f t="shared" si="4"/>
        <v/>
      </c>
      <c r="J5" s="2" t="str">
        <f t="shared" si="4"/>
        <v/>
      </c>
      <c r="K5" s="2" t="str">
        <f t="shared" si="4"/>
        <v/>
      </c>
      <c r="L5" s="2" t="str">
        <f t="shared" si="4"/>
        <v/>
      </c>
      <c r="M5" s="2" t="str">
        <f t="shared" si="4"/>
        <v/>
      </c>
      <c r="N5" s="2" t="str">
        <f t="shared" si="4"/>
        <v/>
      </c>
      <c r="O5" s="2" t="str">
        <f t="shared" si="4"/>
        <v/>
      </c>
      <c r="P5" s="2" t="str">
        <f t="shared" si="4"/>
        <v/>
      </c>
      <c r="Q5" s="2" t="str">
        <f t="shared" si="4"/>
        <v/>
      </c>
      <c r="R5" s="2" t="str">
        <f t="shared" si="4"/>
        <v/>
      </c>
      <c r="S5" s="2" t="str">
        <f t="shared" si="4"/>
        <v/>
      </c>
      <c r="T5" s="2" t="str">
        <f t="shared" si="4"/>
        <v/>
      </c>
      <c r="U5" s="2" t="str">
        <f t="shared" si="4"/>
        <v/>
      </c>
      <c r="V5" s="2" t="str">
        <f t="shared" si="4"/>
        <v/>
      </c>
      <c r="W5" s="2" t="str">
        <f t="shared" si="4"/>
        <v/>
      </c>
      <c r="X5" s="2" t="str">
        <f t="shared" si="4"/>
        <v/>
      </c>
      <c r="Y5" s="2" t="str">
        <f t="shared" si="4"/>
        <v/>
      </c>
      <c r="Z5" s="2" t="str">
        <f t="shared" si="4"/>
        <v/>
      </c>
      <c r="AA5" s="2" t="str">
        <f t="shared" si="4"/>
        <v/>
      </c>
      <c r="AB5" s="2" t="str">
        <f t="shared" si="4"/>
        <v/>
      </c>
      <c r="AC5" s="2" t="str">
        <f t="shared" ref="AC5:AO5" si="5">IF($AV5,CLEAN(INDEX(CustomRace,COLUMN())),"")</f>
        <v/>
      </c>
      <c r="AD5" s="2" t="str">
        <f t="shared" si="5"/>
        <v/>
      </c>
      <c r="AE5" s="2" t="str">
        <f t="shared" si="5"/>
        <v/>
      </c>
      <c r="AF5" s="2" t="str">
        <f t="shared" si="5"/>
        <v/>
      </c>
      <c r="AG5" s="2" t="str">
        <f t="shared" si="5"/>
        <v/>
      </c>
      <c r="AH5" s="2" t="str">
        <f t="shared" si="5"/>
        <v/>
      </c>
      <c r="AI5" s="2" t="str">
        <f t="shared" si="5"/>
        <v/>
      </c>
      <c r="AJ5" s="2" t="str">
        <f t="shared" si="5"/>
        <v/>
      </c>
      <c r="AK5" s="2" t="str">
        <f t="shared" si="5"/>
        <v/>
      </c>
      <c r="AL5" s="2" t="str">
        <f t="shared" si="5"/>
        <v/>
      </c>
      <c r="AM5" s="2" t="str">
        <f t="shared" si="5"/>
        <v/>
      </c>
      <c r="AN5" s="2" t="str">
        <f t="shared" si="5"/>
        <v/>
      </c>
      <c r="AO5" s="2" t="str">
        <f t="shared" si="5"/>
        <v/>
      </c>
      <c r="AP5" s="2" t="str">
        <f>IF($AV5,(INDEX(CustomRace,COLUMN())),"")</f>
        <v/>
      </c>
      <c r="AQ5" s="2" t="str">
        <f>IF($AV5,CLEAN(INDEX(CustomRace,COLUMN())),"")</f>
        <v/>
      </c>
      <c r="AR5" s="2" t="str">
        <f>IF($AV5,CLEAN(INDEX(CustomRace,COLUMN())),"")</f>
        <v/>
      </c>
      <c r="AS5" s="2" t="str">
        <f>IF($AV5,CLEAN(INDEX(CustomRace,COLUMN())),"")</f>
        <v/>
      </c>
      <c r="AT5" s="2" t="str">
        <f>IF($AV5,CLEAN(INDEX(CustomRace,COLUMN())),"")</f>
        <v/>
      </c>
      <c r="AU5" s="5"/>
      <c r="AV5" s="2" t="b">
        <f>HasCustomRace</f>
        <v>0</v>
      </c>
      <c r="AX5" s="2" t="b">
        <v>0</v>
      </c>
      <c r="AY5" s="2" t="s">
        <v>60</v>
      </c>
      <c r="AZ5" s="2"/>
      <c r="BA5" s="2" t="s">
        <v>61</v>
      </c>
      <c r="BB5" s="2" t="b">
        <f>IF(RaceIgnoreSrc,TRUE,TRUE)</f>
        <v>1</v>
      </c>
      <c r="BC5" s="2"/>
      <c r="BD5" s="2" t="b">
        <f>AND($AV5,$BB5)</f>
        <v>0</v>
      </c>
      <c r="BE5" s="11">
        <f t="shared" si="2"/>
        <v>4</v>
      </c>
      <c r="BF5" s="2">
        <f t="shared" si="3"/>
        <v>5</v>
      </c>
      <c r="BG5" s="12" t="str">
        <f t="shared" ref="BG5:BG68" si="6">IF($BF5&gt;0,INDEX(RaceName,$BF5)&amp;" ["&amp;INDEX($AY$3:$AY$332,$BF5)&amp;"]","")</f>
        <v>Aasimar [RoD]</v>
      </c>
      <c r="BH5" s="1" t="str">
        <f>PROPER($P5)</f>
        <v/>
      </c>
      <c r="BI5" s="1"/>
      <c r="BJ5" s="1" t="s">
        <v>62</v>
      </c>
      <c r="BK5" s="1">
        <f>COUNTA($A$3:$A$332)</f>
        <v>324</v>
      </c>
      <c r="BL5" s="1"/>
      <c r="BM5" s="1"/>
      <c r="BN5" s="1"/>
      <c r="BO5" s="1"/>
      <c r="BP5" s="1"/>
      <c r="BQ5" s="1"/>
      <c r="BR5" s="1"/>
      <c r="BS5" s="15" t="s">
        <v>63</v>
      </c>
    </row>
    <row r="6" spans="1:71" ht="12.75" x14ac:dyDescent="0.2">
      <c r="A6" s="11" t="s">
        <v>64</v>
      </c>
      <c r="B6" s="2"/>
      <c r="C6" s="2" t="s">
        <v>65</v>
      </c>
      <c r="D6" s="2" t="s">
        <v>66</v>
      </c>
      <c r="E6" s="2"/>
      <c r="F6" s="2"/>
      <c r="G6" s="2">
        <v>20</v>
      </c>
      <c r="H6" s="2"/>
      <c r="I6" s="2"/>
      <c r="J6" s="2">
        <v>90</v>
      </c>
      <c r="K6" s="2" t="str">
        <f>IF(FtImprovedFlight,"good","average")</f>
        <v>average</v>
      </c>
      <c r="L6" s="2"/>
      <c r="M6" s="2">
        <v>1</v>
      </c>
      <c r="N6" s="2" t="s">
        <v>67</v>
      </c>
      <c r="O6" s="2"/>
      <c r="P6" s="2" t="s">
        <v>61</v>
      </c>
      <c r="Q6" s="2"/>
      <c r="R6" s="2"/>
      <c r="S6" s="2"/>
      <c r="T6" s="2"/>
      <c r="U6" s="5"/>
      <c r="V6" s="2"/>
      <c r="W6" s="2" t="s">
        <v>61</v>
      </c>
      <c r="X6" s="2" t="s">
        <v>61</v>
      </c>
      <c r="Y6" s="2"/>
      <c r="Z6" s="2"/>
      <c r="AA6" s="5"/>
      <c r="AB6" s="5"/>
      <c r="AC6" s="5"/>
      <c r="AD6" s="2">
        <v>-2</v>
      </c>
      <c r="AE6" s="2">
        <v>4</v>
      </c>
      <c r="AF6" s="2"/>
      <c r="AG6" s="2"/>
      <c r="AH6" s="2"/>
      <c r="AI6" s="2"/>
      <c r="AJ6" s="2" t="s">
        <v>68</v>
      </c>
      <c r="AK6" s="2"/>
      <c r="AL6" s="2" t="s">
        <v>69</v>
      </c>
      <c r="AM6" s="2" t="s">
        <v>70</v>
      </c>
      <c r="AN6" s="2"/>
      <c r="AO6" s="5"/>
      <c r="AP6" s="2">
        <v>2</v>
      </c>
      <c r="AQ6" s="2" t="s">
        <v>71</v>
      </c>
      <c r="AR6" s="2" t="s">
        <v>61</v>
      </c>
      <c r="AS6" s="2" t="s">
        <v>61</v>
      </c>
      <c r="AT6" s="2" t="s">
        <v>61</v>
      </c>
      <c r="AU6" s="5"/>
      <c r="AV6" s="2" t="b">
        <f t="shared" ref="AV6:AV75" si="7">OR(NOT(HRLivingGreyhawk),$AX6)</f>
        <v>1</v>
      </c>
      <c r="AX6" s="2" t="b">
        <v>1</v>
      </c>
      <c r="AY6" s="2" t="s">
        <v>72</v>
      </c>
      <c r="AZ6" s="2"/>
      <c r="BA6" s="2" t="s">
        <v>73</v>
      </c>
      <c r="BB6" s="2" t="b">
        <f>IF(RaceIgnoreSrc,TRUE,HRRoF)</f>
        <v>0</v>
      </c>
      <c r="BC6" s="2"/>
      <c r="BD6" s="2" t="b">
        <f t="shared" ref="BD6:BD75" si="8">AND($AV6,$BB6)</f>
        <v>0</v>
      </c>
      <c r="BE6" s="11">
        <f t="shared" si="2"/>
        <v>4</v>
      </c>
      <c r="BF6" s="2">
        <f t="shared" si="3"/>
        <v>7</v>
      </c>
      <c r="BG6" s="12" t="str">
        <f t="shared" si="6"/>
        <v>Abeil, Soldier [MM2]</v>
      </c>
      <c r="BH6" s="1" t="str">
        <f t="shared" ref="BH6:BH61" si="9">PROPER($P6)</f>
        <v/>
      </c>
      <c r="BI6" s="1"/>
      <c r="BJ6" s="1" t="s">
        <v>74</v>
      </c>
      <c r="BK6" s="1">
        <f>$BE$1-RaceListBase</f>
        <v>223</v>
      </c>
      <c r="BL6" s="1"/>
      <c r="BM6" s="1"/>
      <c r="BN6" s="1"/>
      <c r="BO6" s="1"/>
      <c r="BP6" s="1"/>
      <c r="BQ6" s="1"/>
      <c r="BR6" s="1"/>
      <c r="BS6" s="15" t="s">
        <v>75</v>
      </c>
    </row>
    <row r="7" spans="1:71" ht="12.75" x14ac:dyDescent="0.2">
      <c r="A7" s="11" t="s">
        <v>76</v>
      </c>
      <c r="B7" s="2"/>
      <c r="C7" s="2" t="s">
        <v>65</v>
      </c>
      <c r="D7" s="2" t="s">
        <v>77</v>
      </c>
      <c r="E7" s="2" t="s">
        <v>78</v>
      </c>
      <c r="F7" s="2"/>
      <c r="G7" s="2">
        <v>30</v>
      </c>
      <c r="H7" s="2"/>
      <c r="I7" s="2"/>
      <c r="J7" s="2">
        <f>G7*FtOutsiderWings</f>
        <v>0</v>
      </c>
      <c r="K7" s="2" t="str">
        <f>IF(AND(J7&gt;0,FtImprovedFlight),"good",IF(J7&gt;0,"average",""))</f>
        <v/>
      </c>
      <c r="L7" s="2"/>
      <c r="M7" s="2"/>
      <c r="N7" s="2"/>
      <c r="O7" s="2"/>
      <c r="P7" s="2" t="s">
        <v>61</v>
      </c>
      <c r="Q7" s="2"/>
      <c r="R7" s="2"/>
      <c r="S7" s="2"/>
      <c r="T7" s="2"/>
      <c r="U7" s="5"/>
      <c r="V7" s="2"/>
      <c r="W7" s="2" t="s">
        <v>61</v>
      </c>
      <c r="X7" s="2" t="s">
        <v>79</v>
      </c>
      <c r="Y7" s="2"/>
      <c r="Z7" s="2"/>
      <c r="AA7" s="5"/>
      <c r="AB7" s="5"/>
      <c r="AC7" s="5"/>
      <c r="AD7" s="2"/>
      <c r="AE7" s="2"/>
      <c r="AF7" s="2"/>
      <c r="AG7" s="2"/>
      <c r="AH7" s="2">
        <v>2</v>
      </c>
      <c r="AI7" s="2">
        <v>2</v>
      </c>
      <c r="AJ7" s="2" t="s">
        <v>80</v>
      </c>
      <c r="AK7" s="2"/>
      <c r="AL7" s="2" t="s">
        <v>81</v>
      </c>
      <c r="AM7" s="2" t="s">
        <v>82</v>
      </c>
      <c r="AN7" s="2"/>
      <c r="AO7" s="5"/>
      <c r="AP7" s="2">
        <v>1</v>
      </c>
      <c r="AQ7" s="2" t="s">
        <v>83</v>
      </c>
      <c r="AR7" s="2" t="s">
        <v>84</v>
      </c>
      <c r="AS7" s="2" t="s">
        <v>85</v>
      </c>
      <c r="AT7" s="2" t="s">
        <v>86</v>
      </c>
      <c r="AU7" s="5"/>
      <c r="AV7" s="2" t="b">
        <f t="shared" si="7"/>
        <v>1</v>
      </c>
      <c r="AX7" s="2" t="b">
        <v>0</v>
      </c>
      <c r="AY7" s="2" t="s">
        <v>87</v>
      </c>
      <c r="AZ7" s="2">
        <v>92</v>
      </c>
      <c r="BA7" s="2" t="s">
        <v>88</v>
      </c>
      <c r="BB7" s="2" t="b">
        <f>IF(RaceIgnoreSrc,TRUE,OR(HRRoD,HRMM,HRPGtF,HRPlH))</f>
        <v>1</v>
      </c>
      <c r="BC7" s="2"/>
      <c r="BD7" s="2" t="b">
        <f t="shared" si="8"/>
        <v>1</v>
      </c>
      <c r="BE7" s="11">
        <f t="shared" si="2"/>
        <v>5</v>
      </c>
      <c r="BF7" s="2">
        <f t="shared" si="3"/>
        <v>8</v>
      </c>
      <c r="BG7" s="12" t="str">
        <f t="shared" si="6"/>
        <v>Abeil, Vassal [MM2]</v>
      </c>
      <c r="BH7" s="1" t="str">
        <f t="shared" si="9"/>
        <v/>
      </c>
      <c r="BI7" s="1"/>
      <c r="BJ7" s="1" t="s">
        <v>89</v>
      </c>
      <c r="BK7" s="1" t="s">
        <v>90</v>
      </c>
      <c r="BL7" s="1"/>
      <c r="BM7" s="16"/>
      <c r="BN7" s="1"/>
      <c r="BO7" s="1"/>
      <c r="BP7" s="1"/>
      <c r="BQ7" s="1"/>
      <c r="BR7" s="1"/>
      <c r="BS7" s="15" t="s">
        <v>91</v>
      </c>
    </row>
    <row r="8" spans="1:71" ht="12.75" x14ac:dyDescent="0.2">
      <c r="A8" s="11" t="s">
        <v>92</v>
      </c>
      <c r="B8" s="2"/>
      <c r="C8" s="2" t="s">
        <v>93</v>
      </c>
      <c r="D8" s="2" t="s">
        <v>66</v>
      </c>
      <c r="E8" s="2"/>
      <c r="F8" s="2">
        <v>6</v>
      </c>
      <c r="G8" s="2">
        <v>40</v>
      </c>
      <c r="H8" s="2"/>
      <c r="I8" s="2"/>
      <c r="J8" s="2">
        <v>90</v>
      </c>
      <c r="K8" s="2" t="str">
        <f>IF(FtImprovedFlight,"perfect","good")</f>
        <v>good</v>
      </c>
      <c r="L8" s="2"/>
      <c r="M8" s="2"/>
      <c r="N8" s="2" t="s">
        <v>94</v>
      </c>
      <c r="O8" s="2"/>
      <c r="P8" s="2" t="s">
        <v>95</v>
      </c>
      <c r="Q8" s="2"/>
      <c r="R8" s="2"/>
      <c r="S8" s="2"/>
      <c r="T8" s="2">
        <v>60</v>
      </c>
      <c r="U8" s="5"/>
      <c r="V8" s="2"/>
      <c r="W8" s="2" t="s">
        <v>61</v>
      </c>
      <c r="X8" s="2" t="s">
        <v>61</v>
      </c>
      <c r="Y8" s="2"/>
      <c r="Z8" s="2" t="s">
        <v>96</v>
      </c>
      <c r="AA8" s="5"/>
      <c r="AB8" s="5"/>
      <c r="AC8" s="5"/>
      <c r="AD8" s="2">
        <v>12</v>
      </c>
      <c r="AE8" s="2">
        <v>2</v>
      </c>
      <c r="AF8" s="2">
        <v>6</v>
      </c>
      <c r="AG8" s="2">
        <v>-2</v>
      </c>
      <c r="AH8" s="2">
        <v>2</v>
      </c>
      <c r="AI8" s="2">
        <v>2</v>
      </c>
      <c r="AJ8" s="2" t="s">
        <v>97</v>
      </c>
      <c r="AK8" s="2"/>
      <c r="AL8" s="2" t="s">
        <v>98</v>
      </c>
      <c r="AM8" s="2"/>
      <c r="AN8" s="2">
        <v>6</v>
      </c>
      <c r="AO8" s="5"/>
      <c r="AP8" s="2">
        <v>5</v>
      </c>
      <c r="AQ8" s="2" t="s">
        <v>71</v>
      </c>
      <c r="AR8" s="2" t="s">
        <v>61</v>
      </c>
      <c r="AS8" s="2" t="s">
        <v>61</v>
      </c>
      <c r="AT8" s="2" t="s">
        <v>61</v>
      </c>
      <c r="AU8" s="5"/>
      <c r="AV8" s="2" t="b">
        <f t="shared" si="7"/>
        <v>1</v>
      </c>
      <c r="AX8" s="2" t="b">
        <v>0</v>
      </c>
      <c r="AY8" s="2" t="s">
        <v>99</v>
      </c>
      <c r="AZ8" s="2"/>
      <c r="BA8" s="2" t="s">
        <v>61</v>
      </c>
      <c r="BB8" s="2" t="b">
        <f>IF(RaceIgnoreSrc,TRUE,HRSoX)</f>
        <v>0</v>
      </c>
      <c r="BC8" s="2"/>
      <c r="BD8" s="2" t="b">
        <f t="shared" si="8"/>
        <v>0</v>
      </c>
      <c r="BE8" s="11">
        <f t="shared" si="2"/>
        <v>5</v>
      </c>
      <c r="BF8" s="2">
        <f t="shared" si="3"/>
        <v>9</v>
      </c>
      <c r="BG8" s="12" t="str">
        <f t="shared" si="6"/>
        <v>Archon, Hound [MM]</v>
      </c>
      <c r="BH8" s="1" t="str">
        <f t="shared" si="9"/>
        <v>Bull'S Strength (Mass), Cure Light Wounds (Mass)</v>
      </c>
      <c r="BI8" s="1"/>
      <c r="BJ8" s="1" t="s">
        <v>100</v>
      </c>
      <c r="BK8" s="1" t="b">
        <f>NOT(ISERROR(FINDB(",",RaceBase)))</f>
        <v>0</v>
      </c>
      <c r="BL8" s="1"/>
      <c r="BM8" s="1"/>
      <c r="BN8" s="1"/>
      <c r="BO8" s="1"/>
      <c r="BP8" s="1"/>
      <c r="BQ8" s="1"/>
      <c r="BR8" s="1"/>
      <c r="BS8" s="15" t="s">
        <v>101</v>
      </c>
    </row>
    <row r="9" spans="1:71" ht="12.75" x14ac:dyDescent="0.2">
      <c r="A9" s="11" t="s">
        <v>102</v>
      </c>
      <c r="B9" s="2"/>
      <c r="C9" s="2" t="s">
        <v>93</v>
      </c>
      <c r="D9" s="2" t="s">
        <v>66</v>
      </c>
      <c r="E9" s="2"/>
      <c r="F9" s="2">
        <v>6</v>
      </c>
      <c r="G9" s="2">
        <v>40</v>
      </c>
      <c r="H9" s="2"/>
      <c r="I9" s="2"/>
      <c r="J9" s="2">
        <v>90</v>
      </c>
      <c r="K9" s="2" t="str">
        <f>IF(FtImprovedFlight,"perfect","good")</f>
        <v>good</v>
      </c>
      <c r="L9" s="2"/>
      <c r="M9" s="2"/>
      <c r="N9" s="2" t="s">
        <v>94</v>
      </c>
      <c r="O9" s="2"/>
      <c r="P9" s="2" t="s">
        <v>61</v>
      </c>
      <c r="Q9" s="2"/>
      <c r="R9" s="2"/>
      <c r="S9" s="2"/>
      <c r="T9" s="2">
        <v>60</v>
      </c>
      <c r="U9" s="5"/>
      <c r="V9" s="2"/>
      <c r="W9" s="2" t="s">
        <v>61</v>
      </c>
      <c r="X9" s="2" t="s">
        <v>61</v>
      </c>
      <c r="Y9" s="2"/>
      <c r="Z9" s="2" t="s">
        <v>96</v>
      </c>
      <c r="AA9" s="5"/>
      <c r="AB9" s="5"/>
      <c r="AC9" s="5"/>
      <c r="AD9" s="2">
        <v>12</v>
      </c>
      <c r="AE9" s="2">
        <v>2</v>
      </c>
      <c r="AF9" s="2">
        <v>6</v>
      </c>
      <c r="AG9" s="2">
        <v>-2</v>
      </c>
      <c r="AH9" s="2">
        <v>2</v>
      </c>
      <c r="AI9" s="2">
        <v>2</v>
      </c>
      <c r="AJ9" s="2" t="s">
        <v>97</v>
      </c>
      <c r="AK9" s="2"/>
      <c r="AL9" s="2" t="s">
        <v>98</v>
      </c>
      <c r="AM9" s="2"/>
      <c r="AN9" s="2">
        <v>6</v>
      </c>
      <c r="AO9" s="5"/>
      <c r="AP9" s="2">
        <v>5</v>
      </c>
      <c r="AQ9" s="2" t="s">
        <v>71</v>
      </c>
      <c r="AR9" s="2" t="s">
        <v>61</v>
      </c>
      <c r="AS9" s="2" t="s">
        <v>61</v>
      </c>
      <c r="AT9" s="2" t="s">
        <v>61</v>
      </c>
      <c r="AU9" s="5"/>
      <c r="AV9" s="2" t="b">
        <f t="shared" si="7"/>
        <v>1</v>
      </c>
      <c r="AX9" s="2" t="b">
        <v>0</v>
      </c>
      <c r="AY9" s="2" t="s">
        <v>103</v>
      </c>
      <c r="AZ9" s="2">
        <v>22</v>
      </c>
      <c r="BA9" s="2" t="s">
        <v>61</v>
      </c>
      <c r="BB9" s="2" t="b">
        <f>IF(RaceIgnoreSrc,TRUE,HRMM2)</f>
        <v>1</v>
      </c>
      <c r="BC9" s="2"/>
      <c r="BD9" s="2" t="b">
        <f t="shared" si="8"/>
        <v>1</v>
      </c>
      <c r="BE9" s="11">
        <f t="shared" si="2"/>
        <v>6</v>
      </c>
      <c r="BF9" s="2">
        <f t="shared" si="3"/>
        <v>10</v>
      </c>
      <c r="BG9" s="12" t="str">
        <f t="shared" si="6"/>
        <v>Archon, Trumpet [MM]</v>
      </c>
      <c r="BH9" s="1" t="str">
        <f t="shared" si="9"/>
        <v/>
      </c>
      <c r="BI9" s="1"/>
      <c r="BJ9" s="1" t="s">
        <v>104</v>
      </c>
      <c r="BK9" s="2" t="str">
        <f>IF(HasSubrace,LEFT(RaceBase,FIND(",",RaceBase)-1),RaceBase)</f>
        <v>Human</v>
      </c>
      <c r="BL9" s="1"/>
      <c r="BM9" s="1"/>
      <c r="BN9" s="1"/>
      <c r="BO9" s="1"/>
      <c r="BP9" s="1"/>
      <c r="BQ9" s="1"/>
      <c r="BR9" s="1"/>
      <c r="BS9" s="15" t="s">
        <v>65</v>
      </c>
    </row>
    <row r="10" spans="1:71" ht="12.75" x14ac:dyDescent="0.2">
      <c r="A10" s="11" t="s">
        <v>105</v>
      </c>
      <c r="B10" s="2"/>
      <c r="C10" s="2" t="s">
        <v>65</v>
      </c>
      <c r="D10" s="2" t="s">
        <v>66</v>
      </c>
      <c r="E10" s="2"/>
      <c r="F10" s="2"/>
      <c r="G10" s="2">
        <v>30</v>
      </c>
      <c r="H10" s="2"/>
      <c r="I10" s="2"/>
      <c r="J10" s="2">
        <v>60</v>
      </c>
      <c r="K10" s="2" t="str">
        <f>IF(FtImprovedFlight,"good","average")</f>
        <v>average</v>
      </c>
      <c r="L10" s="2"/>
      <c r="M10" s="2"/>
      <c r="N10" s="2" t="s">
        <v>106</v>
      </c>
      <c r="O10" s="2"/>
      <c r="P10" s="2" t="s">
        <v>61</v>
      </c>
      <c r="Q10" s="2"/>
      <c r="R10" s="2"/>
      <c r="S10" s="2"/>
      <c r="T10" s="2">
        <v>60</v>
      </c>
      <c r="U10" s="5"/>
      <c r="V10" s="2"/>
      <c r="W10" s="2" t="s">
        <v>61</v>
      </c>
      <c r="X10" s="2" t="s">
        <v>61</v>
      </c>
      <c r="Y10" s="2"/>
      <c r="Z10" s="2"/>
      <c r="AA10" s="5"/>
      <c r="AB10" s="5"/>
      <c r="AC10" s="5"/>
      <c r="AD10" s="2"/>
      <c r="AE10" s="2">
        <v>2</v>
      </c>
      <c r="AF10" s="2"/>
      <c r="AG10" s="2"/>
      <c r="AH10" s="2">
        <v>4</v>
      </c>
      <c r="AI10" s="2">
        <v>-2</v>
      </c>
      <c r="AJ10" s="2" t="s">
        <v>107</v>
      </c>
      <c r="AK10" s="2"/>
      <c r="AL10" s="2" t="s">
        <v>98</v>
      </c>
      <c r="AM10" s="2"/>
      <c r="AN10" s="2">
        <v>2</v>
      </c>
      <c r="AO10" s="5"/>
      <c r="AP10" s="2">
        <v>4</v>
      </c>
      <c r="AQ10" s="2" t="s">
        <v>108</v>
      </c>
      <c r="AR10" s="2" t="s">
        <v>61</v>
      </c>
      <c r="AS10" s="2" t="s">
        <v>61</v>
      </c>
      <c r="AT10" s="2" t="s">
        <v>61</v>
      </c>
      <c r="AU10" s="5"/>
      <c r="AV10" s="2" t="b">
        <f t="shared" si="7"/>
        <v>1</v>
      </c>
      <c r="AX10" s="2" t="b">
        <v>0</v>
      </c>
      <c r="AY10" s="2" t="s">
        <v>103</v>
      </c>
      <c r="AZ10" s="2">
        <v>22</v>
      </c>
      <c r="BA10" s="2" t="s">
        <v>61</v>
      </c>
      <c r="BB10" s="2" t="b">
        <f>IF(RaceIgnoreSrc,TRUE,HRMM2)</f>
        <v>1</v>
      </c>
      <c r="BC10" s="2"/>
      <c r="BD10" s="2" t="b">
        <f t="shared" si="8"/>
        <v>1</v>
      </c>
      <c r="BE10" s="11">
        <f t="shared" si="2"/>
        <v>7</v>
      </c>
      <c r="BF10" s="2">
        <f t="shared" si="3"/>
        <v>11</v>
      </c>
      <c r="BG10" s="12" t="str">
        <f t="shared" si="6"/>
        <v>Armand [MM3]</v>
      </c>
      <c r="BH10" s="1" t="str">
        <f t="shared" si="9"/>
        <v/>
      </c>
      <c r="BI10" s="1"/>
      <c r="BJ10" s="1" t="s">
        <v>109</v>
      </c>
      <c r="BK10" s="1">
        <f>IF(RaceBase="Human",IF(LENB(EthnicityOverride)=0,RaceEthnicityTxt,EthnicityOverride),"")</f>
        <v>0</v>
      </c>
      <c r="BL10" s="1"/>
      <c r="BM10" s="1"/>
      <c r="BN10" s="1"/>
      <c r="BO10" s="1"/>
      <c r="BP10" s="1"/>
      <c r="BQ10" s="1"/>
      <c r="BR10" s="1"/>
      <c r="BS10" s="15" t="s">
        <v>110</v>
      </c>
    </row>
    <row r="11" spans="1:71" ht="12.75" x14ac:dyDescent="0.2">
      <c r="A11" s="11" t="s">
        <v>111</v>
      </c>
      <c r="B11" s="2"/>
      <c r="C11" s="2" t="s">
        <v>65</v>
      </c>
      <c r="D11" s="2" t="s">
        <v>77</v>
      </c>
      <c r="E11" s="2" t="s">
        <v>112</v>
      </c>
      <c r="F11" s="2">
        <v>6</v>
      </c>
      <c r="G11" s="2">
        <v>40</v>
      </c>
      <c r="H11" s="2"/>
      <c r="I11" s="2"/>
      <c r="J11" s="2"/>
      <c r="K11" s="2"/>
      <c r="L11" s="2"/>
      <c r="M11" s="2">
        <v>9</v>
      </c>
      <c r="N11" s="2" t="s">
        <v>113</v>
      </c>
      <c r="O11" s="2"/>
      <c r="P11" s="2" t="s">
        <v>114</v>
      </c>
      <c r="Q11" s="2"/>
      <c r="R11" s="2"/>
      <c r="S11" s="2" t="s">
        <v>115</v>
      </c>
      <c r="T11" s="2"/>
      <c r="U11" s="5"/>
      <c r="V11" s="2" t="s">
        <v>116</v>
      </c>
      <c r="W11" s="2" t="s">
        <v>61</v>
      </c>
      <c r="X11" s="2" t="s">
        <v>61</v>
      </c>
      <c r="Y11" s="2">
        <f>16+ClassLvl</f>
        <v>16</v>
      </c>
      <c r="Z11" s="2" t="s">
        <v>117</v>
      </c>
      <c r="AA11" s="5"/>
      <c r="AB11" s="5"/>
      <c r="AC11" s="5"/>
      <c r="AD11" s="2">
        <v>4</v>
      </c>
      <c r="AE11" s="2"/>
      <c r="AF11" s="2">
        <v>2</v>
      </c>
      <c r="AG11" s="2"/>
      <c r="AH11" s="2">
        <v>2</v>
      </c>
      <c r="AI11" s="2">
        <v>2</v>
      </c>
      <c r="AJ11" s="2" t="s">
        <v>118</v>
      </c>
      <c r="AK11" s="2"/>
      <c r="AL11" s="2" t="s">
        <v>119</v>
      </c>
      <c r="AM11" s="2" t="s">
        <v>120</v>
      </c>
      <c r="AN11" s="2">
        <v>4</v>
      </c>
      <c r="AO11" s="5"/>
      <c r="AP11" s="2">
        <v>5</v>
      </c>
      <c r="AQ11" s="2" t="s">
        <v>71</v>
      </c>
      <c r="AR11" s="2" t="s">
        <v>61</v>
      </c>
      <c r="AS11" s="2" t="s">
        <v>61</v>
      </c>
      <c r="AT11" s="2" t="s">
        <v>61</v>
      </c>
      <c r="AU11" s="5"/>
      <c r="AV11" s="2" t="b">
        <f t="shared" si="7"/>
        <v>1</v>
      </c>
      <c r="AX11" s="2" t="b">
        <v>0</v>
      </c>
      <c r="AY11" s="2" t="s">
        <v>121</v>
      </c>
      <c r="AZ11" s="2">
        <v>16</v>
      </c>
      <c r="BA11" s="2" t="s">
        <v>61</v>
      </c>
      <c r="BB11" s="2" t="b">
        <f>IF(RaceIgnoreSrc,TRUE,HRMM)</f>
        <v>1</v>
      </c>
      <c r="BC11" s="2"/>
      <c r="BD11" s="2" t="b">
        <f t="shared" si="8"/>
        <v>1</v>
      </c>
      <c r="BE11" s="11">
        <f t="shared" si="2"/>
        <v>8</v>
      </c>
      <c r="BF11" s="2">
        <f t="shared" si="3"/>
        <v>12</v>
      </c>
      <c r="BG11" s="12" t="str">
        <f t="shared" si="6"/>
        <v>Asherati [Sand]</v>
      </c>
      <c r="BH11" s="1" t="str">
        <f t="shared" si="9"/>
        <v>Aid, Continual Flame, Detect Evil, Message (At Will)</v>
      </c>
      <c r="BI11" s="1"/>
      <c r="BJ11" s="1" t="s">
        <v>122</v>
      </c>
      <c r="BK11" s="2">
        <f>IF(LENB(RaceEthnicity)=0,IF(HasSubrace,MID(RaceBase,LEN(Race)+3,255),""),RaceEthnicity)</f>
        <v>0</v>
      </c>
      <c r="BL11" s="1"/>
      <c r="BM11" s="1"/>
      <c r="BN11" s="1"/>
      <c r="BO11" s="1"/>
      <c r="BP11" s="1"/>
      <c r="BQ11" s="1"/>
      <c r="BR11" s="1"/>
      <c r="BS11" s="15" t="s">
        <v>93</v>
      </c>
    </row>
    <row r="12" spans="1:71" ht="12.75" x14ac:dyDescent="0.2">
      <c r="A12" s="11" t="s">
        <v>123</v>
      </c>
      <c r="B12" s="2"/>
      <c r="C12" s="2" t="s">
        <v>65</v>
      </c>
      <c r="D12" s="2" t="s">
        <v>77</v>
      </c>
      <c r="E12" s="2" t="s">
        <v>112</v>
      </c>
      <c r="F12" s="2">
        <v>12</v>
      </c>
      <c r="G12" s="2">
        <v>40</v>
      </c>
      <c r="H12" s="2"/>
      <c r="I12" s="2"/>
      <c r="J12" s="2">
        <v>90</v>
      </c>
      <c r="K12" s="2" t="str">
        <f>IF(FtImprovedFlight,"perfect","good")</f>
        <v>good</v>
      </c>
      <c r="L12" s="2"/>
      <c r="M12" s="2">
        <v>14</v>
      </c>
      <c r="N12" s="2"/>
      <c r="O12" s="2"/>
      <c r="P12" s="2" t="s">
        <v>114</v>
      </c>
      <c r="Q12" s="2"/>
      <c r="R12" s="2"/>
      <c r="S12" s="2" t="s">
        <v>115</v>
      </c>
      <c r="T12" s="2"/>
      <c r="U12" s="5"/>
      <c r="V12" s="2" t="s">
        <v>116</v>
      </c>
      <c r="W12" s="2" t="s">
        <v>61</v>
      </c>
      <c r="X12" s="2" t="s">
        <v>61</v>
      </c>
      <c r="Y12" s="2">
        <f>29+ClassLvl</f>
        <v>29</v>
      </c>
      <c r="Z12" s="2" t="s">
        <v>117</v>
      </c>
      <c r="AA12" s="5"/>
      <c r="AB12" s="5"/>
      <c r="AC12" s="5"/>
      <c r="AD12" s="2">
        <v>10</v>
      </c>
      <c r="AE12" s="2">
        <v>6</v>
      </c>
      <c r="AF12" s="2">
        <v>12</v>
      </c>
      <c r="AG12" s="2">
        <v>6</v>
      </c>
      <c r="AH12" s="2">
        <v>6</v>
      </c>
      <c r="AI12" s="2">
        <v>6</v>
      </c>
      <c r="AJ12" s="2" t="s">
        <v>124</v>
      </c>
      <c r="AK12" s="2"/>
      <c r="AL12" s="2" t="s">
        <v>119</v>
      </c>
      <c r="AM12" s="2" t="s">
        <v>120</v>
      </c>
      <c r="AN12" s="2">
        <v>14</v>
      </c>
      <c r="AO12" s="5"/>
      <c r="AP12" s="2">
        <v>8</v>
      </c>
      <c r="AQ12" s="2" t="s">
        <v>71</v>
      </c>
      <c r="AR12" s="2" t="s">
        <v>61</v>
      </c>
      <c r="AS12" s="2" t="s">
        <v>61</v>
      </c>
      <c r="AT12" s="2" t="s">
        <v>61</v>
      </c>
      <c r="AU12" s="5"/>
      <c r="AV12" s="2" t="b">
        <f t="shared" si="7"/>
        <v>1</v>
      </c>
      <c r="AX12" s="2" t="b">
        <v>0</v>
      </c>
      <c r="AY12" s="2" t="s">
        <v>121</v>
      </c>
      <c r="AZ12" s="2">
        <v>18</v>
      </c>
      <c r="BA12" s="2" t="s">
        <v>61</v>
      </c>
      <c r="BB12" s="2" t="b">
        <f>IF(RaceIgnoreSrc,TRUE,HRMM)</f>
        <v>1</v>
      </c>
      <c r="BC12" s="2"/>
      <c r="BD12" s="2" t="b">
        <f t="shared" si="8"/>
        <v>1</v>
      </c>
      <c r="BE12" s="11">
        <f t="shared" si="2"/>
        <v>9</v>
      </c>
      <c r="BF12" s="2">
        <f t="shared" si="3"/>
        <v>13</v>
      </c>
      <c r="BG12" s="12" t="str">
        <f t="shared" si="6"/>
        <v>Aventi [Sto]</v>
      </c>
      <c r="BH12" s="1" t="str">
        <f t="shared" si="9"/>
        <v>Aid, Continual Flame, Detect Evil, Message (At Will)</v>
      </c>
      <c r="BI12" s="1"/>
      <c r="BJ12" s="1" t="s">
        <v>125</v>
      </c>
      <c r="BK12" s="1" t="str">
        <f>Race &amp; IF(NOT(HasSubrace),"",", " &amp; Subrace)</f>
        <v>Human</v>
      </c>
      <c r="BL12" s="1"/>
      <c r="BM12" s="1"/>
      <c r="BN12" s="1"/>
      <c r="BO12" s="1"/>
      <c r="BP12" s="1"/>
      <c r="BQ12" s="1"/>
      <c r="BR12" s="1"/>
      <c r="BS12" s="15" t="s">
        <v>126</v>
      </c>
    </row>
    <row r="13" spans="1:71" ht="12.75" x14ac:dyDescent="0.2">
      <c r="A13" s="11" t="s">
        <v>127</v>
      </c>
      <c r="B13" s="2"/>
      <c r="C13" s="2" t="s">
        <v>101</v>
      </c>
      <c r="D13" s="2" t="s">
        <v>66</v>
      </c>
      <c r="E13" s="2"/>
      <c r="F13" s="2">
        <v>5</v>
      </c>
      <c r="G13" s="2">
        <v>20</v>
      </c>
      <c r="H13" s="2">
        <v>10</v>
      </c>
      <c r="I13" s="2"/>
      <c r="J13" s="2"/>
      <c r="K13" s="2"/>
      <c r="L13" s="2"/>
      <c r="M13" s="2">
        <v>4</v>
      </c>
      <c r="N13" s="2" t="s">
        <v>128</v>
      </c>
      <c r="O13" s="2"/>
      <c r="P13" s="2" t="s">
        <v>61</v>
      </c>
      <c r="Q13" s="2"/>
      <c r="R13" s="2"/>
      <c r="S13" s="2"/>
      <c r="T13" s="2">
        <v>60</v>
      </c>
      <c r="U13" s="5"/>
      <c r="V13" s="2"/>
      <c r="W13" s="2" t="s">
        <v>61</v>
      </c>
      <c r="X13" s="2" t="s">
        <v>61</v>
      </c>
      <c r="Y13" s="2"/>
      <c r="Z13" s="2"/>
      <c r="AA13" s="5"/>
      <c r="AB13" s="5"/>
      <c r="AC13" s="5"/>
      <c r="AD13" s="2"/>
      <c r="AE13" s="2">
        <v>6</v>
      </c>
      <c r="AF13" s="2">
        <v>6</v>
      </c>
      <c r="AG13" s="2"/>
      <c r="AH13" s="2"/>
      <c r="AI13" s="2"/>
      <c r="AJ13" s="2" t="s">
        <v>129</v>
      </c>
      <c r="AK13" s="2"/>
      <c r="AL13" s="2" t="s">
        <v>130</v>
      </c>
      <c r="AM13" s="2" t="s">
        <v>131</v>
      </c>
      <c r="AN13" s="2">
        <v>3</v>
      </c>
      <c r="AO13" s="5"/>
      <c r="AP13" s="2">
        <v>3</v>
      </c>
      <c r="AQ13" s="2" t="s">
        <v>132</v>
      </c>
      <c r="AR13" s="2" t="s">
        <v>61</v>
      </c>
      <c r="AS13" s="2" t="s">
        <v>61</v>
      </c>
      <c r="AT13" s="2" t="s">
        <v>61</v>
      </c>
      <c r="AU13" s="5"/>
      <c r="AV13" s="2" t="b">
        <f t="shared" si="7"/>
        <v>1</v>
      </c>
      <c r="AX13" s="2" t="b">
        <v>0</v>
      </c>
      <c r="AY13" s="2" t="s">
        <v>133</v>
      </c>
      <c r="AZ13" s="2">
        <v>10</v>
      </c>
      <c r="BA13" s="2" t="s">
        <v>61</v>
      </c>
      <c r="BB13" s="2" t="b">
        <f>IF(RaceIgnoreSrc,TRUE,HRMM3)</f>
        <v>1</v>
      </c>
      <c r="BC13" s="2"/>
      <c r="BD13" s="2" t="b">
        <f t="shared" si="8"/>
        <v>1</v>
      </c>
      <c r="BE13" s="11">
        <f t="shared" si="2"/>
        <v>10</v>
      </c>
      <c r="BF13" s="2">
        <f t="shared" si="3"/>
        <v>14</v>
      </c>
      <c r="BG13" s="12" t="str">
        <f t="shared" si="6"/>
        <v>Azer [MM]</v>
      </c>
      <c r="BH13" s="1" t="str">
        <f t="shared" si="9"/>
        <v/>
      </c>
      <c r="BI13" s="1"/>
      <c r="BJ13" s="1" t="s">
        <v>134</v>
      </c>
      <c r="BK13" s="1" t="str">
        <f>","&amp;Race&amp;","</f>
        <v>,Human,</v>
      </c>
      <c r="BL13" s="1"/>
      <c r="BM13" s="1"/>
      <c r="BN13" s="1"/>
      <c r="BO13" s="1"/>
      <c r="BP13" s="1"/>
      <c r="BQ13" s="1"/>
      <c r="BR13" s="1"/>
      <c r="BS13" s="15" t="s">
        <v>135</v>
      </c>
    </row>
    <row r="14" spans="1:71" ht="12.75" x14ac:dyDescent="0.2">
      <c r="A14" s="11" t="s">
        <v>136</v>
      </c>
      <c r="B14" s="2"/>
      <c r="C14" s="2" t="s">
        <v>65</v>
      </c>
      <c r="D14" s="2" t="s">
        <v>137</v>
      </c>
      <c r="E14" s="2"/>
      <c r="F14" s="2"/>
      <c r="G14" s="2">
        <v>30</v>
      </c>
      <c r="H14" s="2"/>
      <c r="I14" s="2"/>
      <c r="J14" s="2"/>
      <c r="K14" s="2"/>
      <c r="L14" s="2"/>
      <c r="M14" s="2">
        <v>1</v>
      </c>
      <c r="N14" s="2"/>
      <c r="O14" s="2"/>
      <c r="P14" s="2" t="s">
        <v>61</v>
      </c>
      <c r="Q14" s="2"/>
      <c r="R14" s="2"/>
      <c r="S14" s="2"/>
      <c r="T14" s="2"/>
      <c r="U14" s="5"/>
      <c r="V14" s="2"/>
      <c r="W14" s="2" t="s">
        <v>61</v>
      </c>
      <c r="X14" s="2" t="s">
        <v>61</v>
      </c>
      <c r="Y14" s="2"/>
      <c r="Z14" s="2"/>
      <c r="AA14" s="5"/>
      <c r="AB14" s="5"/>
      <c r="AC14" s="5"/>
      <c r="AD14" s="2"/>
      <c r="AE14" s="2"/>
      <c r="AF14" s="2"/>
      <c r="AG14" s="2"/>
      <c r="AH14" s="2"/>
      <c r="AI14" s="2"/>
      <c r="AJ14" s="2" t="s">
        <v>138</v>
      </c>
      <c r="AK14" s="2"/>
      <c r="AL14" s="2" t="s">
        <v>139</v>
      </c>
      <c r="AM14" s="2" t="str">
        <f>IF(HRLivingGreyhawk,"Flan, Goblin, Giant","Bhuka, Goblin, Giant")</f>
        <v>Bhuka, Goblin, Giant</v>
      </c>
      <c r="AN14" s="2"/>
      <c r="AO14" s="5"/>
      <c r="AP14" s="2"/>
      <c r="AQ14" s="2" t="s">
        <v>140</v>
      </c>
      <c r="AR14" s="2" t="s">
        <v>141</v>
      </c>
      <c r="AS14" s="2" t="s">
        <v>142</v>
      </c>
      <c r="AT14" s="2" t="s">
        <v>143</v>
      </c>
      <c r="AU14" s="5"/>
      <c r="AV14" s="2" t="b">
        <f t="shared" si="7"/>
        <v>1</v>
      </c>
      <c r="AX14" s="2" t="b">
        <v>1</v>
      </c>
      <c r="AY14" s="2" t="s">
        <v>144</v>
      </c>
      <c r="AZ14" s="2">
        <v>139</v>
      </c>
      <c r="BA14" s="2" t="s">
        <v>145</v>
      </c>
      <c r="BB14" s="2" t="b">
        <f>IF(RaceIgnoreSrc,TRUE,OR(HRSand,HRLivingGreyhawk))</f>
        <v>1</v>
      </c>
      <c r="BC14" s="2"/>
      <c r="BD14" s="2" t="b">
        <f t="shared" si="8"/>
        <v>1</v>
      </c>
      <c r="BE14" s="11">
        <f t="shared" si="2"/>
        <v>11</v>
      </c>
      <c r="BF14" s="2">
        <f t="shared" si="3"/>
        <v>15</v>
      </c>
      <c r="BG14" s="12" t="str">
        <f t="shared" si="6"/>
        <v>Azurin [MoI]</v>
      </c>
      <c r="BH14" s="1" t="str">
        <f t="shared" si="9"/>
        <v/>
      </c>
      <c r="BI14" s="1"/>
      <c r="BJ14" s="17" t="s">
        <v>146</v>
      </c>
      <c r="BK14" s="17" t="str">
        <f>IF(Race="Dragonborn of Bahamut",IF(AND(LENB(DragonbornFormerRaceTxt)&gt;0,DragonbornFormerRaceTxt&lt;&gt;"Select a Race"),LEFT(DragonbornFormerRaceTxt,FIND(" [",DragonbornFormerRaceTxt)-1),RaceDefault),"")</f>
        <v/>
      </c>
      <c r="BL14" s="1"/>
      <c r="BM14" s="1"/>
      <c r="BN14" s="1"/>
      <c r="BO14" s="1"/>
      <c r="BP14" s="1"/>
      <c r="BQ14" s="1"/>
      <c r="BR14" s="1"/>
      <c r="BS14" s="15" t="s">
        <v>147</v>
      </c>
    </row>
    <row r="15" spans="1:71" ht="12.75" x14ac:dyDescent="0.2">
      <c r="A15" s="11" t="s">
        <v>148</v>
      </c>
      <c r="B15" s="2"/>
      <c r="C15" s="2" t="s">
        <v>65</v>
      </c>
      <c r="D15" s="2" t="s">
        <v>137</v>
      </c>
      <c r="E15" s="2" t="s">
        <v>149</v>
      </c>
      <c r="F15" s="2"/>
      <c r="G15" s="2">
        <v>30</v>
      </c>
      <c r="H15" s="2"/>
      <c r="I15" s="2"/>
      <c r="J15" s="2"/>
      <c r="K15" s="2"/>
      <c r="L15" s="2">
        <v>30</v>
      </c>
      <c r="M15" s="2"/>
      <c r="N15" s="2"/>
      <c r="O15" s="2"/>
      <c r="P15" s="2" t="s">
        <v>61</v>
      </c>
      <c r="Q15" s="2"/>
      <c r="R15" s="2"/>
      <c r="S15" s="2"/>
      <c r="T15" s="2"/>
      <c r="U15" s="5"/>
      <c r="V15" s="2"/>
      <c r="W15" s="2" t="s">
        <v>61</v>
      </c>
      <c r="X15" s="2" t="s">
        <v>61</v>
      </c>
      <c r="Y15" s="2"/>
      <c r="Z15" s="2"/>
      <c r="AA15" s="5"/>
      <c r="AB15" s="5"/>
      <c r="AC15" s="5"/>
      <c r="AD15" s="2"/>
      <c r="AE15" s="2"/>
      <c r="AF15" s="2"/>
      <c r="AG15" s="2"/>
      <c r="AH15" s="2"/>
      <c r="AI15" s="2"/>
      <c r="AJ15" s="2" t="s">
        <v>150</v>
      </c>
      <c r="AK15" s="2"/>
      <c r="AL15" s="2" t="s">
        <v>151</v>
      </c>
      <c r="AM15" s="2" t="s">
        <v>152</v>
      </c>
      <c r="AN15" s="2"/>
      <c r="AO15" s="5"/>
      <c r="AP15" s="2"/>
      <c r="AQ15" s="2" t="s">
        <v>153</v>
      </c>
      <c r="AR15" s="2" t="s">
        <v>154</v>
      </c>
      <c r="AS15" s="2" t="s">
        <v>85</v>
      </c>
      <c r="AT15" s="2" t="s">
        <v>86</v>
      </c>
      <c r="AU15" s="5"/>
      <c r="AV15" s="2" t="b">
        <f t="shared" si="7"/>
        <v>1</v>
      </c>
      <c r="AX15" s="2" t="b">
        <v>0</v>
      </c>
      <c r="AY15" s="2" t="s">
        <v>155</v>
      </c>
      <c r="AZ15" s="2">
        <v>138</v>
      </c>
      <c r="BA15" s="2" t="s">
        <v>61</v>
      </c>
      <c r="BB15" s="2" t="b">
        <f>IF(RaceIgnoreSrc,TRUE,HRSto)</f>
        <v>1</v>
      </c>
      <c r="BC15" s="2"/>
      <c r="BD15" s="2" t="b">
        <f t="shared" si="8"/>
        <v>1</v>
      </c>
      <c r="BE15" s="11">
        <f t="shared" si="2"/>
        <v>12</v>
      </c>
      <c r="BF15" s="2">
        <f t="shared" si="3"/>
        <v>17</v>
      </c>
      <c r="BG15" s="12" t="str">
        <f t="shared" si="6"/>
        <v>Barbazu (Bearded Devil) [MM]</v>
      </c>
      <c r="BH15" s="1" t="str">
        <f t="shared" si="9"/>
        <v/>
      </c>
      <c r="BI15" s="1"/>
      <c r="BJ15" s="1" t="s">
        <v>156</v>
      </c>
      <c r="BK15" s="1" t="e">
        <f ca="1">multiSEARCH($BL$15,Race)</f>
        <v>#NAME?</v>
      </c>
      <c r="BL15" s="1" t="s">
        <v>157</v>
      </c>
      <c r="BM15" s="1"/>
      <c r="BN15" s="1"/>
      <c r="BO15" s="1"/>
      <c r="BP15" s="1"/>
      <c r="BQ15" s="1"/>
      <c r="BR15" s="1"/>
      <c r="BS15" s="15" t="s">
        <v>158</v>
      </c>
    </row>
    <row r="16" spans="1:71" ht="12.75" x14ac:dyDescent="0.2">
      <c r="A16" s="11" t="s">
        <v>159</v>
      </c>
      <c r="B16" s="2"/>
      <c r="C16" s="2" t="s">
        <v>65</v>
      </c>
      <c r="D16" s="2" t="s">
        <v>77</v>
      </c>
      <c r="E16" s="2" t="s">
        <v>160</v>
      </c>
      <c r="F16" s="2">
        <f>IF(HRSVMC,1*((MCCell&gt;=1)+(MCCell&gt;=3)),2)</f>
        <v>2</v>
      </c>
      <c r="G16" s="2">
        <v>30</v>
      </c>
      <c r="H16" s="2"/>
      <c r="I16" s="2"/>
      <c r="J16" s="2"/>
      <c r="K16" s="2"/>
      <c r="L16" s="2"/>
      <c r="M16" s="2">
        <f>IF(HRSVMC,2*((MCCell&gt;=1)+(MCCell&gt;=3)+(MCCell&gt;=5)),6)</f>
        <v>6</v>
      </c>
      <c r="N16" s="2"/>
      <c r="O16" s="2"/>
      <c r="P16" s="2" t="s">
        <v>61</v>
      </c>
      <c r="Q16" s="2"/>
      <c r="R16" s="2"/>
      <c r="S16" s="2"/>
      <c r="T16" s="2"/>
      <c r="U16" s="5"/>
      <c r="V16" s="2" t="s">
        <v>161</v>
      </c>
      <c r="W16" s="2" t="s">
        <v>162</v>
      </c>
      <c r="X16" s="2" t="s">
        <v>61</v>
      </c>
      <c r="Y16" s="2">
        <f>IF(AND(HRSVMC,MCCell&lt;4),"",13+ClassLvl)</f>
        <v>13</v>
      </c>
      <c r="Z16" s="2"/>
      <c r="AA16" s="5"/>
      <c r="AB16" s="5"/>
      <c r="AC16" s="5"/>
      <c r="AD16" s="2">
        <f>IF(HRSVMC,2*(MCCell&gt;=2),2)</f>
        <v>2</v>
      </c>
      <c r="AE16" s="2">
        <f>IF(HRSVMC,2*(MCCell&gt;=4),2)</f>
        <v>2</v>
      </c>
      <c r="AF16" s="2">
        <v>2</v>
      </c>
      <c r="AG16" s="2">
        <f>IF(HRSVMC,2*(MCCell&gt;=5),2)</f>
        <v>2</v>
      </c>
      <c r="AH16" s="2">
        <f>IF(AND(HRSand,HRSVMC),2*(MCCell&gt;=6),2)</f>
        <v>2</v>
      </c>
      <c r="AI16" s="2">
        <v>-2</v>
      </c>
      <c r="AJ16" s="2" t="s">
        <v>163</v>
      </c>
      <c r="AK16" s="2"/>
      <c r="AL16" s="2" t="s">
        <v>164</v>
      </c>
      <c r="AM16" s="2" t="s">
        <v>165</v>
      </c>
      <c r="AN16" s="2">
        <f>IF(HRSVMC,1*((MCCell&gt;=1)+(MCCell&gt;=3)),2)</f>
        <v>2</v>
      </c>
      <c r="AO16" s="5"/>
      <c r="AP16" s="2">
        <f>IF(HRSVMC,1*((MCCell&gt;=2)+(MCCell&gt;=4)+(MCCell&gt;=5)+(MCCell&gt;=6)),4)</f>
        <v>4</v>
      </c>
      <c r="AQ16" s="2" t="s">
        <v>166</v>
      </c>
      <c r="AR16" s="2" t="s">
        <v>61</v>
      </c>
      <c r="AS16" s="2" t="s">
        <v>61</v>
      </c>
      <c r="AT16" s="2" t="s">
        <v>61</v>
      </c>
      <c r="AU16" s="5"/>
      <c r="AV16" s="2" t="b">
        <f t="shared" si="7"/>
        <v>1</v>
      </c>
      <c r="AX16" s="2" t="b">
        <v>0</v>
      </c>
      <c r="AY16" s="2" t="s">
        <v>121</v>
      </c>
      <c r="AZ16" s="2">
        <v>21</v>
      </c>
      <c r="BA16" s="2" t="s">
        <v>61</v>
      </c>
      <c r="BB16" s="2" t="b">
        <f>IF(RaceIgnoreSrc,TRUE,HRMM)</f>
        <v>1</v>
      </c>
      <c r="BC16" s="2"/>
      <c r="BD16" s="2" t="b">
        <f t="shared" si="8"/>
        <v>1</v>
      </c>
      <c r="BE16" s="11">
        <f t="shared" si="2"/>
        <v>13</v>
      </c>
      <c r="BF16" s="2">
        <f t="shared" si="3"/>
        <v>18</v>
      </c>
      <c r="BG16" s="12" t="str">
        <f t="shared" si="6"/>
        <v>Bariaur [PlH]</v>
      </c>
      <c r="BH16" s="1" t="str">
        <f t="shared" si="9"/>
        <v/>
      </c>
      <c r="BI16" s="1"/>
      <c r="BJ16" s="1" t="s">
        <v>167</v>
      </c>
      <c r="BK16" s="1" t="e">
        <f ca="1">multiSEARCH($BL$16,Race)</f>
        <v>#NAME?</v>
      </c>
      <c r="BL16" s="1" t="s">
        <v>168</v>
      </c>
      <c r="BM16" s="1"/>
      <c r="BN16" s="1"/>
      <c r="BO16" s="1"/>
      <c r="BP16" s="1"/>
      <c r="BQ16" s="1"/>
      <c r="BR16" s="1"/>
      <c r="BS16" s="15" t="s">
        <v>169</v>
      </c>
    </row>
    <row r="17" spans="1:71" ht="12.75" x14ac:dyDescent="0.2">
      <c r="A17" s="11" t="s">
        <v>170</v>
      </c>
      <c r="B17" s="2"/>
      <c r="C17" s="2" t="s">
        <v>65</v>
      </c>
      <c r="D17" s="2" t="s">
        <v>137</v>
      </c>
      <c r="E17" s="2" t="s">
        <v>171</v>
      </c>
      <c r="F17" s="2"/>
      <c r="G17" s="2">
        <v>30</v>
      </c>
      <c r="H17" s="2"/>
      <c r="I17" s="2"/>
      <c r="J17" s="2"/>
      <c r="K17" s="2"/>
      <c r="L17" s="2"/>
      <c r="M17" s="2"/>
      <c r="N17" s="2"/>
      <c r="O17" s="2"/>
      <c r="P17" s="2"/>
      <c r="Q17" s="2"/>
      <c r="R17" s="2"/>
      <c r="S17" s="2"/>
      <c r="T17" s="2"/>
      <c r="U17" s="5"/>
      <c r="V17" s="2"/>
      <c r="W17" s="2"/>
      <c r="X17" s="2"/>
      <c r="Y17" s="2"/>
      <c r="Z17" s="2"/>
      <c r="AA17" s="5"/>
      <c r="AB17" s="5">
        <v>1</v>
      </c>
      <c r="AC17" s="5"/>
      <c r="AD17" s="2"/>
      <c r="AE17" s="2"/>
      <c r="AF17" s="2"/>
      <c r="AG17" s="2"/>
      <c r="AH17" s="2"/>
      <c r="AI17" s="2"/>
      <c r="AJ17" s="2"/>
      <c r="AK17" s="2" t="s">
        <v>172</v>
      </c>
      <c r="AL17" s="2" t="s">
        <v>151</v>
      </c>
      <c r="AM17" s="2" t="s">
        <v>153</v>
      </c>
      <c r="AN17" s="2"/>
      <c r="AO17" s="5"/>
      <c r="AP17" s="2"/>
      <c r="AQ17" s="2" t="s">
        <v>173</v>
      </c>
      <c r="AR17" s="2" t="s">
        <v>174</v>
      </c>
      <c r="AS17" s="2" t="s">
        <v>85</v>
      </c>
      <c r="AT17" s="2" t="s">
        <v>86</v>
      </c>
      <c r="AU17" s="5"/>
      <c r="AV17" s="2" t="b">
        <f t="shared" si="7"/>
        <v>1</v>
      </c>
      <c r="AX17" s="2" t="b">
        <v>0</v>
      </c>
      <c r="AY17" s="2" t="s">
        <v>175</v>
      </c>
      <c r="AZ17" s="2">
        <v>7</v>
      </c>
      <c r="BA17" s="2"/>
      <c r="BB17" s="2" t="b">
        <f>IF(RaceIgnoreSrc,TRUE,HRMoI)</f>
        <v>1</v>
      </c>
      <c r="BC17" s="2"/>
      <c r="BD17" s="2" t="b">
        <f t="shared" si="8"/>
        <v>1</v>
      </c>
      <c r="BE17" s="11">
        <f t="shared" si="2"/>
        <v>14</v>
      </c>
      <c r="BF17" s="2">
        <f t="shared" si="3"/>
        <v>19</v>
      </c>
      <c r="BG17" s="12" t="str">
        <f t="shared" si="6"/>
        <v>Bhuka [Sand]</v>
      </c>
      <c r="BH17" s="1" t="str">
        <f t="shared" si="9"/>
        <v/>
      </c>
      <c r="BI17" s="1"/>
      <c r="BJ17" s="1" t="s">
        <v>176</v>
      </c>
      <c r="BK17" s="1" t="e">
        <f ca="1">OR(multiSEARCH($BM$17,Race),IF(HRSVMC,multiSEARCH($BM$18,Race),FALSE))</f>
        <v>#NAME?</v>
      </c>
      <c r="BL17" s="1" t="s">
        <v>177</v>
      </c>
      <c r="BM17" s="1" t="s">
        <v>178</v>
      </c>
      <c r="BN17" s="1"/>
      <c r="BO17" s="1"/>
      <c r="BP17" s="1"/>
      <c r="BQ17" s="1"/>
      <c r="BR17" s="1"/>
      <c r="BS17" s="15" t="s">
        <v>179</v>
      </c>
    </row>
    <row r="18" spans="1:71" ht="13.5" thickBot="1" x14ac:dyDescent="0.25">
      <c r="A18" s="11" t="s">
        <v>180</v>
      </c>
      <c r="B18" s="2"/>
      <c r="C18" s="2" t="s">
        <v>65</v>
      </c>
      <c r="D18" s="2" t="s">
        <v>77</v>
      </c>
      <c r="E18" s="2" t="s">
        <v>78</v>
      </c>
      <c r="F18" s="2">
        <v>3</v>
      </c>
      <c r="G18" s="2">
        <v>30</v>
      </c>
      <c r="H18" s="2"/>
      <c r="I18" s="2"/>
      <c r="J18" s="2"/>
      <c r="K18" s="2"/>
      <c r="L18" s="2"/>
      <c r="M18" s="2">
        <v>3</v>
      </c>
      <c r="N18" s="2" t="s">
        <v>181</v>
      </c>
      <c r="O18" s="2"/>
      <c r="P18" s="2" t="s">
        <v>182</v>
      </c>
      <c r="Q18" s="2"/>
      <c r="R18" s="2"/>
      <c r="S18" s="2"/>
      <c r="T18" s="2"/>
      <c r="U18" s="5"/>
      <c r="V18" s="2"/>
      <c r="W18" s="2" t="s">
        <v>61</v>
      </c>
      <c r="X18" s="2" t="s">
        <v>183</v>
      </c>
      <c r="Y18" s="2"/>
      <c r="Z18" s="2"/>
      <c r="AA18" s="5"/>
      <c r="AB18" s="5"/>
      <c r="AC18" s="5"/>
      <c r="AD18" s="2">
        <v>4</v>
      </c>
      <c r="AE18" s="2">
        <v>2</v>
      </c>
      <c r="AF18" s="2">
        <v>2</v>
      </c>
      <c r="AG18" s="2"/>
      <c r="AH18" s="2"/>
      <c r="AI18" s="2">
        <v>-2</v>
      </c>
      <c r="AJ18" s="2" t="s">
        <v>184</v>
      </c>
      <c r="AK18" s="2"/>
      <c r="AL18" s="2" t="s">
        <v>185</v>
      </c>
      <c r="AM18" s="2"/>
      <c r="AN18" s="2">
        <v>2</v>
      </c>
      <c r="AO18" s="5"/>
      <c r="AP18" s="2">
        <v>2</v>
      </c>
      <c r="AQ18" s="2" t="s">
        <v>186</v>
      </c>
      <c r="AR18" s="2" t="s">
        <v>61</v>
      </c>
      <c r="AS18" s="2" t="s">
        <v>61</v>
      </c>
      <c r="AT18" s="2" t="s">
        <v>61</v>
      </c>
      <c r="AU18" s="5"/>
      <c r="AV18" s="2" t="b">
        <f t="shared" si="7"/>
        <v>1</v>
      </c>
      <c r="AX18" s="2" t="b">
        <v>0</v>
      </c>
      <c r="AY18" s="2" t="s">
        <v>187</v>
      </c>
      <c r="AZ18" s="2">
        <v>82</v>
      </c>
      <c r="BA18" s="2"/>
      <c r="BB18" s="2" t="b">
        <f>IF(RaceIgnoreSrc,TRUE,HRUD)</f>
        <v>0</v>
      </c>
      <c r="BC18" s="2"/>
      <c r="BD18" s="2" t="b">
        <f t="shared" si="8"/>
        <v>0</v>
      </c>
      <c r="BE18" s="11">
        <f t="shared" si="2"/>
        <v>14</v>
      </c>
      <c r="BF18" s="2">
        <f t="shared" si="3"/>
        <v>20</v>
      </c>
      <c r="BG18" s="12" t="str">
        <f t="shared" si="6"/>
        <v>Bladeling [MM2]</v>
      </c>
      <c r="BH18" s="1" t="str">
        <f t="shared" si="9"/>
        <v>Darkness</v>
      </c>
      <c r="BI18" s="1"/>
      <c r="BJ18" s="1"/>
      <c r="BK18" s="1"/>
      <c r="BL18" s="1" t="s">
        <v>188</v>
      </c>
      <c r="BM18" s="1" t="s">
        <v>189</v>
      </c>
      <c r="BN18" s="1"/>
      <c r="BO18" s="1"/>
      <c r="BP18" s="1"/>
      <c r="BQ18" s="1"/>
      <c r="BR18" s="1"/>
      <c r="BS18" s="18" t="s">
        <v>190</v>
      </c>
    </row>
    <row r="19" spans="1:71" ht="12.75" x14ac:dyDescent="0.2">
      <c r="A19" s="11" t="s">
        <v>191</v>
      </c>
      <c r="B19" s="2"/>
      <c r="C19" s="2" t="s">
        <v>65</v>
      </c>
      <c r="D19" s="2" t="s">
        <v>77</v>
      </c>
      <c r="E19" s="2" t="s">
        <v>192</v>
      </c>
      <c r="F19" s="2">
        <v>6</v>
      </c>
      <c r="G19" s="2">
        <v>40</v>
      </c>
      <c r="H19" s="2"/>
      <c r="I19" s="2"/>
      <c r="J19" s="2"/>
      <c r="K19" s="2"/>
      <c r="L19" s="2"/>
      <c r="M19" s="2">
        <v>7</v>
      </c>
      <c r="N19" s="2" t="s">
        <v>193</v>
      </c>
      <c r="O19" s="2"/>
      <c r="P19" s="2" t="s">
        <v>194</v>
      </c>
      <c r="Q19" s="2"/>
      <c r="R19" s="2"/>
      <c r="S19" s="2"/>
      <c r="T19" s="2">
        <v>60</v>
      </c>
      <c r="U19" s="5"/>
      <c r="V19" s="2" t="s">
        <v>195</v>
      </c>
      <c r="W19" s="2"/>
      <c r="X19" s="2" t="s">
        <v>196</v>
      </c>
      <c r="Y19" s="2">
        <v>17</v>
      </c>
      <c r="Z19" s="2" t="s">
        <v>197</v>
      </c>
      <c r="AA19" s="5"/>
      <c r="AB19" s="5"/>
      <c r="AC19" s="5"/>
      <c r="AD19" s="2">
        <v>4</v>
      </c>
      <c r="AE19" s="2">
        <v>4</v>
      </c>
      <c r="AF19" s="2">
        <v>6</v>
      </c>
      <c r="AG19" s="2">
        <v>-4</v>
      </c>
      <c r="AH19" s="2"/>
      <c r="AI19" s="2"/>
      <c r="AJ19" s="2" t="s">
        <v>198</v>
      </c>
      <c r="AK19" s="2"/>
      <c r="AL19" s="2" t="s">
        <v>199</v>
      </c>
      <c r="AM19" s="2"/>
      <c r="AN19" s="2">
        <v>5</v>
      </c>
      <c r="AO19" s="5"/>
      <c r="AP19" s="2">
        <v>6</v>
      </c>
      <c r="AQ19" s="2"/>
      <c r="AR19" s="2"/>
      <c r="AS19" s="2"/>
      <c r="AT19" s="2"/>
      <c r="AU19" s="5"/>
      <c r="AV19" s="2" t="b">
        <f t="shared" si="7"/>
        <v>1</v>
      </c>
      <c r="AX19" s="2" t="b">
        <v>0</v>
      </c>
      <c r="AY19" s="2" t="s">
        <v>121</v>
      </c>
      <c r="AZ19" s="2"/>
      <c r="BA19" s="2"/>
      <c r="BB19" s="2" t="b">
        <f>IF(RaceIgnoreSrc,TRUE,HRMM)</f>
        <v>1</v>
      </c>
      <c r="BC19" s="2"/>
      <c r="BD19" s="2" t="b">
        <f t="shared" si="8"/>
        <v>1</v>
      </c>
      <c r="BE19" s="11">
        <f t="shared" si="2"/>
        <v>15</v>
      </c>
      <c r="BF19" s="2">
        <f t="shared" si="3"/>
        <v>21</v>
      </c>
      <c r="BG19" s="12" t="str">
        <f t="shared" si="6"/>
        <v>Blue [XPH]</v>
      </c>
      <c r="BH19" s="1" t="str">
        <f t="shared" si="9"/>
        <v>Greater Teleport (At Will)</v>
      </c>
      <c r="BI19" s="1"/>
      <c r="BL19" s="1" t="s">
        <v>200</v>
      </c>
      <c r="BM19" s="1" t="s">
        <v>201</v>
      </c>
      <c r="BN19" s="1" t="s">
        <v>202</v>
      </c>
      <c r="BO19" s="1" t="s">
        <v>203</v>
      </c>
      <c r="BP19" s="1" t="s">
        <v>204</v>
      </c>
      <c r="BQ19" s="1" t="s">
        <v>205</v>
      </c>
      <c r="BR19" s="1"/>
    </row>
    <row r="20" spans="1:71" ht="12.75" x14ac:dyDescent="0.2">
      <c r="A20" s="11" t="s">
        <v>206</v>
      </c>
      <c r="B20" s="2"/>
      <c r="C20" s="2" t="s">
        <v>65</v>
      </c>
      <c r="D20" s="2" t="s">
        <v>77</v>
      </c>
      <c r="E20" s="2" t="s">
        <v>207</v>
      </c>
      <c r="F20" s="2"/>
      <c r="G20" s="2">
        <v>40</v>
      </c>
      <c r="H20" s="2"/>
      <c r="I20" s="2"/>
      <c r="J20" s="2"/>
      <c r="K20" s="2"/>
      <c r="L20" s="2"/>
      <c r="M20" s="2"/>
      <c r="N20" s="2"/>
      <c r="O20" s="2"/>
      <c r="P20" s="2" t="s">
        <v>61</v>
      </c>
      <c r="Q20" s="2"/>
      <c r="R20" s="2"/>
      <c r="S20" s="2"/>
      <c r="T20" s="2"/>
      <c r="U20" s="5"/>
      <c r="V20" s="2"/>
      <c r="W20" s="2" t="s">
        <v>61</v>
      </c>
      <c r="X20" s="2" t="s">
        <v>61</v>
      </c>
      <c r="Y20" s="2">
        <f>11+ClassLvl</f>
        <v>11</v>
      </c>
      <c r="Z20" s="2"/>
      <c r="AA20" s="5"/>
      <c r="AB20" s="5"/>
      <c r="AC20" s="5"/>
      <c r="AD20" s="2">
        <v>2</v>
      </c>
      <c r="AE20" s="2"/>
      <c r="AF20" s="2"/>
      <c r="AG20" s="2"/>
      <c r="AH20" s="2"/>
      <c r="AI20" s="2">
        <v>-2</v>
      </c>
      <c r="AJ20" s="2" t="s">
        <v>80</v>
      </c>
      <c r="AK20" s="2"/>
      <c r="AL20" s="2" t="s">
        <v>208</v>
      </c>
      <c r="AM20" s="2" t="s">
        <v>209</v>
      </c>
      <c r="AN20" s="2"/>
      <c r="AO20" s="5"/>
      <c r="AP20" s="2">
        <v>1</v>
      </c>
      <c r="AQ20" s="2" t="s">
        <v>71</v>
      </c>
      <c r="AR20" s="2" t="s">
        <v>210</v>
      </c>
      <c r="AS20" s="2" t="s">
        <v>211</v>
      </c>
      <c r="AT20" s="2" t="s">
        <v>212</v>
      </c>
      <c r="AU20" s="5"/>
      <c r="AV20" s="2" t="b">
        <f t="shared" si="7"/>
        <v>1</v>
      </c>
      <c r="AX20" s="2" t="b">
        <v>0</v>
      </c>
      <c r="AY20" s="2" t="s">
        <v>213</v>
      </c>
      <c r="AZ20" s="2"/>
      <c r="BA20" s="2" t="s">
        <v>214</v>
      </c>
      <c r="BB20" s="2" t="b">
        <f>IF(RaceIgnoreSrc,TRUE,OR(HRPlH,HRBoED))</f>
        <v>1</v>
      </c>
      <c r="BC20" s="2"/>
      <c r="BD20" s="2" t="b">
        <f t="shared" si="8"/>
        <v>1</v>
      </c>
      <c r="BE20" s="11">
        <f t="shared" si="2"/>
        <v>16</v>
      </c>
      <c r="BF20" s="2">
        <f t="shared" si="3"/>
        <v>22</v>
      </c>
      <c r="BG20" s="12" t="str">
        <f t="shared" si="6"/>
        <v>Boggle [MM2]</v>
      </c>
      <c r="BH20" s="1" t="str">
        <f t="shared" si="9"/>
        <v/>
      </c>
      <c r="BI20" s="1"/>
      <c r="BJ20" s="1" t="s">
        <v>215</v>
      </c>
      <c r="BK20" s="1">
        <f>IF(TemplateRaceHDChanged&gt;0,TemplateRaceHDChanged,RaceBaseHD)</f>
        <v>8</v>
      </c>
      <c r="BL20" s="1">
        <f>INDEX(TblTypesPyramid,TypeBaseIdx,3)</f>
        <v>8</v>
      </c>
      <c r="BM20" s="1">
        <f>INDEX(TblTypesPyramid,TypeBaseIdx,4)</f>
        <v>0.75</v>
      </c>
      <c r="BN20" s="1">
        <f>INDEX(TblTypesPyramid,TypeBaseIdx,5)</f>
        <v>0.34</v>
      </c>
      <c r="BO20" s="1">
        <f>INDEX(TblTypesPyramid,TypeBaseIdx,6)</f>
        <v>0.5</v>
      </c>
      <c r="BP20" s="1">
        <f>INDEX(TblTypesPyramid,TypeBaseIdx,7)</f>
        <v>0.34</v>
      </c>
      <c r="BQ20" s="1">
        <f>INDEX(TblTypesPyramid,TypeBaseIdx,8)</f>
        <v>2</v>
      </c>
      <c r="BR20" s="1"/>
      <c r="BS20" s="1"/>
    </row>
    <row r="21" spans="1:71" ht="12.75" x14ac:dyDescent="0.2">
      <c r="A21" s="11" t="s">
        <v>216</v>
      </c>
      <c r="B21" s="2"/>
      <c r="C21" s="2" t="s">
        <v>65</v>
      </c>
      <c r="D21" s="2" t="s">
        <v>137</v>
      </c>
      <c r="E21" s="2" t="s">
        <v>217</v>
      </c>
      <c r="F21" s="2"/>
      <c r="G21" s="2">
        <v>30</v>
      </c>
      <c r="H21" s="2"/>
      <c r="I21" s="2"/>
      <c r="J21" s="2"/>
      <c r="K21" s="2"/>
      <c r="L21" s="2"/>
      <c r="M21" s="2"/>
      <c r="N21" s="2"/>
      <c r="O21" s="2"/>
      <c r="P21" s="2" t="s">
        <v>61</v>
      </c>
      <c r="Q21" s="2"/>
      <c r="R21" s="2"/>
      <c r="S21" s="2"/>
      <c r="T21" s="2"/>
      <c r="U21" s="5"/>
      <c r="V21" s="2"/>
      <c r="W21" s="2" t="s">
        <v>61</v>
      </c>
      <c r="X21" s="2" t="s">
        <v>61</v>
      </c>
      <c r="Y21" s="2"/>
      <c r="Z21" s="2"/>
      <c r="AA21" s="5"/>
      <c r="AB21" s="5"/>
      <c r="AC21" s="5"/>
      <c r="AD21" s="2">
        <v>-2</v>
      </c>
      <c r="AE21" s="2">
        <v>2</v>
      </c>
      <c r="AF21" s="2"/>
      <c r="AG21" s="2"/>
      <c r="AH21" s="2"/>
      <c r="AI21" s="2"/>
      <c r="AJ21" s="2" t="s">
        <v>218</v>
      </c>
      <c r="AK21" s="2"/>
      <c r="AL21" s="2" t="s">
        <v>219</v>
      </c>
      <c r="AM21" s="2" t="s">
        <v>220</v>
      </c>
      <c r="AN21" s="2"/>
      <c r="AO21" s="5"/>
      <c r="AP21" s="2"/>
      <c r="AQ21" s="2" t="s">
        <v>108</v>
      </c>
      <c r="AR21" s="2" t="s">
        <v>221</v>
      </c>
      <c r="AS21" s="2" t="s">
        <v>222</v>
      </c>
      <c r="AT21" s="2" t="s">
        <v>223</v>
      </c>
      <c r="AU21" s="5"/>
      <c r="AV21" s="2" t="b">
        <f t="shared" si="7"/>
        <v>1</v>
      </c>
      <c r="AX21" s="2" t="b">
        <v>0</v>
      </c>
      <c r="AY21" s="2" t="s">
        <v>144</v>
      </c>
      <c r="AZ21" s="2">
        <v>141</v>
      </c>
      <c r="BA21" s="2" t="s">
        <v>61</v>
      </c>
      <c r="BB21" s="2" t="b">
        <f>IF(RaceIgnoreSrc,TRUE,HRSand)</f>
        <v>1</v>
      </c>
      <c r="BC21" s="2"/>
      <c r="BD21" s="2" t="b">
        <f t="shared" si="8"/>
        <v>1</v>
      </c>
      <c r="BE21" s="11">
        <f t="shared" si="2"/>
        <v>17</v>
      </c>
      <c r="BF21" s="2">
        <f t="shared" si="3"/>
        <v>23</v>
      </c>
      <c r="BG21" s="12" t="str">
        <f t="shared" si="6"/>
        <v>Braxat [MM2]</v>
      </c>
      <c r="BH21" s="1" t="str">
        <f t="shared" si="9"/>
        <v/>
      </c>
      <c r="BI21" s="1"/>
      <c r="BJ21" s="1" t="s">
        <v>224</v>
      </c>
      <c r="BK21" s="1" t="e">
        <f ca="1">RANGECONCAT(", ",TRUE,$BL$22:$BL$27)</f>
        <v>#NAME?</v>
      </c>
      <c r="BL21" s="1"/>
      <c r="BM21" s="1"/>
      <c r="BN21" s="1"/>
      <c r="BO21" s="2"/>
      <c r="BP21" s="1"/>
      <c r="BR21" s="1"/>
    </row>
    <row r="22" spans="1:71" ht="12.75" x14ac:dyDescent="0.2">
      <c r="A22" s="11" t="s">
        <v>225</v>
      </c>
      <c r="B22" s="2"/>
      <c r="C22" s="2" t="s">
        <v>65</v>
      </c>
      <c r="D22" s="2" t="s">
        <v>77</v>
      </c>
      <c r="E22" s="2" t="s">
        <v>226</v>
      </c>
      <c r="F22" s="2"/>
      <c r="G22" s="2">
        <v>30</v>
      </c>
      <c r="H22" s="2"/>
      <c r="I22" s="2"/>
      <c r="J22" s="2"/>
      <c r="K22" s="2"/>
      <c r="L22" s="2"/>
      <c r="M22" s="2">
        <v>4</v>
      </c>
      <c r="N22" s="2" t="s">
        <v>128</v>
      </c>
      <c r="O22" s="2"/>
      <c r="P22" s="2" t="s">
        <v>61</v>
      </c>
      <c r="Q22" s="2"/>
      <c r="R22" s="2"/>
      <c r="S22" s="2" t="s">
        <v>115</v>
      </c>
      <c r="T22" s="2"/>
      <c r="U22" s="5"/>
      <c r="V22" s="2" t="s">
        <v>227</v>
      </c>
      <c r="W22" s="2" t="s">
        <v>61</v>
      </c>
      <c r="X22" s="2" t="s">
        <v>228</v>
      </c>
      <c r="Y22" s="2"/>
      <c r="Z22" s="2" t="s">
        <v>229</v>
      </c>
      <c r="AA22" s="5"/>
      <c r="AB22" s="5"/>
      <c r="AC22" s="5"/>
      <c r="AD22" s="2"/>
      <c r="AE22" s="2">
        <v>2</v>
      </c>
      <c r="AF22" s="2"/>
      <c r="AG22" s="2"/>
      <c r="AH22" s="2"/>
      <c r="AI22" s="2"/>
      <c r="AJ22" s="2" t="s">
        <v>230</v>
      </c>
      <c r="AK22" s="2"/>
      <c r="AL22" s="2" t="s">
        <v>151</v>
      </c>
      <c r="AM22" s="2" t="s">
        <v>231</v>
      </c>
      <c r="AN22" s="2">
        <v>1</v>
      </c>
      <c r="AO22" s="5"/>
      <c r="AP22" s="2">
        <v>2</v>
      </c>
      <c r="AQ22" s="2" t="s">
        <v>166</v>
      </c>
      <c r="AR22" s="2" t="s">
        <v>61</v>
      </c>
      <c r="AS22" s="2" t="s">
        <v>61</v>
      </c>
      <c r="AT22" s="2" t="s">
        <v>61</v>
      </c>
      <c r="AU22" s="5"/>
      <c r="AV22" s="2" t="b">
        <f t="shared" si="7"/>
        <v>1</v>
      </c>
      <c r="AX22" s="2" t="b">
        <v>0</v>
      </c>
      <c r="AY22" s="2" t="s">
        <v>103</v>
      </c>
      <c r="AZ22" s="2">
        <v>31</v>
      </c>
      <c r="BA22" s="2" t="s">
        <v>232</v>
      </c>
      <c r="BB22" s="2" t="b">
        <f>IF(RaceIgnoreSrc,TRUE,HRMM2)</f>
        <v>1</v>
      </c>
      <c r="BC22" s="2"/>
      <c r="BD22" s="2" t="b">
        <f t="shared" si="8"/>
        <v>1</v>
      </c>
      <c r="BE22" s="11">
        <f t="shared" si="2"/>
        <v>18</v>
      </c>
      <c r="BF22" s="2">
        <f t="shared" si="3"/>
        <v>24</v>
      </c>
      <c r="BG22" s="12" t="str">
        <f t="shared" si="6"/>
        <v>Bueroza [FCII]</v>
      </c>
      <c r="BH22" s="1" t="str">
        <f t="shared" si="9"/>
        <v/>
      </c>
      <c r="BI22" s="1"/>
      <c r="BJ22" s="1" t="s">
        <v>233</v>
      </c>
      <c r="BK22" s="1">
        <f>INDEX(RaceAbilitiesAdj,1)</f>
        <v>0</v>
      </c>
      <c r="BL22" s="1" t="str">
        <f t="shared" ref="BL22:BL27" si="10">IF(BK22&lt;&gt;0,BJ22&amp;TEXT(BK22,"+0;-0"),"")</f>
        <v/>
      </c>
      <c r="BM22" s="1"/>
      <c r="BN22" s="1"/>
      <c r="BO22" s="2"/>
      <c r="BP22" s="1"/>
      <c r="BR22" s="1"/>
    </row>
    <row r="23" spans="1:71" ht="12.75" x14ac:dyDescent="0.2">
      <c r="A23" s="11" t="s">
        <v>234</v>
      </c>
      <c r="B23" s="2"/>
      <c r="C23" s="2" t="s">
        <v>101</v>
      </c>
      <c r="D23" s="2" t="s">
        <v>137</v>
      </c>
      <c r="E23" s="2" t="s">
        <v>217</v>
      </c>
      <c r="F23" s="2"/>
      <c r="G23" s="2">
        <v>30</v>
      </c>
      <c r="H23" s="2"/>
      <c r="I23" s="2"/>
      <c r="J23" s="2"/>
      <c r="K23" s="2"/>
      <c r="L23" s="2"/>
      <c r="M23" s="2"/>
      <c r="N23" s="2"/>
      <c r="O23" s="2"/>
      <c r="P23" s="2" t="s">
        <v>61</v>
      </c>
      <c r="Q23" s="2"/>
      <c r="R23" s="2"/>
      <c r="S23" s="2"/>
      <c r="T23" s="2">
        <v>60</v>
      </c>
      <c r="U23" s="5"/>
      <c r="V23" s="2"/>
      <c r="W23" s="2" t="s">
        <v>61</v>
      </c>
      <c r="X23" s="2" t="s">
        <v>61</v>
      </c>
      <c r="Y23" s="2"/>
      <c r="Z23" s="2"/>
      <c r="AA23" s="5"/>
      <c r="AB23" s="5"/>
      <c r="AC23" s="5"/>
      <c r="AD23" s="2">
        <v>-2</v>
      </c>
      <c r="AE23" s="2"/>
      <c r="AF23" s="2"/>
      <c r="AG23" s="2">
        <v>2</v>
      </c>
      <c r="AH23" s="2"/>
      <c r="AI23" s="2">
        <v>-2</v>
      </c>
      <c r="AJ23" s="2" t="s">
        <v>235</v>
      </c>
      <c r="AK23" s="2"/>
      <c r="AL23" s="2" t="s">
        <v>236</v>
      </c>
      <c r="AM23" s="2" t="s">
        <v>237</v>
      </c>
      <c r="AN23" s="2"/>
      <c r="AO23" s="5"/>
      <c r="AP23" s="2">
        <v>1</v>
      </c>
      <c r="AQ23" s="2" t="s">
        <v>238</v>
      </c>
      <c r="AR23" s="2" t="s">
        <v>61</v>
      </c>
      <c r="AS23" s="2" t="s">
        <v>61</v>
      </c>
      <c r="AT23" s="2" t="s">
        <v>61</v>
      </c>
      <c r="AU23" s="5"/>
      <c r="AV23" s="2" t="b">
        <f t="shared" si="7"/>
        <v>1</v>
      </c>
      <c r="AX23" s="2" t="b">
        <v>0</v>
      </c>
      <c r="AY23" s="2" t="s">
        <v>239</v>
      </c>
      <c r="AZ23" s="2">
        <v>189</v>
      </c>
      <c r="BA23" s="2" t="s">
        <v>61</v>
      </c>
      <c r="BB23" s="2" t="b">
        <f>IF(RaceIgnoreSrc,TRUE,HRXPH)</f>
        <v>1</v>
      </c>
      <c r="BC23" s="2"/>
      <c r="BD23" s="2" t="b">
        <f t="shared" si="8"/>
        <v>1</v>
      </c>
      <c r="BE23" s="11">
        <f t="shared" si="2"/>
        <v>19</v>
      </c>
      <c r="BF23" s="2">
        <f t="shared" si="3"/>
        <v>25</v>
      </c>
      <c r="BG23" s="12" t="str">
        <f t="shared" si="6"/>
        <v>Bugbear [MM]</v>
      </c>
      <c r="BH23" s="1" t="str">
        <f t="shared" si="9"/>
        <v/>
      </c>
      <c r="BI23" s="1"/>
      <c r="BJ23" s="1" t="s">
        <v>240</v>
      </c>
      <c r="BK23" s="1">
        <f>INDEX(RaceAbilitiesAdj,2)</f>
        <v>0</v>
      </c>
      <c r="BL23" s="1" t="str">
        <f t="shared" si="10"/>
        <v/>
      </c>
      <c r="BM23" s="1"/>
      <c r="BN23" s="1"/>
      <c r="BO23" s="2"/>
      <c r="BP23" s="1"/>
      <c r="BR23" s="1"/>
    </row>
    <row r="24" spans="1:71" ht="12.75" x14ac:dyDescent="0.2">
      <c r="A24" s="11" t="s">
        <v>241</v>
      </c>
      <c r="B24" s="2"/>
      <c r="C24" s="2" t="s">
        <v>101</v>
      </c>
      <c r="D24" s="2" t="s">
        <v>66</v>
      </c>
      <c r="E24" s="2"/>
      <c r="F24" s="2">
        <v>4</v>
      </c>
      <c r="G24" s="2">
        <v>40</v>
      </c>
      <c r="H24" s="2"/>
      <c r="I24" s="2">
        <v>30</v>
      </c>
      <c r="J24" s="2"/>
      <c r="K24" s="2"/>
      <c r="L24" s="2"/>
      <c r="M24" s="2">
        <v>2</v>
      </c>
      <c r="N24" s="2" t="s">
        <v>242</v>
      </c>
      <c r="O24" s="2"/>
      <c r="P24" s="2" t="s">
        <v>243</v>
      </c>
      <c r="Q24" s="2"/>
      <c r="R24" s="2"/>
      <c r="S24" s="2"/>
      <c r="T24" s="2">
        <v>60</v>
      </c>
      <c r="U24" s="5"/>
      <c r="V24" s="2"/>
      <c r="W24" s="2" t="s">
        <v>61</v>
      </c>
      <c r="X24" s="2" t="s">
        <v>244</v>
      </c>
      <c r="Y24" s="2"/>
      <c r="Z24" s="2" t="s">
        <v>96</v>
      </c>
      <c r="AA24" s="5"/>
      <c r="AB24" s="5"/>
      <c r="AC24" s="5"/>
      <c r="AD24" s="2"/>
      <c r="AE24" s="2">
        <v>10</v>
      </c>
      <c r="AF24" s="2"/>
      <c r="AG24" s="2">
        <v>-6</v>
      </c>
      <c r="AH24" s="2">
        <v>-2</v>
      </c>
      <c r="AI24" s="2">
        <v>-4</v>
      </c>
      <c r="AJ24" s="2" t="s">
        <v>245</v>
      </c>
      <c r="AK24" s="2"/>
      <c r="AL24" s="2" t="s">
        <v>241</v>
      </c>
      <c r="AM24" s="2"/>
      <c r="AN24" s="2">
        <v>3</v>
      </c>
      <c r="AO24" s="5"/>
      <c r="AP24" s="2">
        <v>3</v>
      </c>
      <c r="AQ24" s="2" t="s">
        <v>140</v>
      </c>
      <c r="AR24" s="2" t="s">
        <v>61</v>
      </c>
      <c r="AS24" s="2" t="s">
        <v>61</v>
      </c>
      <c r="AT24" s="2" t="s">
        <v>61</v>
      </c>
      <c r="AU24" s="5"/>
      <c r="AV24" s="2" t="b">
        <f t="shared" si="7"/>
        <v>1</v>
      </c>
      <c r="AX24" s="2" t="b">
        <v>0</v>
      </c>
      <c r="AY24" s="2" t="s">
        <v>103</v>
      </c>
      <c r="AZ24" s="2">
        <v>33</v>
      </c>
      <c r="BA24" s="2" t="s">
        <v>61</v>
      </c>
      <c r="BB24" s="2" t="b">
        <f>IF(RaceIgnoreSrc,TRUE,HRMM2)</f>
        <v>1</v>
      </c>
      <c r="BC24" s="2"/>
      <c r="BD24" s="2" t="b">
        <f t="shared" si="8"/>
        <v>1</v>
      </c>
      <c r="BE24" s="11">
        <f t="shared" si="2"/>
        <v>20</v>
      </c>
      <c r="BF24" s="2">
        <f t="shared" si="3"/>
        <v>26</v>
      </c>
      <c r="BG24" s="12" t="str">
        <f t="shared" si="6"/>
        <v>Buomman [PlH]</v>
      </c>
      <c r="BH24" s="1" t="str">
        <f t="shared" si="9"/>
        <v>Dimension Door(6/Day, Cl7)</v>
      </c>
      <c r="BI24" s="1"/>
      <c r="BJ24" s="1" t="s">
        <v>246</v>
      </c>
      <c r="BK24" s="1">
        <f>INDEX(RaceAbilitiesAdj,3)</f>
        <v>0</v>
      </c>
      <c r="BL24" s="1" t="str">
        <f t="shared" si="10"/>
        <v/>
      </c>
      <c r="BM24" s="1"/>
      <c r="BN24" s="1"/>
      <c r="BO24" s="2"/>
      <c r="BP24" s="1"/>
      <c r="BR24" s="1"/>
    </row>
    <row r="25" spans="1:71" ht="12.75" x14ac:dyDescent="0.2">
      <c r="A25" s="11" t="s">
        <v>247</v>
      </c>
      <c r="B25" s="2"/>
      <c r="C25" s="2" t="s">
        <v>93</v>
      </c>
      <c r="D25" s="2" t="s">
        <v>66</v>
      </c>
      <c r="E25" s="2"/>
      <c r="F25" s="2">
        <v>10</v>
      </c>
      <c r="G25" s="2">
        <v>30</v>
      </c>
      <c r="H25" s="2"/>
      <c r="I25" s="2"/>
      <c r="J25" s="2"/>
      <c r="K25" s="2"/>
      <c r="L25" s="2"/>
      <c r="M25" s="2">
        <v>8</v>
      </c>
      <c r="N25" s="2" t="s">
        <v>248</v>
      </c>
      <c r="O25" s="2"/>
      <c r="P25" s="2" t="s">
        <v>249</v>
      </c>
      <c r="Q25" s="2"/>
      <c r="R25" s="2"/>
      <c r="S25" s="2"/>
      <c r="T25" s="2">
        <v>60</v>
      </c>
      <c r="U25" s="5"/>
      <c r="V25" s="2"/>
      <c r="W25" s="2" t="s">
        <v>61</v>
      </c>
      <c r="X25" s="2" t="s">
        <v>61</v>
      </c>
      <c r="Y25" s="2"/>
      <c r="Z25" s="2" t="s">
        <v>250</v>
      </c>
      <c r="AA25" s="5"/>
      <c r="AB25" s="5"/>
      <c r="AC25" s="5"/>
      <c r="AD25" s="2">
        <v>12</v>
      </c>
      <c r="AE25" s="2">
        <v>2</v>
      </c>
      <c r="AF25" s="2">
        <v>10</v>
      </c>
      <c r="AG25" s="2">
        <v>4</v>
      </c>
      <c r="AH25" s="2">
        <v>2</v>
      </c>
      <c r="AI25" s="2"/>
      <c r="AJ25" s="2" t="s">
        <v>251</v>
      </c>
      <c r="AK25" s="2" t="s">
        <v>252</v>
      </c>
      <c r="AL25" s="2" t="s">
        <v>253</v>
      </c>
      <c r="AM25" s="2" t="s">
        <v>151</v>
      </c>
      <c r="AN25" s="2">
        <v>9</v>
      </c>
      <c r="AO25" s="5"/>
      <c r="AP25" s="2">
        <v>7</v>
      </c>
      <c r="AQ25" s="2" t="s">
        <v>71</v>
      </c>
      <c r="AR25" s="2" t="s">
        <v>61</v>
      </c>
      <c r="AS25" s="2" t="s">
        <v>61</v>
      </c>
      <c r="AT25" s="2" t="s">
        <v>61</v>
      </c>
      <c r="AU25" s="5"/>
      <c r="AV25" s="2" t="b">
        <f t="shared" si="7"/>
        <v>1</v>
      </c>
      <c r="AX25" s="2" t="b">
        <v>0</v>
      </c>
      <c r="AY25" s="2" t="s">
        <v>103</v>
      </c>
      <c r="AZ25" s="2">
        <v>37</v>
      </c>
      <c r="BA25" s="2" t="s">
        <v>61</v>
      </c>
      <c r="BB25" s="2" t="b">
        <f>IF(RaceIgnoreSrc,TRUE,HRMM2)</f>
        <v>1</v>
      </c>
      <c r="BC25" s="2"/>
      <c r="BD25" s="2" t="b">
        <f t="shared" si="8"/>
        <v>1</v>
      </c>
      <c r="BE25" s="11">
        <f t="shared" si="2"/>
        <v>21</v>
      </c>
      <c r="BF25" s="2">
        <f t="shared" si="3"/>
        <v>28</v>
      </c>
      <c r="BG25" s="12" t="str">
        <f t="shared" si="6"/>
        <v>Canomorph, Haraknin [FF]</v>
      </c>
      <c r="BH25" s="1" t="str">
        <f t="shared" si="9"/>
        <v>Blink (At Will); Confusion, Feeblemind (Cl8, Save Dc10+Spell Level)</v>
      </c>
      <c r="BI25" s="1"/>
      <c r="BJ25" s="1" t="s">
        <v>254</v>
      </c>
      <c r="BK25" s="1">
        <f>INDEX(RaceAbilitiesAdj,4)</f>
        <v>0</v>
      </c>
      <c r="BL25" s="1" t="str">
        <f t="shared" si="10"/>
        <v/>
      </c>
      <c r="BM25" s="1"/>
      <c r="BN25" s="1"/>
      <c r="BO25" s="2"/>
      <c r="BP25" s="1"/>
      <c r="BR25" s="1"/>
    </row>
    <row r="26" spans="1:71" ht="12.75" x14ac:dyDescent="0.2">
      <c r="A26" s="11" t="s">
        <v>255</v>
      </c>
      <c r="B26" s="2"/>
      <c r="C26" s="2" t="s">
        <v>65</v>
      </c>
      <c r="D26" s="2" t="s">
        <v>77</v>
      </c>
      <c r="E26" s="2" t="s">
        <v>256</v>
      </c>
      <c r="F26" s="2">
        <v>6</v>
      </c>
      <c r="G26" s="2">
        <v>20</v>
      </c>
      <c r="H26" s="2"/>
      <c r="I26" s="2"/>
      <c r="J26" s="2"/>
      <c r="K26" s="2"/>
      <c r="L26" s="2"/>
      <c r="M26" s="2"/>
      <c r="N26" s="2"/>
      <c r="O26" s="2"/>
      <c r="P26" s="2" t="s">
        <v>257</v>
      </c>
      <c r="Q26" s="2"/>
      <c r="R26" s="2"/>
      <c r="S26" s="2"/>
      <c r="T26" s="2"/>
      <c r="U26" s="5"/>
      <c r="V26" s="2" t="s">
        <v>258</v>
      </c>
      <c r="W26" s="2"/>
      <c r="X26" s="2" t="s">
        <v>196</v>
      </c>
      <c r="Y26" s="2">
        <v>16</v>
      </c>
      <c r="Z26" s="2" t="s">
        <v>259</v>
      </c>
      <c r="AA26" s="5"/>
      <c r="AB26" s="5"/>
      <c r="AC26" s="5"/>
      <c r="AD26" s="2">
        <v>6</v>
      </c>
      <c r="AE26" s="2">
        <v>-2</v>
      </c>
      <c r="AF26" s="2">
        <v>8</v>
      </c>
      <c r="AG26" s="2">
        <v>2</v>
      </c>
      <c r="AH26" s="2">
        <v>-2</v>
      </c>
      <c r="AI26" s="2">
        <v>4</v>
      </c>
      <c r="AJ26" s="2" t="s">
        <v>260</v>
      </c>
      <c r="AK26" s="2"/>
      <c r="AL26" s="2" t="s">
        <v>261</v>
      </c>
      <c r="AM26" s="2"/>
      <c r="AN26" s="2">
        <v>6</v>
      </c>
      <c r="AO26" s="5"/>
      <c r="AP26" s="2">
        <v>6</v>
      </c>
      <c r="AQ26" s="2" t="s">
        <v>166</v>
      </c>
      <c r="AR26" s="2"/>
      <c r="AS26" s="2"/>
      <c r="AT26" s="2"/>
      <c r="AU26" s="5"/>
      <c r="AV26" s="2" t="b">
        <f t="shared" si="7"/>
        <v>1</v>
      </c>
      <c r="AX26" s="2" t="b">
        <v>0</v>
      </c>
      <c r="AY26" s="2" t="s">
        <v>262</v>
      </c>
      <c r="AZ26" s="2">
        <v>137</v>
      </c>
      <c r="BA26" s="2" t="s">
        <v>61</v>
      </c>
      <c r="BB26" s="2" t="b">
        <f>IF(RaceIgnoreSrc,TRUE,HRFCII)</f>
        <v>1</v>
      </c>
      <c r="BC26" s="2"/>
      <c r="BD26" s="2" t="b">
        <f t="shared" si="8"/>
        <v>1</v>
      </c>
      <c r="BE26" s="11">
        <f t="shared" si="2"/>
        <v>22</v>
      </c>
      <c r="BF26" s="2">
        <f t="shared" si="3"/>
        <v>29</v>
      </c>
      <c r="BG26" s="12" t="str">
        <f t="shared" si="6"/>
        <v>Canomorph, Shadurakul [FF]</v>
      </c>
      <c r="BH26" s="1" t="str">
        <f t="shared" si="9"/>
        <v>Greater Command, Haste, Scare (At Will)</v>
      </c>
      <c r="BI26" s="1"/>
      <c r="BJ26" s="1" t="s">
        <v>263</v>
      </c>
      <c r="BK26" s="1">
        <f>INDEX(RaceAbilitiesAdj,5)</f>
        <v>0</v>
      </c>
      <c r="BL26" s="1" t="str">
        <f t="shared" si="10"/>
        <v/>
      </c>
      <c r="BM26" s="1"/>
      <c r="BN26" s="1"/>
      <c r="BO26" s="2"/>
      <c r="BP26" s="1"/>
      <c r="BR26" s="1"/>
    </row>
    <row r="27" spans="1:71" ht="12.75" x14ac:dyDescent="0.2">
      <c r="A27" s="11" t="s">
        <v>264</v>
      </c>
      <c r="B27" s="2"/>
      <c r="C27" s="2" t="s">
        <v>65</v>
      </c>
      <c r="D27" s="2" t="s">
        <v>137</v>
      </c>
      <c r="E27" s="2" t="s">
        <v>217</v>
      </c>
      <c r="F27" s="2">
        <v>3</v>
      </c>
      <c r="G27" s="2">
        <v>30</v>
      </c>
      <c r="H27" s="2"/>
      <c r="I27" s="2"/>
      <c r="J27" s="2"/>
      <c r="K27" s="2"/>
      <c r="L27" s="2"/>
      <c r="M27" s="2">
        <v>3</v>
      </c>
      <c r="N27" s="2"/>
      <c r="O27" s="2"/>
      <c r="P27" s="2" t="s">
        <v>61</v>
      </c>
      <c r="Q27" s="2"/>
      <c r="R27" s="2"/>
      <c r="S27" s="2"/>
      <c r="T27" s="2">
        <v>60</v>
      </c>
      <c r="U27" s="5"/>
      <c r="V27" s="2"/>
      <c r="W27" s="2" t="s">
        <v>61</v>
      </c>
      <c r="X27" s="2" t="s">
        <v>61</v>
      </c>
      <c r="Y27" s="2"/>
      <c r="Z27" s="2"/>
      <c r="AA27" s="5"/>
      <c r="AB27" s="5"/>
      <c r="AC27" s="5"/>
      <c r="AD27" s="2">
        <v>4</v>
      </c>
      <c r="AE27" s="2">
        <v>2</v>
      </c>
      <c r="AF27" s="2">
        <v>2</v>
      </c>
      <c r="AG27" s="2"/>
      <c r="AH27" s="2"/>
      <c r="AI27" s="2">
        <v>-2</v>
      </c>
      <c r="AJ27" s="2" t="s">
        <v>265</v>
      </c>
      <c r="AK27" s="2"/>
      <c r="AL27" s="2" t="s">
        <v>236</v>
      </c>
      <c r="AM27" s="2" t="s">
        <v>237</v>
      </c>
      <c r="AN27" s="2">
        <v>2</v>
      </c>
      <c r="AO27" s="5"/>
      <c r="AP27" s="2">
        <v>1</v>
      </c>
      <c r="AQ27" s="2" t="s">
        <v>140</v>
      </c>
      <c r="AR27" s="2" t="s">
        <v>61</v>
      </c>
      <c r="AS27" s="2" t="s">
        <v>61</v>
      </c>
      <c r="AT27" s="2" t="s">
        <v>61</v>
      </c>
      <c r="AU27" s="5"/>
      <c r="AV27" s="2" t="b">
        <f t="shared" si="7"/>
        <v>1</v>
      </c>
      <c r="AX27" s="2" t="b">
        <v>0</v>
      </c>
      <c r="AY27" s="2" t="s">
        <v>121</v>
      </c>
      <c r="AZ27" s="2">
        <v>29</v>
      </c>
      <c r="BA27" s="2" t="s">
        <v>72</v>
      </c>
      <c r="BB27" s="2" t="b">
        <f>IF(RaceIgnoreSrc,TRUE,OR(HRMM,HRRoF))</f>
        <v>1</v>
      </c>
      <c r="BC27" s="2"/>
      <c r="BD27" s="2" t="b">
        <f t="shared" si="8"/>
        <v>1</v>
      </c>
      <c r="BE27" s="11">
        <f t="shared" si="2"/>
        <v>23</v>
      </c>
      <c r="BF27" s="2">
        <f t="shared" si="3"/>
        <v>30</v>
      </c>
      <c r="BG27" s="12" t="str">
        <f t="shared" si="6"/>
        <v>Canomorph, Vultivor [FF]</v>
      </c>
      <c r="BH27" s="1" t="str">
        <f t="shared" si="9"/>
        <v/>
      </c>
      <c r="BI27" s="1"/>
      <c r="BJ27" s="1" t="s">
        <v>266</v>
      </c>
      <c r="BK27" s="1">
        <f>INDEX(RaceAbilitiesAdj,6)</f>
        <v>0</v>
      </c>
      <c r="BL27" s="1" t="str">
        <f t="shared" si="10"/>
        <v/>
      </c>
      <c r="BM27" s="1"/>
      <c r="BN27" s="1"/>
      <c r="BO27" s="2"/>
      <c r="BP27" s="1"/>
      <c r="BR27" s="1"/>
    </row>
    <row r="28" spans="1:71" ht="12.75" x14ac:dyDescent="0.2">
      <c r="A28" s="11" t="s">
        <v>267</v>
      </c>
      <c r="B28" s="2"/>
      <c r="C28" s="2" t="s">
        <v>65</v>
      </c>
      <c r="D28" s="2" t="s">
        <v>137</v>
      </c>
      <c r="E28" s="2" t="s">
        <v>207</v>
      </c>
      <c r="F28" s="2"/>
      <c r="G28" s="2">
        <v>30</v>
      </c>
      <c r="H28" s="2"/>
      <c r="I28" s="2"/>
      <c r="J28" s="2"/>
      <c r="K28" s="2"/>
      <c r="L28" s="2"/>
      <c r="M28" s="2"/>
      <c r="N28" s="2"/>
      <c r="O28" s="2"/>
      <c r="P28" s="2" t="s">
        <v>61</v>
      </c>
      <c r="Q28" s="2"/>
      <c r="R28" s="2"/>
      <c r="S28" s="2" t="s">
        <v>115</v>
      </c>
      <c r="T28" s="2"/>
      <c r="U28" s="5"/>
      <c r="V28" s="2"/>
      <c r="W28" s="2" t="s">
        <v>61</v>
      </c>
      <c r="X28" s="2" t="s">
        <v>61</v>
      </c>
      <c r="Y28" s="2"/>
      <c r="Z28" s="2"/>
      <c r="AA28" s="5"/>
      <c r="AB28" s="5"/>
      <c r="AC28" s="5"/>
      <c r="AD28" s="2"/>
      <c r="AE28" s="2"/>
      <c r="AF28" s="2"/>
      <c r="AG28" s="2"/>
      <c r="AH28" s="2">
        <v>2</v>
      </c>
      <c r="AI28" s="2">
        <v>-2</v>
      </c>
      <c r="AJ28" s="2" t="s">
        <v>268</v>
      </c>
      <c r="AK28" s="2"/>
      <c r="AL28" s="2" t="s">
        <v>269</v>
      </c>
      <c r="AM28" s="2" t="s">
        <v>270</v>
      </c>
      <c r="AN28" s="2"/>
      <c r="AO28" s="5"/>
      <c r="AP28" s="2"/>
      <c r="AQ28" s="2" t="s">
        <v>132</v>
      </c>
      <c r="AR28" s="2" t="s">
        <v>154</v>
      </c>
      <c r="AS28" s="2" t="s">
        <v>271</v>
      </c>
      <c r="AT28" s="2" t="s">
        <v>272</v>
      </c>
      <c r="AU28" s="5"/>
      <c r="AV28" s="2" t="b">
        <f t="shared" si="7"/>
        <v>1</v>
      </c>
      <c r="AX28" s="2" t="b">
        <v>0</v>
      </c>
      <c r="AY28" s="2" t="s">
        <v>213</v>
      </c>
      <c r="AZ28" s="2"/>
      <c r="BA28" s="2" t="s">
        <v>61</v>
      </c>
      <c r="BB28" s="2" t="b">
        <f>IF(RaceIgnoreSrc,TRUE,HRPlH)</f>
        <v>1</v>
      </c>
      <c r="BC28" s="2"/>
      <c r="BD28" s="2" t="b">
        <f t="shared" si="8"/>
        <v>1</v>
      </c>
      <c r="BE28" s="11">
        <f t="shared" si="2"/>
        <v>24</v>
      </c>
      <c r="BF28" s="2">
        <f t="shared" si="3"/>
        <v>31</v>
      </c>
      <c r="BG28" s="12" t="str">
        <f t="shared" si="6"/>
        <v>Catfolk [RotW]</v>
      </c>
      <c r="BH28" s="1" t="str">
        <f t="shared" si="9"/>
        <v/>
      </c>
      <c r="BI28" s="1"/>
      <c r="BJ28" s="1"/>
      <c r="BK28" s="1"/>
      <c r="BL28" s="1"/>
      <c r="BM28" s="1"/>
      <c r="BN28" s="1"/>
      <c r="BO28" s="2"/>
      <c r="BP28" s="1"/>
      <c r="BR28" s="1"/>
    </row>
    <row r="29" spans="1:71" ht="12.75" x14ac:dyDescent="0.2">
      <c r="A29" s="11" t="s">
        <v>273</v>
      </c>
      <c r="B29" s="2"/>
      <c r="C29" s="2" t="s">
        <v>65</v>
      </c>
      <c r="D29" s="2" t="s">
        <v>137</v>
      </c>
      <c r="E29" s="2"/>
      <c r="F29" s="2"/>
      <c r="G29" s="2">
        <v>30</v>
      </c>
      <c r="H29" s="2"/>
      <c r="I29" s="2"/>
      <c r="J29" s="2"/>
      <c r="K29" s="2"/>
      <c r="L29" s="2"/>
      <c r="M29" s="2"/>
      <c r="N29" s="2"/>
      <c r="O29" s="2"/>
      <c r="P29" s="2" t="s">
        <v>61</v>
      </c>
      <c r="Q29" s="2"/>
      <c r="R29" s="2"/>
      <c r="S29" s="2"/>
      <c r="T29" s="2"/>
      <c r="U29" s="5"/>
      <c r="V29" s="2"/>
      <c r="W29" s="2" t="s">
        <v>61</v>
      </c>
      <c r="X29" s="2" t="s">
        <v>61</v>
      </c>
      <c r="Y29" s="2"/>
      <c r="Z29" s="2"/>
      <c r="AA29" s="5"/>
      <c r="AB29" s="5"/>
      <c r="AC29" s="5"/>
      <c r="AD29" s="2">
        <v>2</v>
      </c>
      <c r="AE29" s="2"/>
      <c r="AF29" s="2"/>
      <c r="AG29" s="2">
        <v>-2</v>
      </c>
      <c r="AH29" s="2"/>
      <c r="AI29" s="2">
        <v>-2</v>
      </c>
      <c r="AJ29" s="2"/>
      <c r="AK29" s="2"/>
      <c r="AL29" s="2" t="s">
        <v>274</v>
      </c>
      <c r="AM29" s="2" t="s">
        <v>275</v>
      </c>
      <c r="AN29" s="2"/>
      <c r="AO29" s="5"/>
      <c r="AP29" s="2"/>
      <c r="AQ29" s="2" t="s">
        <v>186</v>
      </c>
      <c r="AR29" s="2" t="s">
        <v>61</v>
      </c>
      <c r="AS29" s="2" t="s">
        <v>61</v>
      </c>
      <c r="AT29" s="2" t="s">
        <v>61</v>
      </c>
      <c r="AU29" s="5"/>
      <c r="AV29" s="2" t="b">
        <f t="shared" si="7"/>
        <v>1</v>
      </c>
      <c r="AX29" s="2" t="b">
        <v>0</v>
      </c>
      <c r="AY29" s="2" t="s">
        <v>276</v>
      </c>
      <c r="AZ29" s="2"/>
      <c r="BA29" s="2" t="s">
        <v>61</v>
      </c>
      <c r="BB29" s="2" t="b">
        <f>IF(RaceIgnoreSrc,TRUE,HRRVL)</f>
        <v>0</v>
      </c>
      <c r="BC29" s="2"/>
      <c r="BD29" s="2" t="b">
        <f t="shared" si="8"/>
        <v>0</v>
      </c>
      <c r="BE29" s="11">
        <f t="shared" si="2"/>
        <v>24</v>
      </c>
      <c r="BF29" s="2">
        <f t="shared" si="3"/>
        <v>32</v>
      </c>
      <c r="BG29" s="12" t="str">
        <f t="shared" si="6"/>
        <v>Centaur [MM]</v>
      </c>
      <c r="BH29" s="1" t="str">
        <f t="shared" si="9"/>
        <v/>
      </c>
      <c r="BI29" s="1"/>
      <c r="BJ29" s="13" t="s">
        <v>277</v>
      </c>
      <c r="BK29" s="1"/>
      <c r="BL29" s="1"/>
      <c r="BM29" s="1"/>
      <c r="BN29" s="1"/>
      <c r="BO29" s="2"/>
      <c r="BP29" s="1"/>
      <c r="BR29" s="1"/>
    </row>
    <row r="30" spans="1:71" ht="12.75" x14ac:dyDescent="0.2">
      <c r="A30" s="11" t="s">
        <v>278</v>
      </c>
      <c r="B30" s="2"/>
      <c r="C30" s="2" t="s">
        <v>65</v>
      </c>
      <c r="D30" s="2" t="s">
        <v>77</v>
      </c>
      <c r="E30" s="2" t="s">
        <v>279</v>
      </c>
      <c r="F30" s="2">
        <v>4</v>
      </c>
      <c r="G30" s="2">
        <v>30</v>
      </c>
      <c r="H30" s="2"/>
      <c r="I30" s="2"/>
      <c r="J30" s="2"/>
      <c r="K30" s="2"/>
      <c r="L30" s="2"/>
      <c r="M30" s="2">
        <v>5</v>
      </c>
      <c r="N30" s="2" t="s">
        <v>113</v>
      </c>
      <c r="O30" s="2"/>
      <c r="P30" s="2" t="s">
        <v>61</v>
      </c>
      <c r="Q30" s="2"/>
      <c r="R30" s="2"/>
      <c r="S30" s="2"/>
      <c r="T30" s="2"/>
      <c r="U30" s="5"/>
      <c r="V30" s="2" t="s">
        <v>161</v>
      </c>
      <c r="W30" s="2" t="s">
        <v>162</v>
      </c>
      <c r="X30" s="2" t="s">
        <v>61</v>
      </c>
      <c r="Y30" s="2"/>
      <c r="Z30" s="2"/>
      <c r="AA30" s="5"/>
      <c r="AB30" s="5"/>
      <c r="AC30" s="5"/>
      <c r="AD30" s="2">
        <v>2</v>
      </c>
      <c r="AE30" s="2">
        <v>2</v>
      </c>
      <c r="AF30" s="2">
        <v>2</v>
      </c>
      <c r="AG30" s="2">
        <v>-4</v>
      </c>
      <c r="AH30" s="2"/>
      <c r="AI30" s="2">
        <v>-4</v>
      </c>
      <c r="AJ30" s="2" t="s">
        <v>280</v>
      </c>
      <c r="AK30" s="2" t="s">
        <v>281</v>
      </c>
      <c r="AL30" s="2" t="s">
        <v>231</v>
      </c>
      <c r="AM30" s="2" t="s">
        <v>151</v>
      </c>
      <c r="AN30" s="2">
        <v>3</v>
      </c>
      <c r="AO30" s="5"/>
      <c r="AP30" s="2">
        <v>3</v>
      </c>
      <c r="AQ30" s="2" t="s">
        <v>71</v>
      </c>
      <c r="AR30" s="2" t="s">
        <v>61</v>
      </c>
      <c r="AS30" s="2" t="s">
        <v>61</v>
      </c>
      <c r="AT30" s="2" t="s">
        <v>61</v>
      </c>
      <c r="AU30" s="5"/>
      <c r="AV30" s="2" t="b">
        <f t="shared" si="7"/>
        <v>1</v>
      </c>
      <c r="AX30" s="2" t="b">
        <v>0</v>
      </c>
      <c r="AY30" s="2" t="s">
        <v>282</v>
      </c>
      <c r="AZ30" s="2">
        <v>25</v>
      </c>
      <c r="BA30" s="2" t="s">
        <v>61</v>
      </c>
      <c r="BB30" s="2" t="b">
        <f>IF(RaceIgnoreSrc,TRUE,HRFF)</f>
        <v>1</v>
      </c>
      <c r="BC30" s="2"/>
      <c r="BD30" s="2" t="b">
        <f t="shared" si="8"/>
        <v>1</v>
      </c>
      <c r="BE30" s="11">
        <f t="shared" si="2"/>
        <v>25</v>
      </c>
      <c r="BF30" s="2">
        <f t="shared" si="3"/>
        <v>34</v>
      </c>
      <c r="BG30" s="12" t="str">
        <f t="shared" si="6"/>
        <v>Changeling [MM3]</v>
      </c>
      <c r="BH30" s="1" t="str">
        <f t="shared" si="9"/>
        <v/>
      </c>
      <c r="BI30" s="1"/>
      <c r="BJ30" s="1" t="s">
        <v>283</v>
      </c>
      <c r="BK30" s="1">
        <f>MAX(AND(EnlargePerson,MonType="Humanoid"),AND(BbnLvl&gt;=1,RslGoBbn1,OR(Rage,GreaterRage,MightyRage)),1*RighteousMight,PsionicExpansion,2*PsionicAugmentedExpansion,IF(HasTemplate,IF(TemplateSizeMod&gt;0,TemplateSizeMod,0)))+MIN(-1*AND(ReducePerson,MonType="Humanoid"),IF(HasTemplate,IF(TemplateSizeMod&lt;0,TemplateSizeMod,0)))</f>
        <v>0</v>
      </c>
      <c r="BL30" s="1"/>
      <c r="BM30" s="1"/>
      <c r="BN30" s="1"/>
      <c r="BO30" s="2"/>
      <c r="BP30" s="1"/>
      <c r="BR30" s="1"/>
    </row>
    <row r="31" spans="1:71" ht="12.75" x14ac:dyDescent="0.2">
      <c r="A31" s="11" t="s">
        <v>284</v>
      </c>
      <c r="B31" s="2"/>
      <c r="C31" s="2" t="s">
        <v>65</v>
      </c>
      <c r="D31" s="2" t="s">
        <v>77</v>
      </c>
      <c r="E31" s="2" t="s">
        <v>285</v>
      </c>
      <c r="F31" s="2">
        <v>4</v>
      </c>
      <c r="G31" s="2">
        <v>30</v>
      </c>
      <c r="H31" s="2"/>
      <c r="I31" s="2"/>
      <c r="J31" s="2"/>
      <c r="K31" s="2"/>
      <c r="L31" s="2"/>
      <c r="M31" s="2">
        <v>3</v>
      </c>
      <c r="N31" s="2" t="s">
        <v>286</v>
      </c>
      <c r="O31" s="2"/>
      <c r="P31" s="2" t="s">
        <v>61</v>
      </c>
      <c r="Q31" s="2"/>
      <c r="R31" s="2"/>
      <c r="S31" s="2"/>
      <c r="T31" s="2"/>
      <c r="U31" s="5"/>
      <c r="V31" s="2"/>
      <c r="W31" s="2" t="s">
        <v>61</v>
      </c>
      <c r="X31" s="2" t="s">
        <v>61</v>
      </c>
      <c r="Y31" s="2"/>
      <c r="Z31" s="2"/>
      <c r="AA31" s="5"/>
      <c r="AB31" s="5"/>
      <c r="AC31" s="5"/>
      <c r="AD31" s="2">
        <v>6</v>
      </c>
      <c r="AE31" s="2">
        <v>2</v>
      </c>
      <c r="AF31" s="2">
        <v>6</v>
      </c>
      <c r="AG31" s="2">
        <v>-6</v>
      </c>
      <c r="AH31" s="2">
        <v>2</v>
      </c>
      <c r="AI31" s="2">
        <v>2</v>
      </c>
      <c r="AJ31" s="2" t="s">
        <v>287</v>
      </c>
      <c r="AK31" s="2" t="s">
        <v>281</v>
      </c>
      <c r="AL31" s="2" t="s">
        <v>151</v>
      </c>
      <c r="AM31" s="2" t="s">
        <v>209</v>
      </c>
      <c r="AN31" s="2">
        <v>4</v>
      </c>
      <c r="AO31" s="5"/>
      <c r="AP31" s="2">
        <v>4</v>
      </c>
      <c r="AQ31" s="2" t="s">
        <v>166</v>
      </c>
      <c r="AR31" s="2" t="s">
        <v>61</v>
      </c>
      <c r="AS31" s="2" t="s">
        <v>61</v>
      </c>
      <c r="AT31" s="2" t="s">
        <v>61</v>
      </c>
      <c r="AU31" s="5"/>
      <c r="AV31" s="2" t="b">
        <f t="shared" si="7"/>
        <v>1</v>
      </c>
      <c r="AX31" s="2" t="b">
        <v>0</v>
      </c>
      <c r="AY31" s="2" t="s">
        <v>282</v>
      </c>
      <c r="AZ31" s="2">
        <v>25</v>
      </c>
      <c r="BA31" s="2" t="s">
        <v>61</v>
      </c>
      <c r="BB31" s="2" t="b">
        <f>IF(RaceIgnoreSrc,TRUE,HRFF)</f>
        <v>1</v>
      </c>
      <c r="BC31" s="2"/>
      <c r="BD31" s="2" t="b">
        <f t="shared" si="8"/>
        <v>1</v>
      </c>
      <c r="BE31" s="11">
        <f t="shared" si="2"/>
        <v>26</v>
      </c>
      <c r="BF31" s="2">
        <f t="shared" si="3"/>
        <v>35</v>
      </c>
      <c r="BG31" s="12" t="str">
        <f t="shared" si="6"/>
        <v>Chaond [MM2]</v>
      </c>
      <c r="BH31" s="1" t="str">
        <f t="shared" si="9"/>
        <v/>
      </c>
      <c r="BI31" s="1"/>
      <c r="BJ31" s="1" t="s">
        <v>288</v>
      </c>
      <c r="BK31" s="19" t="str">
        <f>IF(SizeChanged&lt;&gt;0,INDEX(TblSizes, SizeBaseIdx+SizeChanged,1),SizeBase)</f>
        <v>Medium</v>
      </c>
      <c r="BL31" s="1">
        <f>MATCH(Size,TblSizes,0)</f>
        <v>5</v>
      </c>
      <c r="BM31" s="1"/>
      <c r="BN31" s="1"/>
      <c r="BO31" s="2"/>
      <c r="BP31" s="1"/>
      <c r="BR31" s="1"/>
    </row>
    <row r="32" spans="1:71" ht="12.75" x14ac:dyDescent="0.2">
      <c r="A32" s="11" t="s">
        <v>289</v>
      </c>
      <c r="B32" s="2"/>
      <c r="C32" s="2" t="s">
        <v>65</v>
      </c>
      <c r="D32" s="2" t="s">
        <v>77</v>
      </c>
      <c r="E32" s="2" t="s">
        <v>290</v>
      </c>
      <c r="F32" s="2">
        <v>3</v>
      </c>
      <c r="G32" s="2">
        <v>30</v>
      </c>
      <c r="H32" s="2"/>
      <c r="I32" s="2"/>
      <c r="J32" s="2"/>
      <c r="K32" s="2"/>
      <c r="L32" s="2"/>
      <c r="M32" s="2">
        <v>3</v>
      </c>
      <c r="N32" s="2" t="s">
        <v>291</v>
      </c>
      <c r="O32" s="2"/>
      <c r="P32" s="2" t="s">
        <v>61</v>
      </c>
      <c r="Q32" s="2"/>
      <c r="R32" s="2"/>
      <c r="S32" s="2"/>
      <c r="T32" s="2"/>
      <c r="U32" s="5"/>
      <c r="V32" s="2"/>
      <c r="W32" s="2" t="s">
        <v>61</v>
      </c>
      <c r="X32" s="2" t="s">
        <v>61</v>
      </c>
      <c r="Y32" s="2"/>
      <c r="Z32" s="2"/>
      <c r="AA32" s="5"/>
      <c r="AB32" s="5"/>
      <c r="AC32" s="5"/>
      <c r="AD32" s="2">
        <v>6</v>
      </c>
      <c r="AE32" s="2">
        <v>6</v>
      </c>
      <c r="AF32" s="2">
        <v>4</v>
      </c>
      <c r="AG32" s="2">
        <v>-4</v>
      </c>
      <c r="AH32" s="2"/>
      <c r="AI32" s="2">
        <v>4</v>
      </c>
      <c r="AJ32" s="2" t="s">
        <v>292</v>
      </c>
      <c r="AK32" s="2"/>
      <c r="AL32" s="2" t="s">
        <v>293</v>
      </c>
      <c r="AM32" s="2" t="s">
        <v>151</v>
      </c>
      <c r="AN32" s="2">
        <v>3</v>
      </c>
      <c r="AO32" s="5"/>
      <c r="AP32" s="2">
        <v>4</v>
      </c>
      <c r="AQ32" s="2" t="s">
        <v>140</v>
      </c>
      <c r="AR32" s="2" t="s">
        <v>61</v>
      </c>
      <c r="AS32" s="2" t="s">
        <v>61</v>
      </c>
      <c r="AT32" s="2" t="s">
        <v>61</v>
      </c>
      <c r="AU32" s="5"/>
      <c r="AV32" s="2" t="b">
        <f t="shared" si="7"/>
        <v>1</v>
      </c>
      <c r="AX32" s="2" t="b">
        <v>0</v>
      </c>
      <c r="AY32" s="2" t="s">
        <v>282</v>
      </c>
      <c r="AZ32" s="2">
        <v>25</v>
      </c>
      <c r="BA32" s="2" t="s">
        <v>61</v>
      </c>
      <c r="BB32" s="2" t="b">
        <f>IF(RaceIgnoreSrc,TRUE,HRFF)</f>
        <v>1</v>
      </c>
      <c r="BC32" s="2"/>
      <c r="BD32" s="2" t="b">
        <f t="shared" si="8"/>
        <v>1</v>
      </c>
      <c r="BE32" s="11">
        <f t="shared" si="2"/>
        <v>27</v>
      </c>
      <c r="BF32" s="2">
        <f t="shared" si="3"/>
        <v>37</v>
      </c>
      <c r="BG32" s="12" t="str">
        <f t="shared" si="6"/>
        <v>Crucian [Sand]</v>
      </c>
      <c r="BH32" s="1" t="str">
        <f t="shared" si="9"/>
        <v/>
      </c>
      <c r="BI32" s="1"/>
      <c r="BJ32" s="1" t="s">
        <v>294</v>
      </c>
      <c r="BK32" s="1" t="b">
        <f>NOT(ISERROR(SEARCHB("long",RaceSize)))</f>
        <v>0</v>
      </c>
      <c r="BL32" s="1"/>
      <c r="BM32" s="1"/>
      <c r="BN32" s="1"/>
      <c r="BO32" s="2"/>
      <c r="BP32" s="1"/>
      <c r="BR32" s="1"/>
    </row>
    <row r="33" spans="1:71" ht="12.75" x14ac:dyDescent="0.2">
      <c r="A33" s="11" t="s">
        <v>295</v>
      </c>
      <c r="B33" s="2"/>
      <c r="C33" s="2" t="s">
        <v>65</v>
      </c>
      <c r="D33" s="2" t="s">
        <v>137</v>
      </c>
      <c r="E33" s="2" t="s">
        <v>295</v>
      </c>
      <c r="F33" s="2"/>
      <c r="G33" s="2">
        <v>40</v>
      </c>
      <c r="H33" s="2"/>
      <c r="I33" s="2"/>
      <c r="J33" s="2"/>
      <c r="K33" s="2"/>
      <c r="L33" s="2"/>
      <c r="M33" s="2">
        <v>1</v>
      </c>
      <c r="N33" s="2"/>
      <c r="O33" s="2"/>
      <c r="P33" s="2" t="s">
        <v>61</v>
      </c>
      <c r="Q33" s="2"/>
      <c r="R33" s="2"/>
      <c r="S33" s="2" t="s">
        <v>115</v>
      </c>
      <c r="T33" s="2"/>
      <c r="U33" s="5"/>
      <c r="V33" s="2"/>
      <c r="W33" s="2" t="s">
        <v>61</v>
      </c>
      <c r="X33" s="2" t="s">
        <v>61</v>
      </c>
      <c r="Y33" s="2"/>
      <c r="Z33" s="2"/>
      <c r="AA33" s="5"/>
      <c r="AB33" s="5"/>
      <c r="AC33" s="5"/>
      <c r="AD33" s="2"/>
      <c r="AE33" s="2">
        <v>4</v>
      </c>
      <c r="AF33" s="2"/>
      <c r="AG33" s="2"/>
      <c r="AH33" s="2"/>
      <c r="AI33" s="2">
        <v>2</v>
      </c>
      <c r="AJ33" s="2" t="s">
        <v>296</v>
      </c>
      <c r="AK33" s="2"/>
      <c r="AL33" s="2" t="s">
        <v>297</v>
      </c>
      <c r="AM33" s="2" t="s">
        <v>298</v>
      </c>
      <c r="AN33" s="2"/>
      <c r="AO33" s="5"/>
      <c r="AP33" s="2">
        <v>1</v>
      </c>
      <c r="AQ33" s="2" t="s">
        <v>71</v>
      </c>
      <c r="AR33" s="2" t="s">
        <v>299</v>
      </c>
      <c r="AS33" s="2" t="s">
        <v>300</v>
      </c>
      <c r="AT33" s="2" t="s">
        <v>86</v>
      </c>
      <c r="AU33" s="5"/>
      <c r="AV33" s="2" t="b">
        <f t="shared" si="7"/>
        <v>1</v>
      </c>
      <c r="AX33" s="2" t="b">
        <v>0</v>
      </c>
      <c r="AY33" s="2" t="s">
        <v>301</v>
      </c>
      <c r="AZ33" s="2"/>
      <c r="BA33" s="2" t="s">
        <v>302</v>
      </c>
      <c r="BB33" s="2" t="b">
        <f>IF(RaceIgnoreSrc,TRUE,OR(HRRotW,HRMH))</f>
        <v>1</v>
      </c>
      <c r="BC33" s="2"/>
      <c r="BD33" s="2" t="b">
        <f t="shared" si="8"/>
        <v>1</v>
      </c>
      <c r="BE33" s="11">
        <f t="shared" si="2"/>
        <v>28</v>
      </c>
      <c r="BF33" s="2">
        <f t="shared" si="3"/>
        <v>39</v>
      </c>
      <c r="BG33" s="12" t="str">
        <f t="shared" si="6"/>
        <v>Darfellan [Sto]</v>
      </c>
      <c r="BH33" s="1" t="str">
        <f t="shared" si="9"/>
        <v/>
      </c>
      <c r="BI33" s="1"/>
      <c r="BJ33" s="1" t="s">
        <v>303</v>
      </c>
      <c r="BK33" s="1" t="str">
        <f>IF(SizeLong,LEFT(RaceSize,LEN(RaceSize)-SEARCH("(long)",RaceSize)),RaceSize)</f>
        <v>Medium</v>
      </c>
      <c r="BL33" s="1">
        <f>MATCH(SizeBase,TblSizes,0)</f>
        <v>5</v>
      </c>
      <c r="BM33" s="1"/>
      <c r="BN33" s="1"/>
      <c r="BO33" s="2"/>
      <c r="BP33" s="1"/>
      <c r="BQ33" s="1"/>
      <c r="BR33" s="1"/>
    </row>
    <row r="34" spans="1:71" ht="12.75" x14ac:dyDescent="0.2">
      <c r="A34" s="11" t="s">
        <v>304</v>
      </c>
      <c r="B34" s="2"/>
      <c r="C34" s="2" t="str">
        <f>IF(MCCell&gt;=6,"Large","Medium")</f>
        <v>Medium</v>
      </c>
      <c r="D34" s="2" t="s">
        <v>66</v>
      </c>
      <c r="E34" s="2"/>
      <c r="F34" s="2">
        <f>(MCCell&gt;=1)+(MCCell&gt;=2)+(MCCell&gt;=4)+(MCCell&gt;=6)</f>
        <v>0</v>
      </c>
      <c r="G34" s="2">
        <f>IF(MCCell&gt;=5,50,40)</f>
        <v>40</v>
      </c>
      <c r="H34" s="2"/>
      <c r="I34" s="2"/>
      <c r="J34" s="2"/>
      <c r="K34" s="2"/>
      <c r="L34" s="2"/>
      <c r="M34" s="2">
        <f>1*(MCCell&gt;=1)+1*(MCCell&gt;=3)+1*(MCCell&gt;=5)</f>
        <v>0</v>
      </c>
      <c r="N34" s="2" t="s">
        <v>305</v>
      </c>
      <c r="O34" s="2"/>
      <c r="P34" s="2" t="s">
        <v>61</v>
      </c>
      <c r="Q34" s="2"/>
      <c r="R34" s="2"/>
      <c r="S34" s="2"/>
      <c r="T34" s="2">
        <v>60</v>
      </c>
      <c r="U34" s="5"/>
      <c r="V34" s="2"/>
      <c r="W34" s="2" t="s">
        <v>61</v>
      </c>
      <c r="X34" s="2" t="s">
        <v>61</v>
      </c>
      <c r="Y34" s="2"/>
      <c r="Z34" s="2"/>
      <c r="AA34" s="5"/>
      <c r="AB34" s="5"/>
      <c r="AC34" s="5"/>
      <c r="AD34" s="2">
        <f>2*((MCCell&gt;=2)+(MCCell&gt;=3)+(MCCell&gt;=4)+(MCCell&gt;=5))</f>
        <v>0</v>
      </c>
      <c r="AE34" s="2">
        <f>2+2*(MCCell&gt;=4)</f>
        <v>2</v>
      </c>
      <c r="AF34" s="2">
        <f>2*((MCCell&gt;=3)+(MCCell&gt;=5))</f>
        <v>0</v>
      </c>
      <c r="AG34" s="2">
        <v>-2</v>
      </c>
      <c r="AH34" s="2">
        <f>2*(MCCell&gt;=2)</f>
        <v>0</v>
      </c>
      <c r="AI34" s="2"/>
      <c r="AJ34" s="2" t="s">
        <v>306</v>
      </c>
      <c r="AK34" s="2"/>
      <c r="AL34" s="2" t="str">
        <f>IF(HRLivingGreyhawk,"Common, Giant",IF(HRDLCS,"Common, Sylvan","Sylvan,Elven"))</f>
        <v>Sylvan,Elven</v>
      </c>
      <c r="AM34" s="2" t="str">
        <f>IF(HRDLCS,"Abanasinian, Elven, Goblin, Ogre","Common, Gnome, Halfling")</f>
        <v>Common, Gnome, Halfling</v>
      </c>
      <c r="AN34" s="2">
        <f>1+1*(MCCell&gt;=2)+1*(MCCell&gt;=4)</f>
        <v>1</v>
      </c>
      <c r="AO34" s="5"/>
      <c r="AP34" s="2">
        <f>1*(MCCell&gt;=3)+1*(MCCell&gt;=5)</f>
        <v>0</v>
      </c>
      <c r="AQ34" s="2" t="s">
        <v>71</v>
      </c>
      <c r="AR34" s="2" t="s">
        <v>307</v>
      </c>
      <c r="AS34" s="2" t="s">
        <v>308</v>
      </c>
      <c r="AT34" s="2" t="s">
        <v>309</v>
      </c>
      <c r="AU34" s="5"/>
      <c r="AV34" s="2" t="b">
        <f t="shared" si="7"/>
        <v>1</v>
      </c>
      <c r="AX34" s="2" t="b">
        <v>1</v>
      </c>
      <c r="AY34" s="2" t="s">
        <v>121</v>
      </c>
      <c r="AZ34" s="2">
        <v>32</v>
      </c>
      <c r="BA34" s="2" t="s">
        <v>310</v>
      </c>
      <c r="BB34" s="2" t="b">
        <f>IF(RaceIgnoreSrc,TRUE,OR(HRMM,HRRotW,HRRoF,HRDLCS,HRLivingGreyhawk))</f>
        <v>1</v>
      </c>
      <c r="BC34" s="2"/>
      <c r="BD34" s="2" t="b">
        <f t="shared" si="8"/>
        <v>1</v>
      </c>
      <c r="BE34" s="11">
        <f t="shared" si="2"/>
        <v>29</v>
      </c>
      <c r="BF34" s="2">
        <f t="shared" si="3"/>
        <v>40</v>
      </c>
      <c r="BG34" s="12" t="str">
        <f t="shared" si="6"/>
        <v>Dark One, Dark Creeper [FF]</v>
      </c>
      <c r="BH34" s="1" t="str">
        <f t="shared" si="9"/>
        <v/>
      </c>
      <c r="BI34" s="1"/>
      <c r="BJ34" s="1" t="s">
        <v>311</v>
      </c>
      <c r="BK34" s="2" t="str">
        <f>SizeFace&amp;"'/"&amp;IF(SizeLong,SizeReachLong,SizeReach)&amp;"'"</f>
        <v>5'/5'</v>
      </c>
      <c r="BL34" s="1"/>
      <c r="BM34" s="1"/>
      <c r="BN34" s="1"/>
      <c r="BO34" s="1"/>
      <c r="BP34" s="1"/>
      <c r="BQ34" s="1"/>
      <c r="BR34" s="1"/>
      <c r="BS34" s="1"/>
    </row>
    <row r="35" spans="1:71" ht="13.5" thickBot="1" x14ac:dyDescent="0.25">
      <c r="A35" s="11" t="s">
        <v>312</v>
      </c>
      <c r="B35" s="2"/>
      <c r="C35" s="2" t="s">
        <v>65</v>
      </c>
      <c r="D35" s="2" t="s">
        <v>66</v>
      </c>
      <c r="E35" s="2"/>
      <c r="F35" s="2">
        <v>2</v>
      </c>
      <c r="G35" s="2">
        <v>40</v>
      </c>
      <c r="H35" s="2"/>
      <c r="I35" s="2"/>
      <c r="J35" s="2"/>
      <c r="K35" s="2"/>
      <c r="L35" s="2"/>
      <c r="M35" s="2">
        <v>5</v>
      </c>
      <c r="N35" s="2" t="s">
        <v>305</v>
      </c>
      <c r="O35" s="2"/>
      <c r="P35" s="2" t="s">
        <v>61</v>
      </c>
      <c r="Q35" s="2"/>
      <c r="R35" s="2"/>
      <c r="S35" s="2"/>
      <c r="T35" s="2">
        <v>60</v>
      </c>
      <c r="U35" s="5"/>
      <c r="V35" s="2"/>
      <c r="W35" s="2" t="s">
        <v>61</v>
      </c>
      <c r="X35" s="2" t="s">
        <v>61</v>
      </c>
      <c r="Y35" s="2"/>
      <c r="Z35" s="2"/>
      <c r="AA35" s="5"/>
      <c r="AB35" s="5"/>
      <c r="AC35" s="5"/>
      <c r="AD35" s="2">
        <v>4</v>
      </c>
      <c r="AE35" s="2">
        <v>4</v>
      </c>
      <c r="AF35" s="2"/>
      <c r="AG35" s="2"/>
      <c r="AH35" s="2">
        <v>2</v>
      </c>
      <c r="AI35" s="2">
        <v>-2</v>
      </c>
      <c r="AJ35" s="2" t="s">
        <v>313</v>
      </c>
      <c r="AK35" s="2"/>
      <c r="AL35" s="2" t="s">
        <v>314</v>
      </c>
      <c r="AM35" s="2" t="s">
        <v>315</v>
      </c>
      <c r="AN35" s="2">
        <v>1</v>
      </c>
      <c r="AO35" s="5"/>
      <c r="AP35" s="2">
        <v>1</v>
      </c>
      <c r="AQ35" s="2" t="s">
        <v>71</v>
      </c>
      <c r="AR35" s="2" t="s">
        <v>61</v>
      </c>
      <c r="AS35" s="2" t="s">
        <v>61</v>
      </c>
      <c r="AT35" s="2" t="s">
        <v>61</v>
      </c>
      <c r="AU35" s="5"/>
      <c r="AV35" s="2" t="b">
        <f t="shared" si="7"/>
        <v>1</v>
      </c>
      <c r="AX35" s="2" t="b">
        <v>0</v>
      </c>
      <c r="AY35" s="2" t="s">
        <v>316</v>
      </c>
      <c r="AZ35" s="2"/>
      <c r="BA35" s="2" t="s">
        <v>61</v>
      </c>
      <c r="BB35" s="2" t="b">
        <f>IF(RaceIgnoreSrc,TRUE,HRBoK)</f>
        <v>0</v>
      </c>
      <c r="BC35" s="2"/>
      <c r="BD35" s="2" t="b">
        <f t="shared" si="8"/>
        <v>0</v>
      </c>
      <c r="BE35" s="11">
        <f t="shared" si="2"/>
        <v>29</v>
      </c>
      <c r="BF35" s="2">
        <f t="shared" si="3"/>
        <v>41</v>
      </c>
      <c r="BG35" s="12" t="str">
        <f t="shared" si="6"/>
        <v>Dark One, Dark Stalker [FF]</v>
      </c>
      <c r="BH35" s="1" t="str">
        <f t="shared" si="9"/>
        <v/>
      </c>
      <c r="BI35" s="1"/>
      <c r="BJ35" s="1"/>
      <c r="BK35" s="1"/>
      <c r="BL35" s="1"/>
      <c r="BM35" s="1"/>
      <c r="BN35" s="1"/>
      <c r="BO35" s="1"/>
      <c r="BP35" s="1"/>
      <c r="BQ35" s="1"/>
      <c r="BR35" s="1"/>
      <c r="BS35" s="1"/>
    </row>
    <row r="36" spans="1:71" ht="12.75" x14ac:dyDescent="0.2">
      <c r="A36" s="11" t="s">
        <v>317</v>
      </c>
      <c r="B36" s="2"/>
      <c r="C36" s="2" t="s">
        <v>65</v>
      </c>
      <c r="D36" s="2" t="s">
        <v>137</v>
      </c>
      <c r="E36" s="2" t="s">
        <v>318</v>
      </c>
      <c r="F36" s="2"/>
      <c r="G36" s="2">
        <v>30</v>
      </c>
      <c r="H36" s="2"/>
      <c r="I36" s="2"/>
      <c r="J36" s="2"/>
      <c r="K36" s="2"/>
      <c r="L36" s="2"/>
      <c r="M36" s="2"/>
      <c r="N36" s="2"/>
      <c r="O36" s="2"/>
      <c r="P36" s="2" t="s">
        <v>61</v>
      </c>
      <c r="Q36" s="2"/>
      <c r="R36" s="2"/>
      <c r="S36" s="2"/>
      <c r="T36" s="2"/>
      <c r="U36" s="5"/>
      <c r="V36" s="2"/>
      <c r="W36" s="2" t="s">
        <v>61</v>
      </c>
      <c r="X36" s="2" t="s">
        <v>61</v>
      </c>
      <c r="Y36" s="2"/>
      <c r="Z36" s="2"/>
      <c r="AA36" s="5"/>
      <c r="AB36" s="5"/>
      <c r="AC36" s="5"/>
      <c r="AD36" s="2"/>
      <c r="AE36" s="2"/>
      <c r="AF36" s="2"/>
      <c r="AG36" s="2"/>
      <c r="AH36" s="2"/>
      <c r="AI36" s="2"/>
      <c r="AJ36" s="2" t="s">
        <v>319</v>
      </c>
      <c r="AK36" s="2"/>
      <c r="AL36" s="2" t="s">
        <v>151</v>
      </c>
      <c r="AM36" s="2" t="s">
        <v>320</v>
      </c>
      <c r="AN36" s="2"/>
      <c r="AO36" s="5"/>
      <c r="AP36" s="2"/>
      <c r="AQ36" s="2" t="s">
        <v>140</v>
      </c>
      <c r="AR36" s="2" t="s">
        <v>154</v>
      </c>
      <c r="AS36" s="2" t="s">
        <v>321</v>
      </c>
      <c r="AT36" s="2" t="s">
        <v>322</v>
      </c>
      <c r="AU36" s="5"/>
      <c r="AV36" s="2" t="b">
        <f t="shared" si="7"/>
        <v>1</v>
      </c>
      <c r="AX36" s="2" t="b">
        <v>0</v>
      </c>
      <c r="AY36" s="2" t="s">
        <v>133</v>
      </c>
      <c r="AZ36" s="2">
        <v>24</v>
      </c>
      <c r="BA36" s="2" t="s">
        <v>323</v>
      </c>
      <c r="BB36" s="2" t="b">
        <f>IF(RaceIgnoreSrc,TRUE,OR(HRMM3,HRECS))</f>
        <v>1</v>
      </c>
      <c r="BC36" s="2"/>
      <c r="BD36" s="2" t="b">
        <f t="shared" si="8"/>
        <v>1</v>
      </c>
      <c r="BE36" s="11">
        <f t="shared" si="2"/>
        <v>30</v>
      </c>
      <c r="BF36" s="2">
        <f t="shared" si="3"/>
        <v>44</v>
      </c>
      <c r="BG36" s="12" t="str">
        <f t="shared" si="6"/>
        <v>Desmodu [MM2]</v>
      </c>
      <c r="BH36" s="1" t="str">
        <f t="shared" si="9"/>
        <v/>
      </c>
      <c r="BI36" s="1"/>
      <c r="BJ36" s="20" t="s">
        <v>324</v>
      </c>
      <c r="BK36" s="21" t="s">
        <v>325</v>
      </c>
      <c r="BL36" s="21" t="s">
        <v>46</v>
      </c>
      <c r="BM36" s="21" t="s">
        <v>326</v>
      </c>
      <c r="BN36" s="21" t="s">
        <v>327</v>
      </c>
      <c r="BO36" s="21" t="s">
        <v>328</v>
      </c>
      <c r="BP36" s="21" t="s">
        <v>329</v>
      </c>
      <c r="BQ36" s="21" t="s">
        <v>330</v>
      </c>
      <c r="BR36" s="21" t="s">
        <v>331</v>
      </c>
      <c r="BS36" s="22" t="s">
        <v>332</v>
      </c>
    </row>
    <row r="37" spans="1:71" ht="12.75" x14ac:dyDescent="0.2">
      <c r="A37" s="11" t="s">
        <v>333</v>
      </c>
      <c r="B37" s="2"/>
      <c r="C37" s="2" t="s">
        <v>65</v>
      </c>
      <c r="D37" s="2" t="s">
        <v>77</v>
      </c>
      <c r="E37" s="2" t="s">
        <v>78</v>
      </c>
      <c r="F37" s="2"/>
      <c r="G37" s="2">
        <v>30</v>
      </c>
      <c r="H37" s="2"/>
      <c r="I37" s="2"/>
      <c r="J37" s="2"/>
      <c r="K37" s="2"/>
      <c r="L37" s="2"/>
      <c r="M37" s="2"/>
      <c r="N37" s="2"/>
      <c r="O37" s="2"/>
      <c r="P37" s="2" t="s">
        <v>334</v>
      </c>
      <c r="Q37" s="2"/>
      <c r="R37" s="2"/>
      <c r="S37" s="2"/>
      <c r="T37" s="2"/>
      <c r="U37" s="5"/>
      <c r="V37" s="2"/>
      <c r="W37" s="2" t="s">
        <v>61</v>
      </c>
      <c r="X37" s="2" t="s">
        <v>335</v>
      </c>
      <c r="Y37" s="2"/>
      <c r="Z37" s="2"/>
      <c r="AA37" s="5"/>
      <c r="AB37" s="5"/>
      <c r="AC37" s="5"/>
      <c r="AD37" s="2"/>
      <c r="AE37" s="2">
        <v>4</v>
      </c>
      <c r="AF37" s="2">
        <v>2</v>
      </c>
      <c r="AG37" s="2"/>
      <c r="AH37" s="2"/>
      <c r="AI37" s="2">
        <v>-2</v>
      </c>
      <c r="AJ37" s="2" t="s">
        <v>336</v>
      </c>
      <c r="AK37" s="2"/>
      <c r="AL37" s="2" t="s">
        <v>151</v>
      </c>
      <c r="AM37" s="2"/>
      <c r="AN37" s="2"/>
      <c r="AO37" s="5"/>
      <c r="AP37" s="2">
        <v>1</v>
      </c>
      <c r="AQ37" s="2" t="s">
        <v>337</v>
      </c>
      <c r="AR37" s="2" t="s">
        <v>61</v>
      </c>
      <c r="AS37" s="2" t="s">
        <v>61</v>
      </c>
      <c r="AT37" s="2" t="s">
        <v>61</v>
      </c>
      <c r="AU37" s="5"/>
      <c r="AV37" s="2" t="b">
        <f t="shared" si="7"/>
        <v>1</v>
      </c>
      <c r="AX37" s="2" t="b">
        <v>0</v>
      </c>
      <c r="AY37" s="2" t="s">
        <v>103</v>
      </c>
      <c r="AZ37" s="2"/>
      <c r="BA37" s="2" t="s">
        <v>61</v>
      </c>
      <c r="BB37" s="2" t="b">
        <f>IF(RaceIgnoreSrc,TRUE,HRMM2)</f>
        <v>1</v>
      </c>
      <c r="BC37" s="2"/>
      <c r="BD37" s="2" t="b">
        <f t="shared" si="8"/>
        <v>1</v>
      </c>
      <c r="BE37" s="11">
        <f t="shared" si="2"/>
        <v>31</v>
      </c>
      <c r="BF37" s="2">
        <f t="shared" si="3"/>
        <v>45</v>
      </c>
      <c r="BG37" s="12" t="str">
        <f t="shared" si="6"/>
        <v>Dogai (Assassin Devil) [FCII]</v>
      </c>
      <c r="BH37" s="1" t="str">
        <f t="shared" si="9"/>
        <v>Shatter (Cl 21)</v>
      </c>
      <c r="BI37" s="1"/>
      <c r="BJ37" s="11" t="s">
        <v>63</v>
      </c>
      <c r="BK37" s="2">
        <v>0.1</v>
      </c>
      <c r="BL37" s="2">
        <v>0.125</v>
      </c>
      <c r="BM37" s="2">
        <v>8</v>
      </c>
      <c r="BN37" s="2">
        <v>16</v>
      </c>
      <c r="BO37" s="2">
        <v>1</v>
      </c>
      <c r="BP37" s="2">
        <v>0</v>
      </c>
      <c r="BQ37" s="23" t="s">
        <v>338</v>
      </c>
      <c r="BR37" s="2">
        <v>0</v>
      </c>
      <c r="BS37" s="12"/>
    </row>
    <row r="38" spans="1:71" ht="12.75" x14ac:dyDescent="0.2">
      <c r="A38" s="11" t="s">
        <v>339</v>
      </c>
      <c r="B38" s="2"/>
      <c r="C38" s="2" t="s">
        <v>101</v>
      </c>
      <c r="D38" s="2" t="s">
        <v>66</v>
      </c>
      <c r="E38" s="2"/>
      <c r="F38" s="2">
        <v>2</v>
      </c>
      <c r="G38" s="2">
        <v>30</v>
      </c>
      <c r="H38" s="2"/>
      <c r="I38" s="2">
        <v>20</v>
      </c>
      <c r="J38" s="2"/>
      <c r="K38" s="2"/>
      <c r="L38" s="2"/>
      <c r="M38" s="2"/>
      <c r="N38" s="2"/>
      <c r="O38" s="2"/>
      <c r="P38" s="2" t="s">
        <v>61</v>
      </c>
      <c r="Q38" s="2"/>
      <c r="R38" s="2"/>
      <c r="S38" s="2"/>
      <c r="T38" s="2"/>
      <c r="U38" s="5"/>
      <c r="V38" s="2"/>
      <c r="W38" s="2" t="s">
        <v>61</v>
      </c>
      <c r="X38" s="2"/>
      <c r="Y38" s="2"/>
      <c r="Z38" s="2"/>
      <c r="AA38" s="5"/>
      <c r="AB38" s="5"/>
      <c r="AC38" s="5"/>
      <c r="AD38" s="2"/>
      <c r="AE38" s="2">
        <v>2</v>
      </c>
      <c r="AF38" s="2">
        <v>2</v>
      </c>
      <c r="AG38" s="2">
        <v>2</v>
      </c>
      <c r="AH38" s="2"/>
      <c r="AI38" s="2">
        <v>-4</v>
      </c>
      <c r="AJ38" s="2" t="s">
        <v>340</v>
      </c>
      <c r="AK38" s="2" t="s">
        <v>341</v>
      </c>
      <c r="AL38" s="2" t="s">
        <v>185</v>
      </c>
      <c r="AM38" s="2" t="s">
        <v>342</v>
      </c>
      <c r="AN38" s="2"/>
      <c r="AO38" s="5"/>
      <c r="AP38" s="2">
        <v>2</v>
      </c>
      <c r="AQ38" s="2" t="s">
        <v>140</v>
      </c>
      <c r="AR38" s="2" t="s">
        <v>61</v>
      </c>
      <c r="AS38" s="2" t="s">
        <v>61</v>
      </c>
      <c r="AT38" s="2" t="s">
        <v>61</v>
      </c>
      <c r="AU38" s="5"/>
      <c r="AV38" s="2" t="b">
        <f t="shared" si="7"/>
        <v>1</v>
      </c>
      <c r="AX38" s="2" t="b">
        <v>0</v>
      </c>
      <c r="AY38" s="2" t="s">
        <v>187</v>
      </c>
      <c r="AZ38" s="2"/>
      <c r="BA38" s="2" t="s">
        <v>73</v>
      </c>
      <c r="BB38" s="2" t="b">
        <f>IF(RaceIgnoreSrc,TRUE,HRUD)</f>
        <v>0</v>
      </c>
      <c r="BC38" s="2"/>
      <c r="BD38" s="2" t="b">
        <f t="shared" si="8"/>
        <v>0</v>
      </c>
      <c r="BE38" s="11">
        <f t="shared" si="2"/>
        <v>31</v>
      </c>
      <c r="BF38" s="2">
        <f t="shared" si="3"/>
        <v>46</v>
      </c>
      <c r="BG38" s="12" t="str">
        <f t="shared" si="6"/>
        <v>Domovoi [Frost]</v>
      </c>
      <c r="BH38" s="1" t="str">
        <f t="shared" si="9"/>
        <v/>
      </c>
      <c r="BI38" s="1"/>
      <c r="BJ38" s="11" t="s">
        <v>75</v>
      </c>
      <c r="BK38" s="2">
        <v>0.1</v>
      </c>
      <c r="BL38" s="2">
        <v>0.25</v>
      </c>
      <c r="BM38" s="2">
        <v>4</v>
      </c>
      <c r="BN38" s="2">
        <v>12</v>
      </c>
      <c r="BO38" s="2" t="s">
        <v>343</v>
      </c>
      <c r="BP38" s="2">
        <v>1</v>
      </c>
      <c r="BQ38" s="2">
        <v>1</v>
      </c>
      <c r="BR38" s="2">
        <v>0</v>
      </c>
      <c r="BS38" s="12"/>
    </row>
    <row r="39" spans="1:71" ht="12.75" x14ac:dyDescent="0.2">
      <c r="A39" s="11" t="s">
        <v>344</v>
      </c>
      <c r="B39" s="2"/>
      <c r="C39" s="2" t="s">
        <v>65</v>
      </c>
      <c r="D39" s="2" t="s">
        <v>137</v>
      </c>
      <c r="E39" s="2"/>
      <c r="F39" s="2"/>
      <c r="G39" s="2">
        <v>20</v>
      </c>
      <c r="H39" s="2"/>
      <c r="I39" s="2"/>
      <c r="J39" s="2"/>
      <c r="K39" s="2"/>
      <c r="L39" s="2"/>
      <c r="M39" s="2">
        <v>8</v>
      </c>
      <c r="N39" s="2"/>
      <c r="O39" s="2"/>
      <c r="P39" s="2" t="s">
        <v>61</v>
      </c>
      <c r="Q39" s="2"/>
      <c r="R39" s="2"/>
      <c r="S39" s="2" t="s">
        <v>115</v>
      </c>
      <c r="T39" s="2"/>
      <c r="U39" s="5"/>
      <c r="V39" s="2"/>
      <c r="W39" s="2" t="s">
        <v>61</v>
      </c>
      <c r="X39" s="2"/>
      <c r="Y39" s="2"/>
      <c r="Z39" s="2"/>
      <c r="AA39" s="5"/>
      <c r="AB39" s="5"/>
      <c r="AC39" s="5"/>
      <c r="AD39" s="2">
        <v>4</v>
      </c>
      <c r="AE39" s="2">
        <v>-2</v>
      </c>
      <c r="AF39" s="2">
        <v>6</v>
      </c>
      <c r="AG39" s="2"/>
      <c r="AH39" s="2"/>
      <c r="AI39" s="2">
        <v>-2</v>
      </c>
      <c r="AJ39" s="2"/>
      <c r="AK39" s="2"/>
      <c r="AL39" s="2" t="s">
        <v>345</v>
      </c>
      <c r="AM39" s="2" t="s">
        <v>346</v>
      </c>
      <c r="AN39" s="2"/>
      <c r="AO39" s="5"/>
      <c r="AP39" s="2">
        <v>2</v>
      </c>
      <c r="AQ39" s="2" t="s">
        <v>108</v>
      </c>
      <c r="AR39" s="2" t="s">
        <v>61</v>
      </c>
      <c r="AS39" s="2" t="s">
        <v>61</v>
      </c>
      <c r="AT39" s="2" t="s">
        <v>61</v>
      </c>
      <c r="AU39" s="5"/>
      <c r="AV39" s="2" t="b">
        <f t="shared" si="7"/>
        <v>1</v>
      </c>
      <c r="AX39" s="2" t="b">
        <v>0</v>
      </c>
      <c r="AY39" s="2" t="s">
        <v>144</v>
      </c>
      <c r="AZ39" s="2">
        <v>144</v>
      </c>
      <c r="BA39" s="2" t="s">
        <v>61</v>
      </c>
      <c r="BB39" s="2" t="b">
        <f>IF(RaceIgnoreSrc,TRUE,HRSand)</f>
        <v>1</v>
      </c>
      <c r="BC39" s="2"/>
      <c r="BD39" s="2" t="b">
        <f t="shared" si="8"/>
        <v>1</v>
      </c>
      <c r="BE39" s="11">
        <f t="shared" si="2"/>
        <v>32</v>
      </c>
      <c r="BF39" s="2">
        <f t="shared" si="3"/>
        <v>47</v>
      </c>
      <c r="BG39" s="12" t="str">
        <f t="shared" si="6"/>
        <v>Doppelganger [RoD]</v>
      </c>
      <c r="BH39" s="1" t="str">
        <f t="shared" si="9"/>
        <v/>
      </c>
      <c r="BI39" s="1"/>
      <c r="BJ39" s="11" t="s">
        <v>91</v>
      </c>
      <c r="BK39" s="2">
        <v>0.1</v>
      </c>
      <c r="BL39" s="2">
        <v>0.5</v>
      </c>
      <c r="BM39" s="2">
        <v>2</v>
      </c>
      <c r="BN39" s="2">
        <v>8</v>
      </c>
      <c r="BO39" s="2" t="s">
        <v>347</v>
      </c>
      <c r="BP39" s="2" t="s">
        <v>343</v>
      </c>
      <c r="BQ39" s="23">
        <v>2.5</v>
      </c>
      <c r="BR39" s="2">
        <v>0</v>
      </c>
      <c r="BS39" s="12"/>
    </row>
    <row r="40" spans="1:71" ht="12.75" x14ac:dyDescent="0.2">
      <c r="A40" s="11" t="s">
        <v>348</v>
      </c>
      <c r="B40" s="2"/>
      <c r="C40" s="2" t="s">
        <v>65</v>
      </c>
      <c r="D40" s="2" t="s">
        <v>349</v>
      </c>
      <c r="E40" s="2"/>
      <c r="F40" s="2"/>
      <c r="G40" s="2">
        <v>30</v>
      </c>
      <c r="H40" s="2"/>
      <c r="I40" s="2"/>
      <c r="J40" s="2"/>
      <c r="K40" s="2"/>
      <c r="L40" s="2"/>
      <c r="M40" s="2"/>
      <c r="N40" s="2"/>
      <c r="O40" s="2"/>
      <c r="P40" s="2" t="s">
        <v>61</v>
      </c>
      <c r="Q40" s="2"/>
      <c r="R40" s="2"/>
      <c r="S40" s="2"/>
      <c r="T40" s="2">
        <v>60</v>
      </c>
      <c r="U40" s="5"/>
      <c r="V40" s="2"/>
      <c r="W40" s="2" t="s">
        <v>61</v>
      </c>
      <c r="X40" s="2"/>
      <c r="Y40" s="2"/>
      <c r="Z40" s="2"/>
      <c r="AA40" s="5"/>
      <c r="AB40" s="5"/>
      <c r="AC40" s="5"/>
      <c r="AD40" s="2"/>
      <c r="AE40" s="2"/>
      <c r="AF40" s="2"/>
      <c r="AG40" s="2"/>
      <c r="AH40" s="2"/>
      <c r="AI40" s="2"/>
      <c r="AJ40" s="2"/>
      <c r="AK40" s="2" t="s">
        <v>350</v>
      </c>
      <c r="AL40" s="2" t="s">
        <v>151</v>
      </c>
      <c r="AM40" s="2" t="s">
        <v>351</v>
      </c>
      <c r="AN40" s="2"/>
      <c r="AO40" s="5"/>
      <c r="AP40" s="2"/>
      <c r="AQ40" s="2" t="s">
        <v>140</v>
      </c>
      <c r="AR40" s="2" t="s">
        <v>61</v>
      </c>
      <c r="AS40" s="2" t="s">
        <v>61</v>
      </c>
      <c r="AT40" s="2" t="s">
        <v>61</v>
      </c>
      <c r="AU40" s="5"/>
      <c r="AV40" s="2" t="b">
        <f t="shared" si="7"/>
        <v>1</v>
      </c>
      <c r="AX40" s="2" t="b">
        <v>0</v>
      </c>
      <c r="AY40" s="2" t="s">
        <v>352</v>
      </c>
      <c r="AZ40" s="2"/>
      <c r="BA40" s="2" t="s">
        <v>323</v>
      </c>
      <c r="BB40" s="2" t="b">
        <f>IF(RaceIgnoreSrc,TRUE,OR(HRMoE,HRECS))</f>
        <v>0</v>
      </c>
      <c r="BC40" s="2"/>
      <c r="BD40" s="2" t="b">
        <f t="shared" si="8"/>
        <v>0</v>
      </c>
      <c r="BE40" s="11">
        <f t="shared" si="2"/>
        <v>32</v>
      </c>
      <c r="BF40" s="2">
        <f t="shared" si="3"/>
        <v>55</v>
      </c>
      <c r="BG40" s="12" t="str">
        <f t="shared" si="6"/>
        <v>Dracotaur [MM3]</v>
      </c>
      <c r="BH40" s="1" t="str">
        <f t="shared" si="9"/>
        <v/>
      </c>
      <c r="BI40" s="1"/>
      <c r="BJ40" s="11" t="s">
        <v>101</v>
      </c>
      <c r="BK40" s="2">
        <v>0.5</v>
      </c>
      <c r="BL40" s="2">
        <v>0.75</v>
      </c>
      <c r="BM40" s="2">
        <v>1</v>
      </c>
      <c r="BN40" s="2">
        <v>4</v>
      </c>
      <c r="BO40" s="2" t="s">
        <v>353</v>
      </c>
      <c r="BP40" s="2" t="s">
        <v>347</v>
      </c>
      <c r="BQ40" s="2">
        <v>5</v>
      </c>
      <c r="BR40" s="2">
        <v>5</v>
      </c>
      <c r="BS40" s="12"/>
    </row>
    <row r="41" spans="1:71" ht="12.75" x14ac:dyDescent="0.2">
      <c r="A41" s="11" t="s">
        <v>354</v>
      </c>
      <c r="B41" s="2"/>
      <c r="C41" s="2" t="s">
        <v>65</v>
      </c>
      <c r="D41" s="2" t="s">
        <v>137</v>
      </c>
      <c r="E41" s="2" t="s">
        <v>149</v>
      </c>
      <c r="F41" s="2"/>
      <c r="G41" s="2">
        <v>20</v>
      </c>
      <c r="H41" s="2"/>
      <c r="I41" s="2"/>
      <c r="J41" s="2"/>
      <c r="K41" s="2"/>
      <c r="L41" s="2">
        <v>40</v>
      </c>
      <c r="M41" s="2"/>
      <c r="N41" s="2" t="s">
        <v>355</v>
      </c>
      <c r="O41" s="2"/>
      <c r="P41" s="2" t="s">
        <v>61</v>
      </c>
      <c r="Q41" s="2"/>
      <c r="R41" s="2"/>
      <c r="S41" s="2"/>
      <c r="T41" s="2"/>
      <c r="U41" s="5"/>
      <c r="V41" s="2"/>
      <c r="W41" s="2" t="s">
        <v>61</v>
      </c>
      <c r="X41" s="2"/>
      <c r="Y41" s="2"/>
      <c r="Z41" s="2"/>
      <c r="AA41" s="5"/>
      <c r="AB41" s="5"/>
      <c r="AC41" s="5"/>
      <c r="AD41" s="2">
        <v>2</v>
      </c>
      <c r="AE41" s="2">
        <v>-2</v>
      </c>
      <c r="AF41" s="2"/>
      <c r="AG41" s="2"/>
      <c r="AH41" s="2"/>
      <c r="AI41" s="2"/>
      <c r="AJ41" s="2" t="s">
        <v>150</v>
      </c>
      <c r="AK41" s="2"/>
      <c r="AL41" s="2" t="s">
        <v>354</v>
      </c>
      <c r="AM41" s="2" t="s">
        <v>356</v>
      </c>
      <c r="AN41" s="2"/>
      <c r="AO41" s="5"/>
      <c r="AP41" s="2"/>
      <c r="AQ41" s="2" t="s">
        <v>186</v>
      </c>
      <c r="AR41" s="2" t="s">
        <v>299</v>
      </c>
      <c r="AS41" s="2" t="s">
        <v>357</v>
      </c>
      <c r="AT41" s="2" t="s">
        <v>358</v>
      </c>
      <c r="AU41" s="5"/>
      <c r="AV41" s="2" t="b">
        <f t="shared" si="7"/>
        <v>1</v>
      </c>
      <c r="AX41" s="2" t="b">
        <v>0</v>
      </c>
      <c r="AY41" s="2" t="s">
        <v>155</v>
      </c>
      <c r="AZ41" s="2">
        <v>143</v>
      </c>
      <c r="BA41" s="2" t="s">
        <v>61</v>
      </c>
      <c r="BB41" s="2" t="b">
        <f>IF(RaceIgnoreSrc,TRUE,HRSto)</f>
        <v>1</v>
      </c>
      <c r="BC41" s="2"/>
      <c r="BD41" s="2" t="b">
        <f t="shared" si="8"/>
        <v>1</v>
      </c>
      <c r="BE41" s="11">
        <f t="shared" si="2"/>
        <v>33</v>
      </c>
      <c r="BF41" s="2">
        <f t="shared" si="3"/>
        <v>57</v>
      </c>
      <c r="BG41" s="12" t="str">
        <f t="shared" si="6"/>
        <v>Dragonborn of Bahamut [RotD]</v>
      </c>
      <c r="BH41" s="1" t="str">
        <f t="shared" si="9"/>
        <v/>
      </c>
      <c r="BI41" s="1"/>
      <c r="BJ41" s="11" t="s">
        <v>65</v>
      </c>
      <c r="BK41" s="2">
        <v>1</v>
      </c>
      <c r="BL41" s="2">
        <v>1</v>
      </c>
      <c r="BM41" s="2">
        <v>0</v>
      </c>
      <c r="BN41" s="2">
        <v>0</v>
      </c>
      <c r="BO41" s="2" t="s">
        <v>359</v>
      </c>
      <c r="BP41" s="2" t="s">
        <v>353</v>
      </c>
      <c r="BQ41" s="2">
        <v>5</v>
      </c>
      <c r="BR41" s="2">
        <v>5</v>
      </c>
      <c r="BS41" s="12"/>
    </row>
    <row r="42" spans="1:71" ht="12.75" x14ac:dyDescent="0.2">
      <c r="A42" s="11" t="s">
        <v>360</v>
      </c>
      <c r="B42" s="2"/>
      <c r="C42" s="2" t="s">
        <v>101</v>
      </c>
      <c r="D42" s="2" t="s">
        <v>137</v>
      </c>
      <c r="E42" s="2"/>
      <c r="F42" s="2"/>
      <c r="G42" s="2">
        <v>30</v>
      </c>
      <c r="H42" s="2"/>
      <c r="I42" s="2"/>
      <c r="J42" s="2"/>
      <c r="K42" s="2"/>
      <c r="L42" s="2"/>
      <c r="M42" s="2">
        <v>1</v>
      </c>
      <c r="N42" s="2"/>
      <c r="O42" s="2"/>
      <c r="P42" s="2" t="s">
        <v>61</v>
      </c>
      <c r="Q42" s="2"/>
      <c r="R42" s="2"/>
      <c r="S42" s="2"/>
      <c r="T42" s="2"/>
      <c r="U42" s="5"/>
      <c r="V42" s="2"/>
      <c r="W42" s="2" t="s">
        <v>61</v>
      </c>
      <c r="X42" s="2"/>
      <c r="Y42" s="2"/>
      <c r="Z42" s="2"/>
      <c r="AA42" s="5"/>
      <c r="AB42" s="5"/>
      <c r="AC42" s="5"/>
      <c r="AD42" s="2">
        <v>2</v>
      </c>
      <c r="AE42" s="2">
        <v>6</v>
      </c>
      <c r="AF42" s="2">
        <v>2</v>
      </c>
      <c r="AG42" s="2"/>
      <c r="AH42" s="2">
        <v>4</v>
      </c>
      <c r="AI42" s="2"/>
      <c r="AJ42" s="2" t="s">
        <v>361</v>
      </c>
      <c r="AK42" s="2"/>
      <c r="AL42" s="2" t="s">
        <v>362</v>
      </c>
      <c r="AM42" s="2"/>
      <c r="AN42" s="2">
        <v>3</v>
      </c>
      <c r="AO42" s="5"/>
      <c r="AP42" s="2">
        <v>4</v>
      </c>
      <c r="AQ42" s="2" t="s">
        <v>140</v>
      </c>
      <c r="AR42" s="2" t="s">
        <v>61</v>
      </c>
      <c r="AS42" s="2" t="s">
        <v>61</v>
      </c>
      <c r="AT42" s="2" t="s">
        <v>61</v>
      </c>
      <c r="AU42" s="5"/>
      <c r="AV42" s="2" t="b">
        <f t="shared" si="7"/>
        <v>1</v>
      </c>
      <c r="AX42" s="2" t="b">
        <v>0</v>
      </c>
      <c r="AY42" s="2" t="s">
        <v>282</v>
      </c>
      <c r="AZ42" s="2">
        <v>38</v>
      </c>
      <c r="BA42" s="2" t="s">
        <v>61</v>
      </c>
      <c r="BB42" s="2" t="b">
        <f>IF(RaceIgnoreSrc,TRUE,HRFF)</f>
        <v>1</v>
      </c>
      <c r="BC42" s="2"/>
      <c r="BD42" s="2" t="b">
        <f t="shared" si="8"/>
        <v>1</v>
      </c>
      <c r="BE42" s="11">
        <f t="shared" si="2"/>
        <v>34</v>
      </c>
      <c r="BF42" s="2">
        <f t="shared" si="3"/>
        <v>58</v>
      </c>
      <c r="BG42" s="12" t="str">
        <f t="shared" si="6"/>
        <v>Dromite [XPH]</v>
      </c>
      <c r="BH42" s="1" t="str">
        <f t="shared" si="9"/>
        <v/>
      </c>
      <c r="BI42" s="1"/>
      <c r="BJ42" s="11" t="s">
        <v>93</v>
      </c>
      <c r="BK42" s="2">
        <v>2</v>
      </c>
      <c r="BL42" s="2">
        <v>2</v>
      </c>
      <c r="BM42" s="2">
        <v>-1</v>
      </c>
      <c r="BN42" s="2">
        <v>-4</v>
      </c>
      <c r="BO42" s="2" t="s">
        <v>363</v>
      </c>
      <c r="BP42" s="2" t="s">
        <v>359</v>
      </c>
      <c r="BQ42" s="2">
        <v>10</v>
      </c>
      <c r="BR42" s="2">
        <v>10</v>
      </c>
      <c r="BS42" s="12">
        <v>5</v>
      </c>
    </row>
    <row r="43" spans="1:71" ht="12.75" x14ac:dyDescent="0.2">
      <c r="A43" s="11" t="s">
        <v>364</v>
      </c>
      <c r="B43" s="2"/>
      <c r="C43" s="2" t="s">
        <v>65</v>
      </c>
      <c r="D43" s="2" t="s">
        <v>137</v>
      </c>
      <c r="E43" s="2"/>
      <c r="F43" s="2">
        <v>3</v>
      </c>
      <c r="G43" s="2">
        <v>30</v>
      </c>
      <c r="H43" s="2"/>
      <c r="I43" s="2"/>
      <c r="J43" s="2"/>
      <c r="K43" s="2"/>
      <c r="L43" s="2"/>
      <c r="M43" s="2">
        <v>2</v>
      </c>
      <c r="N43" s="2"/>
      <c r="O43" s="2"/>
      <c r="P43" s="2" t="s">
        <v>365</v>
      </c>
      <c r="Q43" s="2"/>
      <c r="R43" s="2"/>
      <c r="S43" s="2"/>
      <c r="T43" s="2"/>
      <c r="U43" s="5"/>
      <c r="V43" s="2"/>
      <c r="W43" s="2" t="s">
        <v>61</v>
      </c>
      <c r="X43" s="2"/>
      <c r="Y43" s="2"/>
      <c r="Z43" s="2"/>
      <c r="AA43" s="5"/>
      <c r="AB43" s="5"/>
      <c r="AC43" s="5"/>
      <c r="AD43" s="2">
        <v>4</v>
      </c>
      <c r="AE43" s="2">
        <v>6</v>
      </c>
      <c r="AF43" s="2">
        <v>2</v>
      </c>
      <c r="AG43" s="2">
        <v>2</v>
      </c>
      <c r="AH43" s="2">
        <v>4</v>
      </c>
      <c r="AI43" s="2">
        <v>6</v>
      </c>
      <c r="AJ43" s="2" t="s">
        <v>361</v>
      </c>
      <c r="AK43" s="2"/>
      <c r="AL43" s="2" t="s">
        <v>362</v>
      </c>
      <c r="AM43" s="2"/>
      <c r="AN43" s="2">
        <v>4</v>
      </c>
      <c r="AO43" s="5"/>
      <c r="AP43" s="2">
        <v>5</v>
      </c>
      <c r="AQ43" s="2" t="s">
        <v>140</v>
      </c>
      <c r="AR43" s="2" t="s">
        <v>61</v>
      </c>
      <c r="AS43" s="2" t="s">
        <v>61</v>
      </c>
      <c r="AT43" s="2" t="s">
        <v>61</v>
      </c>
      <c r="AU43" s="5"/>
      <c r="AV43" s="2" t="b">
        <f t="shared" si="7"/>
        <v>1</v>
      </c>
      <c r="AX43" s="2" t="b">
        <v>0</v>
      </c>
      <c r="AY43" s="2" t="s">
        <v>282</v>
      </c>
      <c r="AZ43" s="2">
        <v>38</v>
      </c>
      <c r="BA43" s="2" t="s">
        <v>61</v>
      </c>
      <c r="BB43" s="2" t="b">
        <f>IF(RaceIgnoreSrc,TRUE,HRFF)</f>
        <v>1</v>
      </c>
      <c r="BC43" s="2"/>
      <c r="BD43" s="2" t="b">
        <f t="shared" si="8"/>
        <v>1</v>
      </c>
      <c r="BE43" s="11">
        <f t="shared" si="2"/>
        <v>35</v>
      </c>
      <c r="BF43" s="2">
        <f t="shared" si="3"/>
        <v>59</v>
      </c>
      <c r="BG43" s="12" t="str">
        <f t="shared" si="6"/>
        <v>Durzagon [MM2]</v>
      </c>
      <c r="BH43" s="1" t="str">
        <f t="shared" si="9"/>
        <v>Fog Cloud (2/Day)</v>
      </c>
      <c r="BI43" s="1"/>
      <c r="BJ43" s="11" t="s">
        <v>135</v>
      </c>
      <c r="BK43" s="2">
        <v>5</v>
      </c>
      <c r="BL43" s="2">
        <v>4</v>
      </c>
      <c r="BM43" s="2">
        <v>-2</v>
      </c>
      <c r="BN43" s="2">
        <v>-8</v>
      </c>
      <c r="BO43" s="2" t="s">
        <v>366</v>
      </c>
      <c r="BP43" s="2" t="s">
        <v>363</v>
      </c>
      <c r="BQ43" s="2">
        <v>15</v>
      </c>
      <c r="BR43" s="2">
        <v>15</v>
      </c>
      <c r="BS43" s="12">
        <v>10</v>
      </c>
    </row>
    <row r="44" spans="1:71" ht="12.75" x14ac:dyDescent="0.2">
      <c r="A44" s="11" t="s">
        <v>367</v>
      </c>
      <c r="B44" s="2"/>
      <c r="C44" s="2" t="s">
        <v>65</v>
      </c>
      <c r="D44" s="2" t="s">
        <v>137</v>
      </c>
      <c r="E44" s="2"/>
      <c r="F44" s="2"/>
      <c r="G44" s="2">
        <v>30</v>
      </c>
      <c r="H44" s="2"/>
      <c r="I44" s="2"/>
      <c r="J44" s="2"/>
      <c r="K44" s="2"/>
      <c r="L44" s="2"/>
      <c r="M44" s="2"/>
      <c r="N44" s="2"/>
      <c r="O44" s="2"/>
      <c r="P44" s="2" t="s">
        <v>61</v>
      </c>
      <c r="Q44" s="2"/>
      <c r="R44" s="2"/>
      <c r="S44" s="2"/>
      <c r="T44" s="2"/>
      <c r="U44" s="5"/>
      <c r="V44" s="2"/>
      <c r="W44" s="2" t="s">
        <v>61</v>
      </c>
      <c r="X44" s="2"/>
      <c r="Y44" s="2"/>
      <c r="Z44" s="2"/>
      <c r="AA44" s="5"/>
      <c r="AB44" s="5"/>
      <c r="AC44" s="5"/>
      <c r="AD44" s="2"/>
      <c r="AE44" s="2"/>
      <c r="AF44" s="2"/>
      <c r="AG44" s="2"/>
      <c r="AH44" s="2"/>
      <c r="AI44" s="2"/>
      <c r="AJ44" s="2" t="s">
        <v>368</v>
      </c>
      <c r="AK44" s="2"/>
      <c r="AL44" s="2" t="s">
        <v>151</v>
      </c>
      <c r="AM44" s="2"/>
      <c r="AN44" s="2">
        <v>1</v>
      </c>
      <c r="AO44" s="5"/>
      <c r="AP44" s="2"/>
      <c r="AQ44" s="2" t="s">
        <v>153</v>
      </c>
      <c r="AR44" s="2" t="s">
        <v>61</v>
      </c>
      <c r="AS44" s="2" t="s">
        <v>61</v>
      </c>
      <c r="AT44" s="2" t="s">
        <v>61</v>
      </c>
      <c r="AU44" s="5"/>
      <c r="AV44" s="2" t="b">
        <f t="shared" si="7"/>
        <v>1</v>
      </c>
      <c r="AX44" s="2" t="b">
        <v>0</v>
      </c>
      <c r="AY44" s="2" t="s">
        <v>369</v>
      </c>
      <c r="AZ44" s="2"/>
      <c r="BA44" s="2" t="s">
        <v>61</v>
      </c>
      <c r="BB44" s="2" t="b">
        <f>IF(RaceIgnoreSrc,TRUE,HRCOD)</f>
        <v>0</v>
      </c>
      <c r="BC44" s="2"/>
      <c r="BD44" s="2" t="b">
        <f t="shared" si="8"/>
        <v>0</v>
      </c>
      <c r="BE44" s="11">
        <f t="shared" si="2"/>
        <v>35</v>
      </c>
      <c r="BF44" s="2">
        <f t="shared" si="3"/>
        <v>60</v>
      </c>
      <c r="BG44" s="12" t="str">
        <f t="shared" si="6"/>
        <v>Duskling [MoI]</v>
      </c>
      <c r="BH44" s="1" t="str">
        <f t="shared" si="9"/>
        <v/>
      </c>
      <c r="BI44" s="1"/>
      <c r="BJ44" s="11" t="s">
        <v>158</v>
      </c>
      <c r="BK44" s="2">
        <v>8</v>
      </c>
      <c r="BL44" s="2">
        <v>8</v>
      </c>
      <c r="BM44" s="2">
        <v>-4</v>
      </c>
      <c r="BN44" s="2">
        <v>-12</v>
      </c>
      <c r="BO44" s="2" t="s">
        <v>370</v>
      </c>
      <c r="BP44" s="2" t="s">
        <v>366</v>
      </c>
      <c r="BQ44" s="2">
        <v>20</v>
      </c>
      <c r="BR44" s="2">
        <v>20</v>
      </c>
      <c r="BS44" s="12">
        <v>15</v>
      </c>
    </row>
    <row r="45" spans="1:71" ht="13.5" thickBot="1" x14ac:dyDescent="0.25">
      <c r="A45" s="11" t="s">
        <v>371</v>
      </c>
      <c r="B45" s="2"/>
      <c r="C45" s="2" t="s">
        <v>65</v>
      </c>
      <c r="D45" s="2" t="s">
        <v>137</v>
      </c>
      <c r="E45" s="2"/>
      <c r="F45" s="2"/>
      <c r="G45" s="2">
        <v>30</v>
      </c>
      <c r="H45" s="2"/>
      <c r="I45" s="2"/>
      <c r="J45" s="2"/>
      <c r="K45" s="2"/>
      <c r="L45" s="2"/>
      <c r="M45" s="2"/>
      <c r="N45" s="2"/>
      <c r="O45" s="2"/>
      <c r="P45" s="2" t="s">
        <v>61</v>
      </c>
      <c r="Q45" s="2"/>
      <c r="R45" s="2"/>
      <c r="S45" s="2" t="s">
        <v>115</v>
      </c>
      <c r="T45" s="2"/>
      <c r="U45" s="5"/>
      <c r="V45" s="2"/>
      <c r="W45" s="2" t="s">
        <v>61</v>
      </c>
      <c r="X45" s="2"/>
      <c r="Y45" s="2"/>
      <c r="Z45" s="2"/>
      <c r="AA45" s="5"/>
      <c r="AB45" s="5"/>
      <c r="AC45" s="5"/>
      <c r="AD45" s="2"/>
      <c r="AE45" s="2">
        <v>-2</v>
      </c>
      <c r="AF45" s="2"/>
      <c r="AG45" s="2">
        <v>2</v>
      </c>
      <c r="AH45" s="2"/>
      <c r="AI45" s="2"/>
      <c r="AJ45" s="2"/>
      <c r="AK45" s="2"/>
      <c r="AL45" s="2" t="s">
        <v>372</v>
      </c>
      <c r="AM45" s="2" t="s">
        <v>373</v>
      </c>
      <c r="AN45" s="2"/>
      <c r="AO45" s="5"/>
      <c r="AP45" s="2"/>
      <c r="AQ45" s="2" t="s">
        <v>374</v>
      </c>
      <c r="AR45" s="2" t="s">
        <v>61</v>
      </c>
      <c r="AS45" s="2" t="s">
        <v>61</v>
      </c>
      <c r="AT45" s="2" t="s">
        <v>61</v>
      </c>
      <c r="AU45" s="5"/>
      <c r="AV45" s="2" t="b">
        <f t="shared" si="7"/>
        <v>1</v>
      </c>
      <c r="AX45" s="2" t="b">
        <v>0</v>
      </c>
      <c r="AY45" s="2" t="s">
        <v>187</v>
      </c>
      <c r="AZ45" s="2"/>
      <c r="BA45" s="2" t="s">
        <v>61</v>
      </c>
      <c r="BB45" s="2" t="b">
        <f>IF(RaceIgnoreSrc,TRUE,HRUD)</f>
        <v>0</v>
      </c>
      <c r="BC45" s="2"/>
      <c r="BD45" s="2" t="b">
        <f t="shared" si="8"/>
        <v>0</v>
      </c>
      <c r="BE45" s="11">
        <f t="shared" si="2"/>
        <v>35</v>
      </c>
      <c r="BF45" s="2">
        <f t="shared" si="3"/>
        <v>61</v>
      </c>
      <c r="BG45" s="12" t="str">
        <f t="shared" si="6"/>
        <v>Dvati [DC]</v>
      </c>
      <c r="BH45" s="1" t="str">
        <f t="shared" si="9"/>
        <v/>
      </c>
      <c r="BI45" s="1"/>
      <c r="BJ45" s="24" t="s">
        <v>179</v>
      </c>
      <c r="BK45" s="25">
        <v>12</v>
      </c>
      <c r="BL45" s="25">
        <v>16</v>
      </c>
      <c r="BM45" s="25">
        <v>-8</v>
      </c>
      <c r="BN45" s="25">
        <v>-16</v>
      </c>
      <c r="BO45" s="25" t="s">
        <v>375</v>
      </c>
      <c r="BP45" s="25" t="s">
        <v>370</v>
      </c>
      <c r="BQ45" s="25">
        <v>30</v>
      </c>
      <c r="BR45" s="25">
        <v>25</v>
      </c>
      <c r="BS45" s="26">
        <v>15</v>
      </c>
    </row>
    <row r="46" spans="1:71" ht="12.75" x14ac:dyDescent="0.2">
      <c r="A46" s="11" t="s">
        <v>376</v>
      </c>
      <c r="B46" s="2"/>
      <c r="C46" s="2" t="s">
        <v>93</v>
      </c>
      <c r="D46" s="2" t="s">
        <v>66</v>
      </c>
      <c r="E46" s="2"/>
      <c r="F46" s="2">
        <v>12</v>
      </c>
      <c r="G46" s="2">
        <v>20</v>
      </c>
      <c r="H46" s="2"/>
      <c r="I46" s="2">
        <v>30</v>
      </c>
      <c r="J46" s="2"/>
      <c r="K46" s="2"/>
      <c r="L46" s="2"/>
      <c r="M46" s="2">
        <v>5</v>
      </c>
      <c r="N46" s="2" t="s">
        <v>377</v>
      </c>
      <c r="O46" s="2"/>
      <c r="P46" s="2" t="s">
        <v>378</v>
      </c>
      <c r="Q46" s="2"/>
      <c r="R46" s="2"/>
      <c r="S46" s="2"/>
      <c r="T46" s="2">
        <v>60</v>
      </c>
      <c r="U46" s="5"/>
      <c r="V46" s="2"/>
      <c r="W46" s="2" t="s">
        <v>61</v>
      </c>
      <c r="X46" s="2"/>
      <c r="Y46" s="2"/>
      <c r="Z46" s="2"/>
      <c r="AA46" s="5"/>
      <c r="AB46" s="5"/>
      <c r="AC46" s="5"/>
      <c r="AD46" s="2">
        <v>10</v>
      </c>
      <c r="AE46" s="2">
        <v>6</v>
      </c>
      <c r="AF46" s="2">
        <v>8</v>
      </c>
      <c r="AG46" s="2">
        <v>4</v>
      </c>
      <c r="AH46" s="2">
        <v>4</v>
      </c>
      <c r="AI46" s="2"/>
      <c r="AJ46" s="2" t="s">
        <v>379</v>
      </c>
      <c r="AK46" s="2" t="s">
        <v>380</v>
      </c>
      <c r="AL46" s="2" t="s">
        <v>381</v>
      </c>
      <c r="AM46" s="2" t="s">
        <v>382</v>
      </c>
      <c r="AN46" s="2">
        <v>9</v>
      </c>
      <c r="AO46" s="5"/>
      <c r="AP46" s="2">
        <v>2</v>
      </c>
      <c r="AQ46" s="2" t="s">
        <v>166</v>
      </c>
      <c r="AR46" s="2" t="s">
        <v>61</v>
      </c>
      <c r="AS46" s="2" t="s">
        <v>61</v>
      </c>
      <c r="AT46" s="2" t="s">
        <v>61</v>
      </c>
      <c r="AU46" s="5"/>
      <c r="AV46" s="2" t="b">
        <f t="shared" si="7"/>
        <v>1</v>
      </c>
      <c r="AX46" s="2" t="b">
        <v>0</v>
      </c>
      <c r="AY46" s="2" t="s">
        <v>103</v>
      </c>
      <c r="AZ46" s="2">
        <v>62</v>
      </c>
      <c r="BA46" s="2" t="s">
        <v>383</v>
      </c>
      <c r="BB46" s="2" t="b">
        <f>IF(RaceIgnoreSrc,TRUE,OR(HRMM2,HRSS))</f>
        <v>1</v>
      </c>
      <c r="BC46" s="2"/>
      <c r="BD46" s="2" t="b">
        <f t="shared" si="8"/>
        <v>1</v>
      </c>
      <c r="BE46" s="11">
        <f t="shared" si="2"/>
        <v>36</v>
      </c>
      <c r="BF46" s="2">
        <f t="shared" si="3"/>
        <v>63</v>
      </c>
      <c r="BG46" s="12" t="str">
        <f t="shared" si="6"/>
        <v>Dwarf, Badlands [Sand]</v>
      </c>
      <c r="BH46" s="1" t="str">
        <f t="shared" si="9"/>
        <v>Speak With Bats (At Will, Cl 1)</v>
      </c>
      <c r="BI46" s="1"/>
      <c r="BJ46" s="1" t="s">
        <v>384</v>
      </c>
      <c r="BK46" s="1" t="s">
        <v>385</v>
      </c>
      <c r="BL46" s="1" t="s">
        <v>386</v>
      </c>
      <c r="BM46" s="1" t="s">
        <v>387</v>
      </c>
      <c r="BN46" s="1" t="s">
        <v>388</v>
      </c>
      <c r="BO46" s="1" t="s">
        <v>389</v>
      </c>
      <c r="BP46" s="1" t="s">
        <v>390</v>
      </c>
      <c r="BQ46" s="1" t="s">
        <v>391</v>
      </c>
      <c r="BR46" s="1" t="s">
        <v>392</v>
      </c>
      <c r="BS46" s="1" t="s">
        <v>393</v>
      </c>
    </row>
    <row r="47" spans="1:71" ht="12.75" x14ac:dyDescent="0.2">
      <c r="A47" s="11" t="s">
        <v>394</v>
      </c>
      <c r="B47" s="2"/>
      <c r="C47" s="2" t="s">
        <v>65</v>
      </c>
      <c r="D47" s="2" t="s">
        <v>77</v>
      </c>
      <c r="E47" s="2" t="s">
        <v>256</v>
      </c>
      <c r="F47" s="2">
        <v>14</v>
      </c>
      <c r="G47" s="2">
        <v>30</v>
      </c>
      <c r="H47" s="2"/>
      <c r="I47" s="2"/>
      <c r="J47" s="2"/>
      <c r="K47" s="2"/>
      <c r="L47" s="2"/>
      <c r="M47" s="2">
        <v>8</v>
      </c>
      <c r="N47" s="2"/>
      <c r="O47" s="2"/>
      <c r="P47" s="2" t="s">
        <v>395</v>
      </c>
      <c r="Q47" s="2"/>
      <c r="R47" s="2"/>
      <c r="S47" s="2"/>
      <c r="T47" s="2"/>
      <c r="U47" s="5"/>
      <c r="V47" s="2" t="s">
        <v>195</v>
      </c>
      <c r="W47" s="2"/>
      <c r="X47" s="2" t="s">
        <v>196</v>
      </c>
      <c r="Y47" s="2">
        <v>21</v>
      </c>
      <c r="Z47" s="2" t="s">
        <v>396</v>
      </c>
      <c r="AA47" s="5"/>
      <c r="AB47" s="5"/>
      <c r="AC47" s="5"/>
      <c r="AD47" s="2">
        <v>8</v>
      </c>
      <c r="AE47" s="2">
        <v>18</v>
      </c>
      <c r="AF47" s="2">
        <v>6</v>
      </c>
      <c r="AG47" s="2">
        <v>6</v>
      </c>
      <c r="AH47" s="2">
        <v>12</v>
      </c>
      <c r="AI47" s="2">
        <v>6</v>
      </c>
      <c r="AJ47" s="2" t="s">
        <v>397</v>
      </c>
      <c r="AK47" s="2"/>
      <c r="AL47" s="2" t="s">
        <v>398</v>
      </c>
      <c r="AM47" s="2"/>
      <c r="AN47" s="2">
        <v>11</v>
      </c>
      <c r="AO47" s="5"/>
      <c r="AP47" s="2">
        <v>6</v>
      </c>
      <c r="AQ47" s="2" t="s">
        <v>140</v>
      </c>
      <c r="AR47" s="2"/>
      <c r="AS47" s="2"/>
      <c r="AT47" s="2"/>
      <c r="AU47" s="5"/>
      <c r="AV47" s="2" t="b">
        <f t="shared" si="7"/>
        <v>1</v>
      </c>
      <c r="AX47" s="2" t="b">
        <v>0</v>
      </c>
      <c r="AY47" s="2" t="s">
        <v>262</v>
      </c>
      <c r="AZ47" s="2">
        <v>114</v>
      </c>
      <c r="BA47" s="2"/>
      <c r="BB47" s="2" t="b">
        <f>IF(RaceIgnoreSrc,TRUE,HRFCII)</f>
        <v>1</v>
      </c>
      <c r="BC47" s="2"/>
      <c r="BD47" s="2" t="b">
        <f t="shared" si="8"/>
        <v>1</v>
      </c>
      <c r="BE47" s="11">
        <f t="shared" si="2"/>
        <v>37</v>
      </c>
      <c r="BF47" s="2">
        <f t="shared" si="3"/>
        <v>65</v>
      </c>
      <c r="BG47" s="12" t="str">
        <f t="shared" si="6"/>
        <v>Dwarf, Deep [MM]</v>
      </c>
      <c r="BH47" s="1" t="str">
        <f t="shared" si="9"/>
        <v>Dimension Door, Fog Cloud, Nondetection, Tongues (At Will), Greater Teleport (1/Day)</v>
      </c>
      <c r="BI47" s="1"/>
      <c r="BJ47" s="1">
        <f>MATCH(Size,TblSizes,0)</f>
        <v>5</v>
      </c>
      <c r="BK47" s="1">
        <f>VLOOKUP(Size,TblSize,2,FALSE)</f>
        <v>1</v>
      </c>
      <c r="BL47" s="1">
        <f>VLOOKUP(Size,TblSize,3,FALSE)</f>
        <v>1</v>
      </c>
      <c r="BM47" s="1">
        <f>VLOOKUP(Size,TblSize,4,FALSE)</f>
        <v>0</v>
      </c>
      <c r="BN47" s="1">
        <f>VLOOKUP(Size,TblSize,5,FALSE)</f>
        <v>0</v>
      </c>
      <c r="BO47" s="1" t="str">
        <f>VLOOKUP(Size,TblSize,6,FALSE)</f>
        <v>1d6</v>
      </c>
      <c r="BP47" s="1" t="str">
        <f>VLOOKUP(Size,TblSize,7,FALSE)</f>
        <v>1d4</v>
      </c>
      <c r="BQ47" s="1">
        <f>VLOOKUP(Size,TblSize,8,FALSE)</f>
        <v>5</v>
      </c>
      <c r="BR47" s="1">
        <f>VLOOKUP(Size,TblSize,9,FALSE)</f>
        <v>5</v>
      </c>
      <c r="BS47" s="1">
        <f>VLOOKUP(Size,TblSize,10,FALSE)</f>
        <v>0</v>
      </c>
    </row>
    <row r="48" spans="1:71" ht="12.75" x14ac:dyDescent="0.2">
      <c r="A48" s="11" t="s">
        <v>399</v>
      </c>
      <c r="B48" s="2"/>
      <c r="C48" s="2" t="s">
        <v>101</v>
      </c>
      <c r="D48" s="2" t="s">
        <v>400</v>
      </c>
      <c r="E48" s="2" t="s">
        <v>401</v>
      </c>
      <c r="F48" s="2">
        <v>2</v>
      </c>
      <c r="G48" s="2">
        <v>20</v>
      </c>
      <c r="H48" s="2"/>
      <c r="I48" s="2"/>
      <c r="J48" s="2"/>
      <c r="K48" s="2"/>
      <c r="L48" s="2"/>
      <c r="M48" s="2">
        <v>2</v>
      </c>
      <c r="N48" s="2"/>
      <c r="O48" s="2"/>
      <c r="P48" s="2" t="s">
        <v>402</v>
      </c>
      <c r="Q48" s="2"/>
      <c r="R48" s="2"/>
      <c r="S48" s="2" t="s">
        <v>115</v>
      </c>
      <c r="T48" s="2"/>
      <c r="U48" s="5"/>
      <c r="V48" s="2"/>
      <c r="W48" s="2" t="s">
        <v>61</v>
      </c>
      <c r="X48" s="2"/>
      <c r="Y48" s="2"/>
      <c r="Z48" s="2"/>
      <c r="AA48" s="5"/>
      <c r="AB48" s="5"/>
      <c r="AC48" s="5"/>
      <c r="AD48" s="2">
        <v>-2</v>
      </c>
      <c r="AE48" s="2">
        <v>4</v>
      </c>
      <c r="AF48" s="2">
        <v>2</v>
      </c>
      <c r="AG48" s="2">
        <v>4</v>
      </c>
      <c r="AH48" s="2">
        <v>6</v>
      </c>
      <c r="AI48" s="2">
        <v>6</v>
      </c>
      <c r="AJ48" s="2" t="s">
        <v>403</v>
      </c>
      <c r="AK48" s="2"/>
      <c r="AL48" s="2" t="s">
        <v>404</v>
      </c>
      <c r="AM48" s="2" t="s">
        <v>405</v>
      </c>
      <c r="AN48" s="2">
        <v>1</v>
      </c>
      <c r="AO48" s="5"/>
      <c r="AP48" s="2">
        <v>2</v>
      </c>
      <c r="AQ48" s="2" t="s">
        <v>140</v>
      </c>
      <c r="AR48" s="2" t="s">
        <v>61</v>
      </c>
      <c r="AS48" s="2" t="s">
        <v>61</v>
      </c>
      <c r="AT48" s="2" t="s">
        <v>61</v>
      </c>
      <c r="AU48" s="5"/>
      <c r="AV48" s="2" t="b">
        <f t="shared" si="7"/>
        <v>1</v>
      </c>
      <c r="AX48" s="2" t="b">
        <v>0</v>
      </c>
      <c r="AY48" s="2" t="s">
        <v>406</v>
      </c>
      <c r="AZ48" s="2">
        <v>121</v>
      </c>
      <c r="BA48" s="2"/>
      <c r="BB48" s="2" t="b">
        <f>IF(RaceIgnoreSrc,TRUE,HRFrost)</f>
        <v>1</v>
      </c>
      <c r="BC48" s="2"/>
      <c r="BD48" s="2" t="b">
        <f t="shared" si="8"/>
        <v>1</v>
      </c>
      <c r="BE48" s="11">
        <f t="shared" si="2"/>
        <v>38</v>
      </c>
      <c r="BF48" s="2">
        <f t="shared" si="3"/>
        <v>66</v>
      </c>
      <c r="BG48" s="12" t="str">
        <f t="shared" si="6"/>
        <v>Dwarf, Dream [RoS]</v>
      </c>
      <c r="BH48" s="1" t="str">
        <f t="shared" si="9"/>
        <v>Produce Flame , Pyrotechnics (Smoke Cloud Only, Dc 15) (At Will); Flaming Sphere (3/Day, Dc 15)</v>
      </c>
      <c r="BI48" s="1"/>
      <c r="BJ48" s="1"/>
      <c r="BK48" s="1"/>
      <c r="BL48" s="1"/>
      <c r="BM48" s="1"/>
      <c r="BN48" s="1"/>
      <c r="BO48" s="1"/>
      <c r="BP48" s="1"/>
      <c r="BQ48" s="1"/>
      <c r="BR48" s="1"/>
      <c r="BS48" s="1"/>
    </row>
    <row r="49" spans="1:71" ht="12.75" x14ac:dyDescent="0.2">
      <c r="A49" s="11" t="s">
        <v>407</v>
      </c>
      <c r="B49" s="2"/>
      <c r="C49" s="2" t="s">
        <v>65</v>
      </c>
      <c r="D49" s="2" t="s">
        <v>66</v>
      </c>
      <c r="E49" s="2" t="s">
        <v>318</v>
      </c>
      <c r="F49" s="2">
        <f>(MCCell&gt;=1)+(MCCell&gt;=3)+(MCCell&gt;=5)+(MCCell&gt;=7)</f>
        <v>0</v>
      </c>
      <c r="G49" s="2">
        <v>30</v>
      </c>
      <c r="H49" s="2"/>
      <c r="I49" s="2"/>
      <c r="J49" s="2"/>
      <c r="K49" s="2"/>
      <c r="L49" s="2"/>
      <c r="M49" s="2">
        <f>1*(MCCell&gt;=2)+1*(MCCell&gt;=4)+(1*MCCell&gt;=6)+(1*MCCell&gt;=8)</f>
        <v>0</v>
      </c>
      <c r="N49" s="2" t="s">
        <v>408</v>
      </c>
      <c r="O49" s="2"/>
      <c r="P49" s="2" t="s">
        <v>61</v>
      </c>
      <c r="Q49" s="2"/>
      <c r="R49" s="2"/>
      <c r="S49" s="2"/>
      <c r="T49" s="2">
        <v>60</v>
      </c>
      <c r="U49" s="5"/>
      <c r="V49" s="2" t="s">
        <v>409</v>
      </c>
      <c r="W49" s="2" t="s">
        <v>61</v>
      </c>
      <c r="X49" s="2"/>
      <c r="Y49" s="2"/>
      <c r="Z49" s="2"/>
      <c r="AA49" s="5"/>
      <c r="AB49" s="5"/>
      <c r="AC49" s="5"/>
      <c r="AD49" s="2">
        <f>2*(MCCell&gt;=6)</f>
        <v>0</v>
      </c>
      <c r="AE49" s="2">
        <f>2*(MCCell&gt;=4)</f>
        <v>0</v>
      </c>
      <c r="AF49" s="2">
        <v>2</v>
      </c>
      <c r="AG49" s="2">
        <f>2*(MCCell&gt;=5)</f>
        <v>0</v>
      </c>
      <c r="AH49" s="2">
        <f>2*(MCCell&gt;=2)+2*(MCCell&gt;=7)</f>
        <v>0</v>
      </c>
      <c r="AI49" s="2">
        <f>2*(MCCell&gt;=3)</f>
        <v>0</v>
      </c>
      <c r="AJ49" s="2" t="s">
        <v>410</v>
      </c>
      <c r="AK49" s="2"/>
      <c r="AL49" s="2" t="s">
        <v>151</v>
      </c>
      <c r="AM49" s="2" t="s">
        <v>411</v>
      </c>
      <c r="AN49" s="2">
        <f>1+1*(MCCell&gt;=3)+1*(MCCell&gt;=5)+1*(MCCell&gt;=7)</f>
        <v>1</v>
      </c>
      <c r="AO49" s="5"/>
      <c r="AP49" s="2">
        <f>1*(MCCell&gt;=2)+1*(MCCell&gt;=4)+1*(MCCell&gt;=6)+1*(MCCell&gt;=8)</f>
        <v>0</v>
      </c>
      <c r="AQ49" s="2" t="s">
        <v>140</v>
      </c>
      <c r="AR49" s="2" t="s">
        <v>154</v>
      </c>
      <c r="AS49" s="2" t="s">
        <v>412</v>
      </c>
      <c r="AT49" s="2" t="s">
        <v>413</v>
      </c>
      <c r="AU49" s="5"/>
      <c r="AV49" s="2" t="b">
        <f t="shared" si="7"/>
        <v>1</v>
      </c>
      <c r="AX49" s="2" t="b">
        <v>0</v>
      </c>
      <c r="AY49" s="2" t="s">
        <v>87</v>
      </c>
      <c r="AZ49" s="2">
        <v>93</v>
      </c>
      <c r="BA49" s="2" t="s">
        <v>121</v>
      </c>
      <c r="BB49" s="2" t="b">
        <f>IF(RaceIgnoreSrc,TRUE,OR(HRRoD,HRMM))</f>
        <v>1</v>
      </c>
      <c r="BC49" s="2"/>
      <c r="BD49" s="2" t="b">
        <f t="shared" si="8"/>
        <v>1</v>
      </c>
      <c r="BE49" s="11">
        <f t="shared" si="2"/>
        <v>39</v>
      </c>
      <c r="BF49" s="2">
        <f t="shared" si="3"/>
        <v>67</v>
      </c>
      <c r="BG49" s="12" t="str">
        <f t="shared" si="6"/>
        <v>Dwarf, Duergar [MM]</v>
      </c>
      <c r="BH49" s="1" t="str">
        <f t="shared" si="9"/>
        <v/>
      </c>
      <c r="BI49" s="1"/>
      <c r="BJ49" s="13" t="s">
        <v>414</v>
      </c>
      <c r="BK49" s="1" t="s">
        <v>415</v>
      </c>
      <c r="BL49" s="1" t="s">
        <v>416</v>
      </c>
      <c r="BM49" s="1"/>
      <c r="BN49" s="1"/>
      <c r="BO49" s="1"/>
      <c r="BP49" s="1"/>
      <c r="BQ49" s="1"/>
      <c r="BR49" s="1"/>
      <c r="BS49" s="1"/>
    </row>
    <row r="50" spans="1:71" ht="12.75" x14ac:dyDescent="0.2">
      <c r="A50" s="11" t="s">
        <v>417</v>
      </c>
      <c r="B50" s="2"/>
      <c r="C50" s="2" t="s">
        <v>65</v>
      </c>
      <c r="D50" s="2" t="s">
        <v>418</v>
      </c>
      <c r="E50" s="2"/>
      <c r="F50" s="2">
        <v>2</v>
      </c>
      <c r="G50" s="2">
        <v>30</v>
      </c>
      <c r="H50" s="2"/>
      <c r="I50" s="2"/>
      <c r="J50" s="2"/>
      <c r="K50" s="2"/>
      <c r="L50" s="2"/>
      <c r="M50" s="2">
        <v>2</v>
      </c>
      <c r="N50" s="2" t="s">
        <v>419</v>
      </c>
      <c r="O50" s="2"/>
      <c r="P50" s="2" t="s">
        <v>61</v>
      </c>
      <c r="Q50" s="2"/>
      <c r="R50" s="2"/>
      <c r="S50" s="2" t="s">
        <v>115</v>
      </c>
      <c r="T50" s="2">
        <v>60</v>
      </c>
      <c r="U50" s="5"/>
      <c r="V50" s="2" t="s">
        <v>420</v>
      </c>
      <c r="W50" s="2" t="s">
        <v>61</v>
      </c>
      <c r="X50" s="2"/>
      <c r="Y50" s="2">
        <f>8+ClassLvl</f>
        <v>8</v>
      </c>
      <c r="Z50" s="2"/>
      <c r="AA50" s="5"/>
      <c r="AB50" s="5"/>
      <c r="AC50" s="5"/>
      <c r="AD50" s="2"/>
      <c r="AE50" s="2"/>
      <c r="AF50" s="2">
        <v>2</v>
      </c>
      <c r="AG50" s="2">
        <v>-2</v>
      </c>
      <c r="AH50" s="2">
        <v>-2</v>
      </c>
      <c r="AI50" s="2"/>
      <c r="AJ50" s="2" t="str">
        <f>IF(Gender="Male","Bluff,","")&amp;"Disguise,Intimidate,Listen,Spot"</f>
        <v>Disguise,Intimidate,Listen,Spot</v>
      </c>
      <c r="AK50" s="2" t="s">
        <v>421</v>
      </c>
      <c r="AL50" s="2" t="s">
        <v>151</v>
      </c>
      <c r="AM50" s="2" t="s">
        <v>422</v>
      </c>
      <c r="AN50" s="2"/>
      <c r="AO50" s="5"/>
      <c r="AP50" s="2">
        <v>1</v>
      </c>
      <c r="AQ50" s="2" t="s">
        <v>166</v>
      </c>
      <c r="AR50" s="2" t="s">
        <v>61</v>
      </c>
      <c r="AS50" s="2" t="s">
        <v>61</v>
      </c>
      <c r="AT50" s="2" t="s">
        <v>61</v>
      </c>
      <c r="AU50" s="5"/>
      <c r="AV50" s="2" t="b">
        <f t="shared" si="7"/>
        <v>1</v>
      </c>
      <c r="AX50" s="2" t="b">
        <v>1</v>
      </c>
      <c r="AY50" s="2" t="s">
        <v>423</v>
      </c>
      <c r="AZ50" s="2">
        <v>215</v>
      </c>
      <c r="BA50" s="2" t="s">
        <v>61</v>
      </c>
      <c r="BB50" s="2" t="b">
        <f>IF(RaceIgnoreSrc,TRUE,HRDLCS)</f>
        <v>0</v>
      </c>
      <c r="BC50" s="2"/>
      <c r="BD50" s="2" t="b">
        <f t="shared" si="8"/>
        <v>0</v>
      </c>
      <c r="BE50" s="11">
        <f t="shared" si="2"/>
        <v>39</v>
      </c>
      <c r="BF50" s="2">
        <f t="shared" si="3"/>
        <v>68</v>
      </c>
      <c r="BG50" s="12" t="str">
        <f t="shared" si="6"/>
        <v>Dwarf, Fireblood [DrM]</v>
      </c>
      <c r="BH50" s="1" t="str">
        <f t="shared" si="9"/>
        <v/>
      </c>
      <c r="BI50" s="1"/>
      <c r="BJ50" s="1" t="s">
        <v>424</v>
      </c>
      <c r="BK50" s="1" t="str">
        <f>IF(FtHumanHeritage,"Humanoid",IF(FtOtherworldly,"Outsider",IF(FtDragonwrought,"Dragon",IF(AND(RaceType="Humanoid",NOT(ISERROR(FIND("Shapechanger",RacialSubtype)))),"Humanoid(shapechanger)",RaceType))))</f>
        <v>Humanoid</v>
      </c>
      <c r="BL50" s="1">
        <f>INDEX(TblTypesPyramid,MATCH($BK$50,$BJ$57:$BJ$75,0),2)</f>
        <v>1000</v>
      </c>
      <c r="BM50" s="1"/>
      <c r="BN50" s="1" t="s">
        <v>425</v>
      </c>
      <c r="BO50" s="1" t="b">
        <f>AND(MonType&lt;&gt;"Undead",MonType&lt;&gt;"Deathless",OR(MonType&lt;&gt;"Construct",LivingConstructSubtype))</f>
        <v>1</v>
      </c>
      <c r="BP50" s="1"/>
      <c r="BQ50" s="1"/>
      <c r="BR50" s="1"/>
      <c r="BS50" s="1"/>
    </row>
    <row r="51" spans="1:71" ht="12.75" x14ac:dyDescent="0.2">
      <c r="A51" s="11" t="s">
        <v>426</v>
      </c>
      <c r="B51" s="2"/>
      <c r="C51" s="2" t="s">
        <v>93</v>
      </c>
      <c r="D51" s="2" t="s">
        <v>418</v>
      </c>
      <c r="E51" s="2" t="s">
        <v>401</v>
      </c>
      <c r="F51" s="2">
        <v>8</v>
      </c>
      <c r="G51" s="2">
        <v>30</v>
      </c>
      <c r="H51" s="2"/>
      <c r="I51" s="2"/>
      <c r="J51" s="2">
        <v>60</v>
      </c>
      <c r="K51" s="2" t="str">
        <f>IF(FtImprovedFlight,"average","poor")</f>
        <v>poor</v>
      </c>
      <c r="L51" s="2"/>
      <c r="M51" s="2">
        <v>6</v>
      </c>
      <c r="N51" s="2" t="s">
        <v>427</v>
      </c>
      <c r="O51" s="2"/>
      <c r="P51" s="2" t="s">
        <v>428</v>
      </c>
      <c r="Q51" s="2"/>
      <c r="R51" s="2"/>
      <c r="S51" s="2" t="s">
        <v>115</v>
      </c>
      <c r="T51" s="2">
        <v>60</v>
      </c>
      <c r="U51" s="5"/>
      <c r="V51" s="2" t="s">
        <v>429</v>
      </c>
      <c r="W51" s="2" t="s">
        <v>162</v>
      </c>
      <c r="X51" s="2"/>
      <c r="Y51" s="2">
        <f>20+ClassLvl</f>
        <v>20</v>
      </c>
      <c r="Z51" s="2"/>
      <c r="AA51" s="5"/>
      <c r="AB51" s="5"/>
      <c r="AC51" s="5"/>
      <c r="AD51" s="2">
        <v>4</v>
      </c>
      <c r="AE51" s="2">
        <v>2</v>
      </c>
      <c r="AF51" s="2">
        <v>2</v>
      </c>
      <c r="AG51" s="2"/>
      <c r="AH51" s="2"/>
      <c r="AI51" s="2"/>
      <c r="AJ51" s="2" t="s">
        <v>430</v>
      </c>
      <c r="AK51" s="2" t="s">
        <v>431</v>
      </c>
      <c r="AL51" s="2" t="s">
        <v>151</v>
      </c>
      <c r="AM51" s="2"/>
      <c r="AN51" s="2">
        <v>8</v>
      </c>
      <c r="AO51" s="5"/>
      <c r="AP51" s="2">
        <v>3</v>
      </c>
      <c r="AQ51" s="2" t="s">
        <v>186</v>
      </c>
      <c r="AR51" s="2" t="s">
        <v>61</v>
      </c>
      <c r="AS51" s="2" t="s">
        <v>61</v>
      </c>
      <c r="AT51" s="2" t="s">
        <v>61</v>
      </c>
      <c r="AU51" s="5"/>
      <c r="AV51" s="2" t="b">
        <f t="shared" si="7"/>
        <v>1</v>
      </c>
      <c r="AX51" s="2" t="b">
        <v>0</v>
      </c>
      <c r="AY51" s="2" t="s">
        <v>316</v>
      </c>
      <c r="AZ51" s="2"/>
      <c r="BA51" s="2" t="s">
        <v>61</v>
      </c>
      <c r="BB51" s="2" t="b">
        <f>IF(RaceIgnoreSrc,TRUE,HRBoK)</f>
        <v>0</v>
      </c>
      <c r="BC51" s="2"/>
      <c r="BD51" s="2" t="b">
        <f t="shared" si="8"/>
        <v>0</v>
      </c>
      <c r="BE51" s="11">
        <f t="shared" si="2"/>
        <v>39</v>
      </c>
      <c r="BF51" s="2">
        <f t="shared" si="3"/>
        <v>69</v>
      </c>
      <c r="BG51" s="12" t="str">
        <f t="shared" si="6"/>
        <v>Dwarf, Glacier [Frost]</v>
      </c>
      <c r="BH51" s="1" t="str">
        <f t="shared" si="9"/>
        <v>Fireball (3/Day, Cl 8)</v>
      </c>
      <c r="BI51" s="1"/>
      <c r="BJ51" s="1" t="s">
        <v>432</v>
      </c>
      <c r="BK51" s="1" t="str">
        <f>TemplateType</f>
        <v/>
      </c>
      <c r="BL51" s="1">
        <f>TemplateTypeValue</f>
        <v>-1</v>
      </c>
      <c r="BM51" s="1"/>
      <c r="BN51" s="1"/>
      <c r="BO51" s="1"/>
      <c r="BP51" s="1"/>
      <c r="BQ51" s="1"/>
      <c r="BR51" s="1"/>
      <c r="BS51" s="1"/>
    </row>
    <row r="52" spans="1:71" ht="12.75" x14ac:dyDescent="0.2">
      <c r="A52" s="11" t="s">
        <v>433</v>
      </c>
      <c r="B52" s="2"/>
      <c r="C52" s="2" t="s">
        <v>65</v>
      </c>
      <c r="D52" s="2" t="s">
        <v>418</v>
      </c>
      <c r="E52" s="2" t="s">
        <v>434</v>
      </c>
      <c r="F52" s="2">
        <v>2</v>
      </c>
      <c r="G52" s="2">
        <v>30</v>
      </c>
      <c r="H52" s="2"/>
      <c r="I52" s="2"/>
      <c r="J52" s="2"/>
      <c r="K52" s="2"/>
      <c r="L52" s="2"/>
      <c r="M52" s="2">
        <v>3</v>
      </c>
      <c r="N52" s="2" t="s">
        <v>419</v>
      </c>
      <c r="O52" s="2"/>
      <c r="P52" s="2" t="s">
        <v>61</v>
      </c>
      <c r="Q52" s="2"/>
      <c r="R52" s="2"/>
      <c r="S52" s="2" t="s">
        <v>115</v>
      </c>
      <c r="T52" s="2">
        <v>60</v>
      </c>
      <c r="U52" s="5"/>
      <c r="V52" s="2" t="s">
        <v>435</v>
      </c>
      <c r="W52" s="2" t="s">
        <v>161</v>
      </c>
      <c r="X52" s="2"/>
      <c r="Y52" s="2">
        <f>8+ClassLvl</f>
        <v>8</v>
      </c>
      <c r="Z52" s="2"/>
      <c r="AA52" s="5"/>
      <c r="AB52" s="5"/>
      <c r="AC52" s="5"/>
      <c r="AD52" s="2">
        <v>2</v>
      </c>
      <c r="AE52" s="2"/>
      <c r="AF52" s="2">
        <v>2</v>
      </c>
      <c r="AG52" s="2">
        <v>-2</v>
      </c>
      <c r="AH52" s="2">
        <v>-2</v>
      </c>
      <c r="AI52" s="2"/>
      <c r="AJ52" s="2" t="s">
        <v>436</v>
      </c>
      <c r="AK52" s="2" t="s">
        <v>421</v>
      </c>
      <c r="AL52" s="2" t="s">
        <v>151</v>
      </c>
      <c r="AM52" s="2"/>
      <c r="AN52" s="2">
        <v>2</v>
      </c>
      <c r="AO52" s="5"/>
      <c r="AP52" s="2">
        <v>1</v>
      </c>
      <c r="AQ52" s="2" t="s">
        <v>166</v>
      </c>
      <c r="AR52" s="2" t="s">
        <v>61</v>
      </c>
      <c r="AS52" s="2" t="s">
        <v>61</v>
      </c>
      <c r="AT52" s="2" t="s">
        <v>61</v>
      </c>
      <c r="AU52" s="5"/>
      <c r="AV52" s="2" t="b">
        <f t="shared" si="7"/>
        <v>1</v>
      </c>
      <c r="AX52" s="2" t="b">
        <v>0</v>
      </c>
      <c r="AY52" s="2" t="s">
        <v>316</v>
      </c>
      <c r="AZ52" s="2"/>
      <c r="BA52" s="2" t="s">
        <v>61</v>
      </c>
      <c r="BB52" s="2" t="b">
        <f>IF(RaceIgnoreSrc,TRUE,HRBoK)</f>
        <v>0</v>
      </c>
      <c r="BC52" s="2"/>
      <c r="BD52" s="2" t="b">
        <f t="shared" si="8"/>
        <v>0</v>
      </c>
      <c r="BE52" s="11">
        <f t="shared" si="2"/>
        <v>39</v>
      </c>
      <c r="BF52" s="2">
        <f t="shared" si="3"/>
        <v>73</v>
      </c>
      <c r="BG52" s="12" t="str">
        <f t="shared" si="6"/>
        <v>Dwarf, Hill [PH]</v>
      </c>
      <c r="BH52" s="1" t="str">
        <f t="shared" si="9"/>
        <v/>
      </c>
      <c r="BI52" s="1"/>
      <c r="BJ52" s="1" t="s">
        <v>437</v>
      </c>
      <c r="BK52" s="1" t="str">
        <f>ClassTypeName</f>
        <v/>
      </c>
      <c r="BL52" s="1">
        <f>ClassTypeValue</f>
        <v>-1</v>
      </c>
      <c r="BM52" s="1"/>
      <c r="BN52" s="1"/>
      <c r="BO52" s="1"/>
      <c r="BP52" s="1"/>
      <c r="BQ52" s="1"/>
      <c r="BR52" s="1"/>
      <c r="BS52" s="1"/>
    </row>
    <row r="53" spans="1:71" ht="12.75" x14ac:dyDescent="0.2">
      <c r="A53" s="11" t="s">
        <v>438</v>
      </c>
      <c r="B53" s="2"/>
      <c r="C53" s="2" t="s">
        <v>65</v>
      </c>
      <c r="D53" s="2" t="s">
        <v>418</v>
      </c>
      <c r="E53" s="2"/>
      <c r="F53" s="2">
        <v>2</v>
      </c>
      <c r="G53" s="2">
        <v>30</v>
      </c>
      <c r="H53" s="2"/>
      <c r="I53" s="2"/>
      <c r="J53" s="2"/>
      <c r="K53" s="2"/>
      <c r="L53" s="2"/>
      <c r="M53" s="2">
        <v>2</v>
      </c>
      <c r="N53" s="2" t="s">
        <v>439</v>
      </c>
      <c r="O53" s="2"/>
      <c r="P53" s="2" t="s">
        <v>61</v>
      </c>
      <c r="Q53" s="2"/>
      <c r="R53" s="2"/>
      <c r="S53" s="2" t="s">
        <v>115</v>
      </c>
      <c r="T53" s="2">
        <v>60</v>
      </c>
      <c r="U53" s="5"/>
      <c r="V53" s="2" t="s">
        <v>420</v>
      </c>
      <c r="W53" s="2" t="s">
        <v>61</v>
      </c>
      <c r="X53" s="2"/>
      <c r="Y53" s="2">
        <f>11+ClassLvl</f>
        <v>11</v>
      </c>
      <c r="Z53" s="2"/>
      <c r="AA53" s="5"/>
      <c r="AB53" s="5"/>
      <c r="AC53" s="5"/>
      <c r="AD53" s="2"/>
      <c r="AE53" s="2">
        <v>2</v>
      </c>
      <c r="AF53" s="2">
        <v>2</v>
      </c>
      <c r="AG53" s="2">
        <v>-2</v>
      </c>
      <c r="AH53" s="2">
        <v>-2</v>
      </c>
      <c r="AI53" s="2"/>
      <c r="AJ53" s="2" t="s">
        <v>440</v>
      </c>
      <c r="AK53" s="2"/>
      <c r="AL53" s="2" t="s">
        <v>151</v>
      </c>
      <c r="AM53" s="2" t="s">
        <v>422</v>
      </c>
      <c r="AN53" s="2"/>
      <c r="AO53" s="5"/>
      <c r="AP53" s="2">
        <v>2</v>
      </c>
      <c r="AQ53" s="2" t="s">
        <v>140</v>
      </c>
      <c r="AR53" s="2" t="s">
        <v>61</v>
      </c>
      <c r="AS53" s="2" t="s">
        <v>61</v>
      </c>
      <c r="AT53" s="2" t="s">
        <v>61</v>
      </c>
      <c r="AU53" s="5"/>
      <c r="AV53" s="2" t="b">
        <f t="shared" si="7"/>
        <v>1</v>
      </c>
      <c r="AX53" s="2" t="b">
        <v>1</v>
      </c>
      <c r="AY53" s="2" t="s">
        <v>423</v>
      </c>
      <c r="AZ53" s="2">
        <v>219</v>
      </c>
      <c r="BA53" s="2" t="s">
        <v>61</v>
      </c>
      <c r="BB53" s="2" t="b">
        <f>IF(RaceIgnoreSrc,TRUE,HRDLCS)</f>
        <v>0</v>
      </c>
      <c r="BC53" s="2"/>
      <c r="BD53" s="2" t="b">
        <f t="shared" si="8"/>
        <v>0</v>
      </c>
      <c r="BE53" s="11">
        <f t="shared" si="2"/>
        <v>39</v>
      </c>
      <c r="BF53" s="2">
        <f t="shared" si="3"/>
        <v>74</v>
      </c>
      <c r="BG53" s="12" t="str">
        <f t="shared" si="6"/>
        <v>Dwarf, Mountain [MM]</v>
      </c>
      <c r="BH53" s="1" t="str">
        <f t="shared" si="9"/>
        <v/>
      </c>
      <c r="BI53" s="1"/>
      <c r="BJ53" s="1" t="s">
        <v>441</v>
      </c>
      <c r="BK53" s="1" t="str">
        <f>INDEX($BK$50:$BK$52,MATCH($BL$53,$BL$50:$BL$52,0))</f>
        <v>Humanoid</v>
      </c>
      <c r="BL53" s="1">
        <f>MAX($BL$50:$BL$52)</f>
        <v>1000</v>
      </c>
      <c r="BM53" s="1"/>
      <c r="BN53" s="1"/>
      <c r="BO53" s="1"/>
      <c r="BP53" s="1"/>
      <c r="BQ53" s="1"/>
      <c r="BR53" s="1"/>
      <c r="BS53" s="1"/>
    </row>
    <row r="54" spans="1:71" ht="12.75" x14ac:dyDescent="0.2">
      <c r="A54" s="11" t="s">
        <v>442</v>
      </c>
      <c r="B54" s="2"/>
      <c r="C54" s="2" t="s">
        <v>93</v>
      </c>
      <c r="D54" s="2" t="s">
        <v>418</v>
      </c>
      <c r="E54" s="2"/>
      <c r="F54" s="2">
        <v>6</v>
      </c>
      <c r="G54" s="2">
        <v>30</v>
      </c>
      <c r="H54" s="2"/>
      <c r="I54" s="2"/>
      <c r="J54" s="2">
        <v>60</v>
      </c>
      <c r="K54" s="2" t="str">
        <f>IF(FtImprovedFlight,"average","poor")</f>
        <v>poor</v>
      </c>
      <c r="L54" s="2"/>
      <c r="M54" s="2">
        <v>4</v>
      </c>
      <c r="N54" s="2" t="s">
        <v>443</v>
      </c>
      <c r="O54" s="2"/>
      <c r="P54" s="2" t="s">
        <v>444</v>
      </c>
      <c r="Q54" s="2"/>
      <c r="R54" s="2"/>
      <c r="S54" s="2" t="s">
        <v>115</v>
      </c>
      <c r="T54" s="2">
        <v>60</v>
      </c>
      <c r="U54" s="5"/>
      <c r="V54" s="2" t="s">
        <v>445</v>
      </c>
      <c r="W54" s="2" t="s">
        <v>61</v>
      </c>
      <c r="X54" s="2"/>
      <c r="Y54" s="2">
        <f>16+ClassLvl</f>
        <v>16</v>
      </c>
      <c r="Z54" s="2"/>
      <c r="AA54" s="5"/>
      <c r="AB54" s="5"/>
      <c r="AC54" s="5"/>
      <c r="AD54" s="2">
        <v>4</v>
      </c>
      <c r="AE54" s="2"/>
      <c r="AF54" s="2">
        <v>4</v>
      </c>
      <c r="AG54" s="2"/>
      <c r="AH54" s="2">
        <v>2</v>
      </c>
      <c r="AI54" s="2">
        <v>2</v>
      </c>
      <c r="AJ54" s="2" t="s">
        <v>446</v>
      </c>
      <c r="AK54" s="2" t="s">
        <v>421</v>
      </c>
      <c r="AL54" s="2" t="s">
        <v>151</v>
      </c>
      <c r="AM54" s="2"/>
      <c r="AN54" s="2">
        <v>7</v>
      </c>
      <c r="AO54" s="5"/>
      <c r="AP54" s="2">
        <v>5</v>
      </c>
      <c r="AQ54" s="2" t="s">
        <v>83</v>
      </c>
      <c r="AR54" s="2" t="s">
        <v>61</v>
      </c>
      <c r="AS54" s="2" t="s">
        <v>61</v>
      </c>
      <c r="AT54" s="2" t="s">
        <v>61</v>
      </c>
      <c r="AU54" s="5"/>
      <c r="AV54" s="2" t="b">
        <f t="shared" si="7"/>
        <v>1</v>
      </c>
      <c r="AX54" s="2" t="b">
        <v>0</v>
      </c>
      <c r="AY54" s="2" t="s">
        <v>316</v>
      </c>
      <c r="AZ54" s="2"/>
      <c r="BA54" s="2" t="s">
        <v>61</v>
      </c>
      <c r="BB54" s="2" t="b">
        <f>IF(RaceIgnoreSrc,TRUE,HRBoK)</f>
        <v>0</v>
      </c>
      <c r="BC54" s="2"/>
      <c r="BD54" s="2" t="b">
        <f t="shared" si="8"/>
        <v>0</v>
      </c>
      <c r="BE54" s="11">
        <f t="shared" si="2"/>
        <v>39</v>
      </c>
      <c r="BF54" s="2">
        <f t="shared" si="3"/>
        <v>75</v>
      </c>
      <c r="BG54" s="12" t="str">
        <f t="shared" si="6"/>
        <v>Dwarf, Seacliff [Sto]</v>
      </c>
      <c r="BH54" s="1" t="str">
        <f t="shared" si="9"/>
        <v>Detect Evil (At Will); Shocking Grasp (2/Day, Cl 6); Remove Disease (1/Week)</v>
      </c>
      <c r="BI54" s="1"/>
      <c r="BJ54" s="1" t="s">
        <v>447</v>
      </c>
      <c r="BK54" s="27" t="e">
        <f ca="1">MonType&amp;IF(Subtype&lt;&gt;""," ("&amp;Subtype&amp;")","")</f>
        <v>#NAME?</v>
      </c>
      <c r="BL54" s="1" t="str">
        <f>IF($BK$53="Humanoid(shapechanger)","Humanoid",$BK$53)</f>
        <v>Humanoid</v>
      </c>
      <c r="BM54" s="1"/>
      <c r="BN54" s="1"/>
      <c r="BO54" s="1"/>
      <c r="BP54" s="1"/>
      <c r="BQ54" s="1"/>
      <c r="BR54" s="1"/>
      <c r="BS54" s="2"/>
    </row>
    <row r="55" spans="1:71" ht="12.75" x14ac:dyDescent="0.2">
      <c r="A55" s="11" t="s">
        <v>448</v>
      </c>
      <c r="B55" s="2"/>
      <c r="C55" s="2" t="s">
        <v>65</v>
      </c>
      <c r="D55" s="2" t="s">
        <v>418</v>
      </c>
      <c r="E55" s="2"/>
      <c r="F55" s="2">
        <v>4</v>
      </c>
      <c r="G55" s="2">
        <v>30</v>
      </c>
      <c r="H55" s="2"/>
      <c r="I55" s="2"/>
      <c r="J55" s="2"/>
      <c r="K55" s="2"/>
      <c r="L55" s="2"/>
      <c r="M55" s="2">
        <v>8</v>
      </c>
      <c r="N55" s="2" t="s">
        <v>449</v>
      </c>
      <c r="O55" s="2"/>
      <c r="P55" s="2" t="s">
        <v>61</v>
      </c>
      <c r="Q55" s="2"/>
      <c r="R55" s="2"/>
      <c r="S55" s="2" t="s">
        <v>115</v>
      </c>
      <c r="T55" s="2">
        <v>60</v>
      </c>
      <c r="U55" s="5"/>
      <c r="V55" s="2" t="s">
        <v>420</v>
      </c>
      <c r="W55" s="2" t="s">
        <v>61</v>
      </c>
      <c r="X55" s="2"/>
      <c r="Y55" s="2">
        <f>14+ClassLvl</f>
        <v>14</v>
      </c>
      <c r="Z55" s="2"/>
      <c r="AA55" s="5"/>
      <c r="AB55" s="5"/>
      <c r="AC55" s="5"/>
      <c r="AD55" s="2">
        <v>2</v>
      </c>
      <c r="AE55" s="2"/>
      <c r="AF55" s="2"/>
      <c r="AG55" s="2">
        <v>2</v>
      </c>
      <c r="AH55" s="2">
        <v>2</v>
      </c>
      <c r="AI55" s="2"/>
      <c r="AJ55" s="2" t="s">
        <v>450</v>
      </c>
      <c r="AK55" s="2" t="s">
        <v>421</v>
      </c>
      <c r="AL55" s="2" t="s">
        <v>151</v>
      </c>
      <c r="AM55" s="2"/>
      <c r="AN55" s="2">
        <v>5</v>
      </c>
      <c r="AO55" s="5"/>
      <c r="AP55" s="2">
        <v>3</v>
      </c>
      <c r="AQ55" s="2" t="s">
        <v>451</v>
      </c>
      <c r="AR55" s="2" t="s">
        <v>61</v>
      </c>
      <c r="AS55" s="2" t="s">
        <v>61</v>
      </c>
      <c r="AT55" s="2" t="s">
        <v>61</v>
      </c>
      <c r="AU55" s="5"/>
      <c r="AV55" s="2" t="b">
        <f t="shared" si="7"/>
        <v>1</v>
      </c>
      <c r="AX55" s="2" t="b">
        <v>0</v>
      </c>
      <c r="AY55" s="2" t="s">
        <v>316</v>
      </c>
      <c r="AZ55" s="2"/>
      <c r="BA55" s="2" t="s">
        <v>61</v>
      </c>
      <c r="BB55" s="2" t="b">
        <f>IF(RaceIgnoreSrc,TRUE,HRBoK)</f>
        <v>0</v>
      </c>
      <c r="BC55" s="2"/>
      <c r="BD55" s="2" t="b">
        <f t="shared" si="8"/>
        <v>0</v>
      </c>
      <c r="BE55" s="11">
        <f t="shared" si="2"/>
        <v>39</v>
      </c>
      <c r="BF55" s="2">
        <f t="shared" si="3"/>
        <v>83</v>
      </c>
      <c r="BG55" s="12" t="str">
        <f t="shared" si="6"/>
        <v>Elan [XPH]</v>
      </c>
      <c r="BH55" s="1" t="str">
        <f t="shared" si="9"/>
        <v/>
      </c>
      <c r="BI55" s="1"/>
      <c r="BJ55" s="1" t="s">
        <v>452</v>
      </c>
      <c r="BK55" s="1">
        <f>MATCH(TypeBase,$BJ$57:$BJ$75,0)</f>
        <v>11</v>
      </c>
      <c r="BL55" s="1"/>
      <c r="BM55" s="1"/>
      <c r="BN55" s="1"/>
      <c r="BO55" s="1"/>
      <c r="BP55" s="1"/>
      <c r="BQ55" s="1"/>
      <c r="BR55" s="1"/>
      <c r="BS55" s="2"/>
    </row>
    <row r="56" spans="1:71" ht="13.5" thickBot="1" x14ac:dyDescent="0.25">
      <c r="A56" s="11" t="s">
        <v>453</v>
      </c>
      <c r="B56" s="2"/>
      <c r="C56" s="2" t="s">
        <v>65</v>
      </c>
      <c r="D56" s="2" t="s">
        <v>418</v>
      </c>
      <c r="E56" s="2"/>
      <c r="F56" s="2">
        <v>2</v>
      </c>
      <c r="G56" s="2">
        <v>30</v>
      </c>
      <c r="H56" s="2"/>
      <c r="I56" s="2"/>
      <c r="J56" s="2"/>
      <c r="K56" s="2"/>
      <c r="L56" s="2"/>
      <c r="M56" s="2">
        <v>2</v>
      </c>
      <c r="N56" s="2" t="s">
        <v>286</v>
      </c>
      <c r="O56" s="2"/>
      <c r="P56" s="2" t="s">
        <v>61</v>
      </c>
      <c r="Q56" s="2"/>
      <c r="R56" s="2"/>
      <c r="S56" s="2" t="s">
        <v>115</v>
      </c>
      <c r="T56" s="2">
        <v>60</v>
      </c>
      <c r="U56" s="5"/>
      <c r="V56" s="2" t="s">
        <v>420</v>
      </c>
      <c r="W56" s="2" t="s">
        <v>61</v>
      </c>
      <c r="X56" s="2"/>
      <c r="Y56" s="2">
        <f>11+ClassLvl</f>
        <v>11</v>
      </c>
      <c r="Z56" s="2"/>
      <c r="AA56" s="5"/>
      <c r="AB56" s="5"/>
      <c r="AC56" s="5"/>
      <c r="AD56" s="2"/>
      <c r="AE56" s="2">
        <v>2</v>
      </c>
      <c r="AF56" s="2"/>
      <c r="AG56" s="2"/>
      <c r="AH56" s="2">
        <v>-2</v>
      </c>
      <c r="AI56" s="2">
        <v>2</v>
      </c>
      <c r="AJ56" s="2" t="s">
        <v>440</v>
      </c>
      <c r="AK56" s="2"/>
      <c r="AL56" s="2" t="s">
        <v>151</v>
      </c>
      <c r="AM56" s="2"/>
      <c r="AN56" s="2">
        <v>4</v>
      </c>
      <c r="AO56" s="5"/>
      <c r="AP56" s="2">
        <v>2</v>
      </c>
      <c r="AQ56" s="2" t="s">
        <v>140</v>
      </c>
      <c r="AR56" s="2" t="s">
        <v>61</v>
      </c>
      <c r="AS56" s="2" t="s">
        <v>61</v>
      </c>
      <c r="AT56" s="2" t="s">
        <v>61</v>
      </c>
      <c r="AU56" s="5"/>
      <c r="AV56" s="2" t="b">
        <f t="shared" si="7"/>
        <v>1</v>
      </c>
      <c r="AX56" s="2" t="b">
        <v>0</v>
      </c>
      <c r="AY56" s="2" t="s">
        <v>316</v>
      </c>
      <c r="AZ56" s="2"/>
      <c r="BA56" s="2" t="s">
        <v>61</v>
      </c>
      <c r="BB56" s="2" t="b">
        <f>IF(RaceIgnoreSrc,TRUE,HRBoK)</f>
        <v>0</v>
      </c>
      <c r="BC56" s="2"/>
      <c r="BD56" s="2" t="b">
        <f t="shared" si="8"/>
        <v>0</v>
      </c>
      <c r="BE56" s="11">
        <f t="shared" si="2"/>
        <v>39</v>
      </c>
      <c r="BF56" s="2">
        <f t="shared" si="3"/>
        <v>84</v>
      </c>
      <c r="BG56" s="12" t="str">
        <f t="shared" si="6"/>
        <v>Elf, Aquatic [MM]</v>
      </c>
      <c r="BH56" s="1" t="str">
        <f t="shared" si="9"/>
        <v/>
      </c>
      <c r="BI56" s="1"/>
      <c r="BJ56" s="1"/>
      <c r="BK56" s="1"/>
      <c r="BL56" s="1"/>
      <c r="BM56" s="1"/>
      <c r="BN56" s="1"/>
      <c r="BO56" s="1"/>
      <c r="BP56" s="1"/>
      <c r="BQ56" s="1"/>
      <c r="BR56" s="1"/>
      <c r="BS56" s="2"/>
    </row>
    <row r="57" spans="1:71" ht="12.75" x14ac:dyDescent="0.2">
      <c r="A57" s="11" t="s">
        <v>454</v>
      </c>
      <c r="B57" s="2"/>
      <c r="C57" s="2" t="s">
        <v>126</v>
      </c>
      <c r="D57" s="2" t="s">
        <v>418</v>
      </c>
      <c r="E57" s="2"/>
      <c r="F57" s="2">
        <v>3</v>
      </c>
      <c r="G57" s="2">
        <v>50</v>
      </c>
      <c r="H57" s="2"/>
      <c r="I57" s="2"/>
      <c r="J57" s="2"/>
      <c r="K57" s="2"/>
      <c r="L57" s="2"/>
      <c r="M57" s="2">
        <v>5</v>
      </c>
      <c r="N57" s="2" t="s">
        <v>455</v>
      </c>
      <c r="O57" s="2"/>
      <c r="P57" s="2" t="s">
        <v>61</v>
      </c>
      <c r="Q57" s="2"/>
      <c r="R57" s="2"/>
      <c r="S57" s="2" t="s">
        <v>115</v>
      </c>
      <c r="T57" s="2">
        <v>60</v>
      </c>
      <c r="U57" s="5"/>
      <c r="V57" s="2" t="s">
        <v>456</v>
      </c>
      <c r="W57" s="2" t="s">
        <v>61</v>
      </c>
      <c r="X57" s="2"/>
      <c r="Y57" s="2"/>
      <c r="Z57" s="2"/>
      <c r="AA57" s="5"/>
      <c r="AB57" s="5"/>
      <c r="AC57" s="5"/>
      <c r="AD57" s="2">
        <v>8</v>
      </c>
      <c r="AE57" s="2">
        <v>2</v>
      </c>
      <c r="AF57" s="2">
        <v>6</v>
      </c>
      <c r="AG57" s="2">
        <v>2</v>
      </c>
      <c r="AH57" s="2"/>
      <c r="AI57" s="2">
        <v>2</v>
      </c>
      <c r="AJ57" s="2" t="s">
        <v>457</v>
      </c>
      <c r="AK57" s="2"/>
      <c r="AL57" s="2" t="s">
        <v>458</v>
      </c>
      <c r="AM57" s="2" t="s">
        <v>153</v>
      </c>
      <c r="AN57" s="2">
        <v>3</v>
      </c>
      <c r="AO57" s="5"/>
      <c r="AP57" s="2">
        <v>5</v>
      </c>
      <c r="AQ57" s="2" t="s">
        <v>459</v>
      </c>
      <c r="AR57" s="2" t="s">
        <v>61</v>
      </c>
      <c r="AS57" s="2" t="s">
        <v>61</v>
      </c>
      <c r="AT57" s="2" t="s">
        <v>61</v>
      </c>
      <c r="AU57" s="5"/>
      <c r="AV57" s="2" t="b">
        <f t="shared" si="7"/>
        <v>1</v>
      </c>
      <c r="AX57" s="2" t="b">
        <v>0</v>
      </c>
      <c r="AY57" s="2" t="s">
        <v>133</v>
      </c>
      <c r="AZ57" s="2">
        <v>42</v>
      </c>
      <c r="BA57" s="2" t="s">
        <v>61</v>
      </c>
      <c r="BB57" s="2" t="b">
        <f>IF(RaceIgnoreSrc,TRUE,HRMM3)</f>
        <v>1</v>
      </c>
      <c r="BC57" s="2"/>
      <c r="BD57" s="2" t="b">
        <f t="shared" si="8"/>
        <v>1</v>
      </c>
      <c r="BE57" s="11">
        <f t="shared" si="2"/>
        <v>40</v>
      </c>
      <c r="BF57" s="2">
        <f t="shared" si="3"/>
        <v>85</v>
      </c>
      <c r="BG57" s="12" t="str">
        <f t="shared" si="6"/>
        <v>Elf, Deepwyrm Drow [DrM]</v>
      </c>
      <c r="BH57" s="1" t="str">
        <f t="shared" si="9"/>
        <v/>
      </c>
      <c r="BI57" s="1"/>
      <c r="BJ57" s="20" t="s">
        <v>441</v>
      </c>
      <c r="BK57" s="21" t="s">
        <v>460</v>
      </c>
      <c r="BL57" s="21" t="s">
        <v>6</v>
      </c>
      <c r="BM57" s="21" t="s">
        <v>461</v>
      </c>
      <c r="BN57" s="21" t="s">
        <v>462</v>
      </c>
      <c r="BO57" s="21" t="s">
        <v>463</v>
      </c>
      <c r="BP57" s="21" t="s">
        <v>464</v>
      </c>
      <c r="BQ57" s="22" t="s">
        <v>465</v>
      </c>
      <c r="BR57" s="1"/>
      <c r="BS57" s="14" t="s">
        <v>441</v>
      </c>
    </row>
    <row r="58" spans="1:71" ht="12.75" x14ac:dyDescent="0.2">
      <c r="A58" s="11" t="s">
        <v>466</v>
      </c>
      <c r="B58" s="2"/>
      <c r="C58" s="2" t="str">
        <f>IF(MCCell&gt;=9,"Large","Medium")</f>
        <v>Medium</v>
      </c>
      <c r="D58" s="2" t="s">
        <v>77</v>
      </c>
      <c r="E58" s="2"/>
      <c r="F58" s="2">
        <f>1*(MCCell&gt;=1)+1*(MCCell&gt;=2)+1*(MCCell&gt;=4)+1*(MCCell&gt;=6)+1*(MCCell&gt;=8)+1*(MCCell&gt;=10)</f>
        <v>0</v>
      </c>
      <c r="G58" s="2">
        <v>30</v>
      </c>
      <c r="H58" s="2"/>
      <c r="I58" s="2"/>
      <c r="J58" s="2"/>
      <c r="K58" s="2"/>
      <c r="L58" s="2"/>
      <c r="M58" s="2">
        <f>1*(MCCell&gt;=2)+2*(MCCell&gt;=7)+2*(MCCell&gt;=10)</f>
        <v>0</v>
      </c>
      <c r="N58" s="2" t="str">
        <f>IF(MCCell&gt;=1,"2 Claws+"&amp;IF(MCCell&gt;=7,5,4)&amp;"+0+1","")&amp;IF(MCCell&gt;=3,",Bite+"&amp;IF(MCCell&gt;=9,6,5)&amp;"+0+0","")</f>
        <v/>
      </c>
      <c r="O58" s="2"/>
      <c r="P58" s="2" t="s">
        <v>467</v>
      </c>
      <c r="Q58" s="2"/>
      <c r="R58" s="2"/>
      <c r="S58" s="2"/>
      <c r="T58" s="2"/>
      <c r="U58" s="5"/>
      <c r="V58" s="2" t="str">
        <f>IF(MCCell&gt;=5,"poison, ","")&amp;"sleep"</f>
        <v>sleep</v>
      </c>
      <c r="W58" s="2" t="s">
        <v>61</v>
      </c>
      <c r="X58" s="2" t="str">
        <f>IF(MCCell&gt;=10,"acid 20, cold 20, electricity 20, fire 20",IF(MCCell&gt;=5,"acid 10, cold 10, electricity 10, fire 10",IF(MCCell&gt;=1,"acid 5, cold 5, electricity 5, fire 5","")))</f>
        <v/>
      </c>
      <c r="Y58" s="2"/>
      <c r="Z58" s="2"/>
      <c r="AA58" s="5"/>
      <c r="AB58" s="5"/>
      <c r="AC58" s="5"/>
      <c r="AD58" s="2">
        <f>2*((MCCell&gt;=2)+(MCCell&gt;=4)+(MCCell&gt;=6)+(MCCell&gt;=7)+(MCCell&gt;=9)+(MCCell&gt;=10))</f>
        <v>0</v>
      </c>
      <c r="AE58" s="2">
        <f>2*((MCCell&gt;=3)+(MCCell&gt;=8))</f>
        <v>0</v>
      </c>
      <c r="AF58" s="2">
        <f>2*(MCCell&gt;=5)</f>
        <v>0</v>
      </c>
      <c r="AG58" s="2">
        <f>2*(MCCell&gt;=4)</f>
        <v>0</v>
      </c>
      <c r="AH58" s="2"/>
      <c r="AI58" s="2"/>
      <c r="AJ58" s="2" t="s">
        <v>468</v>
      </c>
      <c r="AK58" s="2"/>
      <c r="AL58" s="2" t="s">
        <v>469</v>
      </c>
      <c r="AM58" s="2" t="s">
        <v>470</v>
      </c>
      <c r="AN58" s="2">
        <f>1+1*(MCCell&gt;=2)+1*(MCCell&gt;=4)+1*(MCCell&gt;=7)+1*(MCCell&gt;=9)</f>
        <v>1</v>
      </c>
      <c r="AO58" s="5"/>
      <c r="AP58" s="2">
        <f>1+1*(MCCell&gt;=4)+1*(MCCell&gt;=7)+1*(MCCell&gt;=10)</f>
        <v>1</v>
      </c>
      <c r="AQ58" s="2" t="s">
        <v>471</v>
      </c>
      <c r="AR58" s="2" t="s">
        <v>61</v>
      </c>
      <c r="AS58" s="2" t="s">
        <v>61</v>
      </c>
      <c r="AT58" s="2" t="s">
        <v>61</v>
      </c>
      <c r="AU58" s="5"/>
      <c r="AV58" s="2" t="b">
        <f t="shared" si="7"/>
        <v>1</v>
      </c>
      <c r="AX58" s="2" t="b">
        <v>0</v>
      </c>
      <c r="AY58" s="2" t="s">
        <v>472</v>
      </c>
      <c r="AZ58" s="2">
        <v>8</v>
      </c>
      <c r="BA58" s="2" t="s">
        <v>73</v>
      </c>
      <c r="BB58" s="2" t="b">
        <f>IF(RaceIgnoreSrc,TRUE,HRChR)</f>
        <v>0</v>
      </c>
      <c r="BC58" s="2"/>
      <c r="BD58" s="2" t="b">
        <f t="shared" si="8"/>
        <v>0</v>
      </c>
      <c r="BE58" s="11">
        <f t="shared" si="2"/>
        <v>40</v>
      </c>
      <c r="BF58" s="2">
        <f t="shared" si="3"/>
        <v>86</v>
      </c>
      <c r="BG58" s="12" t="str">
        <f t="shared" si="6"/>
        <v>Elf, Drow [MM]</v>
      </c>
      <c r="BH58" s="1" t="str">
        <f t="shared" si="9"/>
        <v>Dancing Lights (Cl 6)</v>
      </c>
      <c r="BI58" s="1"/>
      <c r="BJ58" s="28"/>
      <c r="BK58" s="29"/>
      <c r="BL58" s="29"/>
      <c r="BM58" s="29"/>
      <c r="BN58" s="29"/>
      <c r="BO58" s="29"/>
      <c r="BP58" s="29"/>
      <c r="BQ58" s="30"/>
      <c r="BR58" s="1"/>
      <c r="BS58" s="31"/>
    </row>
    <row r="59" spans="1:71" ht="12.75" x14ac:dyDescent="0.2">
      <c r="A59" s="11" t="s">
        <v>473</v>
      </c>
      <c r="B59" s="2"/>
      <c r="C59" s="2" t="str">
        <f>IF($BC59,INDEX(TblRaceInfo,$AW59,COLUMN()),"Medium")</f>
        <v>Medium</v>
      </c>
      <c r="D59" s="2" t="s">
        <v>137</v>
      </c>
      <c r="E59" s="2" t="str">
        <f>"Dragonblood"&amp;IF($BC59,","&amp;INDEX(TblRaceInfo,$AW59,COLUMN()),"")</f>
        <v>Dragonblood</v>
      </c>
      <c r="F59" s="2" t="str">
        <f>IF($BC59,INDEX(TblRaceInfo,$AW59,COLUMN()),"")</f>
        <v/>
      </c>
      <c r="G59" s="2">
        <f>IF($BC59,INDEX(TblRaceInfo,$AW59,COLUMN()),0)</f>
        <v>0</v>
      </c>
      <c r="H59" s="2">
        <f>IF($BC59,INDEX(TblRaceInfo,$AW59,COLUMN()),0)</f>
        <v>0</v>
      </c>
      <c r="I59" s="2">
        <f>IF($BC59,INDEX(TblRaceInfo,$AW59,COLUMN()),0)</f>
        <v>0</v>
      </c>
      <c r="J59" s="2">
        <f>IF($BC59,MAX(IF(DragonbornAspect="Wings (Ex)",30,0),INDEX(TblRaceInfo,$AW59,COLUMN())),0)</f>
        <v>0</v>
      </c>
      <c r="K59" s="2" t="str">
        <f>IF($BC59,IF(DragonbornAspect="Wings (Ex)",IF(HitDice&gt;=6,IF(FtImprovedFlight,"good","average"),"glide"),""),"")</f>
        <v/>
      </c>
      <c r="L59" s="2">
        <f>IF($BC59,INDEX(TblRaceInfo,$AW59,COLUMN()),0)</f>
        <v>0</v>
      </c>
      <c r="M59" s="2"/>
      <c r="N59" s="2"/>
      <c r="O59" s="2"/>
      <c r="P59" s="2" t="s">
        <v>61</v>
      </c>
      <c r="Q59" s="2"/>
      <c r="R59" s="2"/>
      <c r="S59" s="2" t="str">
        <f>IF($BC59,IF(DragonbornAspect="Mind (Ex)",IF(HitDice&gt;9,"superior","normal"),""),"")</f>
        <v/>
      </c>
      <c r="T59" s="2">
        <f>IF($BC59,IF(DragonbornAspect="Mind (Ex)",30*((HitDice&gt;=1)+(HitDice&gt;=6)+(HitDice&gt;=9)+(HitDice&gt;=12)),0),0)</f>
        <v>0</v>
      </c>
      <c r="U59" s="5"/>
      <c r="V59" s="2" t="str">
        <f>IF($BC59,IF(DragonbornAspect="Mind (Ex)","paralysis, magic sleep effect, ",""),"")&amp;"frightful presence of dragons"</f>
        <v>frightful presence of dragons</v>
      </c>
      <c r="W59" s="2" t="s">
        <v>61</v>
      </c>
      <c r="X59" s="2" t="s">
        <v>61</v>
      </c>
      <c r="Y59" s="2"/>
      <c r="Z59" s="2"/>
      <c r="AA59" s="5"/>
      <c r="AB59" s="5"/>
      <c r="AC59" s="5"/>
      <c r="AD59" s="2">
        <f>IF($BC59,INDEX(TblRaceInfo,$AW59,COLUMN()),0)</f>
        <v>0</v>
      </c>
      <c r="AE59" s="2">
        <f>IF($BC59,INDEX(TblRaceInfo,$AW59,COLUMN()),0)-2</f>
        <v>-2</v>
      </c>
      <c r="AF59" s="2">
        <f>IF($BC59,INDEX(TblRaceInfo,$AW59,COLUMN()),0)+2</f>
        <v>2</v>
      </c>
      <c r="AG59" s="2">
        <f>IF($BC59,INDEX(TblRaceInfo,$AW59,COLUMN()),0)</f>
        <v>0</v>
      </c>
      <c r="AH59" s="2">
        <f>IF($BC59,INDEX(TblRaceInfo,$AW59,COLUMN()),0)</f>
        <v>0</v>
      </c>
      <c r="AI59" s="2">
        <f>IF($BC59,INDEX(TblRaceInfo,$AW59,COLUMN()),0)</f>
        <v>0</v>
      </c>
      <c r="AJ59" s="2"/>
      <c r="AK59" s="2"/>
      <c r="AL59" s="2" t="str">
        <f>"Draconic"&amp;IF($BC59,", "&amp;CLEAN(INDEX(TblRaceInfo,$AW59,COLUMN())),"")</f>
        <v>Draconic</v>
      </c>
      <c r="AM59" s="2" t="str">
        <f>IF($BC59,CLEAN(INDEX(TblRaceInfo,$AW59,COLUMN())),"")</f>
        <v/>
      </c>
      <c r="AN59" s="2">
        <f>IF($BC59,INDEX(TblRaceInfo,$AW59,COLUMN()),0)</f>
        <v>0</v>
      </c>
      <c r="AO59" s="5"/>
      <c r="AP59" s="2">
        <f>IF($BC59,INDEX(TblRaceInfo,$AW59,COLUMN()),0)</f>
        <v>0</v>
      </c>
      <c r="AQ59" s="2" t="str">
        <f>IF($BC59,IF(CLEAN(INDEX(TblRaceInfo,$AW59,COLUMN()))="Any","Any",IF(CLEAN(INDEX(TblRaceInfo,$AW59,COLUMN()))="Fighter","Fighter",CLEAN(INDEX(TblRaceInfo,$AW59,COLUMN()))&amp;IF(LENB(CLEAN(INDEX(TblRaceInfo,$AW59,COLUMN())))&gt;0,", ","")&amp;"Fighter")),"")</f>
        <v/>
      </c>
      <c r="AR59" s="2" t="s">
        <v>61</v>
      </c>
      <c r="AS59" s="2" t="s">
        <v>61</v>
      </c>
      <c r="AT59" s="2" t="s">
        <v>61</v>
      </c>
      <c r="AU59" s="5"/>
      <c r="AV59" s="2" t="b">
        <f t="shared" si="7"/>
        <v>1</v>
      </c>
      <c r="AW59" s="1" t="str">
        <f>IF($BC59,MATCH(FRaceCurrent,RaceName,0),"")</f>
        <v/>
      </c>
      <c r="AX59" s="2" t="b">
        <v>0</v>
      </c>
      <c r="AY59" s="2" t="s">
        <v>474</v>
      </c>
      <c r="AZ59" s="2">
        <v>5</v>
      </c>
      <c r="BA59" s="2" t="s">
        <v>61</v>
      </c>
      <c r="BB59" s="2" t="b">
        <f>IF(RaceIgnoreSrc,TRUE,HRRotD)</f>
        <v>1</v>
      </c>
      <c r="BC59" s="2" t="b">
        <f>LENB(FRaceCurrent)&gt;0</f>
        <v>0</v>
      </c>
      <c r="BD59" s="2" t="b">
        <f t="shared" si="8"/>
        <v>1</v>
      </c>
      <c r="BE59" s="11">
        <f t="shared" si="2"/>
        <v>41</v>
      </c>
      <c r="BF59" s="2">
        <f t="shared" si="3"/>
        <v>87</v>
      </c>
      <c r="BG59" s="12" t="str">
        <f t="shared" si="6"/>
        <v>Elf, Forestlord [DrM]</v>
      </c>
      <c r="BH59" s="1" t="str">
        <f t="shared" si="9"/>
        <v/>
      </c>
      <c r="BI59" s="1"/>
      <c r="BJ59" s="11" t="s">
        <v>349</v>
      </c>
      <c r="BK59" s="2">
        <v>5000</v>
      </c>
      <c r="BL59" s="2">
        <v>8</v>
      </c>
      <c r="BM59" s="2">
        <v>0.75</v>
      </c>
      <c r="BN59" s="2">
        <v>0.34</v>
      </c>
      <c r="BO59" s="2">
        <v>0.34</v>
      </c>
      <c r="BP59" s="2">
        <v>0.5</v>
      </c>
      <c r="BQ59" s="12">
        <v>2</v>
      </c>
      <c r="BR59" s="1"/>
      <c r="BS59" s="15" t="s">
        <v>349</v>
      </c>
    </row>
    <row r="60" spans="1:71" ht="12.75" x14ac:dyDescent="0.2">
      <c r="A60" s="11" t="s">
        <v>475</v>
      </c>
      <c r="B60" s="2"/>
      <c r="C60" s="2" t="s">
        <v>101</v>
      </c>
      <c r="D60" s="2" t="s">
        <v>66</v>
      </c>
      <c r="E60" s="2"/>
      <c r="F60" s="2"/>
      <c r="G60" s="2">
        <v>20</v>
      </c>
      <c r="H60" s="2"/>
      <c r="I60" s="2"/>
      <c r="J60" s="2"/>
      <c r="K60" s="2"/>
      <c r="L60" s="2"/>
      <c r="M60" s="2">
        <v>3</v>
      </c>
      <c r="N60" s="2"/>
      <c r="O60" s="2"/>
      <c r="P60" s="2" t="s">
        <v>61</v>
      </c>
      <c r="Q60" s="2"/>
      <c r="R60" s="2"/>
      <c r="S60" s="2"/>
      <c r="T60" s="2"/>
      <c r="U60" s="5"/>
      <c r="V60" s="2"/>
      <c r="W60" s="2" t="s">
        <v>61</v>
      </c>
      <c r="X60" s="2" t="s">
        <v>61</v>
      </c>
      <c r="Y60" s="2"/>
      <c r="Z60" s="2"/>
      <c r="AA60" s="5"/>
      <c r="AB60" s="5"/>
      <c r="AC60" s="5"/>
      <c r="AD60" s="2">
        <v>-2</v>
      </c>
      <c r="AE60" s="2"/>
      <c r="AF60" s="2"/>
      <c r="AG60" s="2"/>
      <c r="AH60" s="2">
        <v>-2</v>
      </c>
      <c r="AI60" s="2">
        <v>2</v>
      </c>
      <c r="AJ60" s="2" t="s">
        <v>476</v>
      </c>
      <c r="AK60" s="2"/>
      <c r="AL60" s="2" t="s">
        <v>151</v>
      </c>
      <c r="AM60" s="2" t="s">
        <v>477</v>
      </c>
      <c r="AN60" s="2"/>
      <c r="AO60" s="5"/>
      <c r="AP60" s="2">
        <v>1</v>
      </c>
      <c r="AQ60" s="2" t="s">
        <v>478</v>
      </c>
      <c r="AR60" s="2" t="s">
        <v>479</v>
      </c>
      <c r="AS60" s="2" t="s">
        <v>480</v>
      </c>
      <c r="AT60" s="2" t="s">
        <v>481</v>
      </c>
      <c r="AU60" s="5"/>
      <c r="AV60" s="2" t="b">
        <f t="shared" si="7"/>
        <v>1</v>
      </c>
      <c r="AW60" s="1"/>
      <c r="AX60" s="2" t="b">
        <v>0</v>
      </c>
      <c r="AY60" s="2" t="s">
        <v>239</v>
      </c>
      <c r="AZ60" s="2">
        <v>194</v>
      </c>
      <c r="BA60" s="2" t="s">
        <v>61</v>
      </c>
      <c r="BB60" s="2" t="b">
        <f>IF(RaceIgnoreSrc,TRUE,HRXPH)</f>
        <v>1</v>
      </c>
      <c r="BC60" s="2"/>
      <c r="BD60" s="2" t="b">
        <f t="shared" si="8"/>
        <v>1</v>
      </c>
      <c r="BE60" s="11">
        <f t="shared" si="2"/>
        <v>42</v>
      </c>
      <c r="BF60" s="2">
        <f t="shared" si="3"/>
        <v>88</v>
      </c>
      <c r="BG60" s="12" t="str">
        <f t="shared" si="6"/>
        <v>Elf, Gray [MM]</v>
      </c>
      <c r="BH60" s="1" t="str">
        <f t="shared" si="9"/>
        <v/>
      </c>
      <c r="BI60" s="1"/>
      <c r="BJ60" s="11" t="s">
        <v>482</v>
      </c>
      <c r="BK60" s="2">
        <v>1000</v>
      </c>
      <c r="BL60" s="2">
        <v>8</v>
      </c>
      <c r="BM60" s="2">
        <v>0.75</v>
      </c>
      <c r="BN60" s="2">
        <v>0.5</v>
      </c>
      <c r="BO60" s="2">
        <v>0.5</v>
      </c>
      <c r="BP60" s="2">
        <v>0.34</v>
      </c>
      <c r="BQ60" s="12">
        <v>2</v>
      </c>
      <c r="BR60" s="1"/>
      <c r="BS60" s="15" t="s">
        <v>482</v>
      </c>
    </row>
    <row r="61" spans="1:71" ht="12.75" x14ac:dyDescent="0.2">
      <c r="A61" s="11" t="s">
        <v>483</v>
      </c>
      <c r="B61" s="2"/>
      <c r="C61" s="2" t="s">
        <v>65</v>
      </c>
      <c r="D61" s="2" t="s">
        <v>77</v>
      </c>
      <c r="E61" s="2" t="s">
        <v>484</v>
      </c>
      <c r="F61" s="2">
        <v>5</v>
      </c>
      <c r="G61" s="2">
        <v>30</v>
      </c>
      <c r="H61" s="2"/>
      <c r="I61" s="2"/>
      <c r="J61" s="2"/>
      <c r="K61" s="2"/>
      <c r="L61" s="2"/>
      <c r="M61" s="2">
        <v>1</v>
      </c>
      <c r="N61" s="2" t="s">
        <v>485</v>
      </c>
      <c r="O61" s="2"/>
      <c r="P61" s="2" t="s">
        <v>486</v>
      </c>
      <c r="Q61" s="2"/>
      <c r="R61" s="2"/>
      <c r="S61" s="2"/>
      <c r="T61" s="2"/>
      <c r="U61" s="5"/>
      <c r="V61" s="2" t="s">
        <v>487</v>
      </c>
      <c r="W61" s="2" t="s">
        <v>61</v>
      </c>
      <c r="X61" s="2" t="s">
        <v>488</v>
      </c>
      <c r="Y61" s="2">
        <f>15+ClassLvl</f>
        <v>15</v>
      </c>
      <c r="Z61" s="2" t="s">
        <v>96</v>
      </c>
      <c r="AA61" s="5"/>
      <c r="AB61" s="5"/>
      <c r="AC61" s="5"/>
      <c r="AD61" s="2">
        <v>4</v>
      </c>
      <c r="AE61" s="2">
        <v>4</v>
      </c>
      <c r="AF61" s="2">
        <v>4</v>
      </c>
      <c r="AG61" s="2">
        <v>4</v>
      </c>
      <c r="AH61" s="2">
        <v>0</v>
      </c>
      <c r="AI61" s="2">
        <v>-2</v>
      </c>
      <c r="AJ61" s="2" t="s">
        <v>489</v>
      </c>
      <c r="AK61" s="2" t="s">
        <v>490</v>
      </c>
      <c r="AL61" s="2" t="s">
        <v>491</v>
      </c>
      <c r="AM61" s="2" t="s">
        <v>231</v>
      </c>
      <c r="AN61" s="2">
        <v>4</v>
      </c>
      <c r="AO61" s="5"/>
      <c r="AP61" s="2">
        <v>3</v>
      </c>
      <c r="AQ61" s="2" t="s">
        <v>471</v>
      </c>
      <c r="AR61" s="2" t="s">
        <v>61</v>
      </c>
      <c r="AS61" s="2" t="s">
        <v>61</v>
      </c>
      <c r="AT61" s="2" t="s">
        <v>61</v>
      </c>
      <c r="AU61" s="5"/>
      <c r="AV61" s="2" t="b">
        <f t="shared" si="7"/>
        <v>1</v>
      </c>
      <c r="AX61" s="2" t="b">
        <v>1</v>
      </c>
      <c r="AY61" s="2" t="s">
        <v>103</v>
      </c>
      <c r="AZ61" s="2">
        <v>124</v>
      </c>
      <c r="BA61" s="2" t="s">
        <v>61</v>
      </c>
      <c r="BB61" s="2" t="b">
        <f>IF(RaceIgnoreSrc,TRUE,HRMM2)</f>
        <v>1</v>
      </c>
      <c r="BC61" s="2"/>
      <c r="BD61" s="2" t="b">
        <f t="shared" si="8"/>
        <v>1</v>
      </c>
      <c r="BE61" s="11">
        <f t="shared" si="2"/>
        <v>43</v>
      </c>
      <c r="BF61" s="2">
        <f t="shared" si="3"/>
        <v>89</v>
      </c>
      <c r="BG61" s="12" t="str">
        <f t="shared" si="6"/>
        <v>Elf, High [PH]</v>
      </c>
      <c r="BH61" s="1" t="str">
        <f t="shared" si="9"/>
        <v>Darkness (3/Day); Desecrate, Enlarge(Self Only), Invisibility, Unholy Blight(Dc 9+Spelllvl)</v>
      </c>
      <c r="BI61" s="1"/>
      <c r="BJ61" s="11" t="s">
        <v>492</v>
      </c>
      <c r="BK61" s="2">
        <v>7000</v>
      </c>
      <c r="BL61" s="2">
        <v>10</v>
      </c>
      <c r="BM61" s="2">
        <v>0.75</v>
      </c>
      <c r="BN61" s="2">
        <v>0.34</v>
      </c>
      <c r="BO61" s="2">
        <v>0.34</v>
      </c>
      <c r="BP61" s="2">
        <v>0.34</v>
      </c>
      <c r="BQ61" s="12">
        <v>2</v>
      </c>
      <c r="BR61" s="1"/>
      <c r="BS61" s="15" t="s">
        <v>492</v>
      </c>
    </row>
    <row r="62" spans="1:71" ht="12.75" x14ac:dyDescent="0.2">
      <c r="A62" s="11" t="s">
        <v>493</v>
      </c>
      <c r="B62" s="2"/>
      <c r="C62" s="2" t="s">
        <v>65</v>
      </c>
      <c r="D62" s="2" t="s">
        <v>400</v>
      </c>
      <c r="E62" s="2" t="s">
        <v>494</v>
      </c>
      <c r="F62" s="2"/>
      <c r="G62" s="2">
        <v>30</v>
      </c>
      <c r="H62" s="2"/>
      <c r="I62" s="2"/>
      <c r="J62" s="2"/>
      <c r="K62" s="2"/>
      <c r="L62" s="2"/>
      <c r="M62" s="2"/>
      <c r="N62" s="2"/>
      <c r="O62" s="2"/>
      <c r="P62" s="2"/>
      <c r="Q62" s="2"/>
      <c r="R62" s="2"/>
      <c r="S62" s="2" t="s">
        <v>115</v>
      </c>
      <c r="T62" s="2"/>
      <c r="U62" s="5"/>
      <c r="V62" s="2"/>
      <c r="W62" s="2"/>
      <c r="X62" s="2"/>
      <c r="Y62" s="2"/>
      <c r="Z62" s="2"/>
      <c r="AA62" s="5"/>
      <c r="AB62" s="5">
        <v>1</v>
      </c>
      <c r="AC62" s="5"/>
      <c r="AD62" s="2"/>
      <c r="AE62" s="2"/>
      <c r="AF62" s="2">
        <v>2</v>
      </c>
      <c r="AG62" s="2">
        <v>-2</v>
      </c>
      <c r="AH62" s="2"/>
      <c r="AI62" s="2"/>
      <c r="AJ62" s="2"/>
      <c r="AK62" s="2"/>
      <c r="AL62" s="2" t="s">
        <v>495</v>
      </c>
      <c r="AM62" s="2" t="s">
        <v>496</v>
      </c>
      <c r="AN62" s="2"/>
      <c r="AO62" s="5"/>
      <c r="AP62" s="2"/>
      <c r="AQ62" s="2" t="s">
        <v>497</v>
      </c>
      <c r="AR62" s="2" t="s">
        <v>498</v>
      </c>
      <c r="AS62" s="2" t="s">
        <v>499</v>
      </c>
      <c r="AT62" s="2" t="s">
        <v>500</v>
      </c>
      <c r="AU62" s="5"/>
      <c r="AV62" s="2" t="b">
        <f t="shared" si="7"/>
        <v>1</v>
      </c>
      <c r="AX62" s="2" t="b">
        <v>0</v>
      </c>
      <c r="AY62" s="2" t="s">
        <v>175</v>
      </c>
      <c r="AZ62" s="2">
        <v>10</v>
      </c>
      <c r="BA62" s="2"/>
      <c r="BB62" s="2" t="b">
        <f>IF(RaceIgnoreSrc,TRUE,HRMoI)</f>
        <v>1</v>
      </c>
      <c r="BC62" s="2"/>
      <c r="BD62" s="2" t="b">
        <f t="shared" si="8"/>
        <v>1</v>
      </c>
      <c r="BE62" s="11">
        <f t="shared" si="2"/>
        <v>44</v>
      </c>
      <c r="BF62" s="2">
        <f t="shared" si="3"/>
        <v>92</v>
      </c>
      <c r="BG62" s="12" t="str">
        <f t="shared" si="6"/>
        <v>Elf, Painted [Sand]</v>
      </c>
      <c r="BH62" s="1"/>
      <c r="BI62" s="1"/>
      <c r="BJ62" s="11" t="s">
        <v>501</v>
      </c>
      <c r="BK62" s="2">
        <v>7000</v>
      </c>
      <c r="BL62" s="2">
        <v>12</v>
      </c>
      <c r="BM62" s="2">
        <v>0.5</v>
      </c>
      <c r="BN62" s="2">
        <v>0.34</v>
      </c>
      <c r="BO62" s="2">
        <v>0.34</v>
      </c>
      <c r="BP62" s="2">
        <v>0.5</v>
      </c>
      <c r="BQ62" s="12">
        <v>4</v>
      </c>
      <c r="BR62" s="1"/>
      <c r="BS62" s="15" t="s">
        <v>501</v>
      </c>
    </row>
    <row r="63" spans="1:71" ht="12.75" x14ac:dyDescent="0.2">
      <c r="A63" s="11" t="s">
        <v>502</v>
      </c>
      <c r="B63" s="2"/>
      <c r="C63" s="2" t="s">
        <v>65</v>
      </c>
      <c r="D63" s="2" t="s">
        <v>137</v>
      </c>
      <c r="E63" s="2"/>
      <c r="F63" s="2"/>
      <c r="G63" s="2">
        <v>30</v>
      </c>
      <c r="H63" s="2"/>
      <c r="I63" s="2"/>
      <c r="J63" s="2"/>
      <c r="K63" s="2"/>
      <c r="L63" s="2"/>
      <c r="M63" s="2"/>
      <c r="N63" s="2"/>
      <c r="O63" s="2"/>
      <c r="P63" s="2"/>
      <c r="Q63" s="2"/>
      <c r="R63" s="2"/>
      <c r="S63" s="2"/>
      <c r="T63" s="2">
        <v>60</v>
      </c>
      <c r="U63" s="5"/>
      <c r="V63" s="2"/>
      <c r="W63" s="2"/>
      <c r="X63" s="2"/>
      <c r="Y63" s="2"/>
      <c r="Z63" s="2"/>
      <c r="AA63" s="5"/>
      <c r="AB63" s="5"/>
      <c r="AC63" s="5"/>
      <c r="AD63" s="2"/>
      <c r="AE63" s="2"/>
      <c r="AF63" s="2"/>
      <c r="AG63" s="2"/>
      <c r="AH63" s="2"/>
      <c r="AI63" s="2"/>
      <c r="AJ63" s="2"/>
      <c r="AK63" s="2"/>
      <c r="AL63" s="2" t="s">
        <v>503</v>
      </c>
      <c r="AM63" s="2"/>
      <c r="AN63" s="2"/>
      <c r="AO63" s="5"/>
      <c r="AP63" s="2">
        <v>1</v>
      </c>
      <c r="AQ63" s="2" t="s">
        <v>504</v>
      </c>
      <c r="AR63" s="2"/>
      <c r="AS63" s="2"/>
      <c r="AT63" s="2"/>
      <c r="AU63" s="5"/>
      <c r="AV63" s="2" t="b">
        <f t="shared" si="7"/>
        <v>1</v>
      </c>
      <c r="AX63" s="2" t="b">
        <v>0</v>
      </c>
      <c r="AY63" s="2" t="s">
        <v>505</v>
      </c>
      <c r="AZ63" s="2">
        <v>15</v>
      </c>
      <c r="BA63" s="2"/>
      <c r="BB63" s="2" t="b">
        <f>IF(RaceIgnoreSrc,TRUE,HRDC)</f>
        <v>1</v>
      </c>
      <c r="BC63" s="2"/>
      <c r="BD63" s="2" t="b">
        <f t="shared" si="8"/>
        <v>1</v>
      </c>
      <c r="BE63" s="11">
        <f t="shared" si="2"/>
        <v>45</v>
      </c>
      <c r="BF63" s="2">
        <f t="shared" si="3"/>
        <v>97</v>
      </c>
      <c r="BG63" s="12" t="str">
        <f t="shared" si="6"/>
        <v>Elf, Snow [Frost]</v>
      </c>
      <c r="BH63" s="1" t="str">
        <f t="shared" ref="BH63:BH126" si="11">PROPER($P63)</f>
        <v/>
      </c>
      <c r="BI63" s="1"/>
      <c r="BJ63" s="11" t="s">
        <v>418</v>
      </c>
      <c r="BK63" s="2">
        <v>4000</v>
      </c>
      <c r="BL63" s="2">
        <v>12</v>
      </c>
      <c r="BM63" s="2">
        <v>1</v>
      </c>
      <c r="BN63" s="2">
        <v>0.5</v>
      </c>
      <c r="BO63" s="2">
        <v>0.5</v>
      </c>
      <c r="BP63" s="2">
        <v>0.5</v>
      </c>
      <c r="BQ63" s="12">
        <v>6</v>
      </c>
      <c r="BR63" s="1"/>
      <c r="BS63" s="15" t="s">
        <v>418</v>
      </c>
    </row>
    <row r="64" spans="1:71" ht="12.75" x14ac:dyDescent="0.2">
      <c r="A64" s="11" t="s">
        <v>506</v>
      </c>
      <c r="B64" s="2"/>
      <c r="C64" s="2" t="s">
        <v>101</v>
      </c>
      <c r="D64" s="2" t="s">
        <v>137</v>
      </c>
      <c r="E64" s="2" t="s">
        <v>507</v>
      </c>
      <c r="F64" s="2"/>
      <c r="G64" s="2">
        <v>20</v>
      </c>
      <c r="H64" s="2"/>
      <c r="I64" s="2"/>
      <c r="J64" s="2"/>
      <c r="K64" s="2"/>
      <c r="L64" s="2"/>
      <c r="M64" s="2"/>
      <c r="N64" s="2"/>
      <c r="O64" s="2"/>
      <c r="P64" s="2" t="s">
        <v>61</v>
      </c>
      <c r="Q64" s="2"/>
      <c r="R64" s="2"/>
      <c r="S64" s="2"/>
      <c r="T64" s="2">
        <v>60</v>
      </c>
      <c r="U64" s="5"/>
      <c r="V64" s="2" t="s">
        <v>162</v>
      </c>
      <c r="W64" s="2" t="s">
        <v>61</v>
      </c>
      <c r="X64" s="2" t="s">
        <v>61</v>
      </c>
      <c r="Y64" s="2"/>
      <c r="Z64" s="2"/>
      <c r="AA64" s="5"/>
      <c r="AB64" s="5"/>
      <c r="AC64" s="5"/>
      <c r="AD64" s="2">
        <v>4</v>
      </c>
      <c r="AE64" s="2">
        <v>-2</v>
      </c>
      <c r="AF64" s="2">
        <v>2</v>
      </c>
      <c r="AG64" s="2"/>
      <c r="AH64" s="2"/>
      <c r="AI64" s="2">
        <v>-2</v>
      </c>
      <c r="AJ64" s="2"/>
      <c r="AK64" s="2"/>
      <c r="AL64" s="2" t="s">
        <v>508</v>
      </c>
      <c r="AM64" s="2" t="s">
        <v>342</v>
      </c>
      <c r="AN64" s="2"/>
      <c r="AO64" s="5"/>
      <c r="AP64" s="2">
        <v>2</v>
      </c>
      <c r="AQ64" s="2" t="s">
        <v>71</v>
      </c>
      <c r="AR64" s="2" t="s">
        <v>509</v>
      </c>
      <c r="AS64" s="2" t="s">
        <v>510</v>
      </c>
      <c r="AT64" s="2" t="s">
        <v>511</v>
      </c>
      <c r="AU64" s="5"/>
      <c r="AV64" s="2" t="b">
        <f t="shared" si="7"/>
        <v>1</v>
      </c>
      <c r="AX64" s="2" t="b">
        <v>1</v>
      </c>
      <c r="AY64" s="2" t="s">
        <v>72</v>
      </c>
      <c r="AZ64" s="2"/>
      <c r="BA64" s="2" t="s">
        <v>61</v>
      </c>
      <c r="BB64" s="2" t="b">
        <f>IF(RaceIgnoreSrc,TRUE,HRRoF)</f>
        <v>0</v>
      </c>
      <c r="BC64" s="2"/>
      <c r="BD64" s="2" t="b">
        <f t="shared" si="8"/>
        <v>0</v>
      </c>
      <c r="BE64" s="11">
        <f t="shared" si="2"/>
        <v>45</v>
      </c>
      <c r="BF64" s="2">
        <f t="shared" si="3"/>
        <v>100</v>
      </c>
      <c r="BG64" s="12" t="str">
        <f t="shared" si="6"/>
        <v>Elf, Wild [MM]</v>
      </c>
      <c r="BH64" s="1" t="str">
        <f t="shared" si="11"/>
        <v/>
      </c>
      <c r="BI64" s="1"/>
      <c r="BJ64" s="11" t="s">
        <v>512</v>
      </c>
      <c r="BK64" s="2">
        <v>6000</v>
      </c>
      <c r="BL64" s="2">
        <v>8</v>
      </c>
      <c r="BM64" s="2">
        <v>0.75</v>
      </c>
      <c r="BN64" s="2" t="e">
        <f ca="1">IF(multiSEARCH(Subtype,"Earth,Water"),0.5,0.34)</f>
        <v>#NAME?</v>
      </c>
      <c r="BO64" s="2" t="e">
        <f ca="1">IF(multiSEARCH(Subtype,"Air,Fire"),0.5,0.34)</f>
        <v>#NAME?</v>
      </c>
      <c r="BP64" s="2">
        <v>0.34</v>
      </c>
      <c r="BQ64" s="12">
        <v>2</v>
      </c>
      <c r="BR64" s="1"/>
      <c r="BS64" s="15" t="s">
        <v>512</v>
      </c>
    </row>
    <row r="65" spans="1:71" ht="12.75" x14ac:dyDescent="0.2">
      <c r="A65" s="11" t="s">
        <v>513</v>
      </c>
      <c r="B65" s="2"/>
      <c r="C65" s="2" t="s">
        <v>65</v>
      </c>
      <c r="D65" s="2" t="s">
        <v>137</v>
      </c>
      <c r="E65" s="2" t="s">
        <v>507</v>
      </c>
      <c r="F65" s="2"/>
      <c r="G65" s="2">
        <v>20</v>
      </c>
      <c r="H65" s="2"/>
      <c r="I65" s="2"/>
      <c r="J65" s="2"/>
      <c r="K65" s="2"/>
      <c r="L65" s="2"/>
      <c r="M65" s="2"/>
      <c r="N65" s="2"/>
      <c r="O65" s="2"/>
      <c r="P65" s="2" t="s">
        <v>61</v>
      </c>
      <c r="Q65" s="2"/>
      <c r="R65" s="2"/>
      <c r="S65" s="2"/>
      <c r="T65" s="2">
        <v>60</v>
      </c>
      <c r="U65" s="5"/>
      <c r="V65" s="2"/>
      <c r="W65" s="2" t="s">
        <v>61</v>
      </c>
      <c r="X65" s="2" t="s">
        <v>61</v>
      </c>
      <c r="Y65" s="2"/>
      <c r="Z65" s="2"/>
      <c r="AA65" s="5"/>
      <c r="AB65" s="5"/>
      <c r="AC65" s="5"/>
      <c r="AD65" s="2"/>
      <c r="AE65" s="2"/>
      <c r="AF65" s="2">
        <v>2</v>
      </c>
      <c r="AG65" s="2"/>
      <c r="AH65" s="2"/>
      <c r="AI65" s="2">
        <v>-2</v>
      </c>
      <c r="AJ65" s="2"/>
      <c r="AK65" s="2"/>
      <c r="AL65" s="2" t="s">
        <v>508</v>
      </c>
      <c r="AM65" s="2" t="s">
        <v>514</v>
      </c>
      <c r="AN65" s="2"/>
      <c r="AO65" s="5"/>
      <c r="AP65" s="2"/>
      <c r="AQ65" s="2" t="s">
        <v>166</v>
      </c>
      <c r="AR65" s="2" t="s">
        <v>61</v>
      </c>
      <c r="AS65" s="2" t="s">
        <v>61</v>
      </c>
      <c r="AT65" s="2" t="s">
        <v>61</v>
      </c>
      <c r="AU65" s="5"/>
      <c r="AV65" s="2" t="b">
        <f t="shared" si="7"/>
        <v>1</v>
      </c>
      <c r="AX65" s="2" t="b">
        <v>1</v>
      </c>
      <c r="AY65" s="2" t="s">
        <v>144</v>
      </c>
      <c r="AZ65" s="2"/>
      <c r="BA65" s="2" t="s">
        <v>145</v>
      </c>
      <c r="BB65" s="2" t="b">
        <f>IF(RaceIgnoreSrc,TRUE,OR(HRSS,HRLivingGreyhawk))</f>
        <v>1</v>
      </c>
      <c r="BC65" s="2"/>
      <c r="BD65" s="2" t="b">
        <f t="shared" si="8"/>
        <v>1</v>
      </c>
      <c r="BE65" s="11">
        <f t="shared" si="2"/>
        <v>46</v>
      </c>
      <c r="BF65" s="2">
        <f t="shared" si="3"/>
        <v>102</v>
      </c>
      <c r="BG65" s="12" t="str">
        <f t="shared" si="6"/>
        <v>Elf, Wood [MM]</v>
      </c>
      <c r="BH65" s="1" t="str">
        <f t="shared" si="11"/>
        <v/>
      </c>
      <c r="BI65" s="1"/>
      <c r="BJ65" s="11" t="s">
        <v>400</v>
      </c>
      <c r="BK65" s="2">
        <v>3000</v>
      </c>
      <c r="BL65" s="2">
        <v>6</v>
      </c>
      <c r="BM65" s="2">
        <v>0.5</v>
      </c>
      <c r="BN65" s="2">
        <v>0.34</v>
      </c>
      <c r="BO65" s="2">
        <v>0.5</v>
      </c>
      <c r="BP65" s="2">
        <v>0.5</v>
      </c>
      <c r="BQ65" s="12">
        <v>6</v>
      </c>
      <c r="BR65" s="1"/>
      <c r="BS65" s="15" t="s">
        <v>400</v>
      </c>
    </row>
    <row r="66" spans="1:71" ht="12.75" x14ac:dyDescent="0.2">
      <c r="A66" s="11" t="s">
        <v>515</v>
      </c>
      <c r="B66" s="2"/>
      <c r="C66" s="2" t="s">
        <v>65</v>
      </c>
      <c r="D66" s="2" t="s">
        <v>137</v>
      </c>
      <c r="E66" s="2" t="s">
        <v>507</v>
      </c>
      <c r="F66" s="2"/>
      <c r="G66" s="2">
        <v>20</v>
      </c>
      <c r="H66" s="2"/>
      <c r="I66" s="2"/>
      <c r="J66" s="2"/>
      <c r="K66" s="2"/>
      <c r="L66" s="2"/>
      <c r="M66" s="2"/>
      <c r="N66" s="2"/>
      <c r="O66" s="2"/>
      <c r="P66" s="2" t="s">
        <v>61</v>
      </c>
      <c r="Q66" s="2"/>
      <c r="R66" s="2"/>
      <c r="S66" s="2"/>
      <c r="T66" s="2">
        <v>120</v>
      </c>
      <c r="U66" s="5"/>
      <c r="V66" s="2"/>
      <c r="W66" s="2" t="s">
        <v>61</v>
      </c>
      <c r="X66" s="2" t="s">
        <v>61</v>
      </c>
      <c r="Y66" s="2"/>
      <c r="Z66" s="2"/>
      <c r="AA66" s="5"/>
      <c r="AB66" s="5"/>
      <c r="AC66" s="5"/>
      <c r="AD66" s="2"/>
      <c r="AE66" s="2"/>
      <c r="AF66" s="2">
        <v>2</v>
      </c>
      <c r="AG66" s="2"/>
      <c r="AH66" s="2"/>
      <c r="AI66" s="2">
        <v>-4</v>
      </c>
      <c r="AJ66" s="2" t="s">
        <v>516</v>
      </c>
      <c r="AK66" s="2"/>
      <c r="AL66" s="2" t="s">
        <v>508</v>
      </c>
      <c r="AM66" s="2" t="s">
        <v>514</v>
      </c>
      <c r="AN66" s="2"/>
      <c r="AO66" s="5"/>
      <c r="AP66" s="2"/>
      <c r="AQ66" s="2" t="s">
        <v>140</v>
      </c>
      <c r="AR66" s="2" t="s">
        <v>61</v>
      </c>
      <c r="AS66" s="2" t="s">
        <v>61</v>
      </c>
      <c r="AT66" s="2" t="s">
        <v>61</v>
      </c>
      <c r="AU66" s="5"/>
      <c r="AV66" s="2" t="b">
        <f t="shared" si="7"/>
        <v>1</v>
      </c>
      <c r="AX66" s="2" t="b">
        <v>1</v>
      </c>
      <c r="AY66" s="2" t="s">
        <v>423</v>
      </c>
      <c r="AZ66" s="2"/>
      <c r="BA66" s="2" t="s">
        <v>61</v>
      </c>
      <c r="BB66" s="2" t="b">
        <f>IF(RaceIgnoreSrc,TRUE,HRDLCS)</f>
        <v>0</v>
      </c>
      <c r="BC66" s="2"/>
      <c r="BD66" s="2" t="b">
        <f t="shared" si="8"/>
        <v>0</v>
      </c>
      <c r="BE66" s="11">
        <f t="shared" si="2"/>
        <v>46</v>
      </c>
      <c r="BF66" s="2">
        <f t="shared" si="3"/>
        <v>106</v>
      </c>
      <c r="BG66" s="12" t="str">
        <f t="shared" si="6"/>
        <v>Erinyes [MM]</v>
      </c>
      <c r="BH66" s="1" t="str">
        <f t="shared" si="11"/>
        <v/>
      </c>
      <c r="BI66" s="1"/>
      <c r="BJ66" s="11" t="s">
        <v>253</v>
      </c>
      <c r="BK66" s="2">
        <v>3000</v>
      </c>
      <c r="BL66" s="2">
        <v>8</v>
      </c>
      <c r="BM66" s="2">
        <v>0.75</v>
      </c>
      <c r="BN66" s="2">
        <v>0.5</v>
      </c>
      <c r="BO66" s="2">
        <v>0.34</v>
      </c>
      <c r="BP66" s="2">
        <v>0.34</v>
      </c>
      <c r="BQ66" s="12">
        <v>2</v>
      </c>
      <c r="BR66" s="1"/>
      <c r="BS66" s="15" t="s">
        <v>253</v>
      </c>
    </row>
    <row r="67" spans="1:71" ht="12.75" x14ac:dyDescent="0.2">
      <c r="A67" s="11" t="s">
        <v>517</v>
      </c>
      <c r="B67" s="2"/>
      <c r="C67" s="2" t="s">
        <v>65</v>
      </c>
      <c r="D67" s="2" t="s">
        <v>137</v>
      </c>
      <c r="E67" s="2" t="s">
        <v>507</v>
      </c>
      <c r="F67" s="2"/>
      <c r="G67" s="2">
        <v>20</v>
      </c>
      <c r="H67" s="2"/>
      <c r="I67" s="2"/>
      <c r="J67" s="2"/>
      <c r="K67" s="2"/>
      <c r="L67" s="2"/>
      <c r="M67" s="2"/>
      <c r="N67" s="2"/>
      <c r="O67" s="2"/>
      <c r="P67" s="2" t="s">
        <v>61</v>
      </c>
      <c r="Q67" s="2"/>
      <c r="R67" s="2"/>
      <c r="S67" s="2"/>
      <c r="T67" s="2">
        <v>90</v>
      </c>
      <c r="U67" s="5"/>
      <c r="V67" s="2"/>
      <c r="W67" s="2" t="s">
        <v>61</v>
      </c>
      <c r="X67" s="2" t="s">
        <v>61</v>
      </c>
      <c r="Y67" s="2"/>
      <c r="Z67" s="2"/>
      <c r="AA67" s="5"/>
      <c r="AB67" s="5"/>
      <c r="AC67" s="5"/>
      <c r="AD67" s="2"/>
      <c r="AE67" s="2"/>
      <c r="AF67" s="2">
        <v>2</v>
      </c>
      <c r="AG67" s="2"/>
      <c r="AH67" s="2"/>
      <c r="AI67" s="2">
        <v>-2</v>
      </c>
      <c r="AJ67" s="2"/>
      <c r="AK67" s="2"/>
      <c r="AL67" s="2" t="s">
        <v>508</v>
      </c>
      <c r="AM67" s="2" t="s">
        <v>514</v>
      </c>
      <c r="AN67" s="2"/>
      <c r="AO67" s="5"/>
      <c r="AP67" s="2"/>
      <c r="AQ67" s="2" t="s">
        <v>166</v>
      </c>
      <c r="AR67" s="2" t="s">
        <v>61</v>
      </c>
      <c r="AS67" s="2" t="s">
        <v>61</v>
      </c>
      <c r="AT67" s="2" t="s">
        <v>61</v>
      </c>
      <c r="AU67" s="5"/>
      <c r="AV67" s="2" t="b">
        <f t="shared" si="7"/>
        <v>1</v>
      </c>
      <c r="AX67" s="2" t="b">
        <v>0</v>
      </c>
      <c r="AY67" s="2" t="s">
        <v>121</v>
      </c>
      <c r="AZ67" s="2">
        <v>92</v>
      </c>
      <c r="BA67" s="2" t="s">
        <v>61</v>
      </c>
      <c r="BB67" s="2" t="b">
        <f>IF(RaceIgnoreSrc,TRUE,HRMM)</f>
        <v>1</v>
      </c>
      <c r="BC67" s="2"/>
      <c r="BD67" s="2" t="b">
        <f t="shared" si="8"/>
        <v>1</v>
      </c>
      <c r="BE67" s="11">
        <f t="shared" si="2"/>
        <v>47</v>
      </c>
      <c r="BF67" s="2">
        <f t="shared" si="3"/>
        <v>107</v>
      </c>
      <c r="BG67" s="12" t="str">
        <f t="shared" si="6"/>
        <v>Ethergaunt, Black [FF]</v>
      </c>
      <c r="BH67" s="1" t="str">
        <f t="shared" si="11"/>
        <v/>
      </c>
      <c r="BI67" s="1"/>
      <c r="BJ67" s="11" t="s">
        <v>137</v>
      </c>
      <c r="BK67" s="2">
        <v>1000</v>
      </c>
      <c r="BL67" s="2">
        <v>8</v>
      </c>
      <c r="BM67" s="2">
        <v>0.75</v>
      </c>
      <c r="BN67" s="2">
        <v>0.34</v>
      </c>
      <c r="BO67" s="2">
        <v>0.5</v>
      </c>
      <c r="BP67" s="2">
        <v>0.34</v>
      </c>
      <c r="BQ67" s="12">
        <v>2</v>
      </c>
      <c r="BR67" s="1"/>
      <c r="BS67" s="15" t="s">
        <v>137</v>
      </c>
    </row>
    <row r="68" spans="1:71" ht="12.75" x14ac:dyDescent="0.2">
      <c r="A68" s="11" t="s">
        <v>518</v>
      </c>
      <c r="B68" s="2"/>
      <c r="C68" s="2" t="s">
        <v>65</v>
      </c>
      <c r="D68" s="2" t="s">
        <v>137</v>
      </c>
      <c r="E68" s="2" t="s">
        <v>507</v>
      </c>
      <c r="F68" s="2"/>
      <c r="G68" s="2">
        <v>20</v>
      </c>
      <c r="H68" s="2"/>
      <c r="I68" s="2"/>
      <c r="J68" s="2"/>
      <c r="K68" s="2"/>
      <c r="L68" s="2"/>
      <c r="M68" s="2"/>
      <c r="N68" s="2"/>
      <c r="O68" s="2"/>
      <c r="P68" s="2" t="s">
        <v>61</v>
      </c>
      <c r="Q68" s="2"/>
      <c r="R68" s="2"/>
      <c r="S68" s="2"/>
      <c r="T68" s="2">
        <v>90</v>
      </c>
      <c r="U68" s="5"/>
      <c r="V68" s="2"/>
      <c r="W68" s="2" t="s">
        <v>61</v>
      </c>
      <c r="X68" s="2" t="s">
        <v>61</v>
      </c>
      <c r="Y68" s="2"/>
      <c r="Z68" s="2"/>
      <c r="AA68" s="5"/>
      <c r="AB68" s="5"/>
      <c r="AC68" s="5"/>
      <c r="AD68" s="2"/>
      <c r="AE68" s="2">
        <v>-2</v>
      </c>
      <c r="AF68" s="2">
        <v>2</v>
      </c>
      <c r="AG68" s="2"/>
      <c r="AH68" s="2"/>
      <c r="AI68" s="2"/>
      <c r="AJ68" s="2"/>
      <c r="AK68" s="2"/>
      <c r="AL68" s="2" t="s">
        <v>508</v>
      </c>
      <c r="AM68" s="2" t="s">
        <v>519</v>
      </c>
      <c r="AN68" s="2"/>
      <c r="AO68" s="5"/>
      <c r="AP68" s="2"/>
      <c r="AQ68" s="2" t="s">
        <v>108</v>
      </c>
      <c r="AR68" s="2" t="s">
        <v>520</v>
      </c>
      <c r="AS68" s="2" t="s">
        <v>521</v>
      </c>
      <c r="AT68" s="2" t="s">
        <v>522</v>
      </c>
      <c r="AU68" s="5"/>
      <c r="AV68" s="2" t="b">
        <f t="shared" si="7"/>
        <v>1</v>
      </c>
      <c r="AX68" s="2" t="b">
        <v>0</v>
      </c>
      <c r="AY68" s="2" t="s">
        <v>523</v>
      </c>
      <c r="AZ68" s="2">
        <v>88</v>
      </c>
      <c r="BA68" s="2" t="s">
        <v>61</v>
      </c>
      <c r="BB68" s="2" t="b">
        <f>IF(RaceIgnoreSrc,TRUE,HRRoS)</f>
        <v>1</v>
      </c>
      <c r="BC68" s="2"/>
      <c r="BD68" s="2" t="b">
        <f t="shared" si="8"/>
        <v>1</v>
      </c>
      <c r="BE68" s="11">
        <f t="shared" ref="BE68:BE131" si="12">IF($BD68,$BE67+1,$BE67)</f>
        <v>48</v>
      </c>
      <c r="BF68" s="2">
        <f t="shared" ref="BF68:BF131" si="13">IF(ROW()&gt;$BE$1,0,MATCH(ROW(),$BE$3:$BE$332,0))</f>
        <v>108</v>
      </c>
      <c r="BG68" s="12" t="str">
        <f t="shared" si="6"/>
        <v>Ethergaunt, Red [FF]</v>
      </c>
      <c r="BH68" s="1" t="str">
        <f t="shared" si="11"/>
        <v/>
      </c>
      <c r="BI68" s="1"/>
      <c r="BJ68" s="11" t="s">
        <v>524</v>
      </c>
      <c r="BK68" s="2">
        <v>4000</v>
      </c>
      <c r="BL68" s="2">
        <v>8</v>
      </c>
      <c r="BM68" s="2">
        <v>0.75</v>
      </c>
      <c r="BN68" s="2">
        <v>0.34</v>
      </c>
      <c r="BO68" s="2">
        <v>0.5</v>
      </c>
      <c r="BP68" s="2">
        <v>0.34</v>
      </c>
      <c r="BQ68" s="12">
        <v>2</v>
      </c>
      <c r="BR68" s="1"/>
      <c r="BS68" s="15" t="s">
        <v>525</v>
      </c>
    </row>
    <row r="69" spans="1:71" ht="12.75" x14ac:dyDescent="0.2">
      <c r="A69" s="11" t="s">
        <v>526</v>
      </c>
      <c r="B69" s="2"/>
      <c r="C69" s="2" t="s">
        <v>65</v>
      </c>
      <c r="D69" s="2" t="s">
        <v>137</v>
      </c>
      <c r="E69" s="2" t="s">
        <v>507</v>
      </c>
      <c r="F69" s="2"/>
      <c r="G69" s="2">
        <v>20</v>
      </c>
      <c r="H69" s="2"/>
      <c r="I69" s="2"/>
      <c r="J69" s="2"/>
      <c r="K69" s="2"/>
      <c r="L69" s="2"/>
      <c r="M69" s="2"/>
      <c r="N69" s="2"/>
      <c r="O69" s="2"/>
      <c r="P69" s="2" t="s">
        <v>61</v>
      </c>
      <c r="Q69" s="2"/>
      <c r="R69" s="2"/>
      <c r="S69" s="2"/>
      <c r="T69" s="2">
        <v>120</v>
      </c>
      <c r="U69" s="5"/>
      <c r="V69" s="2" t="s">
        <v>527</v>
      </c>
      <c r="W69" s="2" t="s">
        <v>61</v>
      </c>
      <c r="X69" s="2" t="s">
        <v>61</v>
      </c>
      <c r="Y69" s="2"/>
      <c r="Z69" s="2"/>
      <c r="AA69" s="5"/>
      <c r="AB69" s="5"/>
      <c r="AC69" s="5"/>
      <c r="AD69" s="2"/>
      <c r="AE69" s="2"/>
      <c r="AF69" s="2">
        <v>2</v>
      </c>
      <c r="AG69" s="2"/>
      <c r="AH69" s="2"/>
      <c r="AI69" s="2">
        <v>-4</v>
      </c>
      <c r="AJ69" s="2" t="s">
        <v>528</v>
      </c>
      <c r="AK69" s="2"/>
      <c r="AL69" s="2" t="s">
        <v>529</v>
      </c>
      <c r="AM69" s="2" t="s">
        <v>530</v>
      </c>
      <c r="AN69" s="2"/>
      <c r="AO69" s="5"/>
      <c r="AP69" s="2">
        <v>1</v>
      </c>
      <c r="AQ69" s="2" t="s">
        <v>166</v>
      </c>
      <c r="AR69" s="2" t="s">
        <v>509</v>
      </c>
      <c r="AS69" s="2" t="s">
        <v>531</v>
      </c>
      <c r="AT69" s="2" t="s">
        <v>532</v>
      </c>
      <c r="AU69" s="5"/>
      <c r="AV69" s="2" t="b">
        <f t="shared" si="7"/>
        <v>1</v>
      </c>
      <c r="AX69" s="2" t="b">
        <v>0</v>
      </c>
      <c r="AY69" s="2" t="s">
        <v>121</v>
      </c>
      <c r="AZ69" s="2">
        <v>92</v>
      </c>
      <c r="BA69" s="2" t="s">
        <v>239</v>
      </c>
      <c r="BB69" s="2" t="b">
        <f>IF(RaceIgnoreSrc,TRUE,OR(HRMM,HRXPH))</f>
        <v>1</v>
      </c>
      <c r="BC69" s="2"/>
      <c r="BD69" s="2" t="b">
        <f t="shared" si="8"/>
        <v>1</v>
      </c>
      <c r="BE69" s="11">
        <f t="shared" si="12"/>
        <v>49</v>
      </c>
      <c r="BF69" s="2">
        <f t="shared" si="13"/>
        <v>109</v>
      </c>
      <c r="BG69" s="12" t="str">
        <f t="shared" ref="BG69:BG132" si="14">IF($BF69&gt;0,INDEX(RaceName,$BF69)&amp;" ["&amp;INDEX($AY$3:$AY$332,$BF69)&amp;"]","")</f>
        <v>Ethergaunt, White [FF]</v>
      </c>
      <c r="BH69" s="1" t="str">
        <f t="shared" si="11"/>
        <v/>
      </c>
      <c r="BI69" s="1"/>
      <c r="BJ69" s="11" t="s">
        <v>525</v>
      </c>
      <c r="BK69" s="2">
        <v>2000</v>
      </c>
      <c r="BL69" s="2">
        <v>10</v>
      </c>
      <c r="BM69" s="2">
        <v>1</v>
      </c>
      <c r="BN69" s="2">
        <v>0.5</v>
      </c>
      <c r="BO69" s="2">
        <v>0.5</v>
      </c>
      <c r="BP69" s="2">
        <v>0.34</v>
      </c>
      <c r="BQ69" s="12">
        <v>2</v>
      </c>
      <c r="BR69" s="1"/>
      <c r="BS69" s="15" t="s">
        <v>66</v>
      </c>
    </row>
    <row r="70" spans="1:71" ht="12.75" x14ac:dyDescent="0.2">
      <c r="A70" s="11" t="s">
        <v>533</v>
      </c>
      <c r="B70" s="2"/>
      <c r="C70" s="2" t="s">
        <v>65</v>
      </c>
      <c r="D70" s="2" t="s">
        <v>137</v>
      </c>
      <c r="E70" s="2" t="s">
        <v>534</v>
      </c>
      <c r="F70" s="2"/>
      <c r="G70" s="2">
        <v>20</v>
      </c>
      <c r="H70" s="2"/>
      <c r="I70" s="2"/>
      <c r="J70" s="2"/>
      <c r="K70" s="2"/>
      <c r="L70" s="2"/>
      <c r="M70" s="2"/>
      <c r="N70" s="2"/>
      <c r="O70" s="2"/>
      <c r="P70" s="2" t="s">
        <v>61</v>
      </c>
      <c r="Q70" s="2"/>
      <c r="R70" s="2"/>
      <c r="S70" s="2"/>
      <c r="T70" s="2">
        <v>60</v>
      </c>
      <c r="U70" s="5"/>
      <c r="V70" s="2"/>
      <c r="W70" s="2" t="s">
        <v>61</v>
      </c>
      <c r="X70" s="2" t="s">
        <v>244</v>
      </c>
      <c r="Y70" s="2"/>
      <c r="Z70" s="2"/>
      <c r="AA70" s="5"/>
      <c r="AB70" s="5"/>
      <c r="AC70" s="5"/>
      <c r="AD70" s="2"/>
      <c r="AE70" s="2"/>
      <c r="AF70" s="2">
        <v>2</v>
      </c>
      <c r="AG70" s="2"/>
      <c r="AH70" s="2"/>
      <c r="AI70" s="2">
        <v>-2</v>
      </c>
      <c r="AJ70" s="2"/>
      <c r="AK70" s="2"/>
      <c r="AL70" s="2" t="s">
        <v>508</v>
      </c>
      <c r="AM70" s="2" t="str">
        <f>IF(HRDLCS,"Elven, Goblin, Ogre","Giant, Gnome, Goblin, Orc, Terran, Undercommon")</f>
        <v>Giant, Gnome, Goblin, Orc, Terran, Undercommon</v>
      </c>
      <c r="AN70" s="2"/>
      <c r="AO70" s="5"/>
      <c r="AP70" s="2"/>
      <c r="AQ70" s="2" t="s">
        <v>166</v>
      </c>
      <c r="AR70" s="2" t="s">
        <v>61</v>
      </c>
      <c r="AS70" s="2" t="s">
        <v>61</v>
      </c>
      <c r="AT70" s="2" t="s">
        <v>61</v>
      </c>
      <c r="AU70" s="5"/>
      <c r="AV70" s="2" t="b">
        <f t="shared" si="7"/>
        <v>1</v>
      </c>
      <c r="AX70" s="2" t="b">
        <v>0</v>
      </c>
      <c r="AY70" s="2" t="s">
        <v>535</v>
      </c>
      <c r="AZ70" s="2"/>
      <c r="BA70" s="2" t="s">
        <v>61</v>
      </c>
      <c r="BB70" s="2" t="b">
        <f>IF(RaceIgnoreSrc,TRUE,HRDrM)</f>
        <v>1</v>
      </c>
      <c r="BC70" s="2"/>
      <c r="BD70" s="2" t="b">
        <f t="shared" si="8"/>
        <v>1</v>
      </c>
      <c r="BE70" s="11">
        <f t="shared" si="12"/>
        <v>50</v>
      </c>
      <c r="BF70" s="2">
        <f t="shared" si="13"/>
        <v>110</v>
      </c>
      <c r="BG70" s="12" t="str">
        <f t="shared" si="14"/>
        <v>Ettin [MM]</v>
      </c>
      <c r="BH70" s="1" t="str">
        <f t="shared" si="11"/>
        <v/>
      </c>
      <c r="BI70" s="1"/>
      <c r="BJ70" s="11" t="s">
        <v>66</v>
      </c>
      <c r="BK70" s="2">
        <v>2000</v>
      </c>
      <c r="BL70" s="2">
        <v>8</v>
      </c>
      <c r="BM70" s="2">
        <v>1</v>
      </c>
      <c r="BN70" s="2">
        <v>0.34</v>
      </c>
      <c r="BO70" s="2">
        <v>0.5</v>
      </c>
      <c r="BP70" s="2">
        <v>0.5</v>
      </c>
      <c r="BQ70" s="12">
        <v>2</v>
      </c>
      <c r="BR70" s="1"/>
      <c r="BS70" s="15" t="s">
        <v>536</v>
      </c>
    </row>
    <row r="71" spans="1:71" ht="12.75" x14ac:dyDescent="0.2">
      <c r="A71" s="11" t="s">
        <v>537</v>
      </c>
      <c r="B71" s="2"/>
      <c r="C71" s="2" t="s">
        <v>65</v>
      </c>
      <c r="D71" s="2" t="s">
        <v>137</v>
      </c>
      <c r="E71" s="2" t="s">
        <v>507</v>
      </c>
      <c r="F71" s="2"/>
      <c r="G71" s="2">
        <v>20</v>
      </c>
      <c r="H71" s="2"/>
      <c r="I71" s="2"/>
      <c r="J71" s="2"/>
      <c r="K71" s="2"/>
      <c r="L71" s="2"/>
      <c r="M71" s="2"/>
      <c r="N71" s="2"/>
      <c r="O71" s="2"/>
      <c r="P71" s="2" t="s">
        <v>61</v>
      </c>
      <c r="Q71" s="2"/>
      <c r="R71" s="2"/>
      <c r="S71" s="2"/>
      <c r="T71" s="2">
        <v>60</v>
      </c>
      <c r="U71" s="5"/>
      <c r="V71" s="2"/>
      <c r="W71" s="2" t="s">
        <v>61</v>
      </c>
      <c r="X71" s="2" t="s">
        <v>61</v>
      </c>
      <c r="Y71" s="2"/>
      <c r="Z71" s="2"/>
      <c r="AA71" s="5"/>
      <c r="AB71" s="5"/>
      <c r="AC71" s="5"/>
      <c r="AD71" s="2"/>
      <c r="AE71" s="2"/>
      <c r="AF71" s="2">
        <v>2</v>
      </c>
      <c r="AG71" s="2"/>
      <c r="AH71" s="2"/>
      <c r="AI71" s="2">
        <v>-2</v>
      </c>
      <c r="AJ71" s="2"/>
      <c r="AK71" s="2"/>
      <c r="AL71" s="2" t="s">
        <v>508</v>
      </c>
      <c r="AM71" s="2" t="s">
        <v>514</v>
      </c>
      <c r="AN71" s="2"/>
      <c r="AO71" s="5"/>
      <c r="AP71" s="2"/>
      <c r="AQ71" s="2" t="s">
        <v>166</v>
      </c>
      <c r="AR71" s="2" t="s">
        <v>509</v>
      </c>
      <c r="AS71" s="2" t="s">
        <v>531</v>
      </c>
      <c r="AT71" s="2" t="s">
        <v>538</v>
      </c>
      <c r="AU71" s="5"/>
      <c r="AV71" s="2" t="b">
        <f t="shared" si="7"/>
        <v>1</v>
      </c>
      <c r="AX71" s="2" t="b">
        <v>0</v>
      </c>
      <c r="AY71" s="2" t="s">
        <v>406</v>
      </c>
      <c r="AZ71" s="2">
        <v>122</v>
      </c>
      <c r="BA71" s="2" t="s">
        <v>61</v>
      </c>
      <c r="BB71" s="2" t="b">
        <f>IF(RaceIgnoreSrc,TRUE,HRFrost)</f>
        <v>1</v>
      </c>
      <c r="BC71" s="2"/>
      <c r="BD71" s="2" t="b">
        <f t="shared" si="8"/>
        <v>1</v>
      </c>
      <c r="BE71" s="11">
        <f t="shared" si="12"/>
        <v>51</v>
      </c>
      <c r="BF71" s="2">
        <f t="shared" si="13"/>
        <v>112</v>
      </c>
      <c r="BG71" s="12" t="str">
        <f t="shared" si="14"/>
        <v>Falxugon (Harvester Deveil) [FCII]</v>
      </c>
      <c r="BH71" s="1" t="str">
        <f t="shared" si="11"/>
        <v/>
      </c>
      <c r="BI71" s="1"/>
      <c r="BJ71" s="11" t="s">
        <v>536</v>
      </c>
      <c r="BK71" s="2">
        <v>6000</v>
      </c>
      <c r="BL71" s="2">
        <v>10</v>
      </c>
      <c r="BM71" s="2">
        <v>0.75</v>
      </c>
      <c r="BN71" s="2">
        <v>0.34</v>
      </c>
      <c r="BO71" s="2">
        <v>0.34</v>
      </c>
      <c r="BP71" s="2">
        <v>0.34</v>
      </c>
      <c r="BQ71" s="12">
        <v>2</v>
      </c>
      <c r="BR71" s="1"/>
      <c r="BS71" s="15" t="s">
        <v>77</v>
      </c>
    </row>
    <row r="72" spans="1:71" ht="12.75" x14ac:dyDescent="0.2">
      <c r="A72" s="11" t="s">
        <v>539</v>
      </c>
      <c r="B72" s="2"/>
      <c r="C72" s="2" t="s">
        <v>65</v>
      </c>
      <c r="D72" s="2" t="s">
        <v>137</v>
      </c>
      <c r="E72" s="2" t="s">
        <v>507</v>
      </c>
      <c r="F72" s="2"/>
      <c r="G72" s="2">
        <v>20</v>
      </c>
      <c r="H72" s="2"/>
      <c r="I72" s="2"/>
      <c r="J72" s="2"/>
      <c r="K72" s="2"/>
      <c r="L72" s="2"/>
      <c r="M72" s="2"/>
      <c r="N72" s="2"/>
      <c r="O72" s="2"/>
      <c r="P72" s="2" t="s">
        <v>61</v>
      </c>
      <c r="Q72" s="2"/>
      <c r="R72" s="2"/>
      <c r="S72" s="2"/>
      <c r="T72" s="2">
        <v>60</v>
      </c>
      <c r="U72" s="5"/>
      <c r="V72" s="2"/>
      <c r="W72" s="2" t="s">
        <v>61</v>
      </c>
      <c r="X72" s="2" t="s">
        <v>61</v>
      </c>
      <c r="Y72" s="2"/>
      <c r="Z72" s="2"/>
      <c r="AA72" s="5"/>
      <c r="AB72" s="5"/>
      <c r="AC72" s="5"/>
      <c r="AD72" s="2"/>
      <c r="AE72" s="2">
        <v>-2</v>
      </c>
      <c r="AF72" s="2">
        <v>2</v>
      </c>
      <c r="AG72" s="2"/>
      <c r="AH72" s="2"/>
      <c r="AI72" s="2"/>
      <c r="AJ72" s="2"/>
      <c r="AK72" s="2"/>
      <c r="AL72" s="2" t="s">
        <v>508</v>
      </c>
      <c r="AM72" s="2" t="s">
        <v>540</v>
      </c>
      <c r="AN72" s="2"/>
      <c r="AO72" s="5"/>
      <c r="AP72" s="2"/>
      <c r="AQ72" s="2" t="s">
        <v>166</v>
      </c>
      <c r="AR72" s="2" t="s">
        <v>509</v>
      </c>
      <c r="AS72" s="2" t="s">
        <v>531</v>
      </c>
      <c r="AT72" s="2" t="s">
        <v>538</v>
      </c>
      <c r="AU72" s="5"/>
      <c r="AV72" s="2" t="b">
        <f t="shared" si="7"/>
        <v>1</v>
      </c>
      <c r="AX72" s="2" t="b">
        <v>1</v>
      </c>
      <c r="AY72" s="2" t="s">
        <v>541</v>
      </c>
      <c r="AZ72" s="2"/>
      <c r="BA72" s="2" t="s">
        <v>542</v>
      </c>
      <c r="BB72" s="2" t="b">
        <f>IF(RaceIgnoreSrc,TRUE,HRPGtF)</f>
        <v>0</v>
      </c>
      <c r="BC72" s="2"/>
      <c r="BD72" s="2" t="b">
        <f t="shared" si="8"/>
        <v>0</v>
      </c>
      <c r="BE72" s="11">
        <f t="shared" si="12"/>
        <v>51</v>
      </c>
      <c r="BF72" s="2">
        <f t="shared" si="13"/>
        <v>113</v>
      </c>
      <c r="BG72" s="12" t="str">
        <f t="shared" si="14"/>
        <v>Fensir [FF]</v>
      </c>
      <c r="BH72" s="1" t="str">
        <f t="shared" si="11"/>
        <v/>
      </c>
      <c r="BI72" s="1"/>
      <c r="BJ72" s="11" t="s">
        <v>77</v>
      </c>
      <c r="BK72" s="2">
        <v>7000</v>
      </c>
      <c r="BL72" s="2">
        <v>8</v>
      </c>
      <c r="BM72" s="2">
        <v>1</v>
      </c>
      <c r="BN72" s="2">
        <v>0.5</v>
      </c>
      <c r="BO72" s="2">
        <v>0.5</v>
      </c>
      <c r="BP72" s="2">
        <v>0.5</v>
      </c>
      <c r="BQ72" s="12">
        <v>8</v>
      </c>
      <c r="BR72" s="1"/>
      <c r="BS72" s="15" t="s">
        <v>543</v>
      </c>
    </row>
    <row r="73" spans="1:71" ht="12.75" x14ac:dyDescent="0.2">
      <c r="A73" s="11" t="s">
        <v>544</v>
      </c>
      <c r="B73" s="2"/>
      <c r="C73" s="2" t="s">
        <v>65</v>
      </c>
      <c r="D73" s="2" t="s">
        <v>137</v>
      </c>
      <c r="E73" s="2" t="s">
        <v>507</v>
      </c>
      <c r="F73" s="2"/>
      <c r="G73" s="2">
        <v>20</v>
      </c>
      <c r="H73" s="2"/>
      <c r="I73" s="2"/>
      <c r="J73" s="2"/>
      <c r="K73" s="2"/>
      <c r="L73" s="2"/>
      <c r="M73" s="2"/>
      <c r="N73" s="2"/>
      <c r="O73" s="2"/>
      <c r="P73" s="2" t="s">
        <v>545</v>
      </c>
      <c r="Q73" s="2"/>
      <c r="R73" s="2"/>
      <c r="S73" s="2"/>
      <c r="T73" s="2">
        <v>120</v>
      </c>
      <c r="U73" s="5"/>
      <c r="V73" s="2" t="s">
        <v>546</v>
      </c>
      <c r="W73" s="2" t="s">
        <v>61</v>
      </c>
      <c r="X73" s="2" t="s">
        <v>61</v>
      </c>
      <c r="Y73" s="2"/>
      <c r="Z73" s="2"/>
      <c r="AA73" s="5"/>
      <c r="AB73" s="5"/>
      <c r="AC73" s="5"/>
      <c r="AD73" s="2"/>
      <c r="AE73" s="2"/>
      <c r="AF73" s="2">
        <v>2</v>
      </c>
      <c r="AG73" s="2"/>
      <c r="AH73" s="2"/>
      <c r="AI73" s="2">
        <v>-4</v>
      </c>
      <c r="AJ73" s="2" t="s">
        <v>528</v>
      </c>
      <c r="AK73" s="2"/>
      <c r="AL73" s="2" t="s">
        <v>491</v>
      </c>
      <c r="AM73" s="2" t="s">
        <v>547</v>
      </c>
      <c r="AN73" s="2"/>
      <c r="AO73" s="5"/>
      <c r="AP73" s="2">
        <v>2</v>
      </c>
      <c r="AQ73" s="2" t="s">
        <v>166</v>
      </c>
      <c r="AR73" s="2" t="s">
        <v>509</v>
      </c>
      <c r="AS73" s="2" t="s">
        <v>531</v>
      </c>
      <c r="AT73" s="2" t="s">
        <v>532</v>
      </c>
      <c r="AU73" s="5"/>
      <c r="AV73" s="2" t="b">
        <f t="shared" si="7"/>
        <v>1</v>
      </c>
      <c r="AX73" s="2" t="b">
        <v>1</v>
      </c>
      <c r="AY73" s="2" t="s">
        <v>541</v>
      </c>
      <c r="AZ73" s="2"/>
      <c r="BA73" s="2" t="s">
        <v>542</v>
      </c>
      <c r="BB73" s="2" t="b">
        <f>IF(RaceIgnoreSrc,TRUE,HRPGtF)</f>
        <v>0</v>
      </c>
      <c r="BC73" s="2"/>
      <c r="BD73" s="2" t="b">
        <f t="shared" si="8"/>
        <v>0</v>
      </c>
      <c r="BE73" s="11">
        <f t="shared" si="12"/>
        <v>51</v>
      </c>
      <c r="BF73" s="2">
        <f t="shared" si="13"/>
        <v>114</v>
      </c>
      <c r="BG73" s="12" t="str">
        <f t="shared" si="14"/>
        <v>Feral Gargun [RoS]</v>
      </c>
      <c r="BH73" s="1" t="str">
        <f t="shared" si="11"/>
        <v>Enlarge Person, Invisibility(Self Only)</v>
      </c>
      <c r="BI73" s="1"/>
      <c r="BJ73" s="11" t="s">
        <v>543</v>
      </c>
      <c r="BK73" s="2">
        <v>6000</v>
      </c>
      <c r="BL73" s="2">
        <v>8</v>
      </c>
      <c r="BM73" s="2">
        <v>0.75</v>
      </c>
      <c r="BN73" s="2">
        <v>0.5</v>
      </c>
      <c r="BO73" s="2">
        <v>0.34</v>
      </c>
      <c r="BP73" s="2">
        <v>0.34</v>
      </c>
      <c r="BQ73" s="12">
        <v>2</v>
      </c>
      <c r="BR73" s="1"/>
      <c r="BS73" s="15" t="s">
        <v>548</v>
      </c>
    </row>
    <row r="74" spans="1:71" ht="13.5" thickBot="1" x14ac:dyDescent="0.25">
      <c r="A74" s="11" t="s">
        <v>549</v>
      </c>
      <c r="B74" s="2"/>
      <c r="C74" s="2" t="s">
        <v>101</v>
      </c>
      <c r="D74" s="2" t="s">
        <v>137</v>
      </c>
      <c r="E74" s="2" t="s">
        <v>507</v>
      </c>
      <c r="F74" s="2"/>
      <c r="G74" s="2">
        <v>20</v>
      </c>
      <c r="H74" s="2"/>
      <c r="I74" s="2"/>
      <c r="J74" s="2"/>
      <c r="K74" s="2"/>
      <c r="L74" s="2"/>
      <c r="M74" s="2"/>
      <c r="N74" s="2"/>
      <c r="O74" s="2"/>
      <c r="P74" s="2" t="s">
        <v>61</v>
      </c>
      <c r="Q74" s="2"/>
      <c r="R74" s="2"/>
      <c r="S74" s="2"/>
      <c r="T74" s="2">
        <v>60</v>
      </c>
      <c r="U74" s="5"/>
      <c r="V74" s="2"/>
      <c r="W74" s="2" t="s">
        <v>61</v>
      </c>
      <c r="X74" s="2" t="s">
        <v>61</v>
      </c>
      <c r="Y74" s="2"/>
      <c r="Z74" s="2"/>
      <c r="AA74" s="5"/>
      <c r="AB74" s="5"/>
      <c r="AC74" s="5"/>
      <c r="AD74" s="2"/>
      <c r="AE74" s="2">
        <v>2</v>
      </c>
      <c r="AF74" s="2">
        <v>2</v>
      </c>
      <c r="AG74" s="2">
        <v>-4</v>
      </c>
      <c r="AH74" s="2"/>
      <c r="AI74" s="2">
        <v>-4</v>
      </c>
      <c r="AJ74" s="2" t="s">
        <v>550</v>
      </c>
      <c r="AK74" s="2"/>
      <c r="AL74" s="2" t="s">
        <v>551</v>
      </c>
      <c r="AM74" s="2"/>
      <c r="AN74" s="2"/>
      <c r="AO74" s="5"/>
      <c r="AP74" s="2"/>
      <c r="AQ74" s="2" t="s">
        <v>140</v>
      </c>
      <c r="AR74" s="2" t="s">
        <v>61</v>
      </c>
      <c r="AS74" s="2" t="s">
        <v>61</v>
      </c>
      <c r="AT74" s="2" t="s">
        <v>61</v>
      </c>
      <c r="AU74" s="5"/>
      <c r="AV74" s="2" t="b">
        <f t="shared" si="7"/>
        <v>1</v>
      </c>
      <c r="AX74" s="2" t="b">
        <v>1</v>
      </c>
      <c r="AY74" s="2" t="s">
        <v>423</v>
      </c>
      <c r="AZ74" s="2"/>
      <c r="BA74" s="2" t="s">
        <v>61</v>
      </c>
      <c r="BB74" s="2" t="b">
        <f>IF(RaceIgnoreSrc,TRUE,HRDLCS)</f>
        <v>0</v>
      </c>
      <c r="BC74" s="2"/>
      <c r="BD74" s="2" t="b">
        <f t="shared" si="8"/>
        <v>0</v>
      </c>
      <c r="BE74" s="11">
        <f t="shared" si="12"/>
        <v>51</v>
      </c>
      <c r="BF74" s="2">
        <f t="shared" si="13"/>
        <v>116</v>
      </c>
      <c r="BG74" s="12" t="str">
        <f t="shared" si="14"/>
        <v>Feytouched [FF]</v>
      </c>
      <c r="BH74" s="1" t="str">
        <f t="shared" si="11"/>
        <v/>
      </c>
      <c r="BI74" s="1"/>
      <c r="BJ74" s="11" t="s">
        <v>548</v>
      </c>
      <c r="BK74" s="2">
        <v>7000</v>
      </c>
      <c r="BL74" s="2">
        <v>12</v>
      </c>
      <c r="BM74" s="2">
        <v>0.5</v>
      </c>
      <c r="BN74" s="2">
        <v>0.34</v>
      </c>
      <c r="BO74" s="2">
        <v>0.34</v>
      </c>
      <c r="BP74" s="2">
        <v>0.5</v>
      </c>
      <c r="BQ74" s="12">
        <v>4</v>
      </c>
      <c r="BR74" s="1"/>
      <c r="BS74" s="18" t="s">
        <v>552</v>
      </c>
    </row>
    <row r="75" spans="1:71" ht="13.5" thickBot="1" x14ac:dyDescent="0.25">
      <c r="A75" s="11" t="s">
        <v>553</v>
      </c>
      <c r="B75" s="2"/>
      <c r="C75" s="2" t="s">
        <v>65</v>
      </c>
      <c r="D75" s="2" t="s">
        <v>137</v>
      </c>
      <c r="E75" s="2" t="s">
        <v>507</v>
      </c>
      <c r="F75" s="2"/>
      <c r="G75" s="2">
        <v>20</v>
      </c>
      <c r="H75" s="2"/>
      <c r="I75" s="2"/>
      <c r="J75" s="2"/>
      <c r="K75" s="2"/>
      <c r="L75" s="2"/>
      <c r="M75" s="2"/>
      <c r="N75" s="2"/>
      <c r="O75" s="2"/>
      <c r="P75" s="2" t="s">
        <v>61</v>
      </c>
      <c r="Q75" s="2"/>
      <c r="R75" s="2"/>
      <c r="S75" s="2"/>
      <c r="T75" s="2">
        <v>60</v>
      </c>
      <c r="U75" s="5"/>
      <c r="V75" s="2"/>
      <c r="W75" s="2" t="s">
        <v>61</v>
      </c>
      <c r="X75" s="2" t="s">
        <v>61</v>
      </c>
      <c r="Y75" s="2"/>
      <c r="Z75" s="2"/>
      <c r="AA75" s="5"/>
      <c r="AB75" s="5"/>
      <c r="AC75" s="5"/>
      <c r="AD75" s="2"/>
      <c r="AE75" s="2"/>
      <c r="AF75" s="2">
        <v>2</v>
      </c>
      <c r="AG75" s="2"/>
      <c r="AH75" s="2"/>
      <c r="AI75" s="2">
        <v>-2</v>
      </c>
      <c r="AJ75" s="2"/>
      <c r="AK75" s="2"/>
      <c r="AL75" s="2" t="s">
        <v>508</v>
      </c>
      <c r="AM75" s="2" t="str">
        <f>IF(HRDLCS,"Elven, Goblin, Ogre","Giant, Gnome, Goblin, Orc, Terran, Undercommon")</f>
        <v>Giant, Gnome, Goblin, Orc, Terran, Undercommon</v>
      </c>
      <c r="AN75" s="2"/>
      <c r="AO75" s="5"/>
      <c r="AP75" s="2"/>
      <c r="AQ75" s="2" t="s">
        <v>166</v>
      </c>
      <c r="AR75" s="2" t="s">
        <v>509</v>
      </c>
      <c r="AS75" s="2" t="s">
        <v>531</v>
      </c>
      <c r="AT75" s="2" t="s">
        <v>538</v>
      </c>
      <c r="AU75" s="5"/>
      <c r="AV75" s="2" t="b">
        <f t="shared" si="7"/>
        <v>1</v>
      </c>
      <c r="AX75" s="2" t="b">
        <v>1</v>
      </c>
      <c r="AY75" s="2" t="s">
        <v>554</v>
      </c>
      <c r="AZ75" s="2"/>
      <c r="BA75" s="2" t="s">
        <v>61</v>
      </c>
      <c r="BB75" s="2" t="b">
        <v>1</v>
      </c>
      <c r="BC75" s="2"/>
      <c r="BD75" s="2" t="b">
        <f t="shared" si="8"/>
        <v>1</v>
      </c>
      <c r="BE75" s="11">
        <f t="shared" si="12"/>
        <v>52</v>
      </c>
      <c r="BF75" s="2">
        <f t="shared" si="13"/>
        <v>117</v>
      </c>
      <c r="BG75" s="12" t="str">
        <f t="shared" si="14"/>
        <v>Firbolg [MM2]</v>
      </c>
      <c r="BH75" s="1" t="str">
        <f t="shared" si="11"/>
        <v/>
      </c>
      <c r="BI75" s="1"/>
      <c r="BJ75" s="24" t="s">
        <v>552</v>
      </c>
      <c r="BK75" s="25">
        <v>1000</v>
      </c>
      <c r="BL75" s="25">
        <v>8</v>
      </c>
      <c r="BM75" s="25">
        <v>0.75</v>
      </c>
      <c r="BN75" s="25">
        <v>0.5</v>
      </c>
      <c r="BO75" s="25">
        <v>0.5</v>
      </c>
      <c r="BP75" s="25">
        <v>0.34</v>
      </c>
      <c r="BQ75" s="26">
        <v>2</v>
      </c>
      <c r="BR75" s="1"/>
      <c r="BS75" s="2"/>
    </row>
    <row r="76" spans="1:71" ht="12.75" x14ac:dyDescent="0.2">
      <c r="A76" s="11" t="s">
        <v>555</v>
      </c>
      <c r="B76" s="2"/>
      <c r="C76" s="2" t="s">
        <v>65</v>
      </c>
      <c r="D76" s="2" t="s">
        <v>137</v>
      </c>
      <c r="E76" s="2" t="s">
        <v>507</v>
      </c>
      <c r="F76" s="2"/>
      <c r="G76" s="2">
        <v>20</v>
      </c>
      <c r="H76" s="2"/>
      <c r="I76" s="2"/>
      <c r="J76" s="2"/>
      <c r="K76" s="2"/>
      <c r="L76" s="2"/>
      <c r="M76" s="2"/>
      <c r="N76" s="2"/>
      <c r="O76" s="2"/>
      <c r="P76" s="2" t="s">
        <v>61</v>
      </c>
      <c r="Q76" s="2"/>
      <c r="R76" s="2"/>
      <c r="S76" s="2"/>
      <c r="T76" s="2">
        <v>60</v>
      </c>
      <c r="U76" s="5"/>
      <c r="V76" s="2"/>
      <c r="W76" s="2" t="s">
        <v>61</v>
      </c>
      <c r="X76" s="2" t="s">
        <v>61</v>
      </c>
      <c r="Y76" s="2"/>
      <c r="Z76" s="2"/>
      <c r="AA76" s="5"/>
      <c r="AB76" s="5"/>
      <c r="AC76" s="5"/>
      <c r="AD76" s="2"/>
      <c r="AE76" s="2"/>
      <c r="AF76" s="2">
        <v>2</v>
      </c>
      <c r="AG76" s="2"/>
      <c r="AH76" s="2"/>
      <c r="AI76" s="2">
        <v>-2</v>
      </c>
      <c r="AJ76" s="2"/>
      <c r="AK76" s="2"/>
      <c r="AL76" s="2" t="s">
        <v>508</v>
      </c>
      <c r="AM76" s="2" t="str">
        <f>IF(HRDLCS,"Giant, Gnome, Hammertalk","Giant, Gnome, Goblin, Orc, Terran, Undercommon")</f>
        <v>Giant, Gnome, Goblin, Orc, Terran, Undercommon</v>
      </c>
      <c r="AN76" s="2"/>
      <c r="AO76" s="5"/>
      <c r="AP76" s="2"/>
      <c r="AQ76" s="2" t="s">
        <v>166</v>
      </c>
      <c r="AR76" s="2" t="s">
        <v>61</v>
      </c>
      <c r="AS76" s="2" t="s">
        <v>61</v>
      </c>
      <c r="AT76" s="2" t="s">
        <v>61</v>
      </c>
      <c r="AU76" s="5"/>
      <c r="AV76" s="2" t="b">
        <f t="shared" ref="AV76:AV141" si="15">OR(NOT(HRLivingGreyhawk),$AX76)</f>
        <v>1</v>
      </c>
      <c r="AX76" s="2" t="b">
        <v>1</v>
      </c>
      <c r="AY76" s="2" t="s">
        <v>121</v>
      </c>
      <c r="AZ76" s="2">
        <v>93</v>
      </c>
      <c r="BA76" s="2" t="s">
        <v>556</v>
      </c>
      <c r="BB76" s="2" t="b">
        <f>IF(RaceIgnoreSrc,TRUE,OR(HRMM,HRDLCS,HRLivingGreyhawk))</f>
        <v>1</v>
      </c>
      <c r="BC76" s="2"/>
      <c r="BD76" s="2" t="b">
        <f t="shared" ref="BD76:BD141" si="16">AND($AV76,$BB76)</f>
        <v>1</v>
      </c>
      <c r="BE76" s="11">
        <f t="shared" si="12"/>
        <v>53</v>
      </c>
      <c r="BF76" s="2">
        <f t="shared" si="13"/>
        <v>118</v>
      </c>
      <c r="BG76" s="12" t="str">
        <f t="shared" si="14"/>
        <v>Fomorian [MM2]</v>
      </c>
      <c r="BH76" s="1" t="str">
        <f t="shared" si="11"/>
        <v/>
      </c>
      <c r="BI76" s="1"/>
      <c r="BJ76" s="1"/>
      <c r="BK76" s="1"/>
      <c r="BL76" s="1"/>
      <c r="BM76" s="1"/>
      <c r="BN76" s="1"/>
      <c r="BO76" s="1"/>
      <c r="BP76" s="1"/>
      <c r="BQ76" s="1"/>
      <c r="BR76" s="1"/>
      <c r="BS76" s="2"/>
    </row>
    <row r="77" spans="1:71" ht="12.75" x14ac:dyDescent="0.2">
      <c r="A77" s="11" t="s">
        <v>557</v>
      </c>
      <c r="B77" s="2"/>
      <c r="C77" s="2" t="s">
        <v>65</v>
      </c>
      <c r="D77" s="2" t="s">
        <v>137</v>
      </c>
      <c r="E77" s="2" t="s">
        <v>507</v>
      </c>
      <c r="F77" s="2"/>
      <c r="G77" s="2">
        <v>20</v>
      </c>
      <c r="H77" s="2"/>
      <c r="I77" s="2"/>
      <c r="J77" s="2"/>
      <c r="K77" s="2"/>
      <c r="L77" s="2"/>
      <c r="M77" s="2"/>
      <c r="N77" s="2"/>
      <c r="O77" s="2"/>
      <c r="P77" s="2" t="s">
        <v>61</v>
      </c>
      <c r="Q77" s="2"/>
      <c r="R77" s="2"/>
      <c r="S77" s="2"/>
      <c r="T77" s="2">
        <v>60</v>
      </c>
      <c r="U77" s="5"/>
      <c r="V77" s="2"/>
      <c r="W77" s="2" t="s">
        <v>61</v>
      </c>
      <c r="X77" s="2" t="s">
        <v>61</v>
      </c>
      <c r="Y77" s="2"/>
      <c r="Z77" s="2"/>
      <c r="AA77" s="5"/>
      <c r="AB77" s="5"/>
      <c r="AC77" s="5"/>
      <c r="AD77" s="2"/>
      <c r="AE77" s="2"/>
      <c r="AF77" s="2">
        <v>2</v>
      </c>
      <c r="AG77" s="2"/>
      <c r="AH77" s="2"/>
      <c r="AI77" s="2">
        <v>-2</v>
      </c>
      <c r="AJ77" s="2" t="s">
        <v>558</v>
      </c>
      <c r="AK77" s="2"/>
      <c r="AL77" s="2" t="s">
        <v>508</v>
      </c>
      <c r="AM77" s="2" t="s">
        <v>514</v>
      </c>
      <c r="AN77" s="2"/>
      <c r="AO77" s="5"/>
      <c r="AP77" s="2"/>
      <c r="AQ77" s="2" t="s">
        <v>166</v>
      </c>
      <c r="AR77" s="2" t="s">
        <v>61</v>
      </c>
      <c r="AS77" s="2" t="s">
        <v>61</v>
      </c>
      <c r="AT77" s="2" t="s">
        <v>61</v>
      </c>
      <c r="AU77" s="5"/>
      <c r="AV77" s="2" t="b">
        <f t="shared" si="15"/>
        <v>1</v>
      </c>
      <c r="AX77" s="2" t="b">
        <v>0</v>
      </c>
      <c r="AY77" s="2" t="s">
        <v>155</v>
      </c>
      <c r="AZ77" s="2"/>
      <c r="BA77" s="2" t="s">
        <v>61</v>
      </c>
      <c r="BB77" s="2" t="b">
        <f>IF(RaceIgnoreSrc,TRUE,HRSto)</f>
        <v>1</v>
      </c>
      <c r="BC77" s="2"/>
      <c r="BD77" s="2" t="b">
        <f t="shared" si="16"/>
        <v>1</v>
      </c>
      <c r="BE77" s="11">
        <f t="shared" si="12"/>
        <v>54</v>
      </c>
      <c r="BF77" s="2">
        <f t="shared" si="13"/>
        <v>119</v>
      </c>
      <c r="BG77" s="12" t="str">
        <f t="shared" si="14"/>
        <v>Frost Folk [Frost]</v>
      </c>
      <c r="BH77" s="1" t="str">
        <f t="shared" si="11"/>
        <v/>
      </c>
      <c r="BI77" s="1"/>
      <c r="BJ77" s="13" t="s">
        <v>559</v>
      </c>
      <c r="BK77" s="1"/>
      <c r="BL77" s="1"/>
      <c r="BM77" s="1"/>
      <c r="BN77" s="1"/>
      <c r="BO77" s="1"/>
      <c r="BP77" s="1"/>
      <c r="BQ77" s="1"/>
      <c r="BR77" s="1"/>
      <c r="BS77" s="1"/>
    </row>
    <row r="78" spans="1:71" ht="12.75" x14ac:dyDescent="0.2">
      <c r="A78" s="11" t="s">
        <v>560</v>
      </c>
      <c r="B78" s="2"/>
      <c r="C78" s="2" t="s">
        <v>65</v>
      </c>
      <c r="D78" s="2" t="s">
        <v>137</v>
      </c>
      <c r="E78" s="2" t="s">
        <v>507</v>
      </c>
      <c r="F78" s="2"/>
      <c r="G78" s="2">
        <v>20</v>
      </c>
      <c r="H78" s="2"/>
      <c r="I78" s="2"/>
      <c r="J78" s="2"/>
      <c r="K78" s="2"/>
      <c r="L78" s="2"/>
      <c r="M78" s="2"/>
      <c r="N78" s="2"/>
      <c r="O78" s="2"/>
      <c r="P78" s="2" t="s">
        <v>61</v>
      </c>
      <c r="Q78" s="2"/>
      <c r="R78" s="2"/>
      <c r="S78" s="2"/>
      <c r="T78" s="2">
        <v>60</v>
      </c>
      <c r="U78" s="5"/>
      <c r="V78" s="2"/>
      <c r="W78" s="2" t="s">
        <v>61</v>
      </c>
      <c r="X78" s="2" t="s">
        <v>61</v>
      </c>
      <c r="Y78" s="2"/>
      <c r="Z78" s="2"/>
      <c r="AA78" s="5"/>
      <c r="AB78" s="5"/>
      <c r="AC78" s="5"/>
      <c r="AD78" s="2"/>
      <c r="AE78" s="2"/>
      <c r="AF78" s="2">
        <v>2</v>
      </c>
      <c r="AG78" s="2"/>
      <c r="AH78" s="2"/>
      <c r="AI78" s="2">
        <v>-2</v>
      </c>
      <c r="AJ78" s="2"/>
      <c r="AK78" s="2"/>
      <c r="AL78" s="2" t="s">
        <v>508</v>
      </c>
      <c r="AM78" s="2" t="s">
        <v>561</v>
      </c>
      <c r="AN78" s="2"/>
      <c r="AO78" s="5"/>
      <c r="AP78" s="2"/>
      <c r="AQ78" s="2" t="s">
        <v>166</v>
      </c>
      <c r="AR78" s="2" t="s">
        <v>509</v>
      </c>
      <c r="AS78" s="2" t="s">
        <v>562</v>
      </c>
      <c r="AT78" s="2" t="s">
        <v>563</v>
      </c>
      <c r="AU78" s="5"/>
      <c r="AV78" s="2" t="b">
        <f t="shared" si="15"/>
        <v>1</v>
      </c>
      <c r="AX78" s="2" t="b">
        <v>1</v>
      </c>
      <c r="AY78" s="2" t="s">
        <v>541</v>
      </c>
      <c r="AZ78" s="2"/>
      <c r="BA78" s="2" t="s">
        <v>542</v>
      </c>
      <c r="BB78" s="2" t="b">
        <f>IF(RaceIgnoreSrc,TRUE,HRPGtF)</f>
        <v>0</v>
      </c>
      <c r="BC78" s="2"/>
      <c r="BD78" s="2" t="b">
        <f t="shared" si="16"/>
        <v>0</v>
      </c>
      <c r="BE78" s="11">
        <f t="shared" si="12"/>
        <v>54</v>
      </c>
      <c r="BF78" s="2">
        <f t="shared" si="13"/>
        <v>120</v>
      </c>
      <c r="BG78" s="12" t="str">
        <f t="shared" si="14"/>
        <v>Gargoyle [MM]</v>
      </c>
      <c r="BH78" s="1" t="str">
        <f t="shared" si="11"/>
        <v/>
      </c>
      <c r="BI78" s="1"/>
      <c r="BJ78" s="1" t="s">
        <v>564</v>
      </c>
      <c r="BK78" s="1" t="e">
        <f ca="1">RANGECONCAT(", ",TRUE,BO85:BO121)</f>
        <v>#NAME?</v>
      </c>
      <c r="BL78" s="1" t="s">
        <v>565</v>
      </c>
      <c r="BM78" s="1" t="e">
        <f ca="1">RANGECONCAT(",",TRUE,RacialSubtype,TemplateSubtype,ClassSubtype)</f>
        <v>#NAME?</v>
      </c>
      <c r="BN78" s="1"/>
      <c r="BO78" s="1"/>
      <c r="BP78" s="1"/>
      <c r="BQ78" s="1"/>
      <c r="BR78" s="1"/>
      <c r="BS78" s="1"/>
    </row>
    <row r="79" spans="1:71" ht="12.75" x14ac:dyDescent="0.2">
      <c r="A79" s="11" t="s">
        <v>566</v>
      </c>
      <c r="B79" s="2"/>
      <c r="C79" s="2" t="s">
        <v>65</v>
      </c>
      <c r="D79" s="2" t="s">
        <v>137</v>
      </c>
      <c r="E79" s="2" t="s">
        <v>507</v>
      </c>
      <c r="F79" s="2"/>
      <c r="G79" s="2">
        <v>20</v>
      </c>
      <c r="H79" s="2"/>
      <c r="I79" s="2"/>
      <c r="J79" s="2"/>
      <c r="K79" s="2"/>
      <c r="L79" s="2"/>
      <c r="M79" s="2"/>
      <c r="N79" s="2"/>
      <c r="O79" s="2"/>
      <c r="P79" s="2" t="s">
        <v>61</v>
      </c>
      <c r="Q79" s="2"/>
      <c r="R79" s="2"/>
      <c r="S79" s="2"/>
      <c r="T79" s="2">
        <v>60</v>
      </c>
      <c r="U79" s="5"/>
      <c r="V79" s="2"/>
      <c r="W79" s="2" t="s">
        <v>61</v>
      </c>
      <c r="X79" s="2" t="s">
        <v>61</v>
      </c>
      <c r="Y79" s="2"/>
      <c r="Z79" s="2"/>
      <c r="AA79" s="5"/>
      <c r="AB79" s="5"/>
      <c r="AC79" s="5"/>
      <c r="AD79" s="2"/>
      <c r="AE79" s="2"/>
      <c r="AF79" s="2">
        <v>2</v>
      </c>
      <c r="AG79" s="2"/>
      <c r="AH79" s="2"/>
      <c r="AI79" s="2">
        <v>-2</v>
      </c>
      <c r="AJ79" s="2"/>
      <c r="AK79" s="2"/>
      <c r="AL79" s="2" t="s">
        <v>491</v>
      </c>
      <c r="AM79" s="2" t="s">
        <v>342</v>
      </c>
      <c r="AN79" s="2"/>
      <c r="AO79" s="5"/>
      <c r="AP79" s="2">
        <v>4</v>
      </c>
      <c r="AQ79" s="2" t="s">
        <v>567</v>
      </c>
      <c r="AR79" s="2" t="s">
        <v>509</v>
      </c>
      <c r="AS79" s="2" t="s">
        <v>562</v>
      </c>
      <c r="AT79" s="2" t="s">
        <v>568</v>
      </c>
      <c r="AU79" s="5"/>
      <c r="AV79" s="2" t="b">
        <f t="shared" si="15"/>
        <v>1</v>
      </c>
      <c r="AX79" s="2" t="b">
        <v>1</v>
      </c>
      <c r="AY79" s="2" t="s">
        <v>72</v>
      </c>
      <c r="AZ79" s="2"/>
      <c r="BA79" s="2" t="s">
        <v>61</v>
      </c>
      <c r="BB79" s="2" t="b">
        <f>IF(RaceIgnoreSrc,TRUE,HRRoF)</f>
        <v>0</v>
      </c>
      <c r="BC79" s="2"/>
      <c r="BD79" s="2" t="b">
        <f t="shared" si="16"/>
        <v>0</v>
      </c>
      <c r="BE79" s="11">
        <f t="shared" si="12"/>
        <v>54</v>
      </c>
      <c r="BF79" s="2">
        <f t="shared" si="13"/>
        <v>125</v>
      </c>
      <c r="BG79" s="12" t="str">
        <f t="shared" si="14"/>
        <v>Giant, Fire [MM]</v>
      </c>
      <c r="BH79" s="1" t="str">
        <f t="shared" si="11"/>
        <v/>
      </c>
      <c r="BI79" s="1"/>
      <c r="BJ79" s="3" t="s">
        <v>569</v>
      </c>
      <c r="BK79" s="1" t="b">
        <f>INDEX($BN$85:$BN$121,MATCH("Living Construct",$BJ$85:$BJ$121,0))</f>
        <v>0</v>
      </c>
      <c r="BL79" s="1"/>
      <c r="BM79" s="1"/>
      <c r="BN79" s="1"/>
      <c r="BO79" s="1"/>
      <c r="BP79" s="1"/>
      <c r="BQ79" s="1"/>
      <c r="BR79" s="1"/>
      <c r="BS79" s="1"/>
    </row>
    <row r="80" spans="1:71" ht="12.75" x14ac:dyDescent="0.2">
      <c r="A80" s="11" t="s">
        <v>570</v>
      </c>
      <c r="B80" s="2"/>
      <c r="C80" s="2" t="s">
        <v>101</v>
      </c>
      <c r="D80" s="2" t="s">
        <v>137</v>
      </c>
      <c r="E80" s="2" t="s">
        <v>507</v>
      </c>
      <c r="F80" s="2"/>
      <c r="G80" s="2">
        <v>20</v>
      </c>
      <c r="H80" s="2"/>
      <c r="I80" s="2"/>
      <c r="J80" s="2"/>
      <c r="K80" s="2"/>
      <c r="L80" s="2"/>
      <c r="M80" s="2"/>
      <c r="N80" s="2"/>
      <c r="O80" s="2"/>
      <c r="P80" s="2" t="s">
        <v>61</v>
      </c>
      <c r="Q80" s="2"/>
      <c r="R80" s="2"/>
      <c r="S80" s="2"/>
      <c r="T80" s="2">
        <v>60</v>
      </c>
      <c r="U80" s="5"/>
      <c r="V80" s="2"/>
      <c r="W80" s="2" t="s">
        <v>61</v>
      </c>
      <c r="X80" s="2" t="s">
        <v>571</v>
      </c>
      <c r="Y80" s="2"/>
      <c r="Z80" s="2"/>
      <c r="AA80" s="5"/>
      <c r="AB80" s="5"/>
      <c r="AC80" s="5"/>
      <c r="AD80" s="2"/>
      <c r="AE80" s="2"/>
      <c r="AF80" s="2">
        <v>2</v>
      </c>
      <c r="AG80" s="2"/>
      <c r="AH80" s="2"/>
      <c r="AI80" s="2">
        <v>-2</v>
      </c>
      <c r="AJ80" s="2"/>
      <c r="AK80" s="2"/>
      <c r="AL80" s="2" t="s">
        <v>508</v>
      </c>
      <c r="AM80" s="2" t="s">
        <v>572</v>
      </c>
      <c r="AN80" s="2"/>
      <c r="AO80" s="5"/>
      <c r="AP80" s="2"/>
      <c r="AQ80" s="2" t="s">
        <v>186</v>
      </c>
      <c r="AR80" s="2" t="s">
        <v>509</v>
      </c>
      <c r="AS80" s="2" t="s">
        <v>573</v>
      </c>
      <c r="AT80" s="2" t="s">
        <v>511</v>
      </c>
      <c r="AU80" s="5"/>
      <c r="AV80" s="2" t="b">
        <f t="shared" si="15"/>
        <v>1</v>
      </c>
      <c r="AX80" s="2" t="b">
        <v>1</v>
      </c>
      <c r="AY80" s="2" t="s">
        <v>72</v>
      </c>
      <c r="AZ80" s="2"/>
      <c r="BA80" s="2" t="s">
        <v>61</v>
      </c>
      <c r="BB80" s="2" t="b">
        <f>IF(RaceIgnoreSrc,TRUE,HRRoF)</f>
        <v>0</v>
      </c>
      <c r="BC80" s="2"/>
      <c r="BD80" s="2" t="b">
        <f t="shared" si="16"/>
        <v>0</v>
      </c>
      <c r="BE80" s="11">
        <f t="shared" si="12"/>
        <v>54</v>
      </c>
      <c r="BF80" s="2">
        <f t="shared" si="13"/>
        <v>126</v>
      </c>
      <c r="BG80" s="12" t="str">
        <f t="shared" si="14"/>
        <v>Giant, Forest [MM2]</v>
      </c>
      <c r="BH80" s="1" t="str">
        <f t="shared" si="11"/>
        <v/>
      </c>
      <c r="BI80" s="1"/>
      <c r="BJ80" s="3" t="s">
        <v>574</v>
      </c>
      <c r="BK80" s="1" t="b">
        <f ca="1">INDEX($BN$85:$BN$121,MATCH("Aquatic",$BJ$85:$BJ$121,0))</f>
        <v>0</v>
      </c>
      <c r="BL80" s="1"/>
      <c r="BM80" s="1"/>
      <c r="BN80" s="1"/>
      <c r="BO80" s="1"/>
      <c r="BP80" s="1"/>
      <c r="BQ80" s="1"/>
      <c r="BR80" s="1"/>
      <c r="BS80" s="1"/>
    </row>
    <row r="81" spans="1:71" ht="12.75" x14ac:dyDescent="0.2">
      <c r="A81" s="11" t="s">
        <v>575</v>
      </c>
      <c r="B81" s="2"/>
      <c r="C81" s="2" t="s">
        <v>65</v>
      </c>
      <c r="D81" s="2" t="s">
        <v>137</v>
      </c>
      <c r="E81" s="2" t="s">
        <v>507</v>
      </c>
      <c r="F81" s="2"/>
      <c r="G81" s="2">
        <v>30</v>
      </c>
      <c r="H81" s="2"/>
      <c r="I81" s="2"/>
      <c r="J81" s="2"/>
      <c r="K81" s="2"/>
      <c r="L81" s="2"/>
      <c r="M81" s="2"/>
      <c r="N81" s="2"/>
      <c r="O81" s="2"/>
      <c r="P81" s="2" t="s">
        <v>61</v>
      </c>
      <c r="Q81" s="2"/>
      <c r="R81" s="2"/>
      <c r="S81" s="2" t="s">
        <v>115</v>
      </c>
      <c r="T81" s="2">
        <v>30</v>
      </c>
      <c r="U81" s="5"/>
      <c r="V81" s="2"/>
      <c r="W81" s="2" t="s">
        <v>61</v>
      </c>
      <c r="X81" s="2" t="s">
        <v>61</v>
      </c>
      <c r="Y81" s="2"/>
      <c r="Z81" s="2"/>
      <c r="AA81" s="5"/>
      <c r="AB81" s="5"/>
      <c r="AC81" s="5"/>
      <c r="AD81" s="2"/>
      <c r="AE81" s="2">
        <v>2</v>
      </c>
      <c r="AF81" s="2"/>
      <c r="AG81" s="2"/>
      <c r="AH81" s="2"/>
      <c r="AI81" s="2">
        <v>-2</v>
      </c>
      <c r="AJ81" s="2" t="s">
        <v>576</v>
      </c>
      <c r="AK81" s="2"/>
      <c r="AL81" s="2" t="s">
        <v>577</v>
      </c>
      <c r="AM81" s="2" t="s">
        <v>578</v>
      </c>
      <c r="AN81" s="2"/>
      <c r="AO81" s="5"/>
      <c r="AP81" s="2"/>
      <c r="AQ81" s="2" t="s">
        <v>166</v>
      </c>
      <c r="AR81" s="2" t="s">
        <v>61</v>
      </c>
      <c r="AS81" s="2" t="s">
        <v>61</v>
      </c>
      <c r="AT81" s="2" t="s">
        <v>61</v>
      </c>
      <c r="AU81" s="5"/>
      <c r="AV81" s="2" t="b">
        <f t="shared" si="15"/>
        <v>1</v>
      </c>
      <c r="AX81" s="2" t="b">
        <v>1</v>
      </c>
      <c r="AY81" s="2" t="s">
        <v>579</v>
      </c>
      <c r="AZ81" s="2"/>
      <c r="BA81" s="2" t="s">
        <v>61</v>
      </c>
      <c r="BB81" s="2" t="b">
        <f>IF(RaceIgnoreSrc,TRUE,HRPC)</f>
        <v>0</v>
      </c>
      <c r="BC81" s="2"/>
      <c r="BD81" s="2" t="b">
        <f t="shared" si="16"/>
        <v>0</v>
      </c>
      <c r="BE81" s="11">
        <f t="shared" si="12"/>
        <v>54</v>
      </c>
      <c r="BF81" s="2">
        <f t="shared" si="13"/>
        <v>127</v>
      </c>
      <c r="BG81" s="12" t="str">
        <f t="shared" si="14"/>
        <v>Giant, Frost [MM]</v>
      </c>
      <c r="BH81" s="1" t="str">
        <f t="shared" si="11"/>
        <v/>
      </c>
      <c r="BI81" s="1"/>
      <c r="BJ81" s="3" t="s">
        <v>580</v>
      </c>
      <c r="BK81" s="1" t="b">
        <f ca="1">INDEX($BN$85:$BN$121,MATCH("Incorporeal",$BJ$85:$BJ$121,0))</f>
        <v>0</v>
      </c>
      <c r="BL81" s="1"/>
      <c r="BM81" s="1"/>
      <c r="BN81" s="1"/>
      <c r="BO81" s="1"/>
      <c r="BP81" s="1"/>
      <c r="BQ81" s="1"/>
      <c r="BR81" s="1"/>
      <c r="BS81" s="1"/>
    </row>
    <row r="82" spans="1:71" ht="12.75" x14ac:dyDescent="0.2">
      <c r="A82" s="11" t="s">
        <v>581</v>
      </c>
      <c r="B82" s="2"/>
      <c r="C82" s="2" t="s">
        <v>101</v>
      </c>
      <c r="D82" s="2" t="s">
        <v>137</v>
      </c>
      <c r="E82" s="2" t="s">
        <v>507</v>
      </c>
      <c r="F82" s="2"/>
      <c r="G82" s="2">
        <v>20</v>
      </c>
      <c r="H82" s="2"/>
      <c r="I82" s="2"/>
      <c r="J82" s="2"/>
      <c r="K82" s="2"/>
      <c r="L82" s="2"/>
      <c r="M82" s="2"/>
      <c r="N82" s="2"/>
      <c r="O82" s="2"/>
      <c r="P82" s="2" t="s">
        <v>61</v>
      </c>
      <c r="Q82" s="2"/>
      <c r="R82" s="2"/>
      <c r="S82" s="2" t="s">
        <v>115</v>
      </c>
      <c r="T82" s="2">
        <v>30</v>
      </c>
      <c r="U82" s="5"/>
      <c r="V82" s="2"/>
      <c r="W82" s="2" t="s">
        <v>61</v>
      </c>
      <c r="X82" s="2" t="s">
        <v>61</v>
      </c>
      <c r="Y82" s="2"/>
      <c r="Z82" s="2"/>
      <c r="AA82" s="5"/>
      <c r="AB82" s="5"/>
      <c r="AC82" s="5"/>
      <c r="AD82" s="2">
        <v>-1</v>
      </c>
      <c r="AE82" s="2"/>
      <c r="AF82" s="2">
        <v>2</v>
      </c>
      <c r="AG82" s="2"/>
      <c r="AH82" s="2"/>
      <c r="AI82" s="2">
        <v>-1</v>
      </c>
      <c r="AJ82" s="2"/>
      <c r="AK82" s="2"/>
      <c r="AL82" s="2" t="s">
        <v>582</v>
      </c>
      <c r="AM82" s="2" t="s">
        <v>583</v>
      </c>
      <c r="AN82" s="2"/>
      <c r="AO82" s="5"/>
      <c r="AP82" s="2"/>
      <c r="AQ82" s="2" t="s">
        <v>140</v>
      </c>
      <c r="AR82" s="2" t="s">
        <v>61</v>
      </c>
      <c r="AS82" s="2" t="s">
        <v>61</v>
      </c>
      <c r="AT82" s="2" t="s">
        <v>61</v>
      </c>
      <c r="AU82" s="5"/>
      <c r="AV82" s="2" t="b">
        <f t="shared" si="15"/>
        <v>1</v>
      </c>
      <c r="AX82" s="2" t="b">
        <v>1</v>
      </c>
      <c r="AY82" s="2" t="s">
        <v>579</v>
      </c>
      <c r="AZ82" s="2"/>
      <c r="BA82" s="2" t="s">
        <v>61</v>
      </c>
      <c r="BB82" s="2" t="b">
        <f>IF(RaceIgnoreSrc,TRUE,HRPC)</f>
        <v>0</v>
      </c>
      <c r="BC82" s="2"/>
      <c r="BD82" s="2" t="b">
        <f t="shared" si="16"/>
        <v>0</v>
      </c>
      <c r="BE82" s="11">
        <f t="shared" si="12"/>
        <v>54</v>
      </c>
      <c r="BF82" s="2">
        <f t="shared" si="13"/>
        <v>128</v>
      </c>
      <c r="BG82" s="12" t="str">
        <f t="shared" si="14"/>
        <v>Giant, Hill [MM]</v>
      </c>
      <c r="BH82" s="1" t="str">
        <f t="shared" si="11"/>
        <v/>
      </c>
      <c r="BI82" s="1"/>
      <c r="BJ82" s="1" t="s">
        <v>584</v>
      </c>
      <c r="BK82" s="1" t="b">
        <f ca="1">NOT(IncorporealSubtype)</f>
        <v>1</v>
      </c>
      <c r="BL82" s="1"/>
      <c r="BM82" s="1"/>
      <c r="BN82" s="1"/>
      <c r="BO82" s="1"/>
      <c r="BP82" s="1"/>
      <c r="BQ82" s="1"/>
      <c r="BR82" s="1"/>
      <c r="BS82" s="1"/>
    </row>
    <row r="83" spans="1:71" ht="13.5" thickBot="1" x14ac:dyDescent="0.25">
      <c r="A83" s="11" t="s">
        <v>585</v>
      </c>
      <c r="B83" s="2"/>
      <c r="C83" s="2" t="s">
        <v>101</v>
      </c>
      <c r="D83" s="2" t="s">
        <v>137</v>
      </c>
      <c r="E83" s="2" t="s">
        <v>507</v>
      </c>
      <c r="F83" s="2"/>
      <c r="G83" s="2">
        <v>20</v>
      </c>
      <c r="H83" s="2"/>
      <c r="I83" s="2"/>
      <c r="J83" s="2"/>
      <c r="K83" s="2"/>
      <c r="L83" s="2"/>
      <c r="M83" s="2"/>
      <c r="N83" s="2"/>
      <c r="O83" s="2"/>
      <c r="P83" s="2" t="s">
        <v>61</v>
      </c>
      <c r="Q83" s="2"/>
      <c r="R83" s="2"/>
      <c r="S83" s="2"/>
      <c r="T83" s="2">
        <v>30</v>
      </c>
      <c r="U83" s="5"/>
      <c r="V83" s="2"/>
      <c r="W83" s="2" t="s">
        <v>61</v>
      </c>
      <c r="X83" s="2" t="s">
        <v>61</v>
      </c>
      <c r="Y83" s="2"/>
      <c r="Z83" s="2"/>
      <c r="AA83" s="5"/>
      <c r="AB83" s="5"/>
      <c r="AC83" s="5"/>
      <c r="AD83" s="2">
        <v>-1</v>
      </c>
      <c r="AE83" s="2">
        <v>1</v>
      </c>
      <c r="AF83" s="2">
        <v>1</v>
      </c>
      <c r="AG83" s="2"/>
      <c r="AH83" s="2"/>
      <c r="AI83" s="2">
        <v>-1</v>
      </c>
      <c r="AJ83" s="2" t="s">
        <v>586</v>
      </c>
      <c r="AK83" s="2"/>
      <c r="AL83" s="2" t="s">
        <v>587</v>
      </c>
      <c r="AM83" s="2" t="s">
        <v>588</v>
      </c>
      <c r="AN83" s="2"/>
      <c r="AO83" s="5"/>
      <c r="AP83" s="2"/>
      <c r="AQ83" s="2" t="s">
        <v>140</v>
      </c>
      <c r="AR83" s="2" t="s">
        <v>61</v>
      </c>
      <c r="AS83" s="2" t="s">
        <v>61</v>
      </c>
      <c r="AT83" s="2" t="s">
        <v>61</v>
      </c>
      <c r="AU83" s="5"/>
      <c r="AV83" s="2" t="b">
        <f t="shared" si="15"/>
        <v>1</v>
      </c>
      <c r="AX83" s="2" t="b">
        <v>1</v>
      </c>
      <c r="AY83" s="2" t="s">
        <v>579</v>
      </c>
      <c r="AZ83" s="2"/>
      <c r="BA83" s="2" t="s">
        <v>61</v>
      </c>
      <c r="BB83" s="2" t="b">
        <f>IF(RaceIgnoreSrc,TRUE,HRPC)</f>
        <v>0</v>
      </c>
      <c r="BC83" s="2"/>
      <c r="BD83" s="2" t="b">
        <f t="shared" si="16"/>
        <v>0</v>
      </c>
      <c r="BE83" s="11">
        <f t="shared" si="12"/>
        <v>54</v>
      </c>
      <c r="BF83" s="2">
        <f t="shared" si="13"/>
        <v>130</v>
      </c>
      <c r="BG83" s="12" t="str">
        <f t="shared" si="14"/>
        <v>Giant, Sand [MM3]</v>
      </c>
      <c r="BH83" s="1" t="str">
        <f t="shared" si="11"/>
        <v/>
      </c>
      <c r="BI83" s="1"/>
      <c r="BJ83" s="1"/>
      <c r="BK83" s="1"/>
      <c r="BL83" s="1"/>
      <c r="BM83" s="1"/>
      <c r="BN83" s="1"/>
      <c r="BO83" s="1"/>
      <c r="BP83" s="1"/>
      <c r="BQ83" s="1"/>
      <c r="BR83" s="1"/>
      <c r="BS83" s="1"/>
    </row>
    <row r="84" spans="1:71" ht="12.75" x14ac:dyDescent="0.2">
      <c r="A84" s="11" t="s">
        <v>589</v>
      </c>
      <c r="B84" s="2"/>
      <c r="C84" s="2" t="s">
        <v>65</v>
      </c>
      <c r="D84" s="2" t="s">
        <v>137</v>
      </c>
      <c r="E84" s="2" t="s">
        <v>507</v>
      </c>
      <c r="F84" s="2"/>
      <c r="G84" s="2">
        <v>30</v>
      </c>
      <c r="H84" s="2"/>
      <c r="I84" s="2"/>
      <c r="J84" s="2"/>
      <c r="K84" s="2"/>
      <c r="L84" s="2"/>
      <c r="M84" s="2"/>
      <c r="N84" s="2"/>
      <c r="O84" s="2"/>
      <c r="P84" s="2" t="s">
        <v>61</v>
      </c>
      <c r="Q84" s="2"/>
      <c r="R84" s="2"/>
      <c r="S84" s="2"/>
      <c r="T84" s="2">
        <v>60</v>
      </c>
      <c r="U84" s="5"/>
      <c r="V84" s="2"/>
      <c r="W84" s="2" t="s">
        <v>61</v>
      </c>
      <c r="X84" s="2" t="s">
        <v>61</v>
      </c>
      <c r="Y84" s="2"/>
      <c r="Z84" s="2"/>
      <c r="AA84" s="5"/>
      <c r="AB84" s="5"/>
      <c r="AC84" s="5"/>
      <c r="AD84" s="2">
        <v>1</v>
      </c>
      <c r="AE84" s="2"/>
      <c r="AF84" s="2">
        <v>1</v>
      </c>
      <c r="AG84" s="2">
        <v>-1</v>
      </c>
      <c r="AH84" s="2"/>
      <c r="AI84" s="2">
        <v>-2</v>
      </c>
      <c r="AJ84" s="2" t="s">
        <v>590</v>
      </c>
      <c r="AK84" s="2"/>
      <c r="AL84" s="2" t="s">
        <v>591</v>
      </c>
      <c r="AM84" s="2" t="s">
        <v>592</v>
      </c>
      <c r="AN84" s="2"/>
      <c r="AO84" s="5"/>
      <c r="AP84" s="2"/>
      <c r="AQ84" s="2" t="s">
        <v>166</v>
      </c>
      <c r="AR84" s="2" t="s">
        <v>61</v>
      </c>
      <c r="AS84" s="2" t="s">
        <v>61</v>
      </c>
      <c r="AT84" s="2" t="s">
        <v>61</v>
      </c>
      <c r="AU84" s="5"/>
      <c r="AV84" s="2" t="b">
        <f t="shared" si="15"/>
        <v>1</v>
      </c>
      <c r="AX84" s="2" t="b">
        <v>1</v>
      </c>
      <c r="AY84" s="2" t="s">
        <v>579</v>
      </c>
      <c r="AZ84" s="2"/>
      <c r="BA84" s="2" t="s">
        <v>61</v>
      </c>
      <c r="BB84" s="2" t="b">
        <f>IF(RaceIgnoreSrc,TRUE,HRPC)</f>
        <v>0</v>
      </c>
      <c r="BC84" s="2"/>
      <c r="BD84" s="2" t="b">
        <f t="shared" si="16"/>
        <v>0</v>
      </c>
      <c r="BE84" s="11">
        <f t="shared" si="12"/>
        <v>54</v>
      </c>
      <c r="BF84" s="2">
        <f t="shared" si="13"/>
        <v>131</v>
      </c>
      <c r="BG84" s="12" t="str">
        <f t="shared" si="14"/>
        <v>Giant, Stone [MM]</v>
      </c>
      <c r="BH84" s="1" t="str">
        <f t="shared" si="11"/>
        <v/>
      </c>
      <c r="BI84" s="1"/>
      <c r="BJ84" s="20" t="s">
        <v>5</v>
      </c>
      <c r="BK84" s="21" t="s">
        <v>593</v>
      </c>
      <c r="BL84" s="21" t="s">
        <v>594</v>
      </c>
      <c r="BM84" s="21" t="s">
        <v>595</v>
      </c>
      <c r="BN84" s="21" t="s">
        <v>596</v>
      </c>
      <c r="BO84" s="22" t="s">
        <v>597</v>
      </c>
      <c r="BP84" s="1"/>
      <c r="BQ84" s="1"/>
      <c r="BR84" s="1"/>
      <c r="BS84" s="1"/>
    </row>
    <row r="85" spans="1:71" ht="12.75" x14ac:dyDescent="0.2">
      <c r="A85" s="11" t="s">
        <v>598</v>
      </c>
      <c r="B85" s="2"/>
      <c r="C85" s="2" t="s">
        <v>65</v>
      </c>
      <c r="D85" s="2" t="s">
        <v>349</v>
      </c>
      <c r="E85" s="2"/>
      <c r="F85" s="2"/>
      <c r="G85" s="2">
        <v>30</v>
      </c>
      <c r="H85" s="2"/>
      <c r="I85" s="2"/>
      <c r="J85" s="2"/>
      <c r="K85" s="2"/>
      <c r="L85" s="2"/>
      <c r="M85" s="2"/>
      <c r="N85" s="2"/>
      <c r="O85" s="2"/>
      <c r="P85" s="2" t="s">
        <v>61</v>
      </c>
      <c r="Q85" s="2"/>
      <c r="R85" s="2"/>
      <c r="S85" s="2"/>
      <c r="T85" s="2"/>
      <c r="U85" s="5"/>
      <c r="V85" s="2"/>
      <c r="W85" s="2" t="s">
        <v>61</v>
      </c>
      <c r="X85" s="2" t="s">
        <v>61</v>
      </c>
      <c r="Y85" s="2"/>
      <c r="Z85" s="2"/>
      <c r="AA85" s="5"/>
      <c r="AB85" s="5"/>
      <c r="AC85" s="5"/>
      <c r="AD85" s="2"/>
      <c r="AE85" s="2"/>
      <c r="AF85" s="2"/>
      <c r="AG85" s="2"/>
      <c r="AH85" s="2"/>
      <c r="AI85" s="2">
        <v>-2</v>
      </c>
      <c r="AJ85" s="2"/>
      <c r="AK85" s="2"/>
      <c r="AL85" s="2" t="s">
        <v>151</v>
      </c>
      <c r="AM85" s="2" t="s">
        <v>153</v>
      </c>
      <c r="AN85" s="2"/>
      <c r="AO85" s="5"/>
      <c r="AP85" s="2"/>
      <c r="AQ85" s="2" t="s">
        <v>238</v>
      </c>
      <c r="AR85" s="2" t="s">
        <v>599</v>
      </c>
      <c r="AS85" s="2" t="s">
        <v>85</v>
      </c>
      <c r="AT85" s="2" t="s">
        <v>86</v>
      </c>
      <c r="AU85" s="5"/>
      <c r="AV85" s="2" t="b">
        <f t="shared" si="15"/>
        <v>1</v>
      </c>
      <c r="AX85" s="2" t="b">
        <v>1</v>
      </c>
      <c r="AY85" s="2" t="s">
        <v>239</v>
      </c>
      <c r="AZ85" s="2">
        <v>196</v>
      </c>
      <c r="BA85" s="2" t="s">
        <v>61</v>
      </c>
      <c r="BB85" s="2" t="b">
        <f>IF(RaceIgnoreSrc,TRUE,HRXPH)</f>
        <v>1</v>
      </c>
      <c r="BC85" s="2"/>
      <c r="BD85" s="2" t="b">
        <f t="shared" si="16"/>
        <v>1</v>
      </c>
      <c r="BE85" s="11">
        <f t="shared" si="12"/>
        <v>55</v>
      </c>
      <c r="BF85" s="2">
        <f t="shared" si="13"/>
        <v>132</v>
      </c>
      <c r="BG85" s="12" t="str">
        <f t="shared" si="14"/>
        <v>Giant, Sun [MM2]</v>
      </c>
      <c r="BH85" s="1" t="str">
        <f t="shared" si="11"/>
        <v/>
      </c>
      <c r="BI85" s="1"/>
      <c r="BJ85" s="11" t="s">
        <v>600</v>
      </c>
      <c r="BK85" s="2" t="s">
        <v>41</v>
      </c>
      <c r="BL85" s="2" t="b">
        <v>1</v>
      </c>
      <c r="BM85" s="2"/>
      <c r="BN85" s="2" t="b">
        <f t="shared" ref="BN85:BN121" ca="1" si="17">IF($BL85,OR($BM85,NOT(ISERROR(FIND($BJ85,$BM$78,1)))))</f>
        <v>0</v>
      </c>
      <c r="BO85" s="12" t="str">
        <f t="shared" ref="BO85:BO97" ca="1" si="18">IF($BN85,LOWER($BJ85),"")</f>
        <v/>
      </c>
      <c r="BP85" s="1"/>
      <c r="BQ85" s="1"/>
      <c r="BR85" s="1"/>
      <c r="BS85" s="1"/>
    </row>
    <row r="86" spans="1:71" ht="12.75" x14ac:dyDescent="0.2">
      <c r="A86" s="11" t="s">
        <v>601</v>
      </c>
      <c r="B86" s="2"/>
      <c r="C86" s="2" t="s">
        <v>65</v>
      </c>
      <c r="D86" s="2" t="s">
        <v>137</v>
      </c>
      <c r="E86" s="2" t="s">
        <v>602</v>
      </c>
      <c r="F86" s="2"/>
      <c r="G86" s="2">
        <v>30</v>
      </c>
      <c r="H86" s="2"/>
      <c r="I86" s="2"/>
      <c r="J86" s="2"/>
      <c r="K86" s="2"/>
      <c r="L86" s="2">
        <v>40</v>
      </c>
      <c r="M86" s="2"/>
      <c r="N86" s="2"/>
      <c r="O86" s="2"/>
      <c r="P86" s="2" t="s">
        <v>61</v>
      </c>
      <c r="Q86" s="2"/>
      <c r="R86" s="2"/>
      <c r="S86" s="2" t="s">
        <v>603</v>
      </c>
      <c r="T86" s="2"/>
      <c r="U86" s="5"/>
      <c r="V86" s="2" t="s">
        <v>604</v>
      </c>
      <c r="W86" s="2" t="s">
        <v>61</v>
      </c>
      <c r="X86" s="2" t="s">
        <v>61</v>
      </c>
      <c r="Y86" s="2"/>
      <c r="Z86" s="2"/>
      <c r="AA86" s="5"/>
      <c r="AB86" s="5"/>
      <c r="AC86" s="5"/>
      <c r="AD86" s="2"/>
      <c r="AE86" s="2">
        <v>2</v>
      </c>
      <c r="AF86" s="2"/>
      <c r="AG86" s="2">
        <v>-2</v>
      </c>
      <c r="AH86" s="2"/>
      <c r="AI86" s="2"/>
      <c r="AJ86" s="2" t="s">
        <v>605</v>
      </c>
      <c r="AK86" s="2"/>
      <c r="AL86" s="2" t="s">
        <v>606</v>
      </c>
      <c r="AM86" s="2" t="s">
        <v>607</v>
      </c>
      <c r="AN86" s="2"/>
      <c r="AO86" s="5"/>
      <c r="AP86" s="2"/>
      <c r="AQ86" s="2" t="s">
        <v>166</v>
      </c>
      <c r="AR86" s="2" t="s">
        <v>608</v>
      </c>
      <c r="AS86" s="2" t="s">
        <v>85</v>
      </c>
      <c r="AT86" s="2" t="s">
        <v>609</v>
      </c>
      <c r="AU86" s="5"/>
      <c r="AV86" s="2" t="b">
        <f t="shared" si="15"/>
        <v>1</v>
      </c>
      <c r="AX86" s="2" t="b">
        <v>1</v>
      </c>
      <c r="AY86" s="2" t="s">
        <v>121</v>
      </c>
      <c r="AZ86" s="2">
        <v>103</v>
      </c>
      <c r="BA86" s="2" t="s">
        <v>610</v>
      </c>
      <c r="BB86" s="2" t="b">
        <f>IF(RaceIgnoreSrc,TRUE,OR(HRMM,HRSto,HRRoF))</f>
        <v>1</v>
      </c>
      <c r="BC86" s="2"/>
      <c r="BD86" s="2" t="b">
        <f t="shared" si="16"/>
        <v>1</v>
      </c>
      <c r="BE86" s="11">
        <f t="shared" si="12"/>
        <v>56</v>
      </c>
      <c r="BF86" s="2">
        <f t="shared" si="13"/>
        <v>133</v>
      </c>
      <c r="BG86" s="12" t="str">
        <f t="shared" si="14"/>
        <v>Githyanki [MM]</v>
      </c>
      <c r="BH86" s="1" t="str">
        <f t="shared" si="11"/>
        <v/>
      </c>
      <c r="BI86" s="1"/>
      <c r="BJ86" s="11" t="s">
        <v>611</v>
      </c>
      <c r="BK86" s="2" t="s">
        <v>41</v>
      </c>
      <c r="BL86" s="2" t="b">
        <v>1</v>
      </c>
      <c r="BM86" s="2"/>
      <c r="BN86" s="2" t="b">
        <f t="shared" ca="1" si="17"/>
        <v>0</v>
      </c>
      <c r="BO86" s="12" t="str">
        <f t="shared" ca="1" si="18"/>
        <v/>
      </c>
      <c r="BP86" s="1"/>
      <c r="BQ86" s="1"/>
      <c r="BR86" s="1"/>
      <c r="BS86" s="1"/>
    </row>
    <row r="87" spans="1:71" ht="12.75" x14ac:dyDescent="0.2">
      <c r="A87" s="11" t="s">
        <v>612</v>
      </c>
      <c r="B87" s="2"/>
      <c r="C87" s="2" t="s">
        <v>65</v>
      </c>
      <c r="D87" s="2" t="s">
        <v>137</v>
      </c>
      <c r="E87" s="2" t="s">
        <v>613</v>
      </c>
      <c r="F87" s="2"/>
      <c r="G87" s="2">
        <v>30</v>
      </c>
      <c r="H87" s="2"/>
      <c r="I87" s="2"/>
      <c r="J87" s="2"/>
      <c r="K87" s="2"/>
      <c r="L87" s="2"/>
      <c r="M87" s="2"/>
      <c r="N87" s="2"/>
      <c r="O87" s="2"/>
      <c r="P87" s="2" t="s">
        <v>614</v>
      </c>
      <c r="Q87" s="2"/>
      <c r="R87" s="2"/>
      <c r="S87" s="2"/>
      <c r="T87" s="2">
        <v>120</v>
      </c>
      <c r="U87" s="5"/>
      <c r="V87" s="2" t="s">
        <v>604</v>
      </c>
      <c r="W87" s="2" t="s">
        <v>61</v>
      </c>
      <c r="X87" s="2" t="s">
        <v>61</v>
      </c>
      <c r="Y87" s="2">
        <f>11+ClassLvl</f>
        <v>11</v>
      </c>
      <c r="Z87" s="2"/>
      <c r="AA87" s="5"/>
      <c r="AB87" s="5"/>
      <c r="AC87" s="5"/>
      <c r="AD87" s="2"/>
      <c r="AE87" s="2">
        <v>2</v>
      </c>
      <c r="AF87" s="2">
        <v>-2</v>
      </c>
      <c r="AG87" s="2">
        <v>2</v>
      </c>
      <c r="AH87" s="2"/>
      <c r="AI87" s="2">
        <v>2</v>
      </c>
      <c r="AJ87" s="2" t="s">
        <v>615</v>
      </c>
      <c r="AK87" s="2"/>
      <c r="AL87" s="2" t="str">
        <f>IF(CampaignCell=4,"Common, Drow, Undercommon","Common, Elven, Undercommon")</f>
        <v>Common, Elven, Undercommon</v>
      </c>
      <c r="AM87" s="2" t="s">
        <v>616</v>
      </c>
      <c r="AN87" s="2">
        <v>1</v>
      </c>
      <c r="AO87" s="5"/>
      <c r="AP87" s="2">
        <v>2</v>
      </c>
      <c r="AQ87" s="2" t="str">
        <f>IF(Gender="Male","Wizard","Cleric")</f>
        <v>Cleric</v>
      </c>
      <c r="AR87" s="2" t="s">
        <v>61</v>
      </c>
      <c r="AS87" s="2" t="s">
        <v>61</v>
      </c>
      <c r="AT87" s="2" t="s">
        <v>61</v>
      </c>
      <c r="AU87" s="5"/>
      <c r="AV87" s="2" t="b">
        <f t="shared" si="15"/>
        <v>1</v>
      </c>
      <c r="AX87" s="2" t="b">
        <v>1</v>
      </c>
      <c r="AY87" s="2" t="s">
        <v>535</v>
      </c>
      <c r="AZ87" s="2"/>
      <c r="BA87" s="2" t="s">
        <v>61</v>
      </c>
      <c r="BB87" s="2" t="b">
        <f>IF(RaceIgnoreSrc,TRUE,HRDrM)</f>
        <v>1</v>
      </c>
      <c r="BC87" s="2"/>
      <c r="BD87" s="2" t="b">
        <f t="shared" si="16"/>
        <v>1</v>
      </c>
      <c r="BE87" s="11">
        <f t="shared" si="12"/>
        <v>57</v>
      </c>
      <c r="BF87" s="2">
        <f t="shared" si="13"/>
        <v>134</v>
      </c>
      <c r="BG87" s="12" t="str">
        <f t="shared" si="14"/>
        <v>Githzerai [MM]</v>
      </c>
      <c r="BH87" s="1" t="str">
        <f t="shared" si="11"/>
        <v>Detect Magic (3/Day); Disguise Self, Dancing Lights, Darkness</v>
      </c>
      <c r="BI87" s="1"/>
      <c r="BJ87" s="11" t="s">
        <v>617</v>
      </c>
      <c r="BK87" s="2" t="s">
        <v>41</v>
      </c>
      <c r="BL87" s="2" t="b">
        <v>1</v>
      </c>
      <c r="BM87" s="2"/>
      <c r="BN87" s="2" t="b">
        <f t="shared" ca="1" si="17"/>
        <v>0</v>
      </c>
      <c r="BO87" s="12" t="str">
        <f t="shared" ca="1" si="18"/>
        <v/>
      </c>
      <c r="BP87" s="1"/>
      <c r="BQ87" s="1"/>
      <c r="BR87" s="1"/>
      <c r="BS87" s="1"/>
    </row>
    <row r="88" spans="1:71" ht="12.75" x14ac:dyDescent="0.2">
      <c r="A88" s="11" t="s">
        <v>618</v>
      </c>
      <c r="B88" s="2"/>
      <c r="C88" s="2" t="s">
        <v>65</v>
      </c>
      <c r="D88" s="2" t="s">
        <v>137</v>
      </c>
      <c r="E88" s="2" t="s">
        <v>619</v>
      </c>
      <c r="F88" s="2"/>
      <c r="G88" s="2">
        <v>30</v>
      </c>
      <c r="H88" s="2"/>
      <c r="I88" s="2"/>
      <c r="J88" s="2"/>
      <c r="K88" s="2"/>
      <c r="L88" s="2"/>
      <c r="M88" s="2"/>
      <c r="N88" s="2"/>
      <c r="O88" s="2"/>
      <c r="P88" s="2" t="s">
        <v>620</v>
      </c>
      <c r="Q88" s="2"/>
      <c r="R88" s="2"/>
      <c r="S88" s="2"/>
      <c r="T88" s="2">
        <v>120</v>
      </c>
      <c r="U88" s="5"/>
      <c r="V88" s="2" t="s">
        <v>604</v>
      </c>
      <c r="W88" s="2" t="s">
        <v>61</v>
      </c>
      <c r="X88" s="2" t="s">
        <v>61</v>
      </c>
      <c r="Y88" s="2">
        <f>11+ClassLvl</f>
        <v>11</v>
      </c>
      <c r="Z88" s="2"/>
      <c r="AA88" s="5"/>
      <c r="AB88" s="5"/>
      <c r="AC88" s="5"/>
      <c r="AD88" s="2"/>
      <c r="AE88" s="2">
        <v>2</v>
      </c>
      <c r="AF88" s="2">
        <v>-2</v>
      </c>
      <c r="AG88" s="2">
        <v>2</v>
      </c>
      <c r="AH88" s="2"/>
      <c r="AI88" s="2">
        <v>2</v>
      </c>
      <c r="AJ88" s="2" t="s">
        <v>621</v>
      </c>
      <c r="AK88" s="2"/>
      <c r="AL88" s="2" t="str">
        <f>IF(CampaignCell=4,"Common, Drow, Undercommon","Common, Elven, Undercommon")</f>
        <v>Common, Elven, Undercommon</v>
      </c>
      <c r="AM88" s="2" t="s">
        <v>616</v>
      </c>
      <c r="AN88" s="2">
        <v>1</v>
      </c>
      <c r="AO88" s="5"/>
      <c r="AP88" s="2">
        <v>2</v>
      </c>
      <c r="AQ88" s="2" t="str">
        <f>IF(Gender="Male","Wizard","Cleric")</f>
        <v>Cleric</v>
      </c>
      <c r="AR88" s="2" t="s">
        <v>608</v>
      </c>
      <c r="AS88" s="2" t="s">
        <v>622</v>
      </c>
      <c r="AT88" s="2" t="s">
        <v>623</v>
      </c>
      <c r="AU88" s="5"/>
      <c r="AV88" s="2" t="b">
        <f t="shared" si="15"/>
        <v>1</v>
      </c>
      <c r="AX88" s="2" t="b">
        <v>1</v>
      </c>
      <c r="AY88" s="2" t="s">
        <v>121</v>
      </c>
      <c r="AZ88" s="2">
        <v>103</v>
      </c>
      <c r="BA88" s="2" t="s">
        <v>541</v>
      </c>
      <c r="BB88" s="2" t="b">
        <f>IF(RaceIgnoreSrc,TRUE,OR(HRMM,HRPGtF))</f>
        <v>1</v>
      </c>
      <c r="BC88" s="2"/>
      <c r="BD88" s="2" t="b">
        <f t="shared" si="16"/>
        <v>1</v>
      </c>
      <c r="BE88" s="11">
        <f t="shared" si="12"/>
        <v>58</v>
      </c>
      <c r="BF88" s="2">
        <f t="shared" si="13"/>
        <v>136</v>
      </c>
      <c r="BG88" s="12" t="str">
        <f t="shared" si="14"/>
        <v>Gnoll [MM]</v>
      </c>
      <c r="BH88" s="1" t="str">
        <f t="shared" si="11"/>
        <v>Dancing Lights, Darkness, Faerie Fire</v>
      </c>
      <c r="BI88" s="1"/>
      <c r="BJ88" s="11" t="s">
        <v>226</v>
      </c>
      <c r="BK88" s="2" t="s">
        <v>41</v>
      </c>
      <c r="BL88" s="2" t="b">
        <v>1</v>
      </c>
      <c r="BM88" s="2"/>
      <c r="BN88" s="2" t="b">
        <f t="shared" ca="1" si="17"/>
        <v>0</v>
      </c>
      <c r="BO88" s="12" t="str">
        <f t="shared" ca="1" si="18"/>
        <v/>
      </c>
      <c r="BP88" s="1"/>
      <c r="BQ88" s="1"/>
      <c r="BR88" s="1"/>
      <c r="BS88" s="1"/>
    </row>
    <row r="89" spans="1:71" ht="12.75" x14ac:dyDescent="0.2">
      <c r="A89" s="11" t="s">
        <v>624</v>
      </c>
      <c r="B89" s="2"/>
      <c r="C89" s="2" t="s">
        <v>65</v>
      </c>
      <c r="D89" s="2" t="s">
        <v>137</v>
      </c>
      <c r="E89" s="2" t="s">
        <v>613</v>
      </c>
      <c r="F89" s="2"/>
      <c r="G89" s="2">
        <v>30</v>
      </c>
      <c r="H89" s="2"/>
      <c r="I89" s="2"/>
      <c r="J89" s="2"/>
      <c r="K89" s="2"/>
      <c r="L89" s="2"/>
      <c r="M89" s="2"/>
      <c r="N89" s="2"/>
      <c r="O89" s="2"/>
      <c r="P89" s="2" t="s">
        <v>61</v>
      </c>
      <c r="Q89" s="2"/>
      <c r="R89" s="2"/>
      <c r="S89" s="2" t="s">
        <v>115</v>
      </c>
      <c r="T89" s="2"/>
      <c r="U89" s="5"/>
      <c r="V89" s="2" t="s">
        <v>604</v>
      </c>
      <c r="W89" s="2" t="s">
        <v>61</v>
      </c>
      <c r="X89" s="2" t="s">
        <v>61</v>
      </c>
      <c r="Y89" s="2"/>
      <c r="Z89" s="2"/>
      <c r="AA89" s="5"/>
      <c r="AB89" s="5"/>
      <c r="AC89" s="5"/>
      <c r="AD89" s="2"/>
      <c r="AE89" s="2">
        <v>2</v>
      </c>
      <c r="AF89" s="2">
        <v>-2</v>
      </c>
      <c r="AG89" s="2"/>
      <c r="AH89" s="2"/>
      <c r="AI89" s="2"/>
      <c r="AJ89" s="2" t="s">
        <v>621</v>
      </c>
      <c r="AK89" s="2"/>
      <c r="AL89" s="2" t="s">
        <v>606</v>
      </c>
      <c r="AM89" s="2" t="s">
        <v>625</v>
      </c>
      <c r="AN89" s="2"/>
      <c r="AO89" s="5"/>
      <c r="AP89" s="2"/>
      <c r="AQ89" s="2" t="s">
        <v>459</v>
      </c>
      <c r="AR89" s="2" t="s">
        <v>61</v>
      </c>
      <c r="AS89" s="2" t="s">
        <v>61</v>
      </c>
      <c r="AT89" s="2" t="s">
        <v>61</v>
      </c>
      <c r="AU89" s="5"/>
      <c r="AV89" s="2" t="b">
        <f t="shared" si="15"/>
        <v>1</v>
      </c>
      <c r="AX89" s="2" t="b">
        <v>1</v>
      </c>
      <c r="AY89" s="2" t="s">
        <v>535</v>
      </c>
      <c r="AZ89" s="2"/>
      <c r="BA89" s="2" t="s">
        <v>61</v>
      </c>
      <c r="BB89" s="2" t="b">
        <f>IF(RaceIgnoreSrc,TRUE,HRDrM)</f>
        <v>1</v>
      </c>
      <c r="BC89" s="2"/>
      <c r="BD89" s="2" t="b">
        <f t="shared" si="16"/>
        <v>1</v>
      </c>
      <c r="BE89" s="11">
        <f t="shared" si="12"/>
        <v>59</v>
      </c>
      <c r="BF89" s="2">
        <f t="shared" si="13"/>
        <v>137</v>
      </c>
      <c r="BG89" s="12" t="str">
        <f t="shared" si="14"/>
        <v>Gnoll, Flind [MM3]</v>
      </c>
      <c r="BH89" s="1" t="str">
        <f t="shared" si="11"/>
        <v/>
      </c>
      <c r="BI89" s="1"/>
      <c r="BJ89" s="11" t="s">
        <v>626</v>
      </c>
      <c r="BK89" s="2" t="s">
        <v>512</v>
      </c>
      <c r="BL89" s="2" t="b">
        <v>1</v>
      </c>
      <c r="BM89" s="2"/>
      <c r="BN89" s="2" t="b">
        <f t="shared" ca="1" si="17"/>
        <v>0</v>
      </c>
      <c r="BO89" s="12" t="str">
        <f t="shared" ca="1" si="18"/>
        <v/>
      </c>
      <c r="BP89" s="1"/>
      <c r="BQ89" s="1"/>
      <c r="BR89" s="1"/>
      <c r="BS89" s="1"/>
    </row>
    <row r="90" spans="1:71" ht="12.75" x14ac:dyDescent="0.2">
      <c r="A90" s="11" t="s">
        <v>627</v>
      </c>
      <c r="B90" s="2"/>
      <c r="C90" s="2" t="s">
        <v>65</v>
      </c>
      <c r="D90" s="2" t="s">
        <v>137</v>
      </c>
      <c r="E90" s="2" t="s">
        <v>619</v>
      </c>
      <c r="F90" s="2"/>
      <c r="G90" s="2">
        <v>30</v>
      </c>
      <c r="H90" s="2"/>
      <c r="I90" s="2"/>
      <c r="J90" s="2"/>
      <c r="K90" s="2"/>
      <c r="L90" s="2"/>
      <c r="M90" s="2"/>
      <c r="N90" s="2"/>
      <c r="O90" s="2"/>
      <c r="P90" s="2" t="s">
        <v>61</v>
      </c>
      <c r="Q90" s="2"/>
      <c r="R90" s="2"/>
      <c r="S90" s="2" t="s">
        <v>115</v>
      </c>
      <c r="T90" s="2"/>
      <c r="U90" s="5"/>
      <c r="V90" s="2" t="s">
        <v>604</v>
      </c>
      <c r="W90" s="2" t="s">
        <v>61</v>
      </c>
      <c r="X90" s="2" t="s">
        <v>61</v>
      </c>
      <c r="Y90" s="2"/>
      <c r="Z90" s="2"/>
      <c r="AA90" s="5"/>
      <c r="AB90" s="5"/>
      <c r="AC90" s="5"/>
      <c r="AD90" s="2">
        <v>-2</v>
      </c>
      <c r="AE90" s="2">
        <v>2</v>
      </c>
      <c r="AF90" s="2">
        <v>-2</v>
      </c>
      <c r="AG90" s="2">
        <v>2</v>
      </c>
      <c r="AH90" s="2"/>
      <c r="AI90" s="2"/>
      <c r="AJ90" s="2" t="s">
        <v>621</v>
      </c>
      <c r="AK90" s="2"/>
      <c r="AL90" s="2" t="s">
        <v>606</v>
      </c>
      <c r="AM90" s="2" t="s">
        <v>625</v>
      </c>
      <c r="AN90" s="2"/>
      <c r="AO90" s="5"/>
      <c r="AP90" s="2"/>
      <c r="AQ90" s="2" t="s">
        <v>374</v>
      </c>
      <c r="AR90" s="2" t="s">
        <v>61</v>
      </c>
      <c r="AS90" s="2" t="s">
        <v>61</v>
      </c>
      <c r="AT90" s="2" t="s">
        <v>61</v>
      </c>
      <c r="AU90" s="5"/>
      <c r="AV90" s="2" t="b">
        <f t="shared" si="15"/>
        <v>1</v>
      </c>
      <c r="AX90" s="2" t="b">
        <v>1</v>
      </c>
      <c r="AY90" s="2" t="s">
        <v>121</v>
      </c>
      <c r="AZ90" s="2">
        <v>104</v>
      </c>
      <c r="BA90" s="2" t="s">
        <v>61</v>
      </c>
      <c r="BB90" s="2" t="b">
        <f>IF(RaceIgnoreSrc,TRUE,HRMM)</f>
        <v>1</v>
      </c>
      <c r="BC90" s="2"/>
      <c r="BD90" s="2" t="b">
        <f t="shared" si="16"/>
        <v>1</v>
      </c>
      <c r="BE90" s="11">
        <f t="shared" si="12"/>
        <v>60</v>
      </c>
      <c r="BF90" s="2">
        <f t="shared" si="13"/>
        <v>138</v>
      </c>
      <c r="BG90" s="12" t="str">
        <f t="shared" si="14"/>
        <v>Gnome, Chaos [RoS]</v>
      </c>
      <c r="BH90" s="1" t="str">
        <f t="shared" si="11"/>
        <v/>
      </c>
      <c r="BI90" s="1"/>
      <c r="BJ90" s="11" t="s">
        <v>628</v>
      </c>
      <c r="BK90" s="2" t="s">
        <v>512</v>
      </c>
      <c r="BL90" s="2" t="b">
        <v>1</v>
      </c>
      <c r="BM90" s="2"/>
      <c r="BN90" s="2" t="b">
        <f t="shared" ca="1" si="17"/>
        <v>0</v>
      </c>
      <c r="BO90" s="12" t="str">
        <f t="shared" ca="1" si="18"/>
        <v/>
      </c>
      <c r="BP90" s="1"/>
      <c r="BQ90" s="1"/>
      <c r="BR90" s="1"/>
      <c r="BS90" s="1"/>
    </row>
    <row r="91" spans="1:71" ht="12.75" x14ac:dyDescent="0.2">
      <c r="A91" s="11" t="s">
        <v>629</v>
      </c>
      <c r="B91" s="2"/>
      <c r="C91" s="2" t="s">
        <v>65</v>
      </c>
      <c r="D91" s="2" t="s">
        <v>137</v>
      </c>
      <c r="E91" s="2" t="s">
        <v>619</v>
      </c>
      <c r="F91" s="2"/>
      <c r="G91" s="2">
        <v>30</v>
      </c>
      <c r="H91" s="2"/>
      <c r="I91" s="2"/>
      <c r="J91" s="2"/>
      <c r="K91" s="2"/>
      <c r="L91" s="2"/>
      <c r="M91" s="2"/>
      <c r="N91" s="2"/>
      <c r="O91" s="2"/>
      <c r="P91" s="2" t="s">
        <v>61</v>
      </c>
      <c r="Q91" s="2"/>
      <c r="R91" s="2"/>
      <c r="S91" s="2" t="s">
        <v>115</v>
      </c>
      <c r="T91" s="2"/>
      <c r="U91" s="5"/>
      <c r="V91" s="2" t="s">
        <v>604</v>
      </c>
      <c r="W91" s="2" t="s">
        <v>61</v>
      </c>
      <c r="X91" s="2" t="s">
        <v>61</v>
      </c>
      <c r="Y91" s="2"/>
      <c r="Z91" s="2"/>
      <c r="AA91" s="5"/>
      <c r="AB91" s="5"/>
      <c r="AC91" s="5"/>
      <c r="AD91" s="2"/>
      <c r="AE91" s="2">
        <v>2</v>
      </c>
      <c r="AF91" s="2">
        <v>-2</v>
      </c>
      <c r="AG91" s="2"/>
      <c r="AH91" s="2"/>
      <c r="AI91" s="2"/>
      <c r="AJ91" s="2" t="s">
        <v>621</v>
      </c>
      <c r="AK91" s="2"/>
      <c r="AL91" s="2" t="s">
        <v>606</v>
      </c>
      <c r="AM91" s="2" t="s">
        <v>625</v>
      </c>
      <c r="AN91" s="2"/>
      <c r="AO91" s="5"/>
      <c r="AP91" s="2"/>
      <c r="AQ91" s="2" t="s">
        <v>374</v>
      </c>
      <c r="AR91" s="2" t="s">
        <v>608</v>
      </c>
      <c r="AS91" s="2" t="s">
        <v>630</v>
      </c>
      <c r="AT91" s="2" t="s">
        <v>623</v>
      </c>
      <c r="AU91" s="5"/>
      <c r="AV91" s="2" t="b">
        <f t="shared" si="15"/>
        <v>1</v>
      </c>
      <c r="AX91" s="2" t="b">
        <v>1</v>
      </c>
      <c r="AY91" s="2" t="s">
        <v>554</v>
      </c>
      <c r="AZ91" s="2"/>
      <c r="BA91" s="2" t="s">
        <v>61</v>
      </c>
      <c r="BB91" s="2" t="b">
        <v>1</v>
      </c>
      <c r="BC91" s="2"/>
      <c r="BD91" s="2" t="b">
        <f t="shared" si="16"/>
        <v>1</v>
      </c>
      <c r="BE91" s="11">
        <f t="shared" si="12"/>
        <v>61</v>
      </c>
      <c r="BF91" s="2">
        <f t="shared" si="13"/>
        <v>140</v>
      </c>
      <c r="BG91" s="12" t="str">
        <f t="shared" si="14"/>
        <v>Gnome, Forest [MM]</v>
      </c>
      <c r="BH91" s="1" t="str">
        <f t="shared" si="11"/>
        <v/>
      </c>
      <c r="BI91" s="1"/>
      <c r="BJ91" s="11" t="s">
        <v>401</v>
      </c>
      <c r="BK91" s="2" t="s">
        <v>512</v>
      </c>
      <c r="BL91" s="2" t="b">
        <v>1</v>
      </c>
      <c r="BM91" s="2"/>
      <c r="BN91" s="2" t="b">
        <f t="shared" ca="1" si="17"/>
        <v>0</v>
      </c>
      <c r="BO91" s="12" t="str">
        <f t="shared" ca="1" si="18"/>
        <v/>
      </c>
      <c r="BP91" s="1"/>
      <c r="BQ91" s="1"/>
      <c r="BR91" s="1"/>
      <c r="BS91" s="1"/>
    </row>
    <row r="92" spans="1:71" ht="12.75" x14ac:dyDescent="0.2">
      <c r="A92" s="11" t="s">
        <v>631</v>
      </c>
      <c r="B92" s="2"/>
      <c r="C92" s="2" t="s">
        <v>65</v>
      </c>
      <c r="D92" s="2" t="s">
        <v>137</v>
      </c>
      <c r="E92" s="2" t="s">
        <v>619</v>
      </c>
      <c r="F92" s="2"/>
      <c r="G92" s="2">
        <v>30</v>
      </c>
      <c r="H92" s="2"/>
      <c r="I92" s="2"/>
      <c r="J92" s="2"/>
      <c r="K92" s="2"/>
      <c r="L92" s="2"/>
      <c r="M92" s="2"/>
      <c r="N92" s="2"/>
      <c r="O92" s="2"/>
      <c r="P92" s="2" t="s">
        <v>61</v>
      </c>
      <c r="Q92" s="2"/>
      <c r="R92" s="2"/>
      <c r="S92" s="2" t="s">
        <v>115</v>
      </c>
      <c r="T92" s="2"/>
      <c r="U92" s="5"/>
      <c r="V92" s="2" t="s">
        <v>604</v>
      </c>
      <c r="W92" s="2" t="s">
        <v>61</v>
      </c>
      <c r="X92" s="2" t="s">
        <v>61</v>
      </c>
      <c r="Y92" s="2"/>
      <c r="Z92" s="2"/>
      <c r="AA92" s="5"/>
      <c r="AB92" s="5"/>
      <c r="AC92" s="5"/>
      <c r="AD92" s="2"/>
      <c r="AE92" s="2">
        <v>2</v>
      </c>
      <c r="AF92" s="2"/>
      <c r="AG92" s="2">
        <v>-2</v>
      </c>
      <c r="AH92" s="2"/>
      <c r="AI92" s="2">
        <v>-2</v>
      </c>
      <c r="AJ92" s="2" t="s">
        <v>632</v>
      </c>
      <c r="AK92" s="2"/>
      <c r="AL92" s="2" t="s">
        <v>314</v>
      </c>
      <c r="AM92" s="2" t="s">
        <v>633</v>
      </c>
      <c r="AN92" s="2"/>
      <c r="AO92" s="5"/>
      <c r="AP92" s="2"/>
      <c r="AQ92" s="2" t="s">
        <v>71</v>
      </c>
      <c r="AR92" s="2" t="s">
        <v>61</v>
      </c>
      <c r="AS92" s="2" t="s">
        <v>61</v>
      </c>
      <c r="AT92" s="2" t="s">
        <v>61</v>
      </c>
      <c r="AU92" s="5"/>
      <c r="AV92" s="2" t="b">
        <f t="shared" si="15"/>
        <v>1</v>
      </c>
      <c r="AX92" s="2" t="b">
        <v>1</v>
      </c>
      <c r="AY92" s="2" t="s">
        <v>423</v>
      </c>
      <c r="AZ92" s="2"/>
      <c r="BA92" s="2" t="s">
        <v>61</v>
      </c>
      <c r="BB92" s="2" t="b">
        <f>IF(RaceIgnoreSrc,TRUE,HRDLCS)</f>
        <v>0</v>
      </c>
      <c r="BC92" s="2"/>
      <c r="BD92" s="2" t="b">
        <f t="shared" si="16"/>
        <v>0</v>
      </c>
      <c r="BE92" s="11">
        <f t="shared" si="12"/>
        <v>61</v>
      </c>
      <c r="BF92" s="2">
        <f t="shared" si="13"/>
        <v>141</v>
      </c>
      <c r="BG92" s="12" t="str">
        <f t="shared" si="14"/>
        <v>Gnome, Ice [Frost]</v>
      </c>
      <c r="BH92" s="1" t="str">
        <f t="shared" si="11"/>
        <v/>
      </c>
      <c r="BI92" s="1"/>
      <c r="BJ92" s="11" t="s">
        <v>634</v>
      </c>
      <c r="BK92" s="2" t="s">
        <v>512</v>
      </c>
      <c r="BL92" s="2" t="b">
        <v>1</v>
      </c>
      <c r="BM92" s="2"/>
      <c r="BN92" s="2" t="b">
        <f t="shared" ca="1" si="17"/>
        <v>0</v>
      </c>
      <c r="BO92" s="12" t="str">
        <f t="shared" ca="1" si="18"/>
        <v/>
      </c>
      <c r="BP92" s="1"/>
      <c r="BQ92" s="1"/>
      <c r="BR92" s="1"/>
      <c r="BS92" s="1"/>
    </row>
    <row r="93" spans="1:71" ht="12.75" x14ac:dyDescent="0.2">
      <c r="A93" s="11" t="s">
        <v>635</v>
      </c>
      <c r="B93" s="2"/>
      <c r="C93" s="2" t="s">
        <v>65</v>
      </c>
      <c r="D93" s="2" t="s">
        <v>137</v>
      </c>
      <c r="E93" s="2" t="s">
        <v>619</v>
      </c>
      <c r="F93" s="2"/>
      <c r="G93" s="2">
        <v>30</v>
      </c>
      <c r="H93" s="2"/>
      <c r="I93" s="2"/>
      <c r="J93" s="2"/>
      <c r="K93" s="2"/>
      <c r="L93" s="2"/>
      <c r="M93" s="2"/>
      <c r="N93" s="2"/>
      <c r="O93" s="2"/>
      <c r="P93" s="2" t="s">
        <v>61</v>
      </c>
      <c r="Q93" s="2"/>
      <c r="R93" s="2"/>
      <c r="S93" s="2" t="s">
        <v>115</v>
      </c>
      <c r="T93" s="2"/>
      <c r="U93" s="5"/>
      <c r="V93" s="2" t="s">
        <v>604</v>
      </c>
      <c r="W93" s="2" t="s">
        <v>61</v>
      </c>
      <c r="X93" s="2" t="s">
        <v>61</v>
      </c>
      <c r="Y93" s="2"/>
      <c r="Z93" s="2"/>
      <c r="AA93" s="5"/>
      <c r="AB93" s="5"/>
      <c r="AC93" s="5"/>
      <c r="AD93" s="2"/>
      <c r="AE93" s="2">
        <v>2</v>
      </c>
      <c r="AF93" s="2">
        <v>-2</v>
      </c>
      <c r="AG93" s="2"/>
      <c r="AH93" s="2"/>
      <c r="AI93" s="2"/>
      <c r="AJ93" s="2" t="s">
        <v>621</v>
      </c>
      <c r="AK93" s="2"/>
      <c r="AL93" s="2" t="s">
        <v>606</v>
      </c>
      <c r="AM93" s="2" t="s">
        <v>636</v>
      </c>
      <c r="AN93" s="2"/>
      <c r="AO93" s="5"/>
      <c r="AP93" s="2"/>
      <c r="AQ93" s="2" t="s">
        <v>374</v>
      </c>
      <c r="AR93" s="2" t="s">
        <v>608</v>
      </c>
      <c r="AS93" s="2" t="s">
        <v>85</v>
      </c>
      <c r="AT93" s="2" t="s">
        <v>637</v>
      </c>
      <c r="AU93" s="5"/>
      <c r="AV93" s="2" t="b">
        <f t="shared" si="15"/>
        <v>1</v>
      </c>
      <c r="AX93" s="2" t="b">
        <v>1</v>
      </c>
      <c r="AY93" s="2" t="s">
        <v>541</v>
      </c>
      <c r="AZ93" s="2"/>
      <c r="BA93" s="2" t="s">
        <v>542</v>
      </c>
      <c r="BB93" s="2" t="b">
        <f>IF(RaceIgnoreSrc,TRUE,HRPGtF)</f>
        <v>0</v>
      </c>
      <c r="BC93" s="2"/>
      <c r="BD93" s="2" t="b">
        <f t="shared" si="16"/>
        <v>0</v>
      </c>
      <c r="BE93" s="11">
        <f t="shared" si="12"/>
        <v>61</v>
      </c>
      <c r="BF93" s="2">
        <f t="shared" si="13"/>
        <v>142</v>
      </c>
      <c r="BG93" s="12" t="str">
        <f t="shared" si="14"/>
        <v>Gnome, Rock [PH]</v>
      </c>
      <c r="BH93" s="1" t="str">
        <f t="shared" si="11"/>
        <v/>
      </c>
      <c r="BI93" s="1"/>
      <c r="BJ93" s="11" t="s">
        <v>638</v>
      </c>
      <c r="BK93" s="2" t="s">
        <v>639</v>
      </c>
      <c r="BL93" s="2" t="b">
        <v>1</v>
      </c>
      <c r="BM93" s="2"/>
      <c r="BN93" s="2" t="b">
        <f t="shared" ca="1" si="17"/>
        <v>0</v>
      </c>
      <c r="BO93" s="12" t="str">
        <f t="shared" ca="1" si="18"/>
        <v/>
      </c>
      <c r="BP93" s="1"/>
      <c r="BQ93" s="1"/>
      <c r="BR93" s="1"/>
      <c r="BS93" s="1"/>
    </row>
    <row r="94" spans="1:71" ht="12.75" x14ac:dyDescent="0.2">
      <c r="A94" s="11" t="s">
        <v>640</v>
      </c>
      <c r="B94" s="2"/>
      <c r="C94" s="2" t="s">
        <v>65</v>
      </c>
      <c r="D94" s="2" t="s">
        <v>137</v>
      </c>
      <c r="E94" s="2" t="s">
        <v>619</v>
      </c>
      <c r="F94" s="2"/>
      <c r="G94" s="2">
        <v>30</v>
      </c>
      <c r="H94" s="2"/>
      <c r="I94" s="2"/>
      <c r="J94" s="2"/>
      <c r="K94" s="2"/>
      <c r="L94" s="2"/>
      <c r="M94" s="2"/>
      <c r="N94" s="2"/>
      <c r="O94" s="2"/>
      <c r="P94" s="2" t="s">
        <v>61</v>
      </c>
      <c r="Q94" s="2"/>
      <c r="R94" s="2"/>
      <c r="S94" s="2" t="s">
        <v>115</v>
      </c>
      <c r="T94" s="2"/>
      <c r="U94" s="5"/>
      <c r="V94" s="2"/>
      <c r="W94" s="2" t="s">
        <v>61</v>
      </c>
      <c r="X94" s="2" t="s">
        <v>61</v>
      </c>
      <c r="Y94" s="2"/>
      <c r="Z94" s="2"/>
      <c r="AA94" s="5"/>
      <c r="AB94" s="5"/>
      <c r="AC94" s="5"/>
      <c r="AD94" s="2"/>
      <c r="AE94" s="2">
        <v>2</v>
      </c>
      <c r="AF94" s="2"/>
      <c r="AG94" s="2">
        <v>-2</v>
      </c>
      <c r="AH94" s="2"/>
      <c r="AI94" s="2"/>
      <c r="AJ94" s="2" t="s">
        <v>621</v>
      </c>
      <c r="AK94" s="2"/>
      <c r="AL94" s="2" t="s">
        <v>606</v>
      </c>
      <c r="AM94" s="2" t="s">
        <v>625</v>
      </c>
      <c r="AN94" s="2"/>
      <c r="AO94" s="5"/>
      <c r="AP94" s="2"/>
      <c r="AQ94" s="2" t="s">
        <v>108</v>
      </c>
      <c r="AR94" s="2" t="s">
        <v>61</v>
      </c>
      <c r="AS94" s="2" t="s">
        <v>61</v>
      </c>
      <c r="AT94" s="2" t="s">
        <v>61</v>
      </c>
      <c r="AU94" s="5"/>
      <c r="AV94" s="2" t="b">
        <f t="shared" si="15"/>
        <v>1</v>
      </c>
      <c r="AX94" s="2" t="b">
        <v>1</v>
      </c>
      <c r="AY94" s="2" t="s">
        <v>144</v>
      </c>
      <c r="AZ94" s="2"/>
      <c r="BA94" s="2" t="s">
        <v>61</v>
      </c>
      <c r="BB94" s="2" t="b">
        <f>IF(RaceIgnoreSrc,TRUE,HRSS)</f>
        <v>1</v>
      </c>
      <c r="BC94" s="2"/>
      <c r="BD94" s="2" t="b">
        <f t="shared" si="16"/>
        <v>1</v>
      </c>
      <c r="BE94" s="11">
        <f t="shared" si="12"/>
        <v>62</v>
      </c>
      <c r="BF94" s="2">
        <f t="shared" si="13"/>
        <v>143</v>
      </c>
      <c r="BG94" s="12" t="str">
        <f t="shared" si="14"/>
        <v>Gnome, Stonehunter [DrM]</v>
      </c>
      <c r="BH94" s="1" t="str">
        <f t="shared" si="11"/>
        <v/>
      </c>
      <c r="BI94" s="1"/>
      <c r="BJ94" s="11" t="s">
        <v>434</v>
      </c>
      <c r="BK94" s="2" t="s">
        <v>639</v>
      </c>
      <c r="BL94" s="2" t="b">
        <v>1</v>
      </c>
      <c r="BM94" s="2"/>
      <c r="BN94" s="2" t="b">
        <f t="shared" ca="1" si="17"/>
        <v>0</v>
      </c>
      <c r="BO94" s="12" t="str">
        <f t="shared" ca="1" si="18"/>
        <v/>
      </c>
      <c r="BP94" s="1"/>
      <c r="BQ94" s="1"/>
      <c r="BR94" s="1"/>
      <c r="BS94" s="1"/>
    </row>
    <row r="95" spans="1:71" ht="12.75" x14ac:dyDescent="0.2">
      <c r="A95" s="11" t="s">
        <v>641</v>
      </c>
      <c r="B95" s="2"/>
      <c r="C95" s="2" t="s">
        <v>65</v>
      </c>
      <c r="D95" s="2" t="s">
        <v>137</v>
      </c>
      <c r="E95" s="2" t="s">
        <v>619</v>
      </c>
      <c r="F95" s="2"/>
      <c r="G95" s="2">
        <v>30</v>
      </c>
      <c r="H95" s="2"/>
      <c r="I95" s="2"/>
      <c r="J95" s="2"/>
      <c r="K95" s="2"/>
      <c r="L95" s="2"/>
      <c r="M95" s="2"/>
      <c r="N95" s="2"/>
      <c r="O95" s="2"/>
      <c r="P95" s="2" t="s">
        <v>61</v>
      </c>
      <c r="Q95" s="2"/>
      <c r="R95" s="2"/>
      <c r="S95" s="2" t="s">
        <v>115</v>
      </c>
      <c r="T95" s="2"/>
      <c r="U95" s="5"/>
      <c r="V95" s="2" t="s">
        <v>604</v>
      </c>
      <c r="W95" s="2" t="s">
        <v>61</v>
      </c>
      <c r="X95" s="2" t="s">
        <v>61</v>
      </c>
      <c r="Y95" s="2"/>
      <c r="Z95" s="2"/>
      <c r="AA95" s="5"/>
      <c r="AB95" s="5"/>
      <c r="AC95" s="5"/>
      <c r="AD95" s="2"/>
      <c r="AE95" s="2">
        <v>2</v>
      </c>
      <c r="AF95" s="2">
        <v>-2</v>
      </c>
      <c r="AG95" s="2"/>
      <c r="AH95" s="2"/>
      <c r="AI95" s="2"/>
      <c r="AJ95" s="2" t="s">
        <v>642</v>
      </c>
      <c r="AK95" s="2"/>
      <c r="AL95" s="2" t="s">
        <v>606</v>
      </c>
      <c r="AM95" s="2" t="s">
        <v>643</v>
      </c>
      <c r="AN95" s="2"/>
      <c r="AO95" s="5"/>
      <c r="AP95" s="2"/>
      <c r="AQ95" s="2" t="s">
        <v>374</v>
      </c>
      <c r="AR95" s="2" t="s">
        <v>61</v>
      </c>
      <c r="AS95" s="2" t="s">
        <v>61</v>
      </c>
      <c r="AT95" s="2" t="s">
        <v>61</v>
      </c>
      <c r="AU95" s="5"/>
      <c r="AV95" s="2" t="b">
        <f t="shared" si="15"/>
        <v>1</v>
      </c>
      <c r="AX95" s="2" t="b">
        <v>1</v>
      </c>
      <c r="AY95" s="2" t="s">
        <v>423</v>
      </c>
      <c r="AZ95" s="2"/>
      <c r="BA95" s="2" t="s">
        <v>61</v>
      </c>
      <c r="BB95" s="2" t="b">
        <f>IF(RaceIgnoreSrc,TRUE,HRDLCS)</f>
        <v>0</v>
      </c>
      <c r="BC95" s="2"/>
      <c r="BD95" s="2" t="b">
        <f t="shared" si="16"/>
        <v>0</v>
      </c>
      <c r="BE95" s="11">
        <f t="shared" si="12"/>
        <v>62</v>
      </c>
      <c r="BF95" s="2">
        <f t="shared" si="13"/>
        <v>144</v>
      </c>
      <c r="BG95" s="12" t="str">
        <f t="shared" si="14"/>
        <v>Gnome, Svirfneblin [MM]</v>
      </c>
      <c r="BH95" s="1" t="str">
        <f t="shared" si="11"/>
        <v/>
      </c>
      <c r="BI95" s="1"/>
      <c r="BJ95" s="11" t="s">
        <v>644</v>
      </c>
      <c r="BK95" s="2" t="s">
        <v>639</v>
      </c>
      <c r="BL95" s="2" t="b">
        <v>1</v>
      </c>
      <c r="BM95" s="2"/>
      <c r="BN95" s="2" t="b">
        <f t="shared" ca="1" si="17"/>
        <v>0</v>
      </c>
      <c r="BO95" s="12" t="str">
        <f t="shared" ca="1" si="18"/>
        <v/>
      </c>
      <c r="BP95" s="1"/>
      <c r="BQ95" s="1"/>
      <c r="BR95" s="1"/>
      <c r="BS95" s="1"/>
    </row>
    <row r="96" spans="1:71" ht="12.75" x14ac:dyDescent="0.2">
      <c r="A96" s="11" t="s">
        <v>645</v>
      </c>
      <c r="B96" s="2"/>
      <c r="C96" s="2" t="s">
        <v>65</v>
      </c>
      <c r="D96" s="2" t="s">
        <v>137</v>
      </c>
      <c r="E96" s="2" t="s">
        <v>619</v>
      </c>
      <c r="F96" s="2"/>
      <c r="G96" s="2">
        <v>30</v>
      </c>
      <c r="H96" s="2"/>
      <c r="I96" s="2"/>
      <c r="J96" s="2"/>
      <c r="K96" s="2"/>
      <c r="L96" s="2">
        <v>30</v>
      </c>
      <c r="M96" s="2"/>
      <c r="N96" s="2"/>
      <c r="O96" s="2"/>
      <c r="P96" s="2" t="s">
        <v>646</v>
      </c>
      <c r="Q96" s="2"/>
      <c r="R96" s="2"/>
      <c r="S96" s="2" t="s">
        <v>115</v>
      </c>
      <c r="T96" s="2">
        <v>60</v>
      </c>
      <c r="U96" s="5"/>
      <c r="V96" s="2" t="s">
        <v>604</v>
      </c>
      <c r="W96" s="2" t="s">
        <v>61</v>
      </c>
      <c r="X96" s="2" t="s">
        <v>61</v>
      </c>
      <c r="Y96" s="2"/>
      <c r="Z96" s="2"/>
      <c r="AA96" s="5"/>
      <c r="AB96" s="5"/>
      <c r="AC96" s="5"/>
      <c r="AD96" s="2">
        <v>2</v>
      </c>
      <c r="AE96" s="2">
        <v>2</v>
      </c>
      <c r="AF96" s="2"/>
      <c r="AG96" s="2"/>
      <c r="AH96" s="2"/>
      <c r="AI96" s="2">
        <v>-2</v>
      </c>
      <c r="AJ96" s="2" t="s">
        <v>80</v>
      </c>
      <c r="AK96" s="2"/>
      <c r="AL96" s="2" t="s">
        <v>647</v>
      </c>
      <c r="AM96" s="2" t="s">
        <v>648</v>
      </c>
      <c r="AN96" s="2"/>
      <c r="AO96" s="5"/>
      <c r="AP96" s="2">
        <v>1</v>
      </c>
      <c r="AQ96" s="2" t="s">
        <v>166</v>
      </c>
      <c r="AR96" s="2" t="s">
        <v>61</v>
      </c>
      <c r="AS96" s="2" t="s">
        <v>61</v>
      </c>
      <c r="AT96" s="2" t="s">
        <v>61</v>
      </c>
      <c r="AU96" s="5"/>
      <c r="AV96" s="2" t="b">
        <f t="shared" si="15"/>
        <v>1</v>
      </c>
      <c r="AX96" s="2" t="b">
        <v>1</v>
      </c>
      <c r="AY96" s="2" t="s">
        <v>423</v>
      </c>
      <c r="AZ96" s="2"/>
      <c r="BA96" s="2" t="s">
        <v>61</v>
      </c>
      <c r="BB96" s="2" t="b">
        <f>IF(RaceIgnoreSrc,TRUE,HRDLCS)</f>
        <v>0</v>
      </c>
      <c r="BC96" s="2"/>
      <c r="BD96" s="2" t="b">
        <f t="shared" si="16"/>
        <v>0</v>
      </c>
      <c r="BE96" s="11">
        <f t="shared" si="12"/>
        <v>62</v>
      </c>
      <c r="BF96" s="2">
        <f t="shared" si="13"/>
        <v>147</v>
      </c>
      <c r="BG96" s="12" t="str">
        <f t="shared" si="14"/>
        <v>Gnome, Wavecrest [Sto]</v>
      </c>
      <c r="BH96" s="1" t="str">
        <f t="shared" si="11"/>
        <v>Blur, Dancing Lights, Darkness, Obscuring Mist</v>
      </c>
      <c r="BI96" s="1"/>
      <c r="BJ96" s="11" t="s">
        <v>401</v>
      </c>
      <c r="BK96" s="2" t="s">
        <v>639</v>
      </c>
      <c r="BL96" s="2" t="b">
        <v>1</v>
      </c>
      <c r="BM96" s="2"/>
      <c r="BN96" s="2" t="b">
        <f t="shared" ca="1" si="17"/>
        <v>0</v>
      </c>
      <c r="BO96" s="12" t="str">
        <f t="shared" ca="1" si="18"/>
        <v/>
      </c>
      <c r="BP96" s="1"/>
      <c r="BQ96" s="1"/>
      <c r="BR96" s="1"/>
      <c r="BS96" s="1"/>
    </row>
    <row r="97" spans="1:71" ht="12.75" x14ac:dyDescent="0.2">
      <c r="A97" s="11" t="s">
        <v>649</v>
      </c>
      <c r="B97" s="2"/>
      <c r="C97" s="2" t="s">
        <v>65</v>
      </c>
      <c r="D97" s="2" t="s">
        <v>137</v>
      </c>
      <c r="E97" s="2" t="s">
        <v>619</v>
      </c>
      <c r="F97" s="2"/>
      <c r="G97" s="2">
        <v>30</v>
      </c>
      <c r="H97" s="2"/>
      <c r="I97" s="2"/>
      <c r="J97" s="2"/>
      <c r="K97" s="2"/>
      <c r="L97" s="2">
        <v>30</v>
      </c>
      <c r="M97" s="2"/>
      <c r="N97" s="2"/>
      <c r="O97" s="2"/>
      <c r="P97" s="2" t="s">
        <v>61</v>
      </c>
      <c r="Q97" s="2"/>
      <c r="R97" s="2"/>
      <c r="S97" s="2" t="s">
        <v>115</v>
      </c>
      <c r="T97" s="2"/>
      <c r="U97" s="5"/>
      <c r="V97" s="2" t="s">
        <v>604</v>
      </c>
      <c r="W97" s="2" t="s">
        <v>61</v>
      </c>
      <c r="X97" s="2" t="s">
        <v>61</v>
      </c>
      <c r="Y97" s="2"/>
      <c r="Z97" s="2"/>
      <c r="AA97" s="5"/>
      <c r="AB97" s="5"/>
      <c r="AC97" s="5"/>
      <c r="AD97" s="2"/>
      <c r="AE97" s="2">
        <v>2</v>
      </c>
      <c r="AF97" s="2"/>
      <c r="AG97" s="2">
        <v>2</v>
      </c>
      <c r="AH97" s="2">
        <v>-2</v>
      </c>
      <c r="AI97" s="2">
        <v>-2</v>
      </c>
      <c r="AJ97" s="2" t="s">
        <v>80</v>
      </c>
      <c r="AK97" s="2"/>
      <c r="AL97" s="2" t="s">
        <v>650</v>
      </c>
      <c r="AM97" s="2" t="s">
        <v>651</v>
      </c>
      <c r="AN97" s="2"/>
      <c r="AO97" s="5"/>
      <c r="AP97" s="2">
        <v>1</v>
      </c>
      <c r="AQ97" s="2" t="s">
        <v>186</v>
      </c>
      <c r="AR97" s="2" t="s">
        <v>61</v>
      </c>
      <c r="AS97" s="2" t="s">
        <v>61</v>
      </c>
      <c r="AT97" s="2" t="s">
        <v>61</v>
      </c>
      <c r="AU97" s="5"/>
      <c r="AV97" s="2" t="b">
        <f t="shared" si="15"/>
        <v>1</v>
      </c>
      <c r="AX97" s="2" t="b">
        <v>1</v>
      </c>
      <c r="AY97" s="2" t="s">
        <v>423</v>
      </c>
      <c r="AZ97" s="2"/>
      <c r="BA97" s="2" t="s">
        <v>61</v>
      </c>
      <c r="BB97" s="2" t="b">
        <f>IF(RaceIgnoreSrc,TRUE,HRDLCS)</f>
        <v>0</v>
      </c>
      <c r="BC97" s="2"/>
      <c r="BD97" s="2" t="b">
        <f t="shared" si="16"/>
        <v>0</v>
      </c>
      <c r="BE97" s="11">
        <f t="shared" si="12"/>
        <v>62</v>
      </c>
      <c r="BF97" s="2">
        <f t="shared" si="13"/>
        <v>148</v>
      </c>
      <c r="BG97" s="12" t="str">
        <f t="shared" si="14"/>
        <v>Gnome, Whisper [RoS]</v>
      </c>
      <c r="BH97" s="1" t="str">
        <f t="shared" si="11"/>
        <v/>
      </c>
      <c r="BI97" s="1"/>
      <c r="BJ97" s="11" t="s">
        <v>149</v>
      </c>
      <c r="BK97" s="2" t="s">
        <v>652</v>
      </c>
      <c r="BL97" s="2" t="b">
        <v>1</v>
      </c>
      <c r="BM97" s="2"/>
      <c r="BN97" s="2" t="b">
        <f t="shared" ca="1" si="17"/>
        <v>0</v>
      </c>
      <c r="BO97" s="12" t="str">
        <f t="shared" ca="1" si="18"/>
        <v/>
      </c>
      <c r="BP97" s="1"/>
      <c r="BQ97" s="1"/>
      <c r="BR97" s="1"/>
      <c r="BS97" s="1"/>
    </row>
    <row r="98" spans="1:71" ht="12.75" x14ac:dyDescent="0.2">
      <c r="A98" s="11" t="s">
        <v>653</v>
      </c>
      <c r="B98" s="2"/>
      <c r="C98" s="2" t="s">
        <v>65</v>
      </c>
      <c r="D98" s="2" t="s">
        <v>137</v>
      </c>
      <c r="E98" s="2" t="s">
        <v>619</v>
      </c>
      <c r="F98" s="2"/>
      <c r="G98" s="2">
        <v>30</v>
      </c>
      <c r="H98" s="2"/>
      <c r="I98" s="2"/>
      <c r="J98" s="2"/>
      <c r="K98" s="2"/>
      <c r="L98" s="2"/>
      <c r="M98" s="2"/>
      <c r="N98" s="2"/>
      <c r="O98" s="2"/>
      <c r="P98" s="2" t="s">
        <v>61</v>
      </c>
      <c r="Q98" s="2"/>
      <c r="R98" s="2"/>
      <c r="S98" s="2" t="s">
        <v>115</v>
      </c>
      <c r="T98" s="2"/>
      <c r="U98" s="5"/>
      <c r="V98" s="2" t="s">
        <v>604</v>
      </c>
      <c r="W98" s="2" t="s">
        <v>61</v>
      </c>
      <c r="X98" s="2" t="s">
        <v>61</v>
      </c>
      <c r="Y98" s="2"/>
      <c r="Z98" s="2"/>
      <c r="AA98" s="5"/>
      <c r="AB98" s="5"/>
      <c r="AC98" s="5"/>
      <c r="AD98" s="2"/>
      <c r="AE98" s="2">
        <v>2</v>
      </c>
      <c r="AF98" s="2">
        <v>-2</v>
      </c>
      <c r="AG98" s="2">
        <v>2</v>
      </c>
      <c r="AH98" s="2"/>
      <c r="AI98" s="2">
        <v>-2</v>
      </c>
      <c r="AJ98" s="2" t="s">
        <v>654</v>
      </c>
      <c r="AK98" s="2"/>
      <c r="AL98" s="2" t="s">
        <v>655</v>
      </c>
      <c r="AM98" s="2" t="s">
        <v>656</v>
      </c>
      <c r="AN98" s="2"/>
      <c r="AO98" s="5"/>
      <c r="AP98" s="2"/>
      <c r="AQ98" s="2" t="s">
        <v>374</v>
      </c>
      <c r="AR98" s="2" t="s">
        <v>61</v>
      </c>
      <c r="AS98" s="2" t="s">
        <v>61</v>
      </c>
      <c r="AT98" s="2" t="s">
        <v>61</v>
      </c>
      <c r="AU98" s="5"/>
      <c r="AV98" s="2" t="b">
        <f t="shared" si="15"/>
        <v>1</v>
      </c>
      <c r="AX98" s="2" t="b">
        <v>1</v>
      </c>
      <c r="AY98" s="2" t="s">
        <v>423</v>
      </c>
      <c r="AZ98" s="2"/>
      <c r="BA98" s="2" t="s">
        <v>61</v>
      </c>
      <c r="BB98" s="2" t="b">
        <f>IF(RaceIgnoreSrc,TRUE,HRDLCS)</f>
        <v>0</v>
      </c>
      <c r="BC98" s="2"/>
      <c r="BD98" s="2" t="b">
        <f t="shared" si="16"/>
        <v>0</v>
      </c>
      <c r="BE98" s="11">
        <f t="shared" si="12"/>
        <v>62</v>
      </c>
      <c r="BF98" s="2">
        <f t="shared" si="13"/>
        <v>151</v>
      </c>
      <c r="BG98" s="12" t="str">
        <f t="shared" si="14"/>
        <v>Goatfolk [MM3]</v>
      </c>
      <c r="BH98" s="1" t="str">
        <f t="shared" si="11"/>
        <v/>
      </c>
      <c r="BI98" s="1"/>
      <c r="BJ98" s="11" t="s">
        <v>657</v>
      </c>
      <c r="BK98" s="2" t="s">
        <v>652</v>
      </c>
      <c r="BL98" s="2" t="b">
        <f>NOT(FtHumanHeritage)</f>
        <v>1</v>
      </c>
      <c r="BM98" s="2" t="b">
        <f>(MonType&lt;&gt;TypeBase)</f>
        <v>0</v>
      </c>
      <c r="BN98" s="2" t="b">
        <f t="shared" ca="1" si="17"/>
        <v>0</v>
      </c>
      <c r="BO98" s="12" t="str">
        <f ca="1">IF($BN98,LOWER($BJ98)&amp;" " &amp; LOWER(TypeBase),"")</f>
        <v/>
      </c>
      <c r="BP98" s="1"/>
      <c r="BQ98" s="1"/>
      <c r="BR98" s="1"/>
      <c r="BS98" s="1"/>
    </row>
    <row r="99" spans="1:71" ht="12.75" x14ac:dyDescent="0.2">
      <c r="A99" s="11" t="s">
        <v>658</v>
      </c>
      <c r="B99" s="2"/>
      <c r="C99" s="2" t="s">
        <v>65</v>
      </c>
      <c r="D99" s="2" t="s">
        <v>137</v>
      </c>
      <c r="E99" s="2" t="s">
        <v>619</v>
      </c>
      <c r="F99" s="2"/>
      <c r="G99" s="2">
        <v>30</v>
      </c>
      <c r="H99" s="2"/>
      <c r="I99" s="2"/>
      <c r="J99" s="2"/>
      <c r="K99" s="2"/>
      <c r="L99" s="2"/>
      <c r="M99" s="2"/>
      <c r="N99" s="2"/>
      <c r="O99" s="2"/>
      <c r="P99" s="2" t="s">
        <v>61</v>
      </c>
      <c r="Q99" s="2"/>
      <c r="R99" s="2"/>
      <c r="S99" s="2" t="s">
        <v>115</v>
      </c>
      <c r="T99" s="2"/>
      <c r="U99" s="5"/>
      <c r="V99" s="2" t="s">
        <v>604</v>
      </c>
      <c r="W99" s="2" t="s">
        <v>61</v>
      </c>
      <c r="X99" s="2" t="s">
        <v>61</v>
      </c>
      <c r="Y99" s="2"/>
      <c r="Z99" s="2"/>
      <c r="AA99" s="5"/>
      <c r="AB99" s="5"/>
      <c r="AC99" s="5"/>
      <c r="AD99" s="2"/>
      <c r="AE99" s="2">
        <v>2</v>
      </c>
      <c r="AF99" s="2"/>
      <c r="AG99" s="2"/>
      <c r="AH99" s="2"/>
      <c r="AI99" s="2">
        <v>-2</v>
      </c>
      <c r="AJ99" s="2" t="s">
        <v>621</v>
      </c>
      <c r="AK99" s="2"/>
      <c r="AL99" s="2" t="s">
        <v>606</v>
      </c>
      <c r="AM99" s="2" t="s">
        <v>625</v>
      </c>
      <c r="AN99" s="2"/>
      <c r="AO99" s="5"/>
      <c r="AP99" s="2"/>
      <c r="AQ99" s="2" t="s">
        <v>374</v>
      </c>
      <c r="AR99" s="2" t="s">
        <v>608</v>
      </c>
      <c r="AS99" s="2" t="s">
        <v>630</v>
      </c>
      <c r="AT99" s="2" t="s">
        <v>623</v>
      </c>
      <c r="AU99" s="5"/>
      <c r="AV99" s="2" t="b">
        <f t="shared" si="15"/>
        <v>1</v>
      </c>
      <c r="AX99" s="2" t="b">
        <v>1</v>
      </c>
      <c r="AY99" s="2" t="s">
        <v>406</v>
      </c>
      <c r="AZ99" s="2"/>
      <c r="BA99" s="2" t="s">
        <v>61</v>
      </c>
      <c r="BB99" s="2" t="b">
        <f>IF(RaceIgnoreSrc,TRUE,HRFrost)</f>
        <v>1</v>
      </c>
      <c r="BC99" s="2"/>
      <c r="BD99" s="2" t="b">
        <f t="shared" si="16"/>
        <v>1</v>
      </c>
      <c r="BE99" s="11">
        <f t="shared" si="12"/>
        <v>63</v>
      </c>
      <c r="BF99" s="2">
        <f t="shared" si="13"/>
        <v>152</v>
      </c>
      <c r="BG99" s="12" t="str">
        <f t="shared" si="14"/>
        <v>Goblin [MM]</v>
      </c>
      <c r="BH99" s="1" t="str">
        <f t="shared" si="11"/>
        <v/>
      </c>
      <c r="BI99" s="1"/>
      <c r="BJ99" s="11" t="s">
        <v>659</v>
      </c>
      <c r="BK99" s="2" t="s">
        <v>652</v>
      </c>
      <c r="BL99" s="2" t="b">
        <f>NOT(MonType="Dragon")</f>
        <v>1</v>
      </c>
      <c r="BM99" s="2" t="b">
        <f>OR(FtDraconicHeritage,FtDragontouched)</f>
        <v>0</v>
      </c>
      <c r="BN99" s="2" t="b">
        <f t="shared" ca="1" si="17"/>
        <v>0</v>
      </c>
      <c r="BO99" s="12" t="str">
        <f t="shared" ref="BO99:BO121" ca="1" si="19">IF($BN99,LOWER($BJ99),"")</f>
        <v/>
      </c>
      <c r="BP99" s="1"/>
      <c r="BQ99" s="1"/>
      <c r="BR99" s="1"/>
      <c r="BS99" s="1"/>
    </row>
    <row r="100" spans="1:71" ht="12.75" x14ac:dyDescent="0.2">
      <c r="A100" s="11" t="s">
        <v>660</v>
      </c>
      <c r="B100" s="2"/>
      <c r="C100" s="2" t="s">
        <v>65</v>
      </c>
      <c r="D100" s="2" t="s">
        <v>137</v>
      </c>
      <c r="E100" s="2" t="s">
        <v>619</v>
      </c>
      <c r="F100" s="2"/>
      <c r="G100" s="2">
        <v>30</v>
      </c>
      <c r="H100" s="2"/>
      <c r="I100" s="2"/>
      <c r="J100" s="2"/>
      <c r="K100" s="2"/>
      <c r="L100" s="2"/>
      <c r="M100" s="2"/>
      <c r="N100" s="2"/>
      <c r="O100" s="2"/>
      <c r="P100" s="2" t="s">
        <v>61</v>
      </c>
      <c r="Q100" s="2"/>
      <c r="R100" s="2"/>
      <c r="S100" s="2" t="s">
        <v>115</v>
      </c>
      <c r="T100" s="2"/>
      <c r="U100" s="5"/>
      <c r="V100" s="2" t="s">
        <v>604</v>
      </c>
      <c r="W100" s="2" t="s">
        <v>61</v>
      </c>
      <c r="X100" s="2" t="s">
        <v>61</v>
      </c>
      <c r="Y100" s="2"/>
      <c r="Z100" s="2"/>
      <c r="AA100" s="5"/>
      <c r="AB100" s="5"/>
      <c r="AC100" s="5"/>
      <c r="AD100" s="2"/>
      <c r="AE100" s="2"/>
      <c r="AF100" s="2">
        <v>-2</v>
      </c>
      <c r="AG100" s="2">
        <v>2</v>
      </c>
      <c r="AH100" s="2"/>
      <c r="AI100" s="2"/>
      <c r="AJ100" s="2" t="s">
        <v>621</v>
      </c>
      <c r="AK100" s="2"/>
      <c r="AL100" s="2" t="s">
        <v>606</v>
      </c>
      <c r="AM100" s="2" t="s">
        <v>661</v>
      </c>
      <c r="AN100" s="2"/>
      <c r="AO100" s="5"/>
      <c r="AP100" s="2"/>
      <c r="AQ100" s="2" t="s">
        <v>374</v>
      </c>
      <c r="AR100" s="2" t="s">
        <v>608</v>
      </c>
      <c r="AS100" s="2" t="s">
        <v>85</v>
      </c>
      <c r="AT100" s="2" t="s">
        <v>637</v>
      </c>
      <c r="AU100" s="5"/>
      <c r="AV100" s="2" t="b">
        <f t="shared" si="15"/>
        <v>1</v>
      </c>
      <c r="AX100" s="2" t="b">
        <v>1</v>
      </c>
      <c r="AY100" s="2" t="s">
        <v>541</v>
      </c>
      <c r="AZ100" s="2"/>
      <c r="BA100" s="2" t="s">
        <v>542</v>
      </c>
      <c r="BB100" s="2" t="b">
        <f>IF(RaceIgnoreSrc,TRUE,HRPGtF)</f>
        <v>0</v>
      </c>
      <c r="BC100" s="2"/>
      <c r="BD100" s="2" t="b">
        <f t="shared" si="16"/>
        <v>0</v>
      </c>
      <c r="BE100" s="11">
        <f t="shared" si="12"/>
        <v>63</v>
      </c>
      <c r="BF100" s="2">
        <f t="shared" si="13"/>
        <v>154</v>
      </c>
      <c r="BG100" s="12" t="str">
        <f t="shared" si="14"/>
        <v>Goblin, Forestkith [MM3]</v>
      </c>
      <c r="BH100" s="1" t="str">
        <f t="shared" si="11"/>
        <v/>
      </c>
      <c r="BI100" s="1"/>
      <c r="BJ100" s="11" t="s">
        <v>207</v>
      </c>
      <c r="BK100" s="2" t="s">
        <v>652</v>
      </c>
      <c r="BL100" s="2" t="b">
        <v>1</v>
      </c>
      <c r="BM100" s="2"/>
      <c r="BN100" s="2" t="b">
        <f t="shared" ca="1" si="17"/>
        <v>0</v>
      </c>
      <c r="BO100" s="12" t="str">
        <f t="shared" ca="1" si="19"/>
        <v/>
      </c>
      <c r="BP100" s="1"/>
      <c r="BQ100" s="1"/>
      <c r="BR100" s="1"/>
      <c r="BS100" s="1"/>
    </row>
    <row r="101" spans="1:71" ht="12.75" x14ac:dyDescent="0.2">
      <c r="A101" s="11" t="s">
        <v>662</v>
      </c>
      <c r="B101" s="2"/>
      <c r="C101" s="2" t="s">
        <v>65</v>
      </c>
      <c r="D101" s="2" t="s">
        <v>137</v>
      </c>
      <c r="E101" s="2" t="s">
        <v>619</v>
      </c>
      <c r="F101" s="2"/>
      <c r="G101" s="2">
        <v>30</v>
      </c>
      <c r="H101" s="2"/>
      <c r="I101" s="2"/>
      <c r="J101" s="2"/>
      <c r="K101" s="2"/>
      <c r="L101" s="2"/>
      <c r="M101" s="2"/>
      <c r="N101" s="2"/>
      <c r="O101" s="2"/>
      <c r="P101" s="2" t="s">
        <v>620</v>
      </c>
      <c r="Q101" s="2"/>
      <c r="R101" s="2"/>
      <c r="S101" s="2"/>
      <c r="T101" s="2">
        <v>120</v>
      </c>
      <c r="U101" s="5"/>
      <c r="V101" s="2" t="s">
        <v>604</v>
      </c>
      <c r="W101" s="2" t="s">
        <v>61</v>
      </c>
      <c r="X101" s="2" t="s">
        <v>61</v>
      </c>
      <c r="Y101" s="2">
        <f>11+ClassLvl+2*FtDarkBlood</f>
        <v>11</v>
      </c>
      <c r="Z101" s="2"/>
      <c r="AA101" s="5"/>
      <c r="AB101" s="5"/>
      <c r="AC101" s="5"/>
      <c r="AD101" s="2"/>
      <c r="AE101" s="2">
        <v>2</v>
      </c>
      <c r="AF101" s="2">
        <v>-2</v>
      </c>
      <c r="AG101" s="2">
        <v>2</v>
      </c>
      <c r="AH101" s="2"/>
      <c r="AI101" s="2">
        <v>2</v>
      </c>
      <c r="AJ101" s="2" t="s">
        <v>663</v>
      </c>
      <c r="AK101" s="2"/>
      <c r="AL101" s="2" t="s">
        <v>664</v>
      </c>
      <c r="AM101" s="2" t="s">
        <v>665</v>
      </c>
      <c r="AN101" s="2">
        <v>1</v>
      </c>
      <c r="AO101" s="5"/>
      <c r="AP101" s="2">
        <v>2</v>
      </c>
      <c r="AQ101" s="2" t="str">
        <f>IF(HRCA,"Warlock","Sorcerer")</f>
        <v>Warlock</v>
      </c>
      <c r="AR101" s="2" t="s">
        <v>61</v>
      </c>
      <c r="AS101" s="2" t="s">
        <v>61</v>
      </c>
      <c r="AT101" s="2" t="s">
        <v>61</v>
      </c>
      <c r="AU101" s="5"/>
      <c r="AV101" s="2" t="b">
        <f t="shared" si="15"/>
        <v>1</v>
      </c>
      <c r="AX101" s="2" t="b">
        <v>1</v>
      </c>
      <c r="AY101" s="2" t="s">
        <v>99</v>
      </c>
      <c r="AZ101" s="2"/>
      <c r="BA101" s="2" t="s">
        <v>61</v>
      </c>
      <c r="BB101" s="2" t="b">
        <f>IF(RaceIgnoreSrc,TRUE,HRSoX)</f>
        <v>0</v>
      </c>
      <c r="BC101" s="2"/>
      <c r="BD101" s="2" t="b">
        <f t="shared" si="16"/>
        <v>0</v>
      </c>
      <c r="BE101" s="11">
        <f t="shared" si="12"/>
        <v>63</v>
      </c>
      <c r="BF101" s="2">
        <f t="shared" si="13"/>
        <v>155</v>
      </c>
      <c r="BG101" s="12" t="str">
        <f t="shared" si="14"/>
        <v>Goblin, Snow [Frost]</v>
      </c>
      <c r="BH101" s="1" t="str">
        <f t="shared" si="11"/>
        <v>Dancing Lights, Darkness, Faerie Fire</v>
      </c>
      <c r="BI101" s="1"/>
      <c r="BJ101" s="11" t="s">
        <v>666</v>
      </c>
      <c r="BK101" s="2" t="s">
        <v>652</v>
      </c>
      <c r="BL101" s="2" t="b">
        <v>1</v>
      </c>
      <c r="BM101" s="2"/>
      <c r="BN101" s="2" t="b">
        <f t="shared" ca="1" si="17"/>
        <v>0</v>
      </c>
      <c r="BO101" s="12" t="str">
        <f t="shared" ca="1" si="19"/>
        <v/>
      </c>
      <c r="BP101" s="1"/>
      <c r="BQ101" s="1"/>
      <c r="BR101" s="1"/>
      <c r="BS101" s="1"/>
    </row>
    <row r="102" spans="1:71" ht="12.75" x14ac:dyDescent="0.2">
      <c r="A102" s="11" t="s">
        <v>667</v>
      </c>
      <c r="B102" s="2"/>
      <c r="C102" s="2" t="s">
        <v>65</v>
      </c>
      <c r="D102" s="2" t="s">
        <v>137</v>
      </c>
      <c r="E102" s="2" t="s">
        <v>619</v>
      </c>
      <c r="F102" s="2"/>
      <c r="G102" s="2">
        <v>30</v>
      </c>
      <c r="H102" s="2"/>
      <c r="I102" s="2"/>
      <c r="J102" s="2"/>
      <c r="K102" s="2"/>
      <c r="L102" s="2"/>
      <c r="M102" s="2"/>
      <c r="N102" s="2"/>
      <c r="O102" s="2"/>
      <c r="P102" s="2" t="s">
        <v>61</v>
      </c>
      <c r="Q102" s="2"/>
      <c r="R102" s="2"/>
      <c r="S102" s="2" t="s">
        <v>115</v>
      </c>
      <c r="T102" s="2"/>
      <c r="U102" s="5"/>
      <c r="V102" s="2" t="s">
        <v>604</v>
      </c>
      <c r="W102" s="2" t="s">
        <v>61</v>
      </c>
      <c r="X102" s="2" t="s">
        <v>61</v>
      </c>
      <c r="Y102" s="2"/>
      <c r="Z102" s="2"/>
      <c r="AA102" s="5"/>
      <c r="AB102" s="5"/>
      <c r="AC102" s="5"/>
      <c r="AD102" s="2"/>
      <c r="AE102" s="2">
        <v>2</v>
      </c>
      <c r="AF102" s="2"/>
      <c r="AG102" s="2">
        <v>-2</v>
      </c>
      <c r="AH102" s="2"/>
      <c r="AI102" s="2"/>
      <c r="AJ102" s="2" t="s">
        <v>621</v>
      </c>
      <c r="AK102" s="2"/>
      <c r="AL102" s="2" t="s">
        <v>606</v>
      </c>
      <c r="AM102" s="2" t="s">
        <v>625</v>
      </c>
      <c r="AN102" s="2"/>
      <c r="AO102" s="5"/>
      <c r="AP102" s="2"/>
      <c r="AQ102" s="2" t="s">
        <v>459</v>
      </c>
      <c r="AR102" s="2" t="s">
        <v>608</v>
      </c>
      <c r="AS102" s="2" t="s">
        <v>85</v>
      </c>
      <c r="AT102" s="2" t="s">
        <v>609</v>
      </c>
      <c r="AU102" s="5"/>
      <c r="AV102" s="2" t="b">
        <f t="shared" si="15"/>
        <v>1</v>
      </c>
      <c r="AX102" s="2" t="b">
        <v>1</v>
      </c>
      <c r="AY102" s="2" t="s">
        <v>121</v>
      </c>
      <c r="AZ102" s="2">
        <v>104</v>
      </c>
      <c r="BA102" s="2" t="s">
        <v>668</v>
      </c>
      <c r="BB102" s="2" t="b">
        <f>IF(RaceIgnoreSrc,TRUE,OR(HRMM,HRPGtF))</f>
        <v>1</v>
      </c>
      <c r="BC102" s="2"/>
      <c r="BD102" s="2" t="b">
        <f t="shared" si="16"/>
        <v>1</v>
      </c>
      <c r="BE102" s="11">
        <f t="shared" si="12"/>
        <v>64</v>
      </c>
      <c r="BF102" s="2">
        <f t="shared" si="13"/>
        <v>156</v>
      </c>
      <c r="BG102" s="12" t="str">
        <f t="shared" si="14"/>
        <v>Goliath [RoS]</v>
      </c>
      <c r="BH102" s="1" t="str">
        <f t="shared" si="11"/>
        <v/>
      </c>
      <c r="BI102" s="1"/>
      <c r="BJ102" s="11" t="s">
        <v>669</v>
      </c>
      <c r="BK102" s="2" t="s">
        <v>652</v>
      </c>
      <c r="BL102" s="2" t="b">
        <f>(MonType="Construct")</f>
        <v>0</v>
      </c>
      <c r="BM102" s="2"/>
      <c r="BN102" s="2" t="b">
        <f t="shared" si="17"/>
        <v>0</v>
      </c>
      <c r="BO102" s="12" t="str">
        <f t="shared" si="19"/>
        <v/>
      </c>
      <c r="BP102" s="1"/>
      <c r="BQ102" s="1"/>
      <c r="BR102" s="1"/>
      <c r="BS102" s="1"/>
    </row>
    <row r="103" spans="1:71" ht="12.75" x14ac:dyDescent="0.2">
      <c r="A103" s="11" t="s">
        <v>670</v>
      </c>
      <c r="B103" s="2"/>
      <c r="C103" s="2" t="s">
        <v>65</v>
      </c>
      <c r="D103" s="2" t="s">
        <v>137</v>
      </c>
      <c r="E103" s="2" t="s">
        <v>619</v>
      </c>
      <c r="F103" s="2"/>
      <c r="G103" s="2">
        <v>30</v>
      </c>
      <c r="H103" s="2"/>
      <c r="I103" s="2"/>
      <c r="J103" s="2">
        <v>50</v>
      </c>
      <c r="K103" s="2" t="str">
        <f>IF(FtImprovedFlight,"good","average")</f>
        <v>average</v>
      </c>
      <c r="L103" s="2"/>
      <c r="M103" s="2"/>
      <c r="N103" s="2"/>
      <c r="O103" s="2"/>
      <c r="P103" s="2" t="s">
        <v>61</v>
      </c>
      <c r="Q103" s="2"/>
      <c r="R103" s="2"/>
      <c r="S103" s="2" t="s">
        <v>115</v>
      </c>
      <c r="T103" s="2"/>
      <c r="U103" s="5"/>
      <c r="V103" s="2" t="s">
        <v>604</v>
      </c>
      <c r="W103" s="2" t="s">
        <v>61</v>
      </c>
      <c r="X103" s="2" t="s">
        <v>61</v>
      </c>
      <c r="Y103" s="2"/>
      <c r="Z103" s="2"/>
      <c r="AA103" s="5"/>
      <c r="AB103" s="5"/>
      <c r="AC103" s="5"/>
      <c r="AD103" s="2"/>
      <c r="AE103" s="2">
        <v>4</v>
      </c>
      <c r="AF103" s="2">
        <v>-2</v>
      </c>
      <c r="AG103" s="2">
        <v>2</v>
      </c>
      <c r="AH103" s="2">
        <v>2</v>
      </c>
      <c r="AI103" s="2"/>
      <c r="AJ103" s="2" t="s">
        <v>671</v>
      </c>
      <c r="AK103" s="2"/>
      <c r="AL103" s="2" t="s">
        <v>606</v>
      </c>
      <c r="AM103" s="2" t="s">
        <v>342</v>
      </c>
      <c r="AN103" s="2"/>
      <c r="AO103" s="5"/>
      <c r="AP103" s="2">
        <v>3</v>
      </c>
      <c r="AQ103" s="2" t="s">
        <v>471</v>
      </c>
      <c r="AR103" s="2" t="s">
        <v>672</v>
      </c>
      <c r="AS103" s="2" t="s">
        <v>673</v>
      </c>
      <c r="AT103" s="2" t="s">
        <v>674</v>
      </c>
      <c r="AU103" s="5"/>
      <c r="AV103" s="2" t="b">
        <f t="shared" si="15"/>
        <v>1</v>
      </c>
      <c r="AX103" s="2" t="b">
        <v>1</v>
      </c>
      <c r="AY103" s="2" t="s">
        <v>72</v>
      </c>
      <c r="AZ103" s="2"/>
      <c r="BA103" s="2" t="s">
        <v>61</v>
      </c>
      <c r="BB103" s="2" t="b">
        <f>IF(RaceIgnoreSrc,TRUE,HRRoF)</f>
        <v>0</v>
      </c>
      <c r="BC103" s="2"/>
      <c r="BD103" s="2" t="b">
        <f t="shared" si="16"/>
        <v>0</v>
      </c>
      <c r="BE103" s="11">
        <f t="shared" si="12"/>
        <v>64</v>
      </c>
      <c r="BF103" s="2">
        <f t="shared" si="13"/>
        <v>157</v>
      </c>
      <c r="BG103" s="12" t="str">
        <f t="shared" si="14"/>
        <v>Grig [MM]</v>
      </c>
      <c r="BH103" s="1" t="str">
        <f t="shared" si="11"/>
        <v/>
      </c>
      <c r="BI103" s="1"/>
      <c r="BJ103" s="11" t="s">
        <v>78</v>
      </c>
      <c r="BK103" s="2" t="s">
        <v>652</v>
      </c>
      <c r="BL103" s="2" t="b">
        <f>(MonType="Outsider")</f>
        <v>0</v>
      </c>
      <c r="BM103" s="2"/>
      <c r="BN103" s="2" t="b">
        <f t="shared" si="17"/>
        <v>0</v>
      </c>
      <c r="BO103" s="12" t="str">
        <f t="shared" si="19"/>
        <v/>
      </c>
      <c r="BP103" s="1"/>
      <c r="BQ103" s="1"/>
      <c r="BR103" s="1"/>
      <c r="BS103" s="1"/>
    </row>
    <row r="104" spans="1:71" ht="12.75" x14ac:dyDescent="0.2">
      <c r="A104" s="11" t="s">
        <v>675</v>
      </c>
      <c r="B104" s="2"/>
      <c r="C104" s="2" t="s">
        <v>65</v>
      </c>
      <c r="D104" s="2" t="s">
        <v>137</v>
      </c>
      <c r="E104" s="2" t="s">
        <v>619</v>
      </c>
      <c r="F104" s="2"/>
      <c r="G104" s="2">
        <v>30</v>
      </c>
      <c r="H104" s="2"/>
      <c r="I104" s="2"/>
      <c r="J104" s="2"/>
      <c r="K104" s="2"/>
      <c r="L104" s="2"/>
      <c r="M104" s="2"/>
      <c r="N104" s="2"/>
      <c r="O104" s="2"/>
      <c r="P104" s="2" t="s">
        <v>61</v>
      </c>
      <c r="Q104" s="2"/>
      <c r="R104" s="2"/>
      <c r="S104" s="2" t="s">
        <v>115</v>
      </c>
      <c r="T104" s="2"/>
      <c r="U104" s="5"/>
      <c r="V104" s="2" t="s">
        <v>604</v>
      </c>
      <c r="W104" s="2" t="s">
        <v>61</v>
      </c>
      <c r="X104" s="2" t="s">
        <v>61</v>
      </c>
      <c r="Y104" s="2"/>
      <c r="Z104" s="2"/>
      <c r="AA104" s="5"/>
      <c r="AB104" s="5"/>
      <c r="AC104" s="5"/>
      <c r="AD104" s="2">
        <v>2</v>
      </c>
      <c r="AE104" s="2">
        <v>2</v>
      </c>
      <c r="AF104" s="2">
        <v>-2</v>
      </c>
      <c r="AG104" s="2">
        <v>-2</v>
      </c>
      <c r="AH104" s="2"/>
      <c r="AI104" s="2"/>
      <c r="AJ104" s="2" t="s">
        <v>621</v>
      </c>
      <c r="AK104" s="2"/>
      <c r="AL104" s="2" t="s">
        <v>606</v>
      </c>
      <c r="AM104" s="2" t="s">
        <v>625</v>
      </c>
      <c r="AN104" s="2"/>
      <c r="AO104" s="5"/>
      <c r="AP104" s="2"/>
      <c r="AQ104" s="2" t="s">
        <v>71</v>
      </c>
      <c r="AR104" s="2" t="s">
        <v>608</v>
      </c>
      <c r="AS104" s="2" t="s">
        <v>85</v>
      </c>
      <c r="AT104" s="2" t="s">
        <v>609</v>
      </c>
      <c r="AU104" s="5"/>
      <c r="AV104" s="2" t="b">
        <f t="shared" si="15"/>
        <v>1</v>
      </c>
      <c r="AX104" s="2" t="b">
        <v>1</v>
      </c>
      <c r="AY104" s="2" t="s">
        <v>121</v>
      </c>
      <c r="AZ104" s="2">
        <v>104</v>
      </c>
      <c r="BA104" s="2" t="s">
        <v>668</v>
      </c>
      <c r="BB104" s="2" t="b">
        <f>IF(RaceIgnoreSrc,TRUE,OR(HRMM,HRPGtF))</f>
        <v>1</v>
      </c>
      <c r="BC104" s="2"/>
      <c r="BD104" s="2" t="b">
        <f t="shared" si="16"/>
        <v>1</v>
      </c>
      <c r="BE104" s="11">
        <f t="shared" si="12"/>
        <v>65</v>
      </c>
      <c r="BF104" s="2">
        <f t="shared" si="13"/>
        <v>158</v>
      </c>
      <c r="BG104" s="12" t="str">
        <f t="shared" si="14"/>
        <v>Grimlock [MM]</v>
      </c>
      <c r="BH104" s="1" t="str">
        <f t="shared" si="11"/>
        <v/>
      </c>
      <c r="BI104" s="1"/>
      <c r="BJ104" s="11" t="s">
        <v>676</v>
      </c>
      <c r="BK104" s="2" t="s">
        <v>652</v>
      </c>
      <c r="BL104" s="2" t="b">
        <v>1</v>
      </c>
      <c r="BM104" s="2" t="b">
        <f>PsionicAbility</f>
        <v>0</v>
      </c>
      <c r="BN104" s="2" t="b">
        <f t="shared" ca="1" si="17"/>
        <v>0</v>
      </c>
      <c r="BO104" s="12" t="str">
        <f t="shared" ca="1" si="19"/>
        <v/>
      </c>
      <c r="BP104" s="1"/>
      <c r="BQ104" s="1"/>
      <c r="BR104" s="1"/>
      <c r="BS104" s="1"/>
    </row>
    <row r="105" spans="1:71" ht="12.75" x14ac:dyDescent="0.2">
      <c r="A105" s="11" t="s">
        <v>677</v>
      </c>
      <c r="B105" s="2"/>
      <c r="C105" s="2" t="s">
        <v>101</v>
      </c>
      <c r="D105" s="2" t="s">
        <v>137</v>
      </c>
      <c r="E105" s="2" t="s">
        <v>678</v>
      </c>
      <c r="F105" s="2"/>
      <c r="G105" s="2">
        <v>20</v>
      </c>
      <c r="H105" s="2"/>
      <c r="I105" s="2"/>
      <c r="J105" s="2"/>
      <c r="K105" s="2"/>
      <c r="L105" s="2"/>
      <c r="M105" s="2"/>
      <c r="N105" s="2"/>
      <c r="O105" s="2"/>
      <c r="P105" s="2" t="s">
        <v>679</v>
      </c>
      <c r="Q105" s="2"/>
      <c r="R105" s="2"/>
      <c r="S105" s="2" t="s">
        <v>115</v>
      </c>
      <c r="T105" s="2"/>
      <c r="U105" s="5"/>
      <c r="V105" s="2"/>
      <c r="W105" s="2" t="s">
        <v>61</v>
      </c>
      <c r="X105" s="2" t="s">
        <v>61</v>
      </c>
      <c r="Y105" s="2"/>
      <c r="Z105" s="2"/>
      <c r="AA105" s="5"/>
      <c r="AB105" s="5"/>
      <c r="AC105" s="5"/>
      <c r="AD105" s="2">
        <v>-2</v>
      </c>
      <c r="AE105" s="2">
        <v>2</v>
      </c>
      <c r="AF105" s="2"/>
      <c r="AG105" s="2"/>
      <c r="AH105" s="2"/>
      <c r="AI105" s="2"/>
      <c r="AJ105" s="2" t="s">
        <v>268</v>
      </c>
      <c r="AK105" s="2"/>
      <c r="AL105" s="2" t="s">
        <v>680</v>
      </c>
      <c r="AM105" s="2" t="s">
        <v>681</v>
      </c>
      <c r="AN105" s="2"/>
      <c r="AO105" s="5"/>
      <c r="AP105" s="2"/>
      <c r="AQ105" s="2" t="s">
        <v>682</v>
      </c>
      <c r="AR105" s="2" t="s">
        <v>61</v>
      </c>
      <c r="AS105" s="2" t="s">
        <v>61</v>
      </c>
      <c r="AT105" s="2" t="s">
        <v>61</v>
      </c>
      <c r="AU105" s="5"/>
      <c r="AV105" s="2" t="b">
        <f t="shared" si="15"/>
        <v>1</v>
      </c>
      <c r="AX105" s="2" t="b">
        <v>1</v>
      </c>
      <c r="AY105" s="2" t="s">
        <v>579</v>
      </c>
      <c r="AZ105" s="2"/>
      <c r="BA105" s="2" t="s">
        <v>61</v>
      </c>
      <c r="BB105" s="2" t="b">
        <f>IF(RaceIgnoreSrc,TRUE,HRPC)</f>
        <v>0</v>
      </c>
      <c r="BC105" s="2"/>
      <c r="BD105" s="2" t="b">
        <f t="shared" si="16"/>
        <v>0</v>
      </c>
      <c r="BE105" s="11">
        <f t="shared" si="12"/>
        <v>65</v>
      </c>
      <c r="BF105" s="2">
        <f t="shared" si="13"/>
        <v>159</v>
      </c>
      <c r="BG105" s="12" t="str">
        <f t="shared" si="14"/>
        <v>Guardinal, Cervidal [MM2]</v>
      </c>
      <c r="BH105" s="1" t="str">
        <f t="shared" si="11"/>
        <v>Speak With Animals (Burrowing Mammals And Woodland Creatures Only, Duration One Minute)</v>
      </c>
      <c r="BI105" s="1"/>
      <c r="BJ105" s="11" t="s">
        <v>683</v>
      </c>
      <c r="BK105" s="2" t="s">
        <v>652</v>
      </c>
      <c r="BL105" s="2" t="b">
        <v>1</v>
      </c>
      <c r="BM105" s="2"/>
      <c r="BN105" s="2" t="b">
        <f t="shared" ca="1" si="17"/>
        <v>0</v>
      </c>
      <c r="BO105" s="12" t="str">
        <f t="shared" ca="1" si="19"/>
        <v/>
      </c>
      <c r="BP105" s="1"/>
      <c r="BQ105" s="1"/>
      <c r="BR105" s="1"/>
      <c r="BS105" s="1"/>
    </row>
    <row r="106" spans="1:71" ht="12.75" x14ac:dyDescent="0.2">
      <c r="A106" s="11" t="s">
        <v>684</v>
      </c>
      <c r="B106" s="2"/>
      <c r="C106" s="2" t="s">
        <v>101</v>
      </c>
      <c r="D106" s="2" t="s">
        <v>137</v>
      </c>
      <c r="E106" s="2" t="s">
        <v>685</v>
      </c>
      <c r="F106" s="2"/>
      <c r="G106" s="2">
        <v>20</v>
      </c>
      <c r="H106" s="2"/>
      <c r="I106" s="2"/>
      <c r="J106" s="2"/>
      <c r="K106" s="2"/>
      <c r="L106" s="2"/>
      <c r="M106" s="2"/>
      <c r="N106" s="2"/>
      <c r="O106" s="2"/>
      <c r="P106" s="2" t="s">
        <v>61</v>
      </c>
      <c r="Q106" s="2"/>
      <c r="R106" s="2"/>
      <c r="S106" s="2" t="s">
        <v>115</v>
      </c>
      <c r="T106" s="2"/>
      <c r="U106" s="5"/>
      <c r="V106" s="2"/>
      <c r="W106" s="2" t="s">
        <v>61</v>
      </c>
      <c r="X106" s="2" t="s">
        <v>61</v>
      </c>
      <c r="Y106" s="2"/>
      <c r="Z106" s="2"/>
      <c r="AA106" s="5"/>
      <c r="AB106" s="5"/>
      <c r="AC106" s="5"/>
      <c r="AD106" s="2">
        <v>-1</v>
      </c>
      <c r="AE106" s="2">
        <v>2</v>
      </c>
      <c r="AF106" s="2">
        <v>-1</v>
      </c>
      <c r="AG106" s="2"/>
      <c r="AH106" s="2"/>
      <c r="AI106" s="2"/>
      <c r="AJ106" s="2" t="s">
        <v>268</v>
      </c>
      <c r="AK106" s="2"/>
      <c r="AL106" s="2" t="s">
        <v>686</v>
      </c>
      <c r="AM106" s="2" t="s">
        <v>687</v>
      </c>
      <c r="AN106" s="2"/>
      <c r="AO106" s="5"/>
      <c r="AP106" s="2"/>
      <c r="AQ106" s="2" t="s">
        <v>374</v>
      </c>
      <c r="AR106" s="2" t="s">
        <v>61</v>
      </c>
      <c r="AS106" s="2" t="s">
        <v>61</v>
      </c>
      <c r="AT106" s="2" t="s">
        <v>61</v>
      </c>
      <c r="AU106" s="5"/>
      <c r="AV106" s="2" t="b">
        <f t="shared" si="15"/>
        <v>1</v>
      </c>
      <c r="AX106" s="2" t="b">
        <v>1</v>
      </c>
      <c r="AY106" s="2" t="s">
        <v>579</v>
      </c>
      <c r="AZ106" s="2"/>
      <c r="BA106" s="2" t="s">
        <v>61</v>
      </c>
      <c r="BB106" s="2" t="b">
        <f>IF(RaceIgnoreSrc,TRUE,HRPC)</f>
        <v>0</v>
      </c>
      <c r="BC106" s="2"/>
      <c r="BD106" s="2" t="b">
        <f t="shared" si="16"/>
        <v>0</v>
      </c>
      <c r="BE106" s="11">
        <f t="shared" si="12"/>
        <v>65</v>
      </c>
      <c r="BF106" s="2">
        <f t="shared" si="13"/>
        <v>160</v>
      </c>
      <c r="BG106" s="12" t="str">
        <f t="shared" si="14"/>
        <v>Guardinal, Lupinal [MM2]</v>
      </c>
      <c r="BH106" s="1" t="str">
        <f t="shared" si="11"/>
        <v/>
      </c>
      <c r="BI106" s="1"/>
      <c r="BJ106" s="11" t="s">
        <v>318</v>
      </c>
      <c r="BK106" s="2" t="s">
        <v>652</v>
      </c>
      <c r="BL106" s="2" t="b">
        <v>1</v>
      </c>
      <c r="BM106" s="2"/>
      <c r="BN106" s="2" t="b">
        <f t="shared" ca="1" si="17"/>
        <v>0</v>
      </c>
      <c r="BO106" s="12" t="str">
        <f t="shared" ca="1" si="19"/>
        <v/>
      </c>
      <c r="BP106" s="1"/>
      <c r="BQ106" s="1"/>
      <c r="BR106" s="1"/>
      <c r="BS106" s="1"/>
    </row>
    <row r="107" spans="1:71" ht="12.75" x14ac:dyDescent="0.2">
      <c r="A107" s="11" t="s">
        <v>688</v>
      </c>
      <c r="B107" s="2"/>
      <c r="C107" s="2" t="s">
        <v>65</v>
      </c>
      <c r="D107" s="2" t="s">
        <v>137</v>
      </c>
      <c r="E107" s="2" t="s">
        <v>689</v>
      </c>
      <c r="F107" s="2"/>
      <c r="G107" s="2">
        <v>30</v>
      </c>
      <c r="H107" s="2"/>
      <c r="I107" s="2"/>
      <c r="J107" s="2"/>
      <c r="K107" s="2"/>
      <c r="L107" s="2"/>
      <c r="M107" s="2"/>
      <c r="N107" s="2"/>
      <c r="O107" s="2"/>
      <c r="P107" s="2" t="s">
        <v>61</v>
      </c>
      <c r="Q107" s="2"/>
      <c r="R107" s="2"/>
      <c r="S107" s="2" t="s">
        <v>115</v>
      </c>
      <c r="T107" s="2">
        <v>30</v>
      </c>
      <c r="U107" s="5"/>
      <c r="V107" s="2"/>
      <c r="W107" s="2" t="s">
        <v>61</v>
      </c>
      <c r="X107" s="2" t="s">
        <v>61</v>
      </c>
      <c r="Y107" s="2"/>
      <c r="Z107" s="2"/>
      <c r="AA107" s="5"/>
      <c r="AB107" s="5"/>
      <c r="AC107" s="5"/>
      <c r="AD107" s="2">
        <v>2</v>
      </c>
      <c r="AE107" s="2">
        <v>2</v>
      </c>
      <c r="AF107" s="2">
        <v>-2</v>
      </c>
      <c r="AG107" s="2">
        <v>-2</v>
      </c>
      <c r="AH107" s="2"/>
      <c r="AI107" s="2">
        <v>-2</v>
      </c>
      <c r="AJ107" s="2" t="s">
        <v>80</v>
      </c>
      <c r="AK107" s="2"/>
      <c r="AL107" s="2" t="s">
        <v>690</v>
      </c>
      <c r="AM107" s="2" t="s">
        <v>691</v>
      </c>
      <c r="AN107" s="2"/>
      <c r="AO107" s="5"/>
      <c r="AP107" s="2"/>
      <c r="AQ107" s="2" t="s">
        <v>692</v>
      </c>
      <c r="AR107" s="2" t="s">
        <v>61</v>
      </c>
      <c r="AS107" s="2" t="s">
        <v>61</v>
      </c>
      <c r="AT107" s="2" t="s">
        <v>61</v>
      </c>
      <c r="AU107" s="5"/>
      <c r="AV107" s="2" t="b">
        <f t="shared" si="15"/>
        <v>1</v>
      </c>
      <c r="AX107" s="2" t="b">
        <v>1</v>
      </c>
      <c r="AY107" s="2" t="s">
        <v>579</v>
      </c>
      <c r="AZ107" s="2"/>
      <c r="BA107" s="2" t="s">
        <v>61</v>
      </c>
      <c r="BB107" s="2" t="b">
        <f>IF(RaceIgnoreSrc,TRUE,HRPC)</f>
        <v>0</v>
      </c>
      <c r="BC107" s="2"/>
      <c r="BD107" s="2" t="b">
        <f t="shared" si="16"/>
        <v>0</v>
      </c>
      <c r="BE107" s="11">
        <f t="shared" si="12"/>
        <v>65</v>
      </c>
      <c r="BF107" s="2">
        <f t="shared" si="13"/>
        <v>161</v>
      </c>
      <c r="BG107" s="12" t="str">
        <f t="shared" si="14"/>
        <v>Hadozee [Sto]</v>
      </c>
      <c r="BH107" s="1" t="str">
        <f t="shared" si="11"/>
        <v/>
      </c>
      <c r="BI107" s="1"/>
      <c r="BJ107" s="11" t="s">
        <v>693</v>
      </c>
      <c r="BK107" s="2" t="s">
        <v>652</v>
      </c>
      <c r="BL107" s="2" t="b">
        <v>1</v>
      </c>
      <c r="BM107" s="2"/>
      <c r="BN107" s="2" t="b">
        <f t="shared" ca="1" si="17"/>
        <v>0</v>
      </c>
      <c r="BO107" s="12" t="str">
        <f t="shared" ca="1" si="19"/>
        <v/>
      </c>
      <c r="BP107" s="1"/>
      <c r="BQ107" s="1"/>
      <c r="BR107" s="1"/>
      <c r="BS107" s="1"/>
    </row>
    <row r="108" spans="1:71" ht="12.75" x14ac:dyDescent="0.2">
      <c r="A108" s="11" t="s">
        <v>694</v>
      </c>
      <c r="B108" s="2"/>
      <c r="C108" s="2" t="s">
        <v>65</v>
      </c>
      <c r="D108" s="2" t="s">
        <v>77</v>
      </c>
      <c r="E108" s="2" t="s">
        <v>192</v>
      </c>
      <c r="F108" s="2">
        <v>9</v>
      </c>
      <c r="G108" s="2">
        <v>30</v>
      </c>
      <c r="H108" s="2"/>
      <c r="I108" s="2"/>
      <c r="J108" s="2">
        <v>50</v>
      </c>
      <c r="K108" s="2" t="s">
        <v>695</v>
      </c>
      <c r="L108" s="2"/>
      <c r="M108" s="2">
        <v>8</v>
      </c>
      <c r="N108" s="2"/>
      <c r="O108" s="2"/>
      <c r="P108" s="2" t="str">
        <f>"Greater Teleport (at will), Charm Monster (at will, DC "&amp;14+ChaMod&amp;"), Minor Image (at will, DC "&amp;12+ChaMod&amp;"), Unholy Blight (at will, DC "&amp;14+ChaMod&amp;")."</f>
        <v>Greater Teleport (at will), Charm Monster (at will, DC 13), Minor Image (at will, DC 11), Unholy Blight (at will, DC 13).</v>
      </c>
      <c r="Q108" s="2"/>
      <c r="R108" s="2"/>
      <c r="S108" s="2"/>
      <c r="T108" s="2">
        <v>60</v>
      </c>
      <c r="U108" s="5"/>
      <c r="V108" s="2" t="s">
        <v>195</v>
      </c>
      <c r="W108" s="2"/>
      <c r="X108" s="2" t="s">
        <v>196</v>
      </c>
      <c r="Y108" s="2">
        <v>20</v>
      </c>
      <c r="Z108" s="2" t="s">
        <v>259</v>
      </c>
      <c r="AA108" s="5"/>
      <c r="AB108" s="5"/>
      <c r="AC108" s="5"/>
      <c r="AD108" s="2">
        <v>10</v>
      </c>
      <c r="AE108" s="2">
        <v>10</v>
      </c>
      <c r="AF108" s="2">
        <v>10</v>
      </c>
      <c r="AG108" s="2">
        <v>4</v>
      </c>
      <c r="AH108" s="2">
        <v>8</v>
      </c>
      <c r="AI108" s="2">
        <v>10</v>
      </c>
      <c r="AJ108" s="2" t="s">
        <v>696</v>
      </c>
      <c r="AK108" s="2" t="s">
        <v>697</v>
      </c>
      <c r="AL108" s="2" t="s">
        <v>199</v>
      </c>
      <c r="AM108" s="2"/>
      <c r="AN108" s="2">
        <v>8</v>
      </c>
      <c r="AO108" s="5"/>
      <c r="AP108" s="2">
        <v>7</v>
      </c>
      <c r="AQ108" s="2"/>
      <c r="AR108" s="2"/>
      <c r="AS108" s="2"/>
      <c r="AT108" s="2"/>
      <c r="AU108" s="5"/>
      <c r="AV108" s="2" t="b">
        <f t="shared" si="15"/>
        <v>1</v>
      </c>
      <c r="AX108" s="2" t="b">
        <v>1</v>
      </c>
      <c r="AY108" s="2" t="s">
        <v>121</v>
      </c>
      <c r="AZ108" s="2"/>
      <c r="BA108" s="2" t="s">
        <v>61</v>
      </c>
      <c r="BB108" s="2" t="b">
        <f>IF(RaceIgnoreSrc,TRUE,HRMM)</f>
        <v>1</v>
      </c>
      <c r="BC108" s="2"/>
      <c r="BD108" s="2" t="b">
        <f t="shared" si="16"/>
        <v>1</v>
      </c>
      <c r="BE108" s="11">
        <f t="shared" si="12"/>
        <v>66</v>
      </c>
      <c r="BF108" s="2">
        <f t="shared" si="13"/>
        <v>162</v>
      </c>
      <c r="BG108" s="12" t="str">
        <f t="shared" si="14"/>
        <v>Half-Elf [PH]</v>
      </c>
      <c r="BH108" s="1" t="str">
        <f t="shared" si="11"/>
        <v>Greater Teleport (At Will), Charm Monster (At Will, Dc 13), Minor Image (At Will, Dc 11), Unholy Blight (At Will, Dc 13).</v>
      </c>
      <c r="BI108" s="1"/>
      <c r="BJ108" s="11" t="s">
        <v>698</v>
      </c>
      <c r="BK108" s="2" t="s">
        <v>699</v>
      </c>
      <c r="BL108" s="2" t="b">
        <f>(MonType="Outsider")</f>
        <v>0</v>
      </c>
      <c r="BM108" s="2"/>
      <c r="BN108" s="2" t="b">
        <f t="shared" si="17"/>
        <v>0</v>
      </c>
      <c r="BO108" s="12" t="str">
        <f t="shared" si="19"/>
        <v/>
      </c>
      <c r="BP108" s="1"/>
      <c r="BQ108" s="1"/>
      <c r="BR108" s="1"/>
      <c r="BS108" s="1"/>
    </row>
    <row r="109" spans="1:71" ht="12.75" x14ac:dyDescent="0.2">
      <c r="A109" s="11" t="s">
        <v>700</v>
      </c>
      <c r="B109" s="2"/>
      <c r="C109" s="2" t="s">
        <v>65</v>
      </c>
      <c r="D109" s="2" t="s">
        <v>349</v>
      </c>
      <c r="E109" s="2" t="s">
        <v>207</v>
      </c>
      <c r="F109" s="2">
        <v>16</v>
      </c>
      <c r="G109" s="2">
        <v>30</v>
      </c>
      <c r="H109" s="2"/>
      <c r="I109" s="2"/>
      <c r="J109" s="2"/>
      <c r="K109" s="2"/>
      <c r="L109" s="2"/>
      <c r="M109" s="2">
        <v>15</v>
      </c>
      <c r="N109" s="2"/>
      <c r="O109" s="2"/>
      <c r="P109" s="2" t="s">
        <v>61</v>
      </c>
      <c r="Q109" s="2"/>
      <c r="R109" s="2"/>
      <c r="S109" s="2"/>
      <c r="T109" s="2">
        <v>60</v>
      </c>
      <c r="U109" s="5"/>
      <c r="V109" s="2"/>
      <c r="W109" s="2" t="s">
        <v>61</v>
      </c>
      <c r="X109" s="2" t="s">
        <v>61</v>
      </c>
      <c r="Y109" s="2"/>
      <c r="Z109" s="2"/>
      <c r="AA109" s="5"/>
      <c r="AB109" s="5"/>
      <c r="AC109" s="5"/>
      <c r="AD109" s="2">
        <v>2</v>
      </c>
      <c r="AE109" s="2">
        <v>8</v>
      </c>
      <c r="AF109" s="2">
        <v>4</v>
      </c>
      <c r="AG109" s="2">
        <v>20</v>
      </c>
      <c r="AH109" s="2">
        <v>4</v>
      </c>
      <c r="AI109" s="2">
        <v>4</v>
      </c>
      <c r="AJ109" s="2" t="s">
        <v>701</v>
      </c>
      <c r="AK109" s="2" t="s">
        <v>702</v>
      </c>
      <c r="AL109" s="2" t="s">
        <v>703</v>
      </c>
      <c r="AM109" s="2" t="s">
        <v>704</v>
      </c>
      <c r="AN109" s="2">
        <v>17</v>
      </c>
      <c r="AO109" s="5"/>
      <c r="AP109" s="2">
        <v>4</v>
      </c>
      <c r="AQ109" s="2" t="s">
        <v>374</v>
      </c>
      <c r="AR109" s="2" t="s">
        <v>61</v>
      </c>
      <c r="AS109" s="2" t="s">
        <v>61</v>
      </c>
      <c r="AT109" s="2" t="s">
        <v>61</v>
      </c>
      <c r="AU109" s="5"/>
      <c r="AV109" s="2" t="b">
        <f t="shared" si="15"/>
        <v>1</v>
      </c>
      <c r="AX109" s="2" t="b">
        <v>1</v>
      </c>
      <c r="AY109" s="2" t="s">
        <v>282</v>
      </c>
      <c r="AZ109" s="2">
        <v>65</v>
      </c>
      <c r="BA109" s="2" t="s">
        <v>61</v>
      </c>
      <c r="BB109" s="2" t="b">
        <f>IF(RaceIgnoreSrc,TRUE,HRFF)</f>
        <v>1</v>
      </c>
      <c r="BC109" s="2"/>
      <c r="BD109" s="2" t="b">
        <f t="shared" si="16"/>
        <v>1</v>
      </c>
      <c r="BE109" s="11">
        <f t="shared" si="12"/>
        <v>67</v>
      </c>
      <c r="BF109" s="2">
        <f t="shared" si="13"/>
        <v>163</v>
      </c>
      <c r="BG109" s="12" t="str">
        <f t="shared" si="14"/>
        <v>Half-Elf, Aquatic [RoF]</v>
      </c>
      <c r="BH109" s="1" t="str">
        <f t="shared" si="11"/>
        <v/>
      </c>
      <c r="BI109" s="1"/>
      <c r="BJ109" s="11" t="s">
        <v>705</v>
      </c>
      <c r="BK109" s="2" t="s">
        <v>699</v>
      </c>
      <c r="BL109" s="2" t="b">
        <f>(MonType="Outsider")</f>
        <v>0</v>
      </c>
      <c r="BM109" s="2"/>
      <c r="BN109" s="2" t="b">
        <f t="shared" si="17"/>
        <v>0</v>
      </c>
      <c r="BO109" s="12" t="str">
        <f t="shared" si="19"/>
        <v/>
      </c>
      <c r="BP109" s="1"/>
      <c r="BQ109" s="1"/>
      <c r="BR109" s="1"/>
      <c r="BS109" s="1"/>
    </row>
    <row r="110" spans="1:71" ht="12.75" x14ac:dyDescent="0.2">
      <c r="A110" s="11" t="s">
        <v>706</v>
      </c>
      <c r="B110" s="2"/>
      <c r="C110" s="2" t="s">
        <v>65</v>
      </c>
      <c r="D110" s="2" t="s">
        <v>349</v>
      </c>
      <c r="E110" s="2" t="s">
        <v>207</v>
      </c>
      <c r="F110" s="2">
        <v>5</v>
      </c>
      <c r="G110" s="2">
        <v>30</v>
      </c>
      <c r="H110" s="2"/>
      <c r="I110" s="2"/>
      <c r="J110" s="2"/>
      <c r="K110" s="2"/>
      <c r="L110" s="2"/>
      <c r="M110" s="2">
        <v>4</v>
      </c>
      <c r="N110" s="2"/>
      <c r="O110" s="2"/>
      <c r="P110" s="2" t="s">
        <v>61</v>
      </c>
      <c r="Q110" s="2"/>
      <c r="R110" s="2"/>
      <c r="S110" s="2"/>
      <c r="T110" s="2">
        <v>60</v>
      </c>
      <c r="U110" s="5"/>
      <c r="V110" s="2"/>
      <c r="W110" s="2" t="s">
        <v>61</v>
      </c>
      <c r="X110" s="2" t="s">
        <v>61</v>
      </c>
      <c r="Y110" s="2"/>
      <c r="Z110" s="2"/>
      <c r="AA110" s="5"/>
      <c r="AB110" s="5"/>
      <c r="AC110" s="5"/>
      <c r="AD110" s="2">
        <v>4</v>
      </c>
      <c r="AE110" s="2">
        <v>4</v>
      </c>
      <c r="AF110" s="2">
        <v>2</v>
      </c>
      <c r="AG110" s="2">
        <v>12</v>
      </c>
      <c r="AH110" s="2">
        <v>4</v>
      </c>
      <c r="AI110" s="2">
        <v>2</v>
      </c>
      <c r="AJ110" s="2" t="s">
        <v>707</v>
      </c>
      <c r="AK110" s="2" t="s">
        <v>708</v>
      </c>
      <c r="AL110" s="2" t="s">
        <v>703</v>
      </c>
      <c r="AM110" s="2" t="s">
        <v>704</v>
      </c>
      <c r="AN110" s="2">
        <v>9</v>
      </c>
      <c r="AO110" s="5"/>
      <c r="AP110" s="2">
        <v>7</v>
      </c>
      <c r="AQ110" s="2" t="s">
        <v>374</v>
      </c>
      <c r="AR110" s="2" t="s">
        <v>61</v>
      </c>
      <c r="AS110" s="2" t="s">
        <v>61</v>
      </c>
      <c r="AT110" s="2" t="s">
        <v>61</v>
      </c>
      <c r="AU110" s="5"/>
      <c r="AV110" s="2" t="b">
        <f t="shared" si="15"/>
        <v>1</v>
      </c>
      <c r="AX110" s="2" t="b">
        <v>1</v>
      </c>
      <c r="AY110" s="2" t="s">
        <v>282</v>
      </c>
      <c r="AZ110" s="2">
        <v>66</v>
      </c>
      <c r="BA110" s="2" t="s">
        <v>61</v>
      </c>
      <c r="BB110" s="2" t="b">
        <f>IF(RaceIgnoreSrc,TRUE,HRFF)</f>
        <v>1</v>
      </c>
      <c r="BC110" s="2"/>
      <c r="BD110" s="2" t="b">
        <f t="shared" si="16"/>
        <v>1</v>
      </c>
      <c r="BE110" s="11">
        <f t="shared" si="12"/>
        <v>68</v>
      </c>
      <c r="BF110" s="2">
        <f t="shared" si="13"/>
        <v>164</v>
      </c>
      <c r="BG110" s="12" t="str">
        <f t="shared" si="14"/>
        <v>Half-Elf, Deepwyrm Drow [DrM]</v>
      </c>
      <c r="BH110" s="1" t="str">
        <f t="shared" si="11"/>
        <v/>
      </c>
      <c r="BI110" s="1"/>
      <c r="BJ110" s="11" t="s">
        <v>709</v>
      </c>
      <c r="BK110" s="2" t="s">
        <v>699</v>
      </c>
      <c r="BL110" s="2" t="b">
        <f>(MonType="Outsider")</f>
        <v>0</v>
      </c>
      <c r="BM110" s="2"/>
      <c r="BN110" s="2" t="b">
        <f t="shared" si="17"/>
        <v>0</v>
      </c>
      <c r="BO110" s="12" t="str">
        <f t="shared" si="19"/>
        <v/>
      </c>
      <c r="BP110" s="1"/>
      <c r="BQ110" s="1"/>
      <c r="BR110" s="1"/>
      <c r="BS110" s="1"/>
    </row>
    <row r="111" spans="1:71" ht="12.75" x14ac:dyDescent="0.2">
      <c r="A111" s="11" t="s">
        <v>710</v>
      </c>
      <c r="B111" s="2"/>
      <c r="C111" s="2" t="s">
        <v>65</v>
      </c>
      <c r="D111" s="2" t="s">
        <v>349</v>
      </c>
      <c r="E111" s="2" t="s">
        <v>207</v>
      </c>
      <c r="F111" s="2">
        <v>11</v>
      </c>
      <c r="G111" s="2">
        <v>30</v>
      </c>
      <c r="H111" s="2"/>
      <c r="I111" s="2"/>
      <c r="J111" s="2"/>
      <c r="K111" s="2"/>
      <c r="L111" s="2"/>
      <c r="M111" s="2">
        <v>10</v>
      </c>
      <c r="N111" s="2"/>
      <c r="O111" s="2"/>
      <c r="P111" s="2" t="s">
        <v>61</v>
      </c>
      <c r="Q111" s="2"/>
      <c r="R111" s="2"/>
      <c r="S111" s="2"/>
      <c r="T111" s="2">
        <v>60</v>
      </c>
      <c r="U111" s="5"/>
      <c r="V111" s="2"/>
      <c r="W111" s="2" t="s">
        <v>61</v>
      </c>
      <c r="X111" s="2" t="s">
        <v>61</v>
      </c>
      <c r="Y111" s="2"/>
      <c r="Z111" s="2"/>
      <c r="AA111" s="5"/>
      <c r="AB111" s="5"/>
      <c r="AC111" s="5"/>
      <c r="AD111" s="2">
        <v>2</v>
      </c>
      <c r="AE111" s="2">
        <v>6</v>
      </c>
      <c r="AF111" s="2">
        <v>4</v>
      </c>
      <c r="AG111" s="2">
        <v>16</v>
      </c>
      <c r="AH111" s="2">
        <v>4</v>
      </c>
      <c r="AI111" s="2">
        <v>2</v>
      </c>
      <c r="AJ111" s="2" t="s">
        <v>711</v>
      </c>
      <c r="AK111" s="2" t="s">
        <v>702</v>
      </c>
      <c r="AL111" s="2" t="s">
        <v>703</v>
      </c>
      <c r="AM111" s="2" t="s">
        <v>704</v>
      </c>
      <c r="AN111" s="2">
        <v>13</v>
      </c>
      <c r="AO111" s="5"/>
      <c r="AP111" s="2">
        <v>5</v>
      </c>
      <c r="AQ111" s="2" t="s">
        <v>374</v>
      </c>
      <c r="AR111" s="2" t="s">
        <v>61</v>
      </c>
      <c r="AS111" s="2" t="s">
        <v>61</v>
      </c>
      <c r="AT111" s="2" t="s">
        <v>61</v>
      </c>
      <c r="AU111" s="5"/>
      <c r="AV111" s="2" t="b">
        <f t="shared" si="15"/>
        <v>1</v>
      </c>
      <c r="AX111" s="2" t="b">
        <v>1</v>
      </c>
      <c r="AY111" s="2" t="s">
        <v>282</v>
      </c>
      <c r="AZ111" s="2">
        <v>67</v>
      </c>
      <c r="BA111" s="2" t="s">
        <v>61</v>
      </c>
      <c r="BB111" s="2" t="b">
        <f>IF(RaceIgnoreSrc,TRUE,HRFF)</f>
        <v>1</v>
      </c>
      <c r="BC111" s="2"/>
      <c r="BD111" s="2" t="b">
        <f t="shared" si="16"/>
        <v>1</v>
      </c>
      <c r="BE111" s="11">
        <f t="shared" si="12"/>
        <v>69</v>
      </c>
      <c r="BF111" s="2">
        <f t="shared" si="13"/>
        <v>166</v>
      </c>
      <c r="BG111" s="12" t="str">
        <f t="shared" si="14"/>
        <v>Half-Elf, Forestlord [DrM]</v>
      </c>
      <c r="BH111" s="1" t="str">
        <f t="shared" si="11"/>
        <v/>
      </c>
      <c r="BI111" s="1"/>
      <c r="BJ111" s="11" t="s">
        <v>507</v>
      </c>
      <c r="BK111" s="2" t="s">
        <v>699</v>
      </c>
      <c r="BL111" s="2" t="b">
        <f>(MonType="Humanoid")</f>
        <v>1</v>
      </c>
      <c r="BM111" s="2"/>
      <c r="BN111" s="2" t="b">
        <f t="shared" ca="1" si="17"/>
        <v>0</v>
      </c>
      <c r="BO111" s="12" t="str">
        <f t="shared" ca="1" si="19"/>
        <v/>
      </c>
      <c r="BP111" s="1"/>
      <c r="BQ111" s="1"/>
      <c r="BR111" s="1"/>
      <c r="BS111" s="1"/>
    </row>
    <row r="112" spans="1:71" ht="12.75" x14ac:dyDescent="0.2">
      <c r="A112" s="11" t="s">
        <v>712</v>
      </c>
      <c r="B112" s="2"/>
      <c r="C112" s="2" t="s">
        <v>93</v>
      </c>
      <c r="D112" s="2" t="s">
        <v>253</v>
      </c>
      <c r="E112" s="2"/>
      <c r="F112" s="2">
        <v>10</v>
      </c>
      <c r="G112" s="2">
        <v>40</v>
      </c>
      <c r="H112" s="2"/>
      <c r="I112" s="2"/>
      <c r="J112" s="2"/>
      <c r="K112" s="2"/>
      <c r="L112" s="2"/>
      <c r="M112" s="2"/>
      <c r="N112" s="2"/>
      <c r="O112" s="2"/>
      <c r="P112" s="2" t="s">
        <v>61</v>
      </c>
      <c r="Q112" s="2"/>
      <c r="R112" s="2"/>
      <c r="S112" s="2"/>
      <c r="T112" s="2"/>
      <c r="U112" s="5"/>
      <c r="V112" s="2"/>
      <c r="W112" s="2" t="s">
        <v>61</v>
      </c>
      <c r="X112" s="2" t="s">
        <v>61</v>
      </c>
      <c r="Y112" s="2"/>
      <c r="Z112" s="2"/>
      <c r="AA112" s="5"/>
      <c r="AB112" s="5"/>
      <c r="AC112" s="5"/>
      <c r="AD112" s="2">
        <v>12</v>
      </c>
      <c r="AE112" s="2">
        <v>-2</v>
      </c>
      <c r="AF112" s="2">
        <v>4</v>
      </c>
      <c r="AG112" s="2">
        <v>-4</v>
      </c>
      <c r="AH112" s="2">
        <v>-2</v>
      </c>
      <c r="AI112" s="2"/>
      <c r="AJ112" s="2" t="s">
        <v>621</v>
      </c>
      <c r="AK112" s="2"/>
      <c r="AL112" s="2" t="s">
        <v>253</v>
      </c>
      <c r="AM112" s="2" t="s">
        <v>713</v>
      </c>
      <c r="AN112" s="2">
        <v>6</v>
      </c>
      <c r="AO112" s="5"/>
      <c r="AP112" s="2">
        <v>5</v>
      </c>
      <c r="AQ112" s="2" t="s">
        <v>186</v>
      </c>
      <c r="AR112" s="2" t="s">
        <v>61</v>
      </c>
      <c r="AS112" s="2" t="s">
        <v>61</v>
      </c>
      <c r="AT112" s="2" t="s">
        <v>61</v>
      </c>
      <c r="AU112" s="5"/>
      <c r="AV112" s="2" t="b">
        <f t="shared" si="15"/>
        <v>1</v>
      </c>
      <c r="AX112" s="2" t="b">
        <v>1</v>
      </c>
      <c r="AY112" s="2" t="s">
        <v>121</v>
      </c>
      <c r="AZ112" s="2">
        <v>106</v>
      </c>
      <c r="BA112" s="2" t="s">
        <v>61</v>
      </c>
      <c r="BB112" s="2" t="b">
        <f>IF(RaceIgnoreSrc,TRUE,HRMM)</f>
        <v>1</v>
      </c>
      <c r="BC112" s="2"/>
      <c r="BD112" s="2" t="b">
        <f t="shared" si="16"/>
        <v>1</v>
      </c>
      <c r="BE112" s="11">
        <f t="shared" si="12"/>
        <v>70</v>
      </c>
      <c r="BF112" s="2">
        <f t="shared" si="13"/>
        <v>167</v>
      </c>
      <c r="BG112" s="12" t="str">
        <f t="shared" si="14"/>
        <v>Half-Giant [XPH]</v>
      </c>
      <c r="BH112" s="1" t="str">
        <f t="shared" si="11"/>
        <v/>
      </c>
      <c r="BI112" s="1"/>
      <c r="BJ112" s="11" t="s">
        <v>714</v>
      </c>
      <c r="BK112" s="2" t="s">
        <v>699</v>
      </c>
      <c r="BL112" s="2" t="b">
        <f>(MonType="Outsider")</f>
        <v>0</v>
      </c>
      <c r="BM112" s="2"/>
      <c r="BN112" s="2" t="b">
        <f t="shared" si="17"/>
        <v>0</v>
      </c>
      <c r="BO112" s="12" t="str">
        <f t="shared" si="19"/>
        <v/>
      </c>
      <c r="BP112" s="1"/>
      <c r="BQ112" s="1"/>
      <c r="BR112" s="1"/>
      <c r="BS112" s="1"/>
    </row>
    <row r="113" spans="1:71" ht="12.75" x14ac:dyDescent="0.2">
      <c r="A113" s="11" t="s">
        <v>715</v>
      </c>
      <c r="B113" s="2"/>
      <c r="C113" s="2" t="s">
        <v>65</v>
      </c>
      <c r="D113" s="2" t="s">
        <v>137</v>
      </c>
      <c r="E113" s="2"/>
      <c r="F113" s="2"/>
      <c r="G113" s="2">
        <v>30</v>
      </c>
      <c r="H113" s="2"/>
      <c r="I113" s="2"/>
      <c r="J113" s="2"/>
      <c r="K113" s="2"/>
      <c r="L113" s="2"/>
      <c r="M113" s="2"/>
      <c r="N113" s="2"/>
      <c r="O113" s="2"/>
      <c r="P113" s="2" t="s">
        <v>716</v>
      </c>
      <c r="Q113" s="2"/>
      <c r="R113" s="2"/>
      <c r="S113" s="2"/>
      <c r="T113" s="2"/>
      <c r="U113" s="5"/>
      <c r="V113" s="2"/>
      <c r="W113" s="2" t="s">
        <v>61</v>
      </c>
      <c r="X113" s="2" t="s">
        <v>61</v>
      </c>
      <c r="Y113" s="2"/>
      <c r="Z113" s="2"/>
      <c r="AA113" s="5"/>
      <c r="AB113" s="5"/>
      <c r="AC113" s="5"/>
      <c r="AD113" s="2">
        <v>-2</v>
      </c>
      <c r="AE113" s="2">
        <v>2</v>
      </c>
      <c r="AF113" s="2"/>
      <c r="AG113" s="2"/>
      <c r="AH113" s="2"/>
      <c r="AI113" s="2"/>
      <c r="AJ113" s="2" t="s">
        <v>717</v>
      </c>
      <c r="AK113" s="2"/>
      <c r="AL113" s="2" t="s">
        <v>718</v>
      </c>
      <c r="AM113" s="2" t="s">
        <v>719</v>
      </c>
      <c r="AN113" s="2"/>
      <c r="AO113" s="5"/>
      <c r="AP113" s="2"/>
      <c r="AQ113" s="2" t="s">
        <v>140</v>
      </c>
      <c r="AR113" s="2" t="s">
        <v>61</v>
      </c>
      <c r="AS113" s="2" t="s">
        <v>61</v>
      </c>
      <c r="AT113" s="2" t="s">
        <v>61</v>
      </c>
      <c r="AU113" s="5"/>
      <c r="AV113" s="2" t="b">
        <f t="shared" si="15"/>
        <v>1</v>
      </c>
      <c r="AX113" s="2" t="b">
        <v>1</v>
      </c>
      <c r="AY113" s="2" t="s">
        <v>472</v>
      </c>
      <c r="AZ113" s="2"/>
      <c r="BA113" s="2" t="s">
        <v>61</v>
      </c>
      <c r="BB113" s="2" t="b">
        <f>IF(RaceIgnoreSrc,TRUE,HRChR)</f>
        <v>0</v>
      </c>
      <c r="BC113" s="2"/>
      <c r="BD113" s="2" t="b">
        <f t="shared" si="16"/>
        <v>0</v>
      </c>
      <c r="BE113" s="11">
        <f t="shared" si="12"/>
        <v>70</v>
      </c>
      <c r="BF113" s="2">
        <f t="shared" si="13"/>
        <v>169</v>
      </c>
      <c r="BG113" s="12" t="str">
        <f t="shared" si="14"/>
        <v>Halfling, Deep [MM]</v>
      </c>
      <c r="BH113" s="1" t="str">
        <f t="shared" si="11"/>
        <v>Speak With Animals ( At Will, Snakes Only ); Charm Animals ( 3/Day, Snakes Only ).</v>
      </c>
      <c r="BI113" s="1"/>
      <c r="BJ113" s="11" t="s">
        <v>619</v>
      </c>
      <c r="BK113" s="2" t="s">
        <v>699</v>
      </c>
      <c r="BL113" s="2" t="b">
        <f>(MonType="Humanoid")</f>
        <v>1</v>
      </c>
      <c r="BM113" s="2"/>
      <c r="BN113" s="2" t="b">
        <f t="shared" ca="1" si="17"/>
        <v>0</v>
      </c>
      <c r="BO113" s="12" t="str">
        <f t="shared" ca="1" si="19"/>
        <v/>
      </c>
      <c r="BP113" s="1"/>
      <c r="BQ113" s="1"/>
      <c r="BR113" s="1"/>
      <c r="BS113" s="1"/>
    </row>
    <row r="114" spans="1:71" ht="12.75" x14ac:dyDescent="0.2">
      <c r="A114" s="11" t="s">
        <v>720</v>
      </c>
      <c r="B114" s="2"/>
      <c r="C114" s="2" t="s">
        <v>65</v>
      </c>
      <c r="D114" s="2" t="s">
        <v>77</v>
      </c>
      <c r="E114" s="2" t="s">
        <v>256</v>
      </c>
      <c r="F114" s="2">
        <v>9</v>
      </c>
      <c r="G114" s="2">
        <v>30</v>
      </c>
      <c r="H114" s="2"/>
      <c r="I114" s="2"/>
      <c r="J114" s="2"/>
      <c r="K114" s="2"/>
      <c r="L114" s="2"/>
      <c r="M114" s="2">
        <v>7</v>
      </c>
      <c r="N114" s="2"/>
      <c r="O114" s="2"/>
      <c r="P114" s="2" t="str">
        <f>"Disguise Self, Greater Teleport (at will), Mirror Image (1/day), Dispel Magic (DC "&amp;13+ChaMod&amp;"), Vampiric Touch (3/day)."</f>
        <v>Disguise Self, Greater Teleport (at will), Mirror Image (1/day), Dispel Magic (DC 12), Vampiric Touch (3/day).</v>
      </c>
      <c r="Q114" s="2"/>
      <c r="R114" s="2"/>
      <c r="S114" s="2"/>
      <c r="T114" s="2"/>
      <c r="U114" s="5"/>
      <c r="V114" s="2" t="s">
        <v>195</v>
      </c>
      <c r="W114" s="2"/>
      <c r="X114" s="2" t="s">
        <v>196</v>
      </c>
      <c r="Y114" s="2">
        <v>17</v>
      </c>
      <c r="Z114" s="2" t="s">
        <v>721</v>
      </c>
      <c r="AA114" s="5"/>
      <c r="AB114" s="5"/>
      <c r="AC114" s="5"/>
      <c r="AD114" s="2">
        <v>4</v>
      </c>
      <c r="AE114" s="2">
        <v>10</v>
      </c>
      <c r="AF114" s="2">
        <v>6</v>
      </c>
      <c r="AG114" s="2">
        <v>4</v>
      </c>
      <c r="AH114" s="2">
        <v>4</v>
      </c>
      <c r="AI114" s="2">
        <v>12</v>
      </c>
      <c r="AJ114" s="2" t="s">
        <v>722</v>
      </c>
      <c r="AK114" s="2"/>
      <c r="AL114" s="2" t="s">
        <v>723</v>
      </c>
      <c r="AM114" s="2"/>
      <c r="AN114" s="2">
        <v>7</v>
      </c>
      <c r="AO114" s="5"/>
      <c r="AP114" s="2">
        <v>4</v>
      </c>
      <c r="AQ114" s="2" t="s">
        <v>140</v>
      </c>
      <c r="AR114" s="2"/>
      <c r="AS114" s="2"/>
      <c r="AT114" s="2"/>
      <c r="AU114" s="5"/>
      <c r="AV114" s="2" t="b">
        <f t="shared" si="15"/>
        <v>1</v>
      </c>
      <c r="AX114" s="2" t="b">
        <v>0</v>
      </c>
      <c r="AY114" s="2" t="s">
        <v>262</v>
      </c>
      <c r="AZ114" s="2">
        <v>117</v>
      </c>
      <c r="BA114" s="2" t="s">
        <v>61</v>
      </c>
      <c r="BB114" s="2" t="b">
        <f>IF(RaceIgnoreSrc,TRUE,HRFCII)</f>
        <v>1</v>
      </c>
      <c r="BC114" s="2"/>
      <c r="BD114" s="2" t="b">
        <f t="shared" si="16"/>
        <v>1</v>
      </c>
      <c r="BE114" s="11">
        <f t="shared" si="12"/>
        <v>71</v>
      </c>
      <c r="BF114" s="2">
        <f t="shared" si="13"/>
        <v>171</v>
      </c>
      <c r="BG114" s="12" t="str">
        <f t="shared" si="14"/>
        <v>Halfling, Glimmerskin [DrM]</v>
      </c>
      <c r="BH114" s="1" t="str">
        <f t="shared" si="11"/>
        <v>Disguise Self, Greater Teleport (At Will), Mirror Image (1/Day), Dispel Magic (Dc 12), Vampiric Touch (3/Day).</v>
      </c>
      <c r="BI114" s="1"/>
      <c r="BJ114" s="11" t="s">
        <v>724</v>
      </c>
      <c r="BK114" s="2" t="s">
        <v>699</v>
      </c>
      <c r="BL114" s="2" t="b">
        <f>(MonType="Humanoid")</f>
        <v>1</v>
      </c>
      <c r="BM114" s="2"/>
      <c r="BN114" s="2" t="b">
        <f t="shared" ca="1" si="17"/>
        <v>0</v>
      </c>
      <c r="BO114" s="12" t="str">
        <f t="shared" ca="1" si="19"/>
        <v/>
      </c>
      <c r="BP114" s="1"/>
      <c r="BQ114" s="1"/>
      <c r="BR114" s="1"/>
      <c r="BS114" s="1"/>
    </row>
    <row r="115" spans="1:71" ht="12.75" x14ac:dyDescent="0.2">
      <c r="A115" s="11" t="s">
        <v>725</v>
      </c>
      <c r="B115" s="2"/>
      <c r="C115" s="2" t="s">
        <v>93</v>
      </c>
      <c r="D115" s="2" t="s">
        <v>253</v>
      </c>
      <c r="E115" s="2" t="s">
        <v>207</v>
      </c>
      <c r="F115" s="2">
        <v>4</v>
      </c>
      <c r="G115" s="2">
        <v>40</v>
      </c>
      <c r="H115" s="2"/>
      <c r="I115" s="2"/>
      <c r="J115" s="2"/>
      <c r="K115" s="2"/>
      <c r="L115" s="2"/>
      <c r="M115" s="2">
        <v>6</v>
      </c>
      <c r="N115" s="2"/>
      <c r="O115" s="2"/>
      <c r="P115" s="2" t="s">
        <v>726</v>
      </c>
      <c r="Q115" s="2"/>
      <c r="R115" s="2"/>
      <c r="S115" s="2" t="s">
        <v>115</v>
      </c>
      <c r="T115" s="2">
        <v>60</v>
      </c>
      <c r="U115" s="5"/>
      <c r="V115" s="2"/>
      <c r="W115" s="2" t="s">
        <v>61</v>
      </c>
      <c r="X115" s="2" t="s">
        <v>61</v>
      </c>
      <c r="Y115" s="2"/>
      <c r="Z115" s="2"/>
      <c r="AA115" s="5"/>
      <c r="AB115" s="5"/>
      <c r="AC115" s="5"/>
      <c r="AD115" s="2">
        <v>10</v>
      </c>
      <c r="AE115" s="2">
        <v>2</v>
      </c>
      <c r="AF115" s="2">
        <v>4</v>
      </c>
      <c r="AG115" s="2">
        <v>2</v>
      </c>
      <c r="AH115" s="2">
        <v>2</v>
      </c>
      <c r="AI115" s="2">
        <v>-4</v>
      </c>
      <c r="AJ115" s="2" t="s">
        <v>727</v>
      </c>
      <c r="AK115" s="2" t="s">
        <v>728</v>
      </c>
      <c r="AL115" s="2" t="s">
        <v>729</v>
      </c>
      <c r="AM115" s="2"/>
      <c r="AN115" s="2">
        <v>5</v>
      </c>
      <c r="AO115" s="5"/>
      <c r="AP115" s="2">
        <v>5</v>
      </c>
      <c r="AQ115" s="2" t="s">
        <v>374</v>
      </c>
      <c r="AR115" s="2" t="s">
        <v>61</v>
      </c>
      <c r="AS115" s="2" t="s">
        <v>61</v>
      </c>
      <c r="AT115" s="2" t="s">
        <v>61</v>
      </c>
      <c r="AU115" s="5"/>
      <c r="AV115" s="2" t="b">
        <f t="shared" si="15"/>
        <v>1</v>
      </c>
      <c r="AX115" s="2" t="b">
        <v>1</v>
      </c>
      <c r="AY115" s="2" t="s">
        <v>282</v>
      </c>
      <c r="AZ115" s="2">
        <v>68</v>
      </c>
      <c r="BA115" s="2" t="s">
        <v>61</v>
      </c>
      <c r="BB115" s="2" t="b">
        <f>IF(RaceIgnoreSrc,TRUE,HRFF)</f>
        <v>1</v>
      </c>
      <c r="BC115" s="2"/>
      <c r="BD115" s="2" t="b">
        <f t="shared" si="16"/>
        <v>1</v>
      </c>
      <c r="BE115" s="11">
        <f t="shared" si="12"/>
        <v>72</v>
      </c>
      <c r="BF115" s="2">
        <f t="shared" si="13"/>
        <v>172</v>
      </c>
      <c r="BG115" s="12" t="str">
        <f t="shared" si="14"/>
        <v>Halfling, Lightfoot [PH]</v>
      </c>
      <c r="BH115" s="1" t="str">
        <f t="shared" si="11"/>
        <v>Transmute Mud To Rock, Transmute Rock To Mud (At Will)</v>
      </c>
      <c r="BI115" s="1"/>
      <c r="BJ115" s="11" t="s">
        <v>678</v>
      </c>
      <c r="BK115" s="2" t="s">
        <v>699</v>
      </c>
      <c r="BL115" s="2" t="b">
        <f>(MonType="Humanoid")</f>
        <v>1</v>
      </c>
      <c r="BM115" s="2"/>
      <c r="BN115" s="2" t="b">
        <f t="shared" ca="1" si="17"/>
        <v>0</v>
      </c>
      <c r="BO115" s="12" t="str">
        <f t="shared" ca="1" si="19"/>
        <v/>
      </c>
      <c r="BP115" s="1"/>
      <c r="BQ115" s="1"/>
      <c r="BR115" s="1"/>
      <c r="BS115" s="1"/>
    </row>
    <row r="116" spans="1:71" ht="12.75" x14ac:dyDescent="0.2">
      <c r="A116" s="11" t="s">
        <v>730</v>
      </c>
      <c r="B116" s="2"/>
      <c r="C116" s="2" t="s">
        <v>65</v>
      </c>
      <c r="D116" s="2" t="s">
        <v>66</v>
      </c>
      <c r="E116" s="2"/>
      <c r="F116" s="2">
        <f>1+1*(MCCell&gt;=3)</f>
        <v>1</v>
      </c>
      <c r="G116" s="2">
        <v>30</v>
      </c>
      <c r="H116" s="2"/>
      <c r="I116" s="2"/>
      <c r="J116" s="2"/>
      <c r="K116" s="2"/>
      <c r="L116" s="2"/>
      <c r="M116" s="2">
        <f>1*(MCCell&gt;=2)+1*(MCCell&gt;=4)</f>
        <v>0</v>
      </c>
      <c r="N116" s="2" t="str">
        <f>"2 Claws+"&amp;IF(MCCell&gt;=3,5,4)&amp;"+0+1"</f>
        <v>2 Claws+4+0+1</v>
      </c>
      <c r="O116" s="2"/>
      <c r="P116" s="2" t="s">
        <v>61</v>
      </c>
      <c r="Q116" s="2"/>
      <c r="R116" s="2"/>
      <c r="S116" s="2"/>
      <c r="T116" s="2">
        <v>60</v>
      </c>
      <c r="U116" s="5"/>
      <c r="V116" s="2"/>
      <c r="W116" s="2" t="s">
        <v>61</v>
      </c>
      <c r="X116" s="2" t="s">
        <v>731</v>
      </c>
      <c r="Y116" s="2"/>
      <c r="Z116" s="2"/>
      <c r="AA116" s="5"/>
      <c r="AB116" s="5"/>
      <c r="AC116" s="5"/>
      <c r="AD116" s="2">
        <f>2+2*(MCCell&gt;=2)</f>
        <v>2</v>
      </c>
      <c r="AE116" s="2">
        <f>2*(MCCell&gt;=4)</f>
        <v>0</v>
      </c>
      <c r="AF116" s="2">
        <f>2*(MCCell&gt;=2)+2*(MCCell&gt;=4)</f>
        <v>0</v>
      </c>
      <c r="AG116" s="2">
        <v>-2</v>
      </c>
      <c r="AH116" s="2"/>
      <c r="AI116" s="2">
        <v>-2</v>
      </c>
      <c r="AJ116" s="2" t="s">
        <v>732</v>
      </c>
      <c r="AK116" s="2"/>
      <c r="AL116" s="2" t="s">
        <v>733</v>
      </c>
      <c r="AM116" s="2" t="s">
        <v>734</v>
      </c>
      <c r="AN116" s="2">
        <f>1+1*(MCCell&gt;=3)</f>
        <v>1</v>
      </c>
      <c r="AO116" s="5"/>
      <c r="AP116" s="2">
        <f>1*(MCCell&gt;=2)+1*(MCCell&gt;=4)</f>
        <v>0</v>
      </c>
      <c r="AQ116" s="2" t="s">
        <v>186</v>
      </c>
      <c r="AR116" s="2" t="s">
        <v>299</v>
      </c>
      <c r="AS116" s="2" t="s">
        <v>735</v>
      </c>
      <c r="AT116" s="2" t="s">
        <v>736</v>
      </c>
      <c r="AU116" s="5"/>
      <c r="AV116" s="2" t="b">
        <f t="shared" si="15"/>
        <v>1</v>
      </c>
      <c r="AX116" s="2" t="b">
        <v>1</v>
      </c>
      <c r="AY116" s="2" t="s">
        <v>523</v>
      </c>
      <c r="AZ116" s="2"/>
      <c r="BA116" s="2" t="s">
        <v>61</v>
      </c>
      <c r="BB116" s="2" t="b">
        <f>IF(RaceIgnoreSrc,TRUE,HRRoS)</f>
        <v>1</v>
      </c>
      <c r="BC116" s="2"/>
      <c r="BD116" s="2" t="b">
        <f t="shared" si="16"/>
        <v>1</v>
      </c>
      <c r="BE116" s="11">
        <f t="shared" si="12"/>
        <v>73</v>
      </c>
      <c r="BF116" s="2">
        <f t="shared" si="13"/>
        <v>173</v>
      </c>
      <c r="BG116" s="12" t="str">
        <f t="shared" si="14"/>
        <v>Halfling, Shoal [Sto]</v>
      </c>
      <c r="BH116" s="1" t="str">
        <f t="shared" si="11"/>
        <v/>
      </c>
      <c r="BI116" s="1"/>
      <c r="BJ116" s="11" t="s">
        <v>217</v>
      </c>
      <c r="BK116" s="2" t="s">
        <v>699</v>
      </c>
      <c r="BL116" s="2" t="b">
        <f>(MonType="Humanoid")</f>
        <v>1</v>
      </c>
      <c r="BM116" s="2"/>
      <c r="BN116" s="2" t="b">
        <f t="shared" ca="1" si="17"/>
        <v>0</v>
      </c>
      <c r="BO116" s="12" t="str">
        <f t="shared" ca="1" si="19"/>
        <v/>
      </c>
      <c r="BP116" s="1"/>
      <c r="BQ116" s="1"/>
      <c r="BR116" s="1"/>
      <c r="BS116" s="1"/>
    </row>
    <row r="117" spans="1:71" ht="12.75" x14ac:dyDescent="0.2">
      <c r="A117" s="11" t="s">
        <v>737</v>
      </c>
      <c r="B117" s="2"/>
      <c r="C117" s="2" t="s">
        <v>65</v>
      </c>
      <c r="D117" s="2" t="s">
        <v>77</v>
      </c>
      <c r="E117" s="2" t="s">
        <v>78</v>
      </c>
      <c r="F117" s="2"/>
      <c r="G117" s="2">
        <v>30</v>
      </c>
      <c r="H117" s="2"/>
      <c r="I117" s="2"/>
      <c r="J117" s="2">
        <v>40</v>
      </c>
      <c r="K117" s="2" t="str">
        <f>IF(FtImprovedFlight,"average","poor")</f>
        <v>poor</v>
      </c>
      <c r="L117" s="2"/>
      <c r="M117" s="2"/>
      <c r="N117" s="2"/>
      <c r="O117" s="2"/>
      <c r="P117" s="2" t="s">
        <v>738</v>
      </c>
      <c r="Q117" s="2"/>
      <c r="R117" s="2"/>
      <c r="S117" s="2" t="s">
        <v>115</v>
      </c>
      <c r="T117" s="2"/>
      <c r="U117" s="5"/>
      <c r="V117" s="2" t="s">
        <v>604</v>
      </c>
      <c r="W117" s="2" t="s">
        <v>61</v>
      </c>
      <c r="X117" s="2" t="s">
        <v>61</v>
      </c>
      <c r="Y117" s="2"/>
      <c r="Z117" s="2" t="str">
        <f>IF(FeyriDR,"10/magic","")</f>
        <v/>
      </c>
      <c r="AA117" s="5"/>
      <c r="AB117" s="5"/>
      <c r="AC117" s="5"/>
      <c r="AD117" s="2"/>
      <c r="AE117" s="2">
        <v>2</v>
      </c>
      <c r="AF117" s="2">
        <v>-2</v>
      </c>
      <c r="AG117" s="2">
        <v>2</v>
      </c>
      <c r="AH117" s="2"/>
      <c r="AI117" s="2"/>
      <c r="AJ117" s="2" t="s">
        <v>739</v>
      </c>
      <c r="AK117" s="2"/>
      <c r="AL117" s="2" t="s">
        <v>740</v>
      </c>
      <c r="AM117" s="2" t="s">
        <v>741</v>
      </c>
      <c r="AN117" s="2"/>
      <c r="AO117" s="5"/>
      <c r="AP117" s="2">
        <f>2+FeyriHasSpecialAbility</f>
        <v>2</v>
      </c>
      <c r="AQ117" s="2" t="s">
        <v>459</v>
      </c>
      <c r="AR117" s="2" t="s">
        <v>61</v>
      </c>
      <c r="AS117" s="2" t="s">
        <v>61</v>
      </c>
      <c r="AT117" s="2" t="s">
        <v>61</v>
      </c>
      <c r="AU117" s="5"/>
      <c r="AV117" s="2" t="b">
        <f t="shared" si="15"/>
        <v>1</v>
      </c>
      <c r="AX117" s="2" t="b">
        <v>1</v>
      </c>
      <c r="AY117" s="2" t="s">
        <v>72</v>
      </c>
      <c r="AZ117" s="2"/>
      <c r="BA117" s="2" t="s">
        <v>73</v>
      </c>
      <c r="BB117" s="2" t="b">
        <f>IF(RaceIgnoreSrc,TRUE,HRRoF)</f>
        <v>0</v>
      </c>
      <c r="BC117" s="2"/>
      <c r="BD117" s="2" t="b">
        <f t="shared" si="16"/>
        <v>0</v>
      </c>
      <c r="BE117" s="11">
        <f t="shared" si="12"/>
        <v>73</v>
      </c>
      <c r="BF117" s="2">
        <f t="shared" si="13"/>
        <v>175</v>
      </c>
      <c r="BG117" s="12" t="str">
        <f t="shared" si="14"/>
        <v>Halfling, Tallfellow [MM]</v>
      </c>
      <c r="BH117" s="1" t="str">
        <f t="shared" si="11"/>
        <v>Alter Self (At Will)</v>
      </c>
      <c r="BI117" s="1"/>
      <c r="BJ117" s="11" t="s">
        <v>742</v>
      </c>
      <c r="BK117" s="2" t="s">
        <v>699</v>
      </c>
      <c r="BL117" s="2" t="b">
        <f>(MonType="Outsider")</f>
        <v>0</v>
      </c>
      <c r="BM117" s="2"/>
      <c r="BN117" s="2" t="b">
        <f t="shared" si="17"/>
        <v>0</v>
      </c>
      <c r="BO117" s="12" t="str">
        <f t="shared" si="19"/>
        <v/>
      </c>
      <c r="BP117" s="1"/>
      <c r="BQ117" s="1"/>
      <c r="BR117" s="1"/>
      <c r="BS117" s="1"/>
    </row>
    <row r="118" spans="1:71" ht="12.75" x14ac:dyDescent="0.2">
      <c r="A118" s="11" t="s">
        <v>743</v>
      </c>
      <c r="B118" s="2"/>
      <c r="C118" s="2" t="s">
        <v>65</v>
      </c>
      <c r="D118" s="2" t="s">
        <v>400</v>
      </c>
      <c r="E118" s="2"/>
      <c r="F118" s="2"/>
      <c r="G118" s="2">
        <v>30</v>
      </c>
      <c r="H118" s="2"/>
      <c r="I118" s="2"/>
      <c r="J118" s="2"/>
      <c r="K118" s="2"/>
      <c r="L118" s="2"/>
      <c r="M118" s="2"/>
      <c r="N118" s="2"/>
      <c r="O118" s="2"/>
      <c r="P118" s="2" t="s">
        <v>744</v>
      </c>
      <c r="Q118" s="2"/>
      <c r="R118" s="2"/>
      <c r="S118" s="2"/>
      <c r="T118" s="2"/>
      <c r="U118" s="5"/>
      <c r="V118" s="2" t="s">
        <v>745</v>
      </c>
      <c r="W118" s="2" t="s">
        <v>61</v>
      </c>
      <c r="X118" s="2" t="s">
        <v>61</v>
      </c>
      <c r="Y118" s="2"/>
      <c r="Z118" s="2"/>
      <c r="AA118" s="5"/>
      <c r="AB118" s="5"/>
      <c r="AC118" s="5"/>
      <c r="AD118" s="2"/>
      <c r="AE118" s="2">
        <v>2</v>
      </c>
      <c r="AF118" s="2">
        <v>-2</v>
      </c>
      <c r="AG118" s="2"/>
      <c r="AH118" s="2"/>
      <c r="AI118" s="2">
        <v>2</v>
      </c>
      <c r="AJ118" s="2" t="s">
        <v>746</v>
      </c>
      <c r="AK118" s="2"/>
      <c r="AL118" s="2" t="s">
        <v>151</v>
      </c>
      <c r="AM118" s="2"/>
      <c r="AN118" s="2"/>
      <c r="AO118" s="5"/>
      <c r="AP118" s="2">
        <v>1</v>
      </c>
      <c r="AQ118" s="2" t="s">
        <v>504</v>
      </c>
      <c r="AR118" s="2" t="s">
        <v>61</v>
      </c>
      <c r="AS118" s="2" t="s">
        <v>61</v>
      </c>
      <c r="AT118" s="2" t="s">
        <v>61</v>
      </c>
      <c r="AU118" s="5"/>
      <c r="AV118" s="2" t="b">
        <f t="shared" si="15"/>
        <v>1</v>
      </c>
      <c r="AX118" s="2" t="b">
        <v>1</v>
      </c>
      <c r="AY118" s="2" t="s">
        <v>282</v>
      </c>
      <c r="AZ118" s="2">
        <v>71</v>
      </c>
      <c r="BA118" s="2" t="s">
        <v>61</v>
      </c>
      <c r="BB118" s="2" t="b">
        <f>IF(RaceIgnoreSrc,TRUE,HRFF)</f>
        <v>1</v>
      </c>
      <c r="BC118" s="2"/>
      <c r="BD118" s="2" t="b">
        <f t="shared" si="16"/>
        <v>1</v>
      </c>
      <c r="BE118" s="11">
        <f t="shared" si="12"/>
        <v>74</v>
      </c>
      <c r="BF118" s="2">
        <f t="shared" si="13"/>
        <v>176</v>
      </c>
      <c r="BG118" s="12" t="str">
        <f t="shared" si="14"/>
        <v>Halfling, Tundra [Frost]</v>
      </c>
      <c r="BH118" s="1" t="str">
        <f t="shared" si="11"/>
        <v>Charm Person (Dc 9)</v>
      </c>
      <c r="BI118" s="1"/>
      <c r="BJ118" s="11" t="s">
        <v>685</v>
      </c>
      <c r="BK118" s="2" t="s">
        <v>699</v>
      </c>
      <c r="BL118" s="2" t="b">
        <f>(MonType="Humanoid")</f>
        <v>1</v>
      </c>
      <c r="BM118" s="2"/>
      <c r="BN118" s="2" t="b">
        <f t="shared" ca="1" si="17"/>
        <v>0</v>
      </c>
      <c r="BO118" s="12" t="str">
        <f t="shared" ca="1" si="19"/>
        <v/>
      </c>
      <c r="BP118" s="1"/>
      <c r="BQ118" s="1"/>
      <c r="BR118" s="1"/>
      <c r="BS118" s="1"/>
    </row>
    <row r="119" spans="1:71" ht="12.75" x14ac:dyDescent="0.2">
      <c r="A119" s="11" t="s">
        <v>747</v>
      </c>
      <c r="B119" s="2"/>
      <c r="C119" s="2" t="s">
        <v>93</v>
      </c>
      <c r="D119" s="2" t="s">
        <v>253</v>
      </c>
      <c r="E119" s="2"/>
      <c r="F119" s="2">
        <v>13</v>
      </c>
      <c r="G119" s="2">
        <v>40</v>
      </c>
      <c r="H119" s="2"/>
      <c r="I119" s="2"/>
      <c r="J119" s="2"/>
      <c r="K119" s="2"/>
      <c r="L119" s="2"/>
      <c r="M119" s="2">
        <v>12</v>
      </c>
      <c r="N119" s="2" t="s">
        <v>748</v>
      </c>
      <c r="O119" s="2"/>
      <c r="P119" s="2" t="s">
        <v>749</v>
      </c>
      <c r="Q119" s="2"/>
      <c r="R119" s="2"/>
      <c r="S119" s="2"/>
      <c r="T119" s="2"/>
      <c r="U119" s="5"/>
      <c r="V119" s="2"/>
      <c r="W119" s="2" t="s">
        <v>61</v>
      </c>
      <c r="X119" s="2" t="s">
        <v>61</v>
      </c>
      <c r="Y119" s="2"/>
      <c r="Z119" s="2"/>
      <c r="AA119" s="5"/>
      <c r="AB119" s="5"/>
      <c r="AC119" s="5"/>
      <c r="AD119" s="2">
        <v>26</v>
      </c>
      <c r="AE119" s="2">
        <v>2</v>
      </c>
      <c r="AF119" s="2">
        <v>12</v>
      </c>
      <c r="AG119" s="2">
        <v>4</v>
      </c>
      <c r="AH119" s="2">
        <v>4</v>
      </c>
      <c r="AI119" s="2">
        <v>4</v>
      </c>
      <c r="AJ119" s="2" t="s">
        <v>750</v>
      </c>
      <c r="AK119" s="2"/>
      <c r="AL119" s="2" t="s">
        <v>253</v>
      </c>
      <c r="AM119" s="2" t="s">
        <v>151</v>
      </c>
      <c r="AN119" s="2">
        <v>12</v>
      </c>
      <c r="AO119" s="5"/>
      <c r="AP119" s="2">
        <v>5</v>
      </c>
      <c r="AQ119" s="2" t="s">
        <v>108</v>
      </c>
      <c r="AR119" s="2" t="s">
        <v>61</v>
      </c>
      <c r="AS119" s="2" t="s">
        <v>61</v>
      </c>
      <c r="AT119" s="2" t="s">
        <v>61</v>
      </c>
      <c r="AU119" s="5"/>
      <c r="AV119" s="2" t="b">
        <f t="shared" si="15"/>
        <v>1</v>
      </c>
      <c r="AX119" s="2" t="b">
        <v>1</v>
      </c>
      <c r="AY119" s="2" t="s">
        <v>103</v>
      </c>
      <c r="AZ119" s="2">
        <v>101</v>
      </c>
      <c r="BA119" s="2" t="s">
        <v>61</v>
      </c>
      <c r="BB119" s="2" t="b">
        <f>IF(RaceIgnoreSrc,TRUE,HRMM2)</f>
        <v>1</v>
      </c>
      <c r="BC119" s="2"/>
      <c r="BD119" s="2" t="b">
        <f t="shared" si="16"/>
        <v>1</v>
      </c>
      <c r="BE119" s="11">
        <f t="shared" si="12"/>
        <v>75</v>
      </c>
      <c r="BF119" s="2">
        <f t="shared" si="13"/>
        <v>178</v>
      </c>
      <c r="BG119" s="12" t="str">
        <f t="shared" si="14"/>
        <v>Half-Ogre [RoD]</v>
      </c>
      <c r="BH119" s="1" t="str">
        <f t="shared" si="11"/>
        <v>Disguise Self, Detect Magic, Feeblemind, Know Direction</v>
      </c>
      <c r="BI119" s="1"/>
      <c r="BJ119" s="11" t="s">
        <v>90</v>
      </c>
      <c r="BK119" s="2" t="s">
        <v>699</v>
      </c>
      <c r="BL119" s="2" t="b">
        <f>(MonType="Humanoid")</f>
        <v>1</v>
      </c>
      <c r="BM119" s="2"/>
      <c r="BN119" s="2" t="b">
        <f t="shared" ca="1" si="17"/>
        <v>0</v>
      </c>
      <c r="BO119" s="12" t="str">
        <f t="shared" ca="1" si="19"/>
        <v/>
      </c>
      <c r="BP119" s="1"/>
      <c r="BQ119" s="1"/>
      <c r="BR119" s="1"/>
      <c r="BS119" s="1"/>
    </row>
    <row r="120" spans="1:71" ht="12.75" x14ac:dyDescent="0.2">
      <c r="A120" s="11" t="s">
        <v>751</v>
      </c>
      <c r="B120" s="2"/>
      <c r="C120" s="2" t="s">
        <v>135</v>
      </c>
      <c r="D120" s="2" t="s">
        <v>253</v>
      </c>
      <c r="E120" s="2"/>
      <c r="F120" s="2">
        <v>15</v>
      </c>
      <c r="G120" s="2">
        <v>40</v>
      </c>
      <c r="H120" s="2"/>
      <c r="I120" s="2"/>
      <c r="J120" s="2"/>
      <c r="K120" s="2"/>
      <c r="L120" s="2"/>
      <c r="M120" s="2">
        <v>9</v>
      </c>
      <c r="N120" s="2" t="s">
        <v>752</v>
      </c>
      <c r="O120" s="2"/>
      <c r="P120" s="2" t="s">
        <v>61</v>
      </c>
      <c r="Q120" s="2"/>
      <c r="R120" s="2"/>
      <c r="S120" s="2"/>
      <c r="T120" s="2"/>
      <c r="U120" s="5"/>
      <c r="V120" s="2"/>
      <c r="W120" s="2" t="s">
        <v>61</v>
      </c>
      <c r="X120" s="2" t="s">
        <v>61</v>
      </c>
      <c r="Y120" s="2"/>
      <c r="Z120" s="2" t="s">
        <v>753</v>
      </c>
      <c r="AA120" s="5"/>
      <c r="AB120" s="5"/>
      <c r="AC120" s="5"/>
      <c r="AD120" s="2">
        <v>24</v>
      </c>
      <c r="AE120" s="2">
        <v>2</v>
      </c>
      <c r="AF120" s="2">
        <v>12</v>
      </c>
      <c r="AG120" s="2"/>
      <c r="AH120" s="2">
        <v>2</v>
      </c>
      <c r="AI120" s="2">
        <v>-2</v>
      </c>
      <c r="AJ120" s="2" t="s">
        <v>754</v>
      </c>
      <c r="AK120" s="2"/>
      <c r="AL120" s="2" t="s">
        <v>253</v>
      </c>
      <c r="AM120" s="2" t="s">
        <v>151</v>
      </c>
      <c r="AN120" s="2">
        <v>11</v>
      </c>
      <c r="AO120" s="5"/>
      <c r="AP120" s="2">
        <v>4</v>
      </c>
      <c r="AQ120" s="2" t="s">
        <v>186</v>
      </c>
      <c r="AR120" s="2" t="s">
        <v>61</v>
      </c>
      <c r="AS120" s="2" t="s">
        <v>61</v>
      </c>
      <c r="AT120" s="2" t="s">
        <v>61</v>
      </c>
      <c r="AU120" s="5"/>
      <c r="AV120" s="2" t="b">
        <f t="shared" si="15"/>
        <v>1</v>
      </c>
      <c r="AX120" s="2" t="b">
        <v>1</v>
      </c>
      <c r="AY120" s="2" t="s">
        <v>103</v>
      </c>
      <c r="AZ120" s="2">
        <v>105</v>
      </c>
      <c r="BA120" s="2" t="s">
        <v>61</v>
      </c>
      <c r="BB120" s="2" t="b">
        <f>IF(RaceIgnoreSrc,TRUE,HRMM2)</f>
        <v>1</v>
      </c>
      <c r="BC120" s="2"/>
      <c r="BD120" s="2" t="b">
        <f t="shared" si="16"/>
        <v>1</v>
      </c>
      <c r="BE120" s="11">
        <f t="shared" si="12"/>
        <v>76</v>
      </c>
      <c r="BF120" s="2">
        <f t="shared" si="13"/>
        <v>179</v>
      </c>
      <c r="BG120" s="12" t="str">
        <f t="shared" si="14"/>
        <v>Half-Orc [PH]</v>
      </c>
      <c r="BH120" s="1" t="str">
        <f t="shared" si="11"/>
        <v/>
      </c>
      <c r="BI120" s="1"/>
      <c r="BJ120" s="11" t="s">
        <v>755</v>
      </c>
      <c r="BK120" s="2" t="s">
        <v>699</v>
      </c>
      <c r="BL120" s="2" t="b">
        <f>(MonType="Outsider")</f>
        <v>0</v>
      </c>
      <c r="BM120" s="2"/>
      <c r="BN120" s="2" t="b">
        <f t="shared" si="17"/>
        <v>0</v>
      </c>
      <c r="BO120" s="12" t="str">
        <f t="shared" si="19"/>
        <v/>
      </c>
      <c r="BP120" s="1"/>
      <c r="BQ120" s="1"/>
      <c r="BR120" s="1"/>
      <c r="BS120" s="1"/>
    </row>
    <row r="121" spans="1:71" ht="13.5" thickBot="1" x14ac:dyDescent="0.25">
      <c r="A121" s="11" t="s">
        <v>756</v>
      </c>
      <c r="B121" s="2"/>
      <c r="C121" s="2" t="s">
        <v>65</v>
      </c>
      <c r="D121" s="2" t="s">
        <v>66</v>
      </c>
      <c r="E121" s="2" t="s">
        <v>434</v>
      </c>
      <c r="F121" s="2">
        <v>4</v>
      </c>
      <c r="G121" s="2">
        <v>30</v>
      </c>
      <c r="H121" s="2"/>
      <c r="I121" s="2"/>
      <c r="J121" s="2"/>
      <c r="K121" s="2"/>
      <c r="L121" s="2"/>
      <c r="M121" s="2">
        <v>2</v>
      </c>
      <c r="N121" s="2"/>
      <c r="O121" s="2"/>
      <c r="P121" s="2" t="s">
        <v>61</v>
      </c>
      <c r="Q121" s="2"/>
      <c r="R121" s="2"/>
      <c r="S121" s="2"/>
      <c r="T121" s="2">
        <v>60</v>
      </c>
      <c r="U121" s="5"/>
      <c r="V121" s="2"/>
      <c r="W121" s="2" t="s">
        <v>61</v>
      </c>
      <c r="X121" s="2" t="s">
        <v>61</v>
      </c>
      <c r="Y121" s="2"/>
      <c r="Z121" s="2"/>
      <c r="AA121" s="5"/>
      <c r="AB121" s="5"/>
      <c r="AC121" s="5"/>
      <c r="AD121" s="2">
        <v>4</v>
      </c>
      <c r="AE121" s="2">
        <v>2</v>
      </c>
      <c r="AF121" s="2">
        <v>2</v>
      </c>
      <c r="AG121" s="2"/>
      <c r="AH121" s="2"/>
      <c r="AI121" s="2">
        <v>-2</v>
      </c>
      <c r="AJ121" s="2"/>
      <c r="AK121" s="2"/>
      <c r="AL121" s="2" t="s">
        <v>151</v>
      </c>
      <c r="AM121" s="2" t="s">
        <v>757</v>
      </c>
      <c r="AN121" s="2"/>
      <c r="AO121" s="5"/>
      <c r="AP121" s="2">
        <v>1</v>
      </c>
      <c r="AQ121" s="2" t="s">
        <v>186</v>
      </c>
      <c r="AR121" s="2" t="s">
        <v>61</v>
      </c>
      <c r="AS121" s="2" t="s">
        <v>61</v>
      </c>
      <c r="AT121" s="2" t="s">
        <v>61</v>
      </c>
      <c r="AU121" s="5"/>
      <c r="AV121" s="2" t="b">
        <f t="shared" si="15"/>
        <v>1</v>
      </c>
      <c r="AX121" s="2" t="b">
        <v>1</v>
      </c>
      <c r="AY121" s="2" t="s">
        <v>406</v>
      </c>
      <c r="AZ121" s="2">
        <v>130</v>
      </c>
      <c r="BA121" s="2" t="s">
        <v>61</v>
      </c>
      <c r="BB121" s="2" t="b">
        <f>IF(RaceIgnoreSrc,TRUE,HRFrost)</f>
        <v>1</v>
      </c>
      <c r="BC121" s="2"/>
      <c r="BD121" s="2" t="b">
        <f t="shared" si="16"/>
        <v>1</v>
      </c>
      <c r="BE121" s="11">
        <f t="shared" si="12"/>
        <v>77</v>
      </c>
      <c r="BF121" s="2">
        <f t="shared" si="13"/>
        <v>180</v>
      </c>
      <c r="BG121" s="12" t="str">
        <f t="shared" si="14"/>
        <v>Half-Orc, Frostblood [DrM]</v>
      </c>
      <c r="BH121" s="1" t="str">
        <f t="shared" si="11"/>
        <v/>
      </c>
      <c r="BI121" s="1"/>
      <c r="BJ121" s="24" t="s">
        <v>758</v>
      </c>
      <c r="BK121" s="25" t="s">
        <v>699</v>
      </c>
      <c r="BL121" s="25" t="b">
        <f>(MonType="Outsider")</f>
        <v>0</v>
      </c>
      <c r="BM121" s="25"/>
      <c r="BN121" s="25" t="b">
        <f t="shared" si="17"/>
        <v>0</v>
      </c>
      <c r="BO121" s="26" t="str">
        <f t="shared" si="19"/>
        <v/>
      </c>
      <c r="BP121" s="1"/>
      <c r="BQ121" s="1"/>
      <c r="BR121" s="1"/>
      <c r="BS121" s="1"/>
    </row>
    <row r="122" spans="1:71" ht="12.75" x14ac:dyDescent="0.2">
      <c r="A122" s="11" t="s">
        <v>759</v>
      </c>
      <c r="B122" s="2"/>
      <c r="C122" s="2" t="s">
        <v>65</v>
      </c>
      <c r="D122" s="2" t="s">
        <v>66</v>
      </c>
      <c r="E122" s="2" t="s">
        <v>628</v>
      </c>
      <c r="F122" s="2">
        <v>4</v>
      </c>
      <c r="G122" s="2">
        <v>40</v>
      </c>
      <c r="H122" s="2"/>
      <c r="I122" s="2"/>
      <c r="J122" s="2">
        <v>60</v>
      </c>
      <c r="K122" s="2" t="str">
        <f>IF(FtImprovedFlight,"good","average")</f>
        <v>average</v>
      </c>
      <c r="L122" s="2"/>
      <c r="M122" s="2">
        <v>4</v>
      </c>
      <c r="N122" s="2" t="s">
        <v>760</v>
      </c>
      <c r="O122" s="2"/>
      <c r="P122" s="2" t="s">
        <v>61</v>
      </c>
      <c r="Q122" s="2"/>
      <c r="R122" s="2"/>
      <c r="S122" s="2"/>
      <c r="T122" s="2">
        <v>60</v>
      </c>
      <c r="U122" s="5"/>
      <c r="V122" s="2"/>
      <c r="W122" s="2" t="s">
        <v>61</v>
      </c>
      <c r="X122" s="2" t="s">
        <v>61</v>
      </c>
      <c r="Y122" s="2"/>
      <c r="Z122" s="2" t="s">
        <v>250</v>
      </c>
      <c r="AA122" s="5"/>
      <c r="AB122" s="5"/>
      <c r="AC122" s="5"/>
      <c r="AD122" s="2">
        <v>4</v>
      </c>
      <c r="AE122" s="2">
        <v>4</v>
      </c>
      <c r="AF122" s="2">
        <v>8</v>
      </c>
      <c r="AG122" s="2">
        <v>-4</v>
      </c>
      <c r="AH122" s="2"/>
      <c r="AI122" s="2">
        <v>-4</v>
      </c>
      <c r="AJ122" s="2" t="s">
        <v>761</v>
      </c>
      <c r="AK122" s="2"/>
      <c r="AL122" s="2" t="s">
        <v>151</v>
      </c>
      <c r="AM122" s="2" t="s">
        <v>411</v>
      </c>
      <c r="AN122" s="2">
        <v>4</v>
      </c>
      <c r="AO122" s="5"/>
      <c r="AP122" s="2">
        <v>5</v>
      </c>
      <c r="AQ122" s="2" t="s">
        <v>166</v>
      </c>
      <c r="AR122" s="2" t="s">
        <v>61</v>
      </c>
      <c r="AS122" s="2" t="s">
        <v>61</v>
      </c>
      <c r="AT122" s="2" t="s">
        <v>61</v>
      </c>
      <c r="AU122" s="5"/>
      <c r="AV122" s="2" t="b">
        <f t="shared" si="15"/>
        <v>1</v>
      </c>
      <c r="AX122" s="2" t="b">
        <v>1</v>
      </c>
      <c r="AY122" s="2" t="s">
        <v>121</v>
      </c>
      <c r="AZ122" s="2">
        <v>113</v>
      </c>
      <c r="BA122" s="2" t="s">
        <v>61</v>
      </c>
      <c r="BB122" s="2" t="b">
        <f>IF(RaceIgnoreSrc,TRUE,HRMM)</f>
        <v>1</v>
      </c>
      <c r="BC122" s="2"/>
      <c r="BD122" s="2" t="b">
        <f t="shared" si="16"/>
        <v>1</v>
      </c>
      <c r="BE122" s="11">
        <f t="shared" si="12"/>
        <v>78</v>
      </c>
      <c r="BF122" s="2">
        <f t="shared" si="13"/>
        <v>181</v>
      </c>
      <c r="BG122" s="12" t="str">
        <f t="shared" si="14"/>
        <v>Half-Orc, Scablands [Sa]</v>
      </c>
      <c r="BH122" s="1" t="str">
        <f t="shared" si="11"/>
        <v/>
      </c>
      <c r="BI122" s="1"/>
      <c r="BJ122" s="1"/>
      <c r="BK122" s="1"/>
      <c r="BL122" s="1"/>
      <c r="BM122" s="1"/>
      <c r="BN122" s="1"/>
      <c r="BO122" s="1"/>
      <c r="BP122" s="1"/>
      <c r="BQ122" s="1"/>
      <c r="BR122" s="1"/>
      <c r="BS122" s="1"/>
    </row>
    <row r="123" spans="1:71" ht="12.75" x14ac:dyDescent="0.2">
      <c r="A123" s="11" t="s">
        <v>762</v>
      </c>
      <c r="B123" s="2"/>
      <c r="C123" s="2" t="s">
        <v>65</v>
      </c>
      <c r="D123" s="2" t="s">
        <v>77</v>
      </c>
      <c r="E123" s="2" t="s">
        <v>78</v>
      </c>
      <c r="F123" s="2"/>
      <c r="G123" s="2">
        <v>30</v>
      </c>
      <c r="H123" s="2"/>
      <c r="I123" s="2"/>
      <c r="J123" s="2"/>
      <c r="K123" s="2"/>
      <c r="L123" s="2"/>
      <c r="M123" s="2"/>
      <c r="N123" s="2"/>
      <c r="O123" s="2"/>
      <c r="P123" s="2" t="s">
        <v>763</v>
      </c>
      <c r="Q123" s="2"/>
      <c r="R123" s="2"/>
      <c r="S123" s="2"/>
      <c r="T123" s="2"/>
      <c r="U123" s="5"/>
      <c r="V123" s="2"/>
      <c r="W123" s="2" t="s">
        <v>61</v>
      </c>
      <c r="X123" s="2" t="s">
        <v>61</v>
      </c>
      <c r="Y123" s="2"/>
      <c r="Z123" s="2"/>
      <c r="AA123" s="5"/>
      <c r="AB123" s="5"/>
      <c r="AC123" s="5"/>
      <c r="AD123" s="2"/>
      <c r="AE123" s="2">
        <v>2</v>
      </c>
      <c r="AF123" s="2"/>
      <c r="AG123" s="2">
        <v>2</v>
      </c>
      <c r="AH123" s="2">
        <v>-2</v>
      </c>
      <c r="AI123" s="2">
        <v>-2</v>
      </c>
      <c r="AJ123" s="2"/>
      <c r="AK123" s="2"/>
      <c r="AL123" s="2" t="s">
        <v>151</v>
      </c>
      <c r="AM123" s="2" t="s">
        <v>153</v>
      </c>
      <c r="AN123" s="2"/>
      <c r="AO123" s="5"/>
      <c r="AP123" s="2">
        <v>1</v>
      </c>
      <c r="AQ123" s="2" t="s">
        <v>166</v>
      </c>
      <c r="AR123" s="2" t="s">
        <v>84</v>
      </c>
      <c r="AS123" s="2" t="s">
        <v>85</v>
      </c>
      <c r="AT123" s="2" t="s">
        <v>764</v>
      </c>
      <c r="AU123" s="5"/>
      <c r="AV123" s="2" t="b">
        <f t="shared" si="15"/>
        <v>1</v>
      </c>
      <c r="AX123" s="2" t="b">
        <v>1</v>
      </c>
      <c r="AY123" s="2" t="s">
        <v>541</v>
      </c>
      <c r="AZ123" s="2"/>
      <c r="BA123" s="2" t="s">
        <v>542</v>
      </c>
      <c r="BB123" s="2" t="b">
        <f>IF(RaceIgnoreSrc,TRUE,HRPGtF)</f>
        <v>0</v>
      </c>
      <c r="BC123" s="2"/>
      <c r="BD123" s="2" t="b">
        <f t="shared" si="16"/>
        <v>0</v>
      </c>
      <c r="BE123" s="11">
        <f t="shared" si="12"/>
        <v>78</v>
      </c>
      <c r="BF123" s="2">
        <f t="shared" si="13"/>
        <v>189</v>
      </c>
      <c r="BG123" s="12" t="str">
        <f t="shared" si="14"/>
        <v>Harssaf [MM3]</v>
      </c>
      <c r="BH123" s="1" t="str">
        <f t="shared" si="11"/>
        <v>Levitate</v>
      </c>
      <c r="BI123" s="1"/>
      <c r="BJ123" s="13" t="s">
        <v>765</v>
      </c>
      <c r="BK123" s="1"/>
      <c r="BL123" s="1"/>
      <c r="BM123" s="1"/>
      <c r="BN123" s="1"/>
      <c r="BO123" s="13" t="s">
        <v>766</v>
      </c>
      <c r="BP123" s="1"/>
      <c r="BQ123" s="1"/>
      <c r="BR123" s="1"/>
      <c r="BS123" s="1"/>
    </row>
    <row r="124" spans="1:71" ht="12.75" x14ac:dyDescent="0.2">
      <c r="A124" s="11" t="s">
        <v>767</v>
      </c>
      <c r="B124" s="2"/>
      <c r="C124" s="2" t="s">
        <v>65</v>
      </c>
      <c r="D124" s="2" t="s">
        <v>77</v>
      </c>
      <c r="E124" s="2" t="s">
        <v>78</v>
      </c>
      <c r="F124" s="2"/>
      <c r="G124" s="2">
        <v>30</v>
      </c>
      <c r="H124" s="2"/>
      <c r="I124" s="2"/>
      <c r="J124" s="2"/>
      <c r="K124" s="2"/>
      <c r="L124" s="2"/>
      <c r="M124" s="2"/>
      <c r="N124" s="2"/>
      <c r="O124" s="2"/>
      <c r="P124" s="2" t="s">
        <v>61</v>
      </c>
      <c r="Q124" s="2"/>
      <c r="R124" s="2"/>
      <c r="S124" s="2"/>
      <c r="T124" s="2"/>
      <c r="U124" s="5"/>
      <c r="V124" s="2"/>
      <c r="W124" s="2" t="s">
        <v>61</v>
      </c>
      <c r="X124" s="2" t="s">
        <v>61</v>
      </c>
      <c r="Y124" s="2"/>
      <c r="Z124" s="2"/>
      <c r="AA124" s="5"/>
      <c r="AB124" s="5"/>
      <c r="AC124" s="5"/>
      <c r="AD124" s="2">
        <v>2</v>
      </c>
      <c r="AE124" s="2"/>
      <c r="AF124" s="2">
        <v>2</v>
      </c>
      <c r="AG124" s="2"/>
      <c r="AH124" s="2">
        <v>-2</v>
      </c>
      <c r="AI124" s="2">
        <v>-2</v>
      </c>
      <c r="AJ124" s="2"/>
      <c r="AK124" s="2"/>
      <c r="AL124" s="2" t="s">
        <v>151</v>
      </c>
      <c r="AM124" s="2" t="s">
        <v>153</v>
      </c>
      <c r="AN124" s="2"/>
      <c r="AO124" s="5"/>
      <c r="AP124" s="2">
        <v>1</v>
      </c>
      <c r="AQ124" s="2" t="s">
        <v>166</v>
      </c>
      <c r="AR124" s="2" t="s">
        <v>84</v>
      </c>
      <c r="AS124" s="2" t="s">
        <v>85</v>
      </c>
      <c r="AT124" s="2" t="s">
        <v>768</v>
      </c>
      <c r="AU124" s="5"/>
      <c r="AV124" s="2" t="b">
        <f t="shared" si="15"/>
        <v>1</v>
      </c>
      <c r="AX124" s="2" t="b">
        <v>1</v>
      </c>
      <c r="AY124" s="2" t="s">
        <v>541</v>
      </c>
      <c r="AZ124" s="2"/>
      <c r="BA124" s="2" t="s">
        <v>542</v>
      </c>
      <c r="BB124" s="2" t="b">
        <f>IF(RaceIgnoreSrc,TRUE,HRPGtF)</f>
        <v>0</v>
      </c>
      <c r="BC124" s="2"/>
      <c r="BD124" s="2" t="b">
        <f t="shared" si="16"/>
        <v>0</v>
      </c>
      <c r="BE124" s="11">
        <f t="shared" si="12"/>
        <v>78</v>
      </c>
      <c r="BF124" s="2">
        <f t="shared" si="13"/>
        <v>190</v>
      </c>
      <c r="BG124" s="12" t="str">
        <f t="shared" si="14"/>
        <v>Hellbred [FCII]</v>
      </c>
      <c r="BH124" s="1" t="str">
        <f t="shared" si="11"/>
        <v/>
      </c>
      <c r="BI124" s="1"/>
      <c r="BJ124" s="1" t="s">
        <v>769</v>
      </c>
      <c r="BK124" s="1" t="str">
        <f>IF(Setting="DD","LG",Setting)</f>
        <v>LG</v>
      </c>
      <c r="BL124" s="1"/>
      <c r="BM124" s="1"/>
      <c r="BN124" s="1"/>
      <c r="BO124" s="1" t="s">
        <v>770</v>
      </c>
      <c r="BP124" s="1">
        <f>'Race Info'!$BR$127-'Race Info'!$BQ$127</f>
        <v>7</v>
      </c>
      <c r="BQ124" s="1"/>
      <c r="BR124" s="1"/>
      <c r="BS124" s="1"/>
    </row>
    <row r="125" spans="1:71" ht="12.75" x14ac:dyDescent="0.2">
      <c r="A125" s="11" t="s">
        <v>771</v>
      </c>
      <c r="B125" s="2"/>
      <c r="C125" s="2" t="s">
        <v>65</v>
      </c>
      <c r="D125" s="2" t="s">
        <v>77</v>
      </c>
      <c r="E125" s="2" t="s">
        <v>78</v>
      </c>
      <c r="F125" s="2"/>
      <c r="G125" s="2">
        <v>30</v>
      </c>
      <c r="H125" s="2"/>
      <c r="I125" s="2"/>
      <c r="J125" s="2"/>
      <c r="K125" s="2"/>
      <c r="L125" s="2"/>
      <c r="M125" s="2"/>
      <c r="N125" s="2"/>
      <c r="O125" s="2"/>
      <c r="P125" s="2" t="s">
        <v>61</v>
      </c>
      <c r="Q125" s="2"/>
      <c r="R125" s="2"/>
      <c r="S125" s="2"/>
      <c r="T125" s="2"/>
      <c r="U125" s="5"/>
      <c r="V125" s="2"/>
      <c r="W125" s="2" t="s">
        <v>61</v>
      </c>
      <c r="X125" s="2" t="s">
        <v>61</v>
      </c>
      <c r="Y125" s="2"/>
      <c r="Z125" s="2"/>
      <c r="AA125" s="5"/>
      <c r="AB125" s="5"/>
      <c r="AC125" s="5"/>
      <c r="AD125" s="2"/>
      <c r="AE125" s="2"/>
      <c r="AF125" s="2"/>
      <c r="AG125" s="2">
        <v>2</v>
      </c>
      <c r="AH125" s="2"/>
      <c r="AI125" s="2">
        <v>-2</v>
      </c>
      <c r="AJ125" s="2"/>
      <c r="AK125" s="2"/>
      <c r="AL125" s="2" t="s">
        <v>151</v>
      </c>
      <c r="AM125" s="2" t="s">
        <v>153</v>
      </c>
      <c r="AN125" s="2"/>
      <c r="AO125" s="5"/>
      <c r="AP125" s="2">
        <v>1</v>
      </c>
      <c r="AQ125" s="2" t="s">
        <v>166</v>
      </c>
      <c r="AR125" s="2" t="s">
        <v>84</v>
      </c>
      <c r="AS125" s="2" t="s">
        <v>772</v>
      </c>
      <c r="AT125" s="2" t="s">
        <v>86</v>
      </c>
      <c r="AU125" s="5"/>
      <c r="AV125" s="2" t="b">
        <f t="shared" si="15"/>
        <v>1</v>
      </c>
      <c r="AX125" s="2" t="b">
        <v>1</v>
      </c>
      <c r="AY125" s="2" t="s">
        <v>541</v>
      </c>
      <c r="AZ125" s="2"/>
      <c r="BA125" s="2" t="s">
        <v>542</v>
      </c>
      <c r="BB125" s="2" t="b">
        <f>IF(RaceIgnoreSrc,TRUE,HRPGtF)</f>
        <v>0</v>
      </c>
      <c r="BC125" s="2"/>
      <c r="BD125" s="2" t="b">
        <f t="shared" si="16"/>
        <v>0</v>
      </c>
      <c r="BE125" s="11">
        <f t="shared" si="12"/>
        <v>78</v>
      </c>
      <c r="BF125" s="2">
        <f t="shared" si="13"/>
        <v>192</v>
      </c>
      <c r="BG125" s="12" t="str">
        <f t="shared" si="14"/>
        <v>Hobgoblin [MM]</v>
      </c>
      <c r="BH125" s="1" t="str">
        <f t="shared" si="11"/>
        <v/>
      </c>
      <c r="BI125" s="1"/>
      <c r="BJ125" s="1" t="s">
        <v>773</v>
      </c>
      <c r="BK125" s="1">
        <f>'Race Info'!$BM$127-'Race Info'!$BL$127</f>
        <v>35</v>
      </c>
      <c r="BL125" s="1"/>
      <c r="BM125" s="1"/>
      <c r="BN125" s="1"/>
      <c r="BO125" s="1"/>
      <c r="BP125" s="1"/>
      <c r="BQ125" s="1"/>
      <c r="BR125" s="1"/>
      <c r="BS125" s="1"/>
    </row>
    <row r="126" spans="1:71" ht="13.5" thickBot="1" x14ac:dyDescent="0.25">
      <c r="A126" s="11" t="s">
        <v>774</v>
      </c>
      <c r="B126" s="2"/>
      <c r="C126" s="2" t="s">
        <v>65</v>
      </c>
      <c r="D126" s="2" t="s">
        <v>77</v>
      </c>
      <c r="E126" s="2" t="s">
        <v>78</v>
      </c>
      <c r="F126" s="2"/>
      <c r="G126" s="2">
        <v>30</v>
      </c>
      <c r="H126" s="2"/>
      <c r="I126" s="2"/>
      <c r="J126" s="2"/>
      <c r="K126" s="2"/>
      <c r="L126" s="2">
        <v>30</v>
      </c>
      <c r="M126" s="2"/>
      <c r="N126" s="2"/>
      <c r="O126" s="2"/>
      <c r="P126" s="2" t="s">
        <v>61</v>
      </c>
      <c r="Q126" s="2"/>
      <c r="R126" s="2"/>
      <c r="S126" s="2"/>
      <c r="T126" s="2"/>
      <c r="U126" s="5"/>
      <c r="V126" s="2"/>
      <c r="W126" s="2" t="s">
        <v>61</v>
      </c>
      <c r="X126" s="2" t="s">
        <v>61</v>
      </c>
      <c r="Y126" s="2"/>
      <c r="Z126" s="2"/>
      <c r="AA126" s="5"/>
      <c r="AB126" s="5"/>
      <c r="AC126" s="5"/>
      <c r="AD126" s="2"/>
      <c r="AE126" s="2"/>
      <c r="AF126" s="2">
        <v>2</v>
      </c>
      <c r="AG126" s="2"/>
      <c r="AH126" s="2"/>
      <c r="AI126" s="2">
        <v>-2</v>
      </c>
      <c r="AJ126" s="2"/>
      <c r="AK126" s="2"/>
      <c r="AL126" s="2" t="s">
        <v>151</v>
      </c>
      <c r="AM126" s="2" t="s">
        <v>153</v>
      </c>
      <c r="AN126" s="2"/>
      <c r="AO126" s="5"/>
      <c r="AP126" s="2">
        <v>1</v>
      </c>
      <c r="AQ126" s="2" t="s">
        <v>166</v>
      </c>
      <c r="AR126" s="2" t="s">
        <v>84</v>
      </c>
      <c r="AS126" s="2" t="s">
        <v>775</v>
      </c>
      <c r="AT126" s="2" t="s">
        <v>86</v>
      </c>
      <c r="AU126" s="5"/>
      <c r="AV126" s="2" t="b">
        <f t="shared" si="15"/>
        <v>1</v>
      </c>
      <c r="AX126" s="2" t="b">
        <v>1</v>
      </c>
      <c r="AY126" s="2" t="s">
        <v>541</v>
      </c>
      <c r="AZ126" s="2"/>
      <c r="BA126" s="2" t="s">
        <v>542</v>
      </c>
      <c r="BB126" s="2" t="b">
        <f>IF(RaceIgnoreSrc,TRUE,HRPGtF)</f>
        <v>0</v>
      </c>
      <c r="BC126" s="2"/>
      <c r="BD126" s="2" t="b">
        <f t="shared" si="16"/>
        <v>0</v>
      </c>
      <c r="BE126" s="11">
        <f t="shared" si="12"/>
        <v>78</v>
      </c>
      <c r="BF126" s="2">
        <f t="shared" si="13"/>
        <v>193</v>
      </c>
      <c r="BG126" s="12" t="str">
        <f t="shared" si="14"/>
        <v>Hobgoblin, Sunscorch [DrM]</v>
      </c>
      <c r="BH126" s="1" t="str">
        <f t="shared" si="11"/>
        <v/>
      </c>
      <c r="BI126" s="1"/>
      <c r="BJ126" s="1"/>
      <c r="BK126" s="1"/>
      <c r="BL126" s="1"/>
      <c r="BM126" s="1"/>
      <c r="BN126" s="1"/>
      <c r="BO126" s="1"/>
      <c r="BP126" s="1"/>
      <c r="BQ126" s="1"/>
      <c r="BR126" s="1"/>
      <c r="BS126" s="1"/>
    </row>
    <row r="127" spans="1:71" ht="12.75" x14ac:dyDescent="0.2">
      <c r="A127" s="11" t="s">
        <v>776</v>
      </c>
      <c r="B127" s="2"/>
      <c r="C127" s="2" t="s">
        <v>93</v>
      </c>
      <c r="D127" s="2" t="s">
        <v>253</v>
      </c>
      <c r="E127" s="2" t="s">
        <v>401</v>
      </c>
      <c r="F127" s="2">
        <v>15</v>
      </c>
      <c r="G127" s="2">
        <v>40</v>
      </c>
      <c r="H127" s="2"/>
      <c r="I127" s="2"/>
      <c r="J127" s="2"/>
      <c r="K127" s="2"/>
      <c r="L127" s="2"/>
      <c r="M127" s="2">
        <v>8</v>
      </c>
      <c r="N127" s="2" t="s">
        <v>777</v>
      </c>
      <c r="O127" s="2"/>
      <c r="P127" s="2" t="s">
        <v>61</v>
      </c>
      <c r="Q127" s="2"/>
      <c r="R127" s="2"/>
      <c r="S127" s="2" t="s">
        <v>115</v>
      </c>
      <c r="T127" s="2"/>
      <c r="U127" s="5"/>
      <c r="V127" s="2" t="s">
        <v>161</v>
      </c>
      <c r="W127" s="2" t="s">
        <v>162</v>
      </c>
      <c r="X127" s="2" t="s">
        <v>61</v>
      </c>
      <c r="Y127" s="2"/>
      <c r="Z127" s="2"/>
      <c r="AA127" s="5"/>
      <c r="AB127" s="5"/>
      <c r="AC127" s="5"/>
      <c r="AD127" s="2">
        <v>20</v>
      </c>
      <c r="AE127" s="2">
        <v>-2</v>
      </c>
      <c r="AF127" s="2">
        <v>10</v>
      </c>
      <c r="AG127" s="2"/>
      <c r="AH127" s="2">
        <v>4</v>
      </c>
      <c r="AI127" s="2"/>
      <c r="AJ127" s="2" t="s">
        <v>778</v>
      </c>
      <c r="AK127" s="2"/>
      <c r="AL127" s="2" t="s">
        <v>253</v>
      </c>
      <c r="AM127" s="2" t="s">
        <v>779</v>
      </c>
      <c r="AN127" s="2">
        <v>10</v>
      </c>
      <c r="AO127" s="5"/>
      <c r="AP127" s="2">
        <v>4</v>
      </c>
      <c r="AQ127" s="2" t="s">
        <v>186</v>
      </c>
      <c r="AR127" s="2" t="s">
        <v>61</v>
      </c>
      <c r="AS127" s="2" t="s">
        <v>61</v>
      </c>
      <c r="AT127" s="2" t="s">
        <v>61</v>
      </c>
      <c r="AU127" s="5"/>
      <c r="AV127" s="2" t="b">
        <f t="shared" si="15"/>
        <v>1</v>
      </c>
      <c r="AX127" s="2" t="b">
        <v>1</v>
      </c>
      <c r="AY127" s="2" t="s">
        <v>121</v>
      </c>
      <c r="AZ127" s="2">
        <v>121</v>
      </c>
      <c r="BA127" s="2" t="s">
        <v>61</v>
      </c>
      <c r="BB127" s="2" t="b">
        <f>IF(RaceIgnoreSrc,TRUE,HRMM)</f>
        <v>1</v>
      </c>
      <c r="BC127" s="2"/>
      <c r="BD127" s="2" t="b">
        <f t="shared" si="16"/>
        <v>1</v>
      </c>
      <c r="BE127" s="11">
        <f t="shared" si="12"/>
        <v>79</v>
      </c>
      <c r="BF127" s="2">
        <f t="shared" si="13"/>
        <v>194</v>
      </c>
      <c r="BG127" s="12" t="str">
        <f t="shared" si="14"/>
        <v>Human [PH]</v>
      </c>
      <c r="BH127" s="1" t="str">
        <f t="shared" ref="BH127:BH190" si="20">PROPER($P127)</f>
        <v/>
      </c>
      <c r="BI127" s="1"/>
      <c r="BJ127" s="20" t="s">
        <v>780</v>
      </c>
      <c r="BK127" s="21" t="s">
        <v>781</v>
      </c>
      <c r="BL127" s="21">
        <f>ROW()</f>
        <v>127</v>
      </c>
      <c r="BM127" s="22">
        <f>$BL$347</f>
        <v>162</v>
      </c>
      <c r="BN127" s="1"/>
      <c r="BO127" s="20" t="s">
        <v>109</v>
      </c>
      <c r="BP127" s="21" t="s">
        <v>781</v>
      </c>
      <c r="BQ127" s="21">
        <f>ROW()</f>
        <v>127</v>
      </c>
      <c r="BR127" s="22">
        <f>$BQ$168</f>
        <v>134</v>
      </c>
      <c r="BS127" s="1"/>
    </row>
    <row r="128" spans="1:71" ht="12.75" x14ac:dyDescent="0.2">
      <c r="A128" s="11" t="s">
        <v>782</v>
      </c>
      <c r="B128" s="2"/>
      <c r="C128" s="2" t="s">
        <v>135</v>
      </c>
      <c r="D128" s="2" t="s">
        <v>253</v>
      </c>
      <c r="E128" s="2"/>
      <c r="F128" s="2">
        <v>13</v>
      </c>
      <c r="G128" s="2">
        <v>40</v>
      </c>
      <c r="H128" s="2"/>
      <c r="I128" s="2"/>
      <c r="J128" s="2"/>
      <c r="K128" s="2"/>
      <c r="L128" s="2"/>
      <c r="M128" s="2">
        <v>11</v>
      </c>
      <c r="N128" s="2"/>
      <c r="O128" s="2"/>
      <c r="P128" s="2" t="s">
        <v>61</v>
      </c>
      <c r="Q128" s="2"/>
      <c r="R128" s="2"/>
      <c r="S128" s="2" t="s">
        <v>115</v>
      </c>
      <c r="T128" s="2"/>
      <c r="U128" s="5"/>
      <c r="V128" s="2"/>
      <c r="W128" s="2" t="s">
        <v>61</v>
      </c>
      <c r="X128" s="2" t="s">
        <v>61</v>
      </c>
      <c r="Y128" s="2"/>
      <c r="Z128" s="2"/>
      <c r="AA128" s="5"/>
      <c r="AB128" s="5"/>
      <c r="AC128" s="5"/>
      <c r="AD128" s="2">
        <v>22</v>
      </c>
      <c r="AE128" s="2">
        <v>2</v>
      </c>
      <c r="AF128" s="2">
        <v>12</v>
      </c>
      <c r="AG128" s="2">
        <v>4</v>
      </c>
      <c r="AH128" s="2">
        <v>6</v>
      </c>
      <c r="AI128" s="2">
        <v>10</v>
      </c>
      <c r="AJ128" s="2" t="s">
        <v>783</v>
      </c>
      <c r="AK128" s="2"/>
      <c r="AL128" s="2" t="s">
        <v>253</v>
      </c>
      <c r="AM128" s="2" t="s">
        <v>151</v>
      </c>
      <c r="AN128" s="2">
        <v>11</v>
      </c>
      <c r="AO128" s="5"/>
      <c r="AP128" s="2">
        <v>4</v>
      </c>
      <c r="AQ128" s="2" t="s">
        <v>71</v>
      </c>
      <c r="AR128" s="2" t="s">
        <v>61</v>
      </c>
      <c r="AS128" s="2" t="s">
        <v>61</v>
      </c>
      <c r="AT128" s="2" t="s">
        <v>61</v>
      </c>
      <c r="AU128" s="5"/>
      <c r="AV128" s="2" t="b">
        <f t="shared" si="15"/>
        <v>1</v>
      </c>
      <c r="AX128" s="2" t="b">
        <v>1</v>
      </c>
      <c r="AY128" s="2" t="s">
        <v>103</v>
      </c>
      <c r="AZ128" s="2">
        <v>110</v>
      </c>
      <c r="BA128" s="2" t="s">
        <v>61</v>
      </c>
      <c r="BB128" s="2" t="b">
        <f>IF(RaceIgnoreSrc,TRUE,HRMM2)</f>
        <v>1</v>
      </c>
      <c r="BC128" s="2"/>
      <c r="BD128" s="2" t="b">
        <f t="shared" si="16"/>
        <v>1</v>
      </c>
      <c r="BE128" s="11">
        <f t="shared" si="12"/>
        <v>80</v>
      </c>
      <c r="BF128" s="2">
        <f t="shared" si="13"/>
        <v>195</v>
      </c>
      <c r="BG128" s="12" t="str">
        <f t="shared" si="14"/>
        <v>Human, Silverbrow [DrM]</v>
      </c>
      <c r="BH128" s="1" t="str">
        <f t="shared" si="20"/>
        <v/>
      </c>
      <c r="BI128" s="1"/>
      <c r="BJ128" s="11" t="s">
        <v>784</v>
      </c>
      <c r="BK128" s="2" t="s">
        <v>785</v>
      </c>
      <c r="BL128" s="2">
        <f>IF('Race Info'!$BK$124=$BK128,BL127+1,BL127)</f>
        <v>127</v>
      </c>
      <c r="BM128" s="12" t="str">
        <f t="shared" ref="BM128:BM191" si="21">IF(ROW()&lt;=$BM$127,INDEX($BJ$128:$BJ$347,MATCH(ROW(),$BL$128:$BL$347,0)),"")</f>
        <v>Ahlissa (Adri)</v>
      </c>
      <c r="BN128" s="1"/>
      <c r="BO128" s="11" t="s">
        <v>786</v>
      </c>
      <c r="BP128" s="2" t="s">
        <v>787</v>
      </c>
      <c r="BQ128" s="2">
        <f>IF('Race Info'!$BK$124=$BP128,$BQ127+1,$BQ127)</f>
        <v>128</v>
      </c>
      <c r="BR128" s="12" t="str">
        <f t="shared" ref="BR128:BR168" si="22">IF(ROW()&lt;=$BR$127,INDEX($BO$128:$BO$168,MATCH(ROW(),$BQ$128:$BQ$168,0)),"")</f>
        <v>Bakluni</v>
      </c>
      <c r="BS128" s="1"/>
    </row>
    <row r="129" spans="1:71" ht="12.75" x14ac:dyDescent="0.2">
      <c r="A129" s="11" t="s">
        <v>788</v>
      </c>
      <c r="B129" s="2"/>
      <c r="C129" s="2" t="s">
        <v>93</v>
      </c>
      <c r="D129" s="2" t="s">
        <v>253</v>
      </c>
      <c r="E129" s="2" t="s">
        <v>434</v>
      </c>
      <c r="F129" s="2">
        <v>14</v>
      </c>
      <c r="G129" s="2">
        <v>40</v>
      </c>
      <c r="H129" s="2"/>
      <c r="I129" s="2"/>
      <c r="J129" s="2"/>
      <c r="K129" s="2"/>
      <c r="L129" s="2"/>
      <c r="M129" s="2">
        <v>9</v>
      </c>
      <c r="N129" s="2" t="s">
        <v>777</v>
      </c>
      <c r="O129" s="2"/>
      <c r="P129" s="2" t="s">
        <v>61</v>
      </c>
      <c r="Q129" s="2"/>
      <c r="R129" s="2"/>
      <c r="S129" s="2" t="s">
        <v>115</v>
      </c>
      <c r="T129" s="2"/>
      <c r="U129" s="5"/>
      <c r="V129" s="2" t="s">
        <v>162</v>
      </c>
      <c r="W129" s="2" t="s">
        <v>161</v>
      </c>
      <c r="X129" s="2" t="s">
        <v>61</v>
      </c>
      <c r="Y129" s="2"/>
      <c r="Z129" s="2"/>
      <c r="AA129" s="5"/>
      <c r="AB129" s="5"/>
      <c r="AC129" s="5"/>
      <c r="AD129" s="2">
        <v>18</v>
      </c>
      <c r="AE129" s="2">
        <v>-2</v>
      </c>
      <c r="AF129" s="2">
        <v>10</v>
      </c>
      <c r="AG129" s="2"/>
      <c r="AH129" s="2">
        <v>4</v>
      </c>
      <c r="AI129" s="2"/>
      <c r="AJ129" s="2" t="s">
        <v>778</v>
      </c>
      <c r="AK129" s="2"/>
      <c r="AL129" s="2" t="s">
        <v>253</v>
      </c>
      <c r="AM129" s="2" t="s">
        <v>779</v>
      </c>
      <c r="AN129" s="2">
        <v>9</v>
      </c>
      <c r="AO129" s="5"/>
      <c r="AP129" s="2">
        <v>4</v>
      </c>
      <c r="AQ129" s="2" t="s">
        <v>186</v>
      </c>
      <c r="AR129" s="2" t="s">
        <v>61</v>
      </c>
      <c r="AS129" s="2" t="s">
        <v>61</v>
      </c>
      <c r="AT129" s="2" t="s">
        <v>61</v>
      </c>
      <c r="AU129" s="5"/>
      <c r="AV129" s="2" t="b">
        <f t="shared" si="15"/>
        <v>1</v>
      </c>
      <c r="AX129" s="2" t="b">
        <v>1</v>
      </c>
      <c r="AY129" s="2" t="s">
        <v>121</v>
      </c>
      <c r="AZ129" s="2">
        <v>122</v>
      </c>
      <c r="BA129" s="2" t="s">
        <v>406</v>
      </c>
      <c r="BB129" s="2" t="b">
        <f>IF(RaceIgnoreSrc,TRUE,OR(HRMM,HRFrost))</f>
        <v>1</v>
      </c>
      <c r="BC129" s="2"/>
      <c r="BD129" s="2" t="b">
        <f t="shared" si="16"/>
        <v>1</v>
      </c>
      <c r="BE129" s="11">
        <f t="shared" si="12"/>
        <v>81</v>
      </c>
      <c r="BF129" s="2">
        <f t="shared" si="13"/>
        <v>199</v>
      </c>
      <c r="BG129" s="12" t="str">
        <f t="shared" si="14"/>
        <v>Illumian [RoD]</v>
      </c>
      <c r="BH129" s="1" t="str">
        <f t="shared" si="20"/>
        <v/>
      </c>
      <c r="BI129" s="1"/>
      <c r="BJ129" s="11" t="s">
        <v>789</v>
      </c>
      <c r="BK129" s="2" t="s">
        <v>790</v>
      </c>
      <c r="BL129" s="2">
        <f>IF('Race Info'!$BK$124=$BK129,BL128+1,BL128)</f>
        <v>127</v>
      </c>
      <c r="BM129" s="12" t="str">
        <f t="shared" si="21"/>
        <v>Ahlissa (Naerie)</v>
      </c>
      <c r="BN129" s="1"/>
      <c r="BO129" s="11" t="s">
        <v>791</v>
      </c>
      <c r="BP129" s="2" t="s">
        <v>792</v>
      </c>
      <c r="BQ129" s="2">
        <f>IF('Race Info'!$BK$124=$BP129,$BQ128+1,$BQ128)</f>
        <v>128</v>
      </c>
      <c r="BR129" s="12" t="str">
        <f t="shared" si="22"/>
        <v>Flan</v>
      </c>
      <c r="BS129" s="1"/>
    </row>
    <row r="130" spans="1:71" ht="12.75" x14ac:dyDescent="0.2">
      <c r="A130" s="11" t="s">
        <v>793</v>
      </c>
      <c r="B130" s="2"/>
      <c r="C130" s="2" t="s">
        <v>93</v>
      </c>
      <c r="D130" s="2" t="s">
        <v>253</v>
      </c>
      <c r="E130" s="2"/>
      <c r="F130" s="2">
        <v>12</v>
      </c>
      <c r="G130" s="2">
        <v>40</v>
      </c>
      <c r="H130" s="2"/>
      <c r="I130" s="2"/>
      <c r="J130" s="2"/>
      <c r="K130" s="2"/>
      <c r="L130" s="2"/>
      <c r="M130" s="2">
        <v>9</v>
      </c>
      <c r="N130" s="2" t="s">
        <v>777</v>
      </c>
      <c r="O130" s="2"/>
      <c r="P130" s="2" t="s">
        <v>61</v>
      </c>
      <c r="Q130" s="2"/>
      <c r="R130" s="2"/>
      <c r="S130" s="2" t="s">
        <v>115</v>
      </c>
      <c r="T130" s="2"/>
      <c r="U130" s="5"/>
      <c r="V130" s="2"/>
      <c r="W130" s="2" t="s">
        <v>61</v>
      </c>
      <c r="X130" s="2" t="s">
        <v>61</v>
      </c>
      <c r="Y130" s="2"/>
      <c r="Z130" s="2"/>
      <c r="AA130" s="5"/>
      <c r="AB130" s="5"/>
      <c r="AC130" s="5"/>
      <c r="AD130" s="2">
        <v>14</v>
      </c>
      <c r="AE130" s="2">
        <v>-2</v>
      </c>
      <c r="AF130" s="2">
        <v>8</v>
      </c>
      <c r="AG130" s="2">
        <v>-4</v>
      </c>
      <c r="AH130" s="2"/>
      <c r="AI130" s="2">
        <v>-4</v>
      </c>
      <c r="AJ130" s="2" t="s">
        <v>794</v>
      </c>
      <c r="AK130" s="2"/>
      <c r="AL130" s="2" t="s">
        <v>253</v>
      </c>
      <c r="AM130" s="2" t="s">
        <v>779</v>
      </c>
      <c r="AN130" s="2">
        <v>7</v>
      </c>
      <c r="AO130" s="5"/>
      <c r="AP130" s="2">
        <v>4</v>
      </c>
      <c r="AQ130" s="2" t="s">
        <v>186</v>
      </c>
      <c r="AR130" s="2" t="s">
        <v>61</v>
      </c>
      <c r="AS130" s="2" t="s">
        <v>61</v>
      </c>
      <c r="AT130" s="2" t="s">
        <v>61</v>
      </c>
      <c r="AU130" s="5"/>
      <c r="AV130" s="2" t="b">
        <f t="shared" si="15"/>
        <v>1</v>
      </c>
      <c r="AX130" s="2" t="b">
        <v>1</v>
      </c>
      <c r="AY130" s="2" t="s">
        <v>121</v>
      </c>
      <c r="AZ130" s="2"/>
      <c r="BA130" s="2" t="s">
        <v>61</v>
      </c>
      <c r="BB130" s="2" t="b">
        <f>IF(RaceIgnoreSrc,TRUE,HRMM)</f>
        <v>1</v>
      </c>
      <c r="BC130" s="2"/>
      <c r="BD130" s="2" t="b">
        <f t="shared" si="16"/>
        <v>1</v>
      </c>
      <c r="BE130" s="11">
        <f t="shared" si="12"/>
        <v>82</v>
      </c>
      <c r="BF130" s="2">
        <f t="shared" si="13"/>
        <v>200</v>
      </c>
      <c r="BG130" s="12" t="str">
        <f t="shared" si="14"/>
        <v>Jackal Lord [FF]</v>
      </c>
      <c r="BH130" s="1" t="str">
        <f t="shared" si="20"/>
        <v/>
      </c>
      <c r="BI130" s="1"/>
      <c r="BJ130" s="11" t="s">
        <v>795</v>
      </c>
      <c r="BK130" s="2" t="s">
        <v>790</v>
      </c>
      <c r="BL130" s="2">
        <f>IF('Race Info'!$BK$124=$BK130,BL129+1,BL129)</f>
        <v>127</v>
      </c>
      <c r="BM130" s="12" t="str">
        <f t="shared" si="21"/>
        <v>Bandit Kingdoms</v>
      </c>
      <c r="BN130" s="1"/>
      <c r="BO130" s="11" t="s">
        <v>796</v>
      </c>
      <c r="BP130" s="2" t="s">
        <v>792</v>
      </c>
      <c r="BQ130" s="2">
        <f>IF('Race Info'!$BK$124=$BP130,$BQ129+1,$BQ129)</f>
        <v>128</v>
      </c>
      <c r="BR130" s="12" t="str">
        <f t="shared" si="22"/>
        <v>Oeridian</v>
      </c>
      <c r="BS130" s="1"/>
    </row>
    <row r="131" spans="1:71" ht="12.75" x14ac:dyDescent="0.2">
      <c r="A131" s="11" t="s">
        <v>797</v>
      </c>
      <c r="B131" s="2"/>
      <c r="C131" s="2" t="s">
        <v>93</v>
      </c>
      <c r="D131" s="2" t="s">
        <v>253</v>
      </c>
      <c r="E131" s="2"/>
      <c r="F131" s="2">
        <v>11</v>
      </c>
      <c r="G131" s="2">
        <v>40</v>
      </c>
      <c r="H131" s="2"/>
      <c r="I131" s="2"/>
      <c r="J131" s="2"/>
      <c r="K131" s="2"/>
      <c r="L131" s="2"/>
      <c r="M131" s="2">
        <v>5</v>
      </c>
      <c r="N131" s="2"/>
      <c r="O131" s="2"/>
      <c r="P131" s="2" t="s">
        <v>798</v>
      </c>
      <c r="Q131" s="2"/>
      <c r="R131" s="2"/>
      <c r="S131" s="2" t="s">
        <v>115</v>
      </c>
      <c r="T131" s="2"/>
      <c r="U131" s="5"/>
      <c r="V131" s="2"/>
      <c r="W131" s="2" t="s">
        <v>61</v>
      </c>
      <c r="X131" s="2" t="s">
        <v>61</v>
      </c>
      <c r="Y131" s="2"/>
      <c r="Z131" s="2"/>
      <c r="AA131" s="5"/>
      <c r="AB131" s="5"/>
      <c r="AC131" s="5"/>
      <c r="AD131" s="2">
        <v>10</v>
      </c>
      <c r="AE131" s="2">
        <v>18</v>
      </c>
      <c r="AF131" s="2">
        <v>3</v>
      </c>
      <c r="AG131" s="2">
        <v>2</v>
      </c>
      <c r="AH131" s="2">
        <v>2</v>
      </c>
      <c r="AI131" s="2">
        <v>-4</v>
      </c>
      <c r="AJ131" s="2" t="s">
        <v>799</v>
      </c>
      <c r="AK131" s="2"/>
      <c r="AL131" s="2" t="s">
        <v>253</v>
      </c>
      <c r="AM131" s="2" t="s">
        <v>800</v>
      </c>
      <c r="AN131" s="2">
        <v>8</v>
      </c>
      <c r="AO131" s="5"/>
      <c r="AP131" s="2">
        <v>5</v>
      </c>
      <c r="AQ131" s="2" t="s">
        <v>71</v>
      </c>
      <c r="AR131" s="2" t="s">
        <v>61</v>
      </c>
      <c r="AS131" s="2" t="s">
        <v>61</v>
      </c>
      <c r="AT131" s="2" t="s">
        <v>61</v>
      </c>
      <c r="AU131" s="5"/>
      <c r="AV131" s="2" t="b">
        <f t="shared" si="15"/>
        <v>1</v>
      </c>
      <c r="AX131" s="2" t="b">
        <v>1</v>
      </c>
      <c r="AY131" s="2" t="s">
        <v>99</v>
      </c>
      <c r="AZ131" s="2"/>
      <c r="BA131" s="2" t="s">
        <v>61</v>
      </c>
      <c r="BB131" s="2" t="b">
        <f>IF(RaceIgnoreSrc,TRUE,HRSoX)</f>
        <v>0</v>
      </c>
      <c r="BC131" s="2"/>
      <c r="BD131" s="2" t="b">
        <f t="shared" si="16"/>
        <v>0</v>
      </c>
      <c r="BE131" s="11">
        <f t="shared" si="12"/>
        <v>82</v>
      </c>
      <c r="BF131" s="2">
        <f t="shared" si="13"/>
        <v>201</v>
      </c>
      <c r="BG131" s="12" t="str">
        <f t="shared" si="14"/>
        <v>Janni [MM]</v>
      </c>
      <c r="BH131" s="1" t="str">
        <f t="shared" si="20"/>
        <v>Entangle, Snare; Pass Without Trace, Woodshape (3/Day)</v>
      </c>
      <c r="BI131" s="1"/>
      <c r="BJ131" s="11" t="s">
        <v>801</v>
      </c>
      <c r="BK131" s="2" t="s">
        <v>792</v>
      </c>
      <c r="BL131" s="2">
        <f>IF('Race Info'!$BK$124=$BK131,BL130+1,BL130)</f>
        <v>127</v>
      </c>
      <c r="BM131" s="12" t="str">
        <f t="shared" si="21"/>
        <v>Bissel</v>
      </c>
      <c r="BN131" s="1"/>
      <c r="BO131" s="11" t="s">
        <v>802</v>
      </c>
      <c r="BP131" s="2" t="s">
        <v>792</v>
      </c>
      <c r="BQ131" s="2">
        <f>IF('Race Info'!$BK$124=$BP131,$BQ130+1,$BQ130)</f>
        <v>128</v>
      </c>
      <c r="BR131" s="12" t="str">
        <f t="shared" si="22"/>
        <v>Olman</v>
      </c>
      <c r="BS131" s="1"/>
    </row>
    <row r="132" spans="1:71" ht="12.75" x14ac:dyDescent="0.2">
      <c r="A132" s="11" t="s">
        <v>803</v>
      </c>
      <c r="B132" s="2"/>
      <c r="C132" s="2" t="s">
        <v>93</v>
      </c>
      <c r="D132" s="2" t="s">
        <v>253</v>
      </c>
      <c r="E132" s="2" t="s">
        <v>804</v>
      </c>
      <c r="F132" s="2">
        <v>15</v>
      </c>
      <c r="G132" s="2">
        <v>40</v>
      </c>
      <c r="H132" s="2">
        <v>10</v>
      </c>
      <c r="I132" s="2"/>
      <c r="J132" s="2"/>
      <c r="K132" s="2"/>
      <c r="L132" s="2"/>
      <c r="M132" s="2">
        <v>11</v>
      </c>
      <c r="N132" s="2" t="s">
        <v>61</v>
      </c>
      <c r="O132" s="2"/>
      <c r="P132" s="2" t="s">
        <v>805</v>
      </c>
      <c r="Q132" s="2"/>
      <c r="R132" s="2"/>
      <c r="S132" s="2" t="s">
        <v>115</v>
      </c>
      <c r="T132" s="2"/>
      <c r="U132" s="5"/>
      <c r="V132" s="2" t="s">
        <v>161</v>
      </c>
      <c r="W132" s="2" t="s">
        <v>162</v>
      </c>
      <c r="X132" s="2" t="s">
        <v>61</v>
      </c>
      <c r="Y132" s="2"/>
      <c r="Z132" s="2"/>
      <c r="AA132" s="5"/>
      <c r="AB132" s="5"/>
      <c r="AC132" s="5"/>
      <c r="AD132" s="2">
        <v>16</v>
      </c>
      <c r="AE132" s="2">
        <v>10</v>
      </c>
      <c r="AF132" s="2">
        <v>10</v>
      </c>
      <c r="AG132" s="2"/>
      <c r="AH132" s="2">
        <v>6</v>
      </c>
      <c r="AI132" s="2">
        <v>2</v>
      </c>
      <c r="AJ132" s="2" t="s">
        <v>806</v>
      </c>
      <c r="AK132" s="2"/>
      <c r="AL132" s="2" t="s">
        <v>807</v>
      </c>
      <c r="AM132" s="2" t="s">
        <v>808</v>
      </c>
      <c r="AN132" s="2">
        <v>10</v>
      </c>
      <c r="AO132" s="5"/>
      <c r="AP132" s="2">
        <v>4</v>
      </c>
      <c r="AQ132" s="2" t="s">
        <v>166</v>
      </c>
      <c r="AR132" s="2" t="s">
        <v>61</v>
      </c>
      <c r="AS132" s="2" t="s">
        <v>61</v>
      </c>
      <c r="AT132" s="2" t="s">
        <v>61</v>
      </c>
      <c r="AU132" s="5"/>
      <c r="AV132" s="2" t="b">
        <f t="shared" si="15"/>
        <v>1</v>
      </c>
      <c r="AX132" s="2" t="b">
        <v>1</v>
      </c>
      <c r="AY132" s="2" t="s">
        <v>133</v>
      </c>
      <c r="AZ132" s="2">
        <v>58</v>
      </c>
      <c r="BA132" s="2" t="s">
        <v>61</v>
      </c>
      <c r="BB132" s="2" t="b">
        <f>IF(RaceIgnoreSrc,TRUE,HRMM3)</f>
        <v>1</v>
      </c>
      <c r="BC132" s="2"/>
      <c r="BD132" s="2" t="b">
        <f t="shared" si="16"/>
        <v>1</v>
      </c>
      <c r="BE132" s="11">
        <f t="shared" ref="BE132:BE195" si="23">IF($BD132,$BE131+1,$BE131)</f>
        <v>83</v>
      </c>
      <c r="BF132" s="2">
        <f t="shared" ref="BF132:BF195" si="24">IF(ROW()&gt;$BE$1,0,MATCH(ROW(),$BE$3:$BE$332,0))</f>
        <v>203</v>
      </c>
      <c r="BG132" s="12" t="str">
        <f t="shared" si="14"/>
        <v>Kaorti [FF]</v>
      </c>
      <c r="BH132" s="1" t="str">
        <f t="shared" si="20"/>
        <v>Meld Into Stone, Statue</v>
      </c>
      <c r="BI132" s="1"/>
      <c r="BJ132" s="11" t="s">
        <v>809</v>
      </c>
      <c r="BK132" s="2" t="s">
        <v>790</v>
      </c>
      <c r="BL132" s="2">
        <f>IF('Race Info'!$BK$124=$BK132,BL131+1,BL131)</f>
        <v>127</v>
      </c>
      <c r="BM132" s="12" t="str">
        <f t="shared" si="21"/>
        <v>Bone March</v>
      </c>
      <c r="BN132" s="1"/>
      <c r="BO132" s="11" t="s">
        <v>810</v>
      </c>
      <c r="BP132" s="2" t="s">
        <v>792</v>
      </c>
      <c r="BQ132" s="2">
        <f>IF('Race Info'!$BK$124=$BP132,$BQ131+1,$BQ131)</f>
        <v>128</v>
      </c>
      <c r="BR132" s="12" t="str">
        <f t="shared" si="22"/>
        <v>Rhennee</v>
      </c>
      <c r="BS132" s="1"/>
    </row>
    <row r="133" spans="1:71" ht="12.75" x14ac:dyDescent="0.2">
      <c r="A133" s="11" t="s">
        <v>811</v>
      </c>
      <c r="B133" s="2"/>
      <c r="C133" s="2" t="s">
        <v>93</v>
      </c>
      <c r="D133" s="2" t="s">
        <v>253</v>
      </c>
      <c r="E133" s="2" t="s">
        <v>628</v>
      </c>
      <c r="F133" s="2">
        <v>14</v>
      </c>
      <c r="G133" s="2">
        <v>40</v>
      </c>
      <c r="H133" s="2"/>
      <c r="I133" s="2"/>
      <c r="J133" s="2"/>
      <c r="K133" s="2"/>
      <c r="L133" s="2"/>
      <c r="M133" s="2">
        <v>11</v>
      </c>
      <c r="N133" s="2" t="s">
        <v>777</v>
      </c>
      <c r="O133" s="2"/>
      <c r="P133" s="2" t="s">
        <v>61</v>
      </c>
      <c r="Q133" s="2"/>
      <c r="R133" s="2"/>
      <c r="S133" s="2" t="s">
        <v>115</v>
      </c>
      <c r="T133" s="2">
        <v>60</v>
      </c>
      <c r="U133" s="5"/>
      <c r="V133" s="2"/>
      <c r="W133" s="2" t="s">
        <v>61</v>
      </c>
      <c r="X133" s="2" t="s">
        <v>61</v>
      </c>
      <c r="Y133" s="2"/>
      <c r="Z133" s="2"/>
      <c r="AA133" s="5"/>
      <c r="AB133" s="5"/>
      <c r="AC133" s="5"/>
      <c r="AD133" s="2">
        <v>16</v>
      </c>
      <c r="AE133" s="2">
        <v>4</v>
      </c>
      <c r="AF133" s="2">
        <v>8</v>
      </c>
      <c r="AG133" s="2"/>
      <c r="AH133" s="2">
        <v>2</v>
      </c>
      <c r="AI133" s="2"/>
      <c r="AJ133" s="2" t="s">
        <v>812</v>
      </c>
      <c r="AK133" s="2"/>
      <c r="AL133" s="2" t="s">
        <v>253</v>
      </c>
      <c r="AM133" s="2" t="s">
        <v>779</v>
      </c>
      <c r="AN133" s="2">
        <v>8</v>
      </c>
      <c r="AO133" s="5"/>
      <c r="AP133" s="2">
        <v>4</v>
      </c>
      <c r="AQ133" s="2" t="s">
        <v>186</v>
      </c>
      <c r="AR133" s="2" t="s">
        <v>61</v>
      </c>
      <c r="AS133" s="2" t="s">
        <v>61</v>
      </c>
      <c r="AT133" s="2" t="s">
        <v>61</v>
      </c>
      <c r="AU133" s="5"/>
      <c r="AV133" s="2" t="b">
        <f t="shared" si="15"/>
        <v>1</v>
      </c>
      <c r="AX133" s="2" t="b">
        <v>1</v>
      </c>
      <c r="AY133" s="2" t="s">
        <v>121</v>
      </c>
      <c r="AZ133" s="2">
        <v>124</v>
      </c>
      <c r="BA133" s="2" t="s">
        <v>61</v>
      </c>
      <c r="BB133" s="2" t="b">
        <f>IF(RaceIgnoreSrc,TRUE,HRMM)</f>
        <v>1</v>
      </c>
      <c r="BC133" s="2"/>
      <c r="BD133" s="2" t="b">
        <f t="shared" si="16"/>
        <v>1</v>
      </c>
      <c r="BE133" s="11">
        <f t="shared" si="23"/>
        <v>84</v>
      </c>
      <c r="BF133" s="2">
        <f t="shared" si="24"/>
        <v>204</v>
      </c>
      <c r="BG133" s="12" t="str">
        <f t="shared" ref="BG133:BG196" si="25">IF($BF133&gt;0,INDEX(RaceName,$BF133)&amp;" ["&amp;INDEX($AY$3:$AY$332,$BF133)&amp;"]","")</f>
        <v>Karsite [TM]</v>
      </c>
      <c r="BH133" s="1" t="str">
        <f t="shared" si="20"/>
        <v/>
      </c>
      <c r="BI133" s="1"/>
      <c r="BJ133" s="11" t="s">
        <v>813</v>
      </c>
      <c r="BK133" s="2" t="s">
        <v>787</v>
      </c>
      <c r="BL133" s="2">
        <f>IF('Race Info'!$BK$124=$BK133,BL132+1,BL132)</f>
        <v>128</v>
      </c>
      <c r="BM133" s="12" t="str">
        <f t="shared" si="21"/>
        <v>Bright Lands</v>
      </c>
      <c r="BN133" s="1"/>
      <c r="BO133" s="11" t="s">
        <v>814</v>
      </c>
      <c r="BP133" s="2" t="s">
        <v>785</v>
      </c>
      <c r="BQ133" s="2">
        <f>IF('Race Info'!$BK$124=$BP133,$BQ132+1,$BQ132)</f>
        <v>128</v>
      </c>
      <c r="BR133" s="12" t="str">
        <f t="shared" si="22"/>
        <v>Suel</v>
      </c>
      <c r="BS133" s="1"/>
    </row>
    <row r="134" spans="1:71" ht="12.75" x14ac:dyDescent="0.2">
      <c r="A134" s="11" t="s">
        <v>815</v>
      </c>
      <c r="B134" s="2"/>
      <c r="C134" s="2" t="s">
        <v>135</v>
      </c>
      <c r="D134" s="2" t="s">
        <v>253</v>
      </c>
      <c r="E134" s="2" t="s">
        <v>401</v>
      </c>
      <c r="F134" s="2">
        <v>13</v>
      </c>
      <c r="G134" s="2">
        <v>40</v>
      </c>
      <c r="H134" s="2"/>
      <c r="I134" s="2"/>
      <c r="J134" s="2"/>
      <c r="K134" s="2"/>
      <c r="L134" s="2"/>
      <c r="M134" s="2">
        <v>10</v>
      </c>
      <c r="N134" s="2"/>
      <c r="O134" s="2"/>
      <c r="P134" s="2" t="s">
        <v>816</v>
      </c>
      <c r="Q134" s="2"/>
      <c r="R134" s="2"/>
      <c r="S134" s="2" t="s">
        <v>115</v>
      </c>
      <c r="T134" s="2"/>
      <c r="U134" s="5"/>
      <c r="V134" s="2" t="s">
        <v>161</v>
      </c>
      <c r="W134" s="2" t="s">
        <v>162</v>
      </c>
      <c r="X134" s="2" t="s">
        <v>61</v>
      </c>
      <c r="Y134" s="2"/>
      <c r="Z134" s="2"/>
      <c r="AA134" s="5"/>
      <c r="AB134" s="5"/>
      <c r="AC134" s="5"/>
      <c r="AD134" s="2">
        <v>26</v>
      </c>
      <c r="AE134" s="2">
        <v>4</v>
      </c>
      <c r="AF134" s="2">
        <v>14</v>
      </c>
      <c r="AG134" s="2">
        <v>4</v>
      </c>
      <c r="AH134" s="2">
        <v>8</v>
      </c>
      <c r="AI134" s="2">
        <v>4</v>
      </c>
      <c r="AJ134" s="2" t="s">
        <v>817</v>
      </c>
      <c r="AK134" s="2"/>
      <c r="AL134" s="2" t="s">
        <v>253</v>
      </c>
      <c r="AM134" s="2" t="s">
        <v>151</v>
      </c>
      <c r="AN134" s="2">
        <v>12</v>
      </c>
      <c r="AO134" s="5"/>
      <c r="AP134" s="2">
        <v>4</v>
      </c>
      <c r="AQ134" s="2" t="s">
        <v>71</v>
      </c>
      <c r="AR134" s="2" t="s">
        <v>61</v>
      </c>
      <c r="AS134" s="2" t="s">
        <v>61</v>
      </c>
      <c r="AT134" s="2" t="s">
        <v>61</v>
      </c>
      <c r="AU134" s="5"/>
      <c r="AV134" s="2" t="b">
        <f t="shared" si="15"/>
        <v>1</v>
      </c>
      <c r="AX134" s="2" t="b">
        <v>1</v>
      </c>
      <c r="AY134" s="2" t="s">
        <v>103</v>
      </c>
      <c r="AZ134" s="2">
        <v>110</v>
      </c>
      <c r="BA134" s="2" t="s">
        <v>61</v>
      </c>
      <c r="BB134" s="2" t="b">
        <f>IF(RaceIgnoreSrc,TRUE,HRMM2)</f>
        <v>1</v>
      </c>
      <c r="BC134" s="2"/>
      <c r="BD134" s="2" t="b">
        <f t="shared" si="16"/>
        <v>1</v>
      </c>
      <c r="BE134" s="11">
        <f t="shared" si="23"/>
        <v>85</v>
      </c>
      <c r="BF134" s="2">
        <f t="shared" si="24"/>
        <v>205</v>
      </c>
      <c r="BG134" s="12" t="str">
        <f t="shared" si="25"/>
        <v>Keeper [FF]</v>
      </c>
      <c r="BH134" s="1" t="str">
        <f t="shared" si="20"/>
        <v>Spike Stones, Stone Shape, Wall Of Stone (At Will, Cl 13, Save Dc 12+Spell Lvl)</v>
      </c>
      <c r="BI134" s="1"/>
      <c r="BJ134" s="11" t="s">
        <v>818</v>
      </c>
      <c r="BK134" s="2" t="s">
        <v>787</v>
      </c>
      <c r="BL134" s="2">
        <f>IF('Race Info'!$BK$124=$BK134,BL133+1,BL133)</f>
        <v>129</v>
      </c>
      <c r="BM134" s="12" t="str">
        <f t="shared" si="21"/>
        <v>Crystalmist Mountains</v>
      </c>
      <c r="BN134" s="1"/>
      <c r="BO134" s="11" t="s">
        <v>819</v>
      </c>
      <c r="BP134" s="2" t="s">
        <v>792</v>
      </c>
      <c r="BQ134" s="2">
        <f>IF('Race Info'!$BK$124=$BP134,$BQ133+1,$BQ133)</f>
        <v>128</v>
      </c>
      <c r="BR134" s="12" t="str">
        <f t="shared" si="22"/>
        <v>Touv</v>
      </c>
      <c r="BS134" s="1"/>
    </row>
    <row r="135" spans="1:71" ht="12.75" x14ac:dyDescent="0.2">
      <c r="A135" s="11" t="s">
        <v>820</v>
      </c>
      <c r="B135" s="2"/>
      <c r="C135" s="2" t="s">
        <v>65</v>
      </c>
      <c r="D135" s="2" t="s">
        <v>137</v>
      </c>
      <c r="E135" s="2" t="s">
        <v>207</v>
      </c>
      <c r="F135" s="2"/>
      <c r="G135" s="2">
        <v>30</v>
      </c>
      <c r="H135" s="2"/>
      <c r="I135" s="2"/>
      <c r="J135" s="2"/>
      <c r="K135" s="2"/>
      <c r="L135" s="2"/>
      <c r="M135" s="2"/>
      <c r="N135" s="2"/>
      <c r="O135" s="2"/>
      <c r="P135" s="2" t="s">
        <v>61</v>
      </c>
      <c r="Q135" s="2"/>
      <c r="R135" s="2"/>
      <c r="S135" s="2"/>
      <c r="T135" s="2">
        <v>60</v>
      </c>
      <c r="U135" s="5"/>
      <c r="V135" s="2"/>
      <c r="W135" s="2" t="s">
        <v>61</v>
      </c>
      <c r="X135" s="2" t="s">
        <v>61</v>
      </c>
      <c r="Y135" s="2"/>
      <c r="Z135" s="2"/>
      <c r="AA135" s="5"/>
      <c r="AB135" s="5"/>
      <c r="AC135" s="5"/>
      <c r="AD135" s="2"/>
      <c r="AE135" s="2">
        <v>2</v>
      </c>
      <c r="AF135" s="2">
        <v>2</v>
      </c>
      <c r="AG135" s="2"/>
      <c r="AH135" s="2">
        <v>-2</v>
      </c>
      <c r="AI135" s="2"/>
      <c r="AJ135" s="2"/>
      <c r="AK135" s="2"/>
      <c r="AL135" s="2" t="str">
        <f>IF(HRXPH,"Common, Gith","Gith")</f>
        <v>Common, Gith</v>
      </c>
      <c r="AM135" s="2" t="str">
        <f>IF(HRXPH,"Abyssal, Celestial, Draconic, Infernal, Undercommon","Common, Infernal, Draconic, Undercommon")</f>
        <v>Abyssal, Celestial, Draconic, Infernal, Undercommon</v>
      </c>
      <c r="AN135" s="2"/>
      <c r="AO135" s="5"/>
      <c r="AP135" s="2">
        <v>2</v>
      </c>
      <c r="AQ135" s="2" t="s">
        <v>166</v>
      </c>
      <c r="AR135" s="2" t="s">
        <v>154</v>
      </c>
      <c r="AS135" s="2" t="s">
        <v>821</v>
      </c>
      <c r="AT135" s="2" t="s">
        <v>86</v>
      </c>
      <c r="AU135" s="5"/>
      <c r="AV135" s="2" t="b">
        <f t="shared" si="15"/>
        <v>1</v>
      </c>
      <c r="AX135" s="2" t="b">
        <v>1</v>
      </c>
      <c r="AY135" s="2" t="s">
        <v>121</v>
      </c>
      <c r="AZ135" s="2">
        <v>127</v>
      </c>
      <c r="BA135" s="2" t="s">
        <v>822</v>
      </c>
      <c r="BB135" s="2" t="b">
        <f>IF(RaceIgnoreSrc,TRUE,OR(HRMM,HRXPH))</f>
        <v>1</v>
      </c>
      <c r="BC135" s="2"/>
      <c r="BD135" s="2" t="b">
        <f t="shared" si="16"/>
        <v>1</v>
      </c>
      <c r="BE135" s="11">
        <f t="shared" si="23"/>
        <v>86</v>
      </c>
      <c r="BF135" s="2">
        <f t="shared" si="24"/>
        <v>208</v>
      </c>
      <c r="BG135" s="12" t="str">
        <f t="shared" si="25"/>
        <v>Kenku [MM3]</v>
      </c>
      <c r="BH135" s="1" t="str">
        <f t="shared" si="20"/>
        <v/>
      </c>
      <c r="BI135" s="1"/>
      <c r="BJ135" s="11" t="s">
        <v>823</v>
      </c>
      <c r="BK135" s="2" t="s">
        <v>792</v>
      </c>
      <c r="BL135" s="2">
        <f>IF('Race Info'!$BK$124=$BK135,BL134+1,BL134)</f>
        <v>129</v>
      </c>
      <c r="BM135" s="12" t="str">
        <f t="shared" si="21"/>
        <v>Dullstrand, The</v>
      </c>
      <c r="BN135" s="1"/>
      <c r="BO135" s="11" t="s">
        <v>824</v>
      </c>
      <c r="BP135" s="2" t="s">
        <v>792</v>
      </c>
      <c r="BQ135" s="2">
        <f>IF('Race Info'!$BK$124=$BP135,$BQ134+1,$BQ134)</f>
        <v>128</v>
      </c>
      <c r="BR135" s="12" t="str">
        <f t="shared" si="22"/>
        <v/>
      </c>
      <c r="BS135" s="1"/>
    </row>
    <row r="136" spans="1:71" ht="12.75" x14ac:dyDescent="0.2">
      <c r="A136" s="11" t="s">
        <v>825</v>
      </c>
      <c r="B136" s="2"/>
      <c r="C136" s="2" t="s">
        <v>65</v>
      </c>
      <c r="D136" s="2" t="s">
        <v>137</v>
      </c>
      <c r="E136" s="2" t="s">
        <v>207</v>
      </c>
      <c r="F136" s="2"/>
      <c r="G136" s="2">
        <v>30</v>
      </c>
      <c r="H136" s="2"/>
      <c r="I136" s="2"/>
      <c r="J136" s="2"/>
      <c r="K136" s="2"/>
      <c r="L136" s="2"/>
      <c r="M136" s="2"/>
      <c r="N136" s="2"/>
      <c r="O136" s="2"/>
      <c r="P136" s="2" t="s">
        <v>61</v>
      </c>
      <c r="Q136" s="2"/>
      <c r="R136" s="2"/>
      <c r="S136" s="2"/>
      <c r="T136" s="2">
        <v>60</v>
      </c>
      <c r="U136" s="5"/>
      <c r="V136" s="2"/>
      <c r="W136" s="2" t="s">
        <v>61</v>
      </c>
      <c r="X136" s="2" t="s">
        <v>61</v>
      </c>
      <c r="Y136" s="2"/>
      <c r="Z136" s="2"/>
      <c r="AA136" s="5"/>
      <c r="AB136" s="5"/>
      <c r="AC136" s="5"/>
      <c r="AD136" s="2"/>
      <c r="AE136" s="2">
        <v>6</v>
      </c>
      <c r="AF136" s="2"/>
      <c r="AG136" s="2">
        <v>-2</v>
      </c>
      <c r="AH136" s="2">
        <v>2</v>
      </c>
      <c r="AI136" s="2"/>
      <c r="AJ136" s="2"/>
      <c r="AK136" s="2"/>
      <c r="AL136" s="2" t="str">
        <f>IF(HRXPH,"Common, Gith","Gith")</f>
        <v>Common, Gith</v>
      </c>
      <c r="AM136" s="2" t="str">
        <f>IF(HRXPH,"Abyssal, Celestial, Draconic, Slaad, Undercommon","Common, Slaad, Undercommon")</f>
        <v>Abyssal, Celestial, Draconic, Slaad, Undercommon</v>
      </c>
      <c r="AN136" s="2"/>
      <c r="AO136" s="5"/>
      <c r="AP136" s="2">
        <v>2</v>
      </c>
      <c r="AQ136" s="2" t="s">
        <v>132</v>
      </c>
      <c r="AR136" s="2" t="s">
        <v>154</v>
      </c>
      <c r="AS136" s="2" t="s">
        <v>826</v>
      </c>
      <c r="AT136" s="2" t="s">
        <v>532</v>
      </c>
      <c r="AU136" s="5"/>
      <c r="AV136" s="2" t="b">
        <f t="shared" si="15"/>
        <v>1</v>
      </c>
      <c r="AX136" s="2" t="b">
        <v>1</v>
      </c>
      <c r="AY136" s="2" t="s">
        <v>121</v>
      </c>
      <c r="AZ136" s="2">
        <v>129</v>
      </c>
      <c r="BA136" s="2" t="s">
        <v>822</v>
      </c>
      <c r="BB136" s="2" t="b">
        <f>IF(RaceIgnoreSrc,TRUE,OR(HRMM,HRXPH))</f>
        <v>1</v>
      </c>
      <c r="BC136" s="2"/>
      <c r="BD136" s="2" t="b">
        <f t="shared" si="16"/>
        <v>1</v>
      </c>
      <c r="BE136" s="11">
        <f t="shared" si="23"/>
        <v>87</v>
      </c>
      <c r="BF136" s="2">
        <f t="shared" si="24"/>
        <v>209</v>
      </c>
      <c r="BG136" s="12" t="str">
        <f t="shared" si="25"/>
        <v>Khaasta [FF]</v>
      </c>
      <c r="BH136" s="1" t="str">
        <f t="shared" si="20"/>
        <v/>
      </c>
      <c r="BI136" s="1"/>
      <c r="BJ136" s="11" t="s">
        <v>827</v>
      </c>
      <c r="BK136" s="2" t="s">
        <v>792</v>
      </c>
      <c r="BL136" s="2">
        <f>IF('Race Info'!$BK$124=$BK136,BL135+1,BL135)</f>
        <v>129</v>
      </c>
      <c r="BM136" s="12" t="str">
        <f t="shared" si="21"/>
        <v>Dyvers</v>
      </c>
      <c r="BN136" s="1"/>
      <c r="BO136" s="11" t="s">
        <v>828</v>
      </c>
      <c r="BP136" s="2" t="s">
        <v>792</v>
      </c>
      <c r="BQ136" s="2">
        <f>IF('Race Info'!$BK$124=$BP136,$BQ135+1,$BQ135)</f>
        <v>128</v>
      </c>
      <c r="BR136" s="12" t="str">
        <f t="shared" si="22"/>
        <v/>
      </c>
      <c r="BS136" s="1"/>
    </row>
    <row r="137" spans="1:71" ht="12" customHeight="1" x14ac:dyDescent="0.2">
      <c r="A137" s="11" t="s">
        <v>829</v>
      </c>
      <c r="B137" s="2"/>
      <c r="C137" s="2" t="s">
        <v>101</v>
      </c>
      <c r="D137" s="2" t="s">
        <v>77</v>
      </c>
      <c r="E137" s="2" t="s">
        <v>78</v>
      </c>
      <c r="F137" s="2"/>
      <c r="G137" s="2">
        <v>20</v>
      </c>
      <c r="H137" s="2"/>
      <c r="I137" s="2"/>
      <c r="J137" s="2"/>
      <c r="K137" s="2"/>
      <c r="L137" s="2"/>
      <c r="M137" s="2"/>
      <c r="N137" s="2" t="s">
        <v>61</v>
      </c>
      <c r="O137" s="2"/>
      <c r="P137" s="2" t="s">
        <v>61</v>
      </c>
      <c r="Q137" s="2"/>
      <c r="R137" s="2"/>
      <c r="S137" s="2" t="s">
        <v>115</v>
      </c>
      <c r="T137" s="2"/>
      <c r="U137" s="5"/>
      <c r="V137" s="2"/>
      <c r="W137" s="2" t="s">
        <v>61</v>
      </c>
      <c r="X137" s="2" t="s">
        <v>61</v>
      </c>
      <c r="Y137" s="2"/>
      <c r="Z137" s="2"/>
      <c r="AA137" s="5"/>
      <c r="AB137" s="5"/>
      <c r="AC137" s="5"/>
      <c r="AD137" s="2">
        <v>-2</v>
      </c>
      <c r="AE137" s="2">
        <v>2</v>
      </c>
      <c r="AF137" s="2"/>
      <c r="AG137" s="2">
        <v>-2</v>
      </c>
      <c r="AH137" s="2">
        <v>-2</v>
      </c>
      <c r="AI137" s="2">
        <v>2</v>
      </c>
      <c r="AJ137" s="2" t="s">
        <v>830</v>
      </c>
      <c r="AK137" s="2" t="s">
        <v>831</v>
      </c>
      <c r="AL137" s="2" t="s">
        <v>185</v>
      </c>
      <c r="AM137" s="2" t="s">
        <v>832</v>
      </c>
      <c r="AN137" s="2"/>
      <c r="AO137" s="5"/>
      <c r="AP137" s="2">
        <v>2</v>
      </c>
      <c r="AQ137" s="2" t="s">
        <v>459</v>
      </c>
      <c r="AR137" s="2" t="s">
        <v>61</v>
      </c>
      <c r="AS137" s="2" t="s">
        <v>61</v>
      </c>
      <c r="AT137" s="2" t="s">
        <v>61</v>
      </c>
      <c r="AU137" s="5"/>
      <c r="AV137" s="2" t="b">
        <f t="shared" si="15"/>
        <v>1</v>
      </c>
      <c r="AX137" s="2" t="b">
        <v>1</v>
      </c>
      <c r="AY137" s="2" t="s">
        <v>187</v>
      </c>
      <c r="AZ137" s="2"/>
      <c r="BA137" s="2" t="s">
        <v>61</v>
      </c>
      <c r="BB137" s="2" t="b">
        <f>IF(RaceIgnoreSrc,TRUE,HRUD)</f>
        <v>0</v>
      </c>
      <c r="BC137" s="2"/>
      <c r="BD137" s="2" t="b">
        <f t="shared" si="16"/>
        <v>0</v>
      </c>
      <c r="BE137" s="11">
        <f t="shared" si="23"/>
        <v>87</v>
      </c>
      <c r="BF137" s="2">
        <f t="shared" si="24"/>
        <v>210</v>
      </c>
      <c r="BG137" s="12" t="str">
        <f t="shared" si="25"/>
        <v>Killoren [RotW]</v>
      </c>
      <c r="BH137" s="1" t="str">
        <f t="shared" si="20"/>
        <v/>
      </c>
      <c r="BI137" s="1"/>
      <c r="BJ137" s="11" t="s">
        <v>833</v>
      </c>
      <c r="BK137" s="2" t="s">
        <v>792</v>
      </c>
      <c r="BL137" s="2">
        <f>IF('Race Info'!$BK$124=$BK137,BL136+1,BL136)</f>
        <v>129</v>
      </c>
      <c r="BM137" s="12" t="str">
        <f t="shared" si="21"/>
        <v>Ekbir</v>
      </c>
      <c r="BN137" s="1"/>
      <c r="BO137" s="11" t="s">
        <v>834</v>
      </c>
      <c r="BP137" s="2" t="s">
        <v>787</v>
      </c>
      <c r="BQ137" s="2">
        <f>IF('Race Info'!$BK$124=$BP137,$BQ136+1,$BQ136)</f>
        <v>129</v>
      </c>
      <c r="BR137" s="12" t="str">
        <f t="shared" si="22"/>
        <v/>
      </c>
      <c r="BS137" s="1"/>
    </row>
    <row r="138" spans="1:71" ht="12" customHeight="1" x14ac:dyDescent="0.2">
      <c r="A138" s="11" t="s">
        <v>724</v>
      </c>
      <c r="B138" s="2"/>
      <c r="C138" s="2" t="s">
        <v>65</v>
      </c>
      <c r="D138" s="2" t="s">
        <v>137</v>
      </c>
      <c r="E138" s="2" t="s">
        <v>724</v>
      </c>
      <c r="F138" s="2">
        <f>1+1*(MCCell&gt;=2)</f>
        <v>1</v>
      </c>
      <c r="G138" s="2">
        <v>30</v>
      </c>
      <c r="H138" s="2"/>
      <c r="I138" s="2"/>
      <c r="J138" s="2"/>
      <c r="K138" s="2"/>
      <c r="L138" s="2"/>
      <c r="M138" s="2">
        <f>1*(MCCell&gt;=3)</f>
        <v>0</v>
      </c>
      <c r="N138" s="2"/>
      <c r="O138" s="2"/>
      <c r="P138" s="2" t="s">
        <v>61</v>
      </c>
      <c r="Q138" s="2"/>
      <c r="R138" s="2"/>
      <c r="S138" s="2"/>
      <c r="T138" s="2">
        <v>60</v>
      </c>
      <c r="U138" s="5"/>
      <c r="V138" s="2"/>
      <c r="W138" s="2" t="s">
        <v>61</v>
      </c>
      <c r="X138" s="2" t="s">
        <v>61</v>
      </c>
      <c r="Y138" s="2"/>
      <c r="Z138" s="2"/>
      <c r="AA138" s="5"/>
      <c r="AB138" s="5"/>
      <c r="AC138" s="5"/>
      <c r="AD138" s="2">
        <f>2+2*(MCCell&gt;=3)</f>
        <v>2</v>
      </c>
      <c r="AE138" s="2"/>
      <c r="AF138" s="2">
        <f>2*(MCCell&gt;=2)</f>
        <v>0</v>
      </c>
      <c r="AG138" s="2">
        <v>-2</v>
      </c>
      <c r="AH138" s="2"/>
      <c r="AI138" s="2">
        <v>-2</v>
      </c>
      <c r="AJ138" s="2" t="s">
        <v>835</v>
      </c>
      <c r="AK138" s="2"/>
      <c r="AL138" s="2" t="s">
        <v>724</v>
      </c>
      <c r="AM138" s="2" t="s">
        <v>779</v>
      </c>
      <c r="AN138" s="2"/>
      <c r="AO138" s="5"/>
      <c r="AP138" s="2">
        <f>1*(MCCell&gt;=3)</f>
        <v>0</v>
      </c>
      <c r="AQ138" s="2" t="s">
        <v>71</v>
      </c>
      <c r="AR138" s="2" t="s">
        <v>299</v>
      </c>
      <c r="AS138" s="2" t="s">
        <v>836</v>
      </c>
      <c r="AT138" s="2" t="s">
        <v>837</v>
      </c>
      <c r="AU138" s="5"/>
      <c r="AV138" s="2" t="b">
        <f t="shared" si="15"/>
        <v>1</v>
      </c>
      <c r="AX138" s="2" t="b">
        <v>1</v>
      </c>
      <c r="AY138" s="2" t="s">
        <v>121</v>
      </c>
      <c r="AZ138" s="2">
        <v>130</v>
      </c>
      <c r="BA138" s="2" t="s">
        <v>301</v>
      </c>
      <c r="BB138" s="2" t="b">
        <f>IF(RaceIgnoreSrc,TRUE,OR(HRMM,HRRotW))</f>
        <v>1</v>
      </c>
      <c r="BC138" s="2"/>
      <c r="BD138" s="2" t="b">
        <f t="shared" si="16"/>
        <v>1</v>
      </c>
      <c r="BE138" s="11">
        <f t="shared" si="23"/>
        <v>88</v>
      </c>
      <c r="BF138" s="2">
        <f t="shared" si="24"/>
        <v>212</v>
      </c>
      <c r="BG138" s="12" t="str">
        <f t="shared" si="25"/>
        <v>Kobold [MM]</v>
      </c>
      <c r="BH138" s="1" t="str">
        <f t="shared" si="20"/>
        <v/>
      </c>
      <c r="BI138" s="1"/>
      <c r="BJ138" s="11" t="s">
        <v>838</v>
      </c>
      <c r="BK138" s="2" t="s">
        <v>792</v>
      </c>
      <c r="BL138" s="2">
        <f>IF('Race Info'!$BK$124=$BK138,BL137+1,BL137)</f>
        <v>129</v>
      </c>
      <c r="BM138" s="12" t="str">
        <f t="shared" si="21"/>
        <v>Furyondy</v>
      </c>
      <c r="BN138" s="1"/>
      <c r="BO138" s="11" t="s">
        <v>839</v>
      </c>
      <c r="BP138" s="2" t="s">
        <v>792</v>
      </c>
      <c r="BQ138" s="2">
        <f>IF('Race Info'!$BK$124=$BP138,$BQ137+1,$BQ137)</f>
        <v>129</v>
      </c>
      <c r="BR138" s="12" t="str">
        <f t="shared" si="22"/>
        <v/>
      </c>
      <c r="BS138" s="1"/>
    </row>
    <row r="139" spans="1:71" ht="12.75" x14ac:dyDescent="0.2">
      <c r="A139" s="11" t="s">
        <v>840</v>
      </c>
      <c r="B139" s="2"/>
      <c r="C139" s="2" t="s">
        <v>65</v>
      </c>
      <c r="D139" s="2" t="s">
        <v>137</v>
      </c>
      <c r="E139" s="2" t="s">
        <v>724</v>
      </c>
      <c r="F139" s="2">
        <v>2</v>
      </c>
      <c r="G139" s="2">
        <v>30</v>
      </c>
      <c r="H139" s="2"/>
      <c r="I139" s="2"/>
      <c r="J139" s="2"/>
      <c r="K139" s="2"/>
      <c r="L139" s="2"/>
      <c r="M139" s="2">
        <v>2</v>
      </c>
      <c r="N139" s="2"/>
      <c r="O139" s="2"/>
      <c r="P139" s="2" t="s">
        <v>61</v>
      </c>
      <c r="Q139" s="2"/>
      <c r="R139" s="2"/>
      <c r="S139" s="2"/>
      <c r="T139" s="2">
        <v>60</v>
      </c>
      <c r="U139" s="5"/>
      <c r="V139" s="2"/>
      <c r="W139" s="2" t="s">
        <v>61</v>
      </c>
      <c r="X139" s="2" t="s">
        <v>61</v>
      </c>
      <c r="Y139" s="2"/>
      <c r="Z139" s="2"/>
      <c r="AA139" s="5"/>
      <c r="AB139" s="5"/>
      <c r="AC139" s="5"/>
      <c r="AD139" s="2">
        <v>6</v>
      </c>
      <c r="AE139" s="2">
        <v>2</v>
      </c>
      <c r="AF139" s="2">
        <v>4</v>
      </c>
      <c r="AG139" s="2"/>
      <c r="AH139" s="2"/>
      <c r="AI139" s="2"/>
      <c r="AJ139" s="2" t="s">
        <v>835</v>
      </c>
      <c r="AK139" s="2"/>
      <c r="AL139" s="2" t="s">
        <v>841</v>
      </c>
      <c r="AM139" s="2" t="s">
        <v>808</v>
      </c>
      <c r="AN139" s="2">
        <v>2</v>
      </c>
      <c r="AO139" s="5"/>
      <c r="AP139" s="2">
        <v>2</v>
      </c>
      <c r="AQ139" s="2" t="s">
        <v>71</v>
      </c>
      <c r="AR139" s="2" t="s">
        <v>61</v>
      </c>
      <c r="AS139" s="2" t="s">
        <v>61</v>
      </c>
      <c r="AT139" s="2" t="s">
        <v>61</v>
      </c>
      <c r="AU139" s="5"/>
      <c r="AV139" s="2" t="b">
        <f t="shared" si="15"/>
        <v>1</v>
      </c>
      <c r="AX139" s="2" t="b">
        <v>1</v>
      </c>
      <c r="AY139" s="2" t="s">
        <v>133</v>
      </c>
      <c r="AZ139" s="2">
        <v>62</v>
      </c>
      <c r="BA139" s="2" t="s">
        <v>61</v>
      </c>
      <c r="BB139" s="2" t="b">
        <f>IF(RaceIgnoreSrc,TRUE,HRMM3)</f>
        <v>1</v>
      </c>
      <c r="BC139" s="2"/>
      <c r="BD139" s="2" t="b">
        <f t="shared" si="16"/>
        <v>1</v>
      </c>
      <c r="BE139" s="11">
        <f t="shared" si="23"/>
        <v>89</v>
      </c>
      <c r="BF139" s="2">
        <f t="shared" si="24"/>
        <v>215</v>
      </c>
      <c r="BG139" s="12" t="str">
        <f t="shared" si="25"/>
        <v>Kuo-Toa [MM]</v>
      </c>
      <c r="BH139" s="1" t="str">
        <f t="shared" si="20"/>
        <v/>
      </c>
      <c r="BI139" s="1"/>
      <c r="BJ139" s="11" t="s">
        <v>842</v>
      </c>
      <c r="BK139" s="2" t="s">
        <v>790</v>
      </c>
      <c r="BL139" s="2">
        <f>IF('Race Info'!$BK$124=$BK139,BL138+1,BL138)</f>
        <v>129</v>
      </c>
      <c r="BM139" s="12" t="str">
        <f t="shared" si="21"/>
        <v>Geoff</v>
      </c>
      <c r="BN139" s="1"/>
      <c r="BO139" s="11" t="s">
        <v>843</v>
      </c>
      <c r="BP139" s="2" t="s">
        <v>792</v>
      </c>
      <c r="BQ139" s="2">
        <f>IF('Race Info'!$BK$124=$BP139,$BQ138+1,$BQ138)</f>
        <v>129</v>
      </c>
      <c r="BR139" s="12" t="str">
        <f t="shared" si="22"/>
        <v/>
      </c>
      <c r="BS139" s="1"/>
    </row>
    <row r="140" spans="1:71" ht="12.75" x14ac:dyDescent="0.2">
      <c r="A140" s="11" t="s">
        <v>844</v>
      </c>
      <c r="B140" s="2"/>
      <c r="C140" s="2" t="s">
        <v>101</v>
      </c>
      <c r="D140" s="2" t="s">
        <v>137</v>
      </c>
      <c r="E140" s="2" t="s">
        <v>678</v>
      </c>
      <c r="F140" s="2"/>
      <c r="G140" s="2">
        <v>20</v>
      </c>
      <c r="H140" s="2"/>
      <c r="I140" s="2"/>
      <c r="J140" s="2"/>
      <c r="K140" s="2"/>
      <c r="L140" s="2"/>
      <c r="M140" s="2"/>
      <c r="N140" s="2"/>
      <c r="O140" s="2"/>
      <c r="P140" s="2" t="s">
        <v>845</v>
      </c>
      <c r="Q140" s="2"/>
      <c r="R140" s="2"/>
      <c r="S140" s="2" t="s">
        <v>115</v>
      </c>
      <c r="T140" s="2"/>
      <c r="U140" s="5"/>
      <c r="V140" s="2" t="s">
        <v>846</v>
      </c>
      <c r="W140" s="2" t="s">
        <v>61</v>
      </c>
      <c r="X140" s="2" t="s">
        <v>61</v>
      </c>
      <c r="Y140" s="2"/>
      <c r="Z140" s="2"/>
      <c r="AA140" s="5"/>
      <c r="AB140" s="5"/>
      <c r="AC140" s="5"/>
      <c r="AD140" s="2">
        <v>-2</v>
      </c>
      <c r="AE140" s="2">
        <v>2</v>
      </c>
      <c r="AF140" s="2">
        <v>2</v>
      </c>
      <c r="AG140" s="2"/>
      <c r="AH140" s="2"/>
      <c r="AI140" s="2">
        <v>2</v>
      </c>
      <c r="AJ140" s="2" t="s">
        <v>268</v>
      </c>
      <c r="AK140" s="2"/>
      <c r="AL140" s="2" t="s">
        <v>847</v>
      </c>
      <c r="AM140" s="2" t="s">
        <v>848</v>
      </c>
      <c r="AN140" s="2"/>
      <c r="AO140" s="5"/>
      <c r="AP140" s="2">
        <v>1</v>
      </c>
      <c r="AQ140" s="2" t="s">
        <v>459</v>
      </c>
      <c r="AR140" s="2" t="s">
        <v>307</v>
      </c>
      <c r="AS140" s="2" t="s">
        <v>573</v>
      </c>
      <c r="AT140" s="2" t="s">
        <v>849</v>
      </c>
      <c r="AU140" s="5"/>
      <c r="AV140" s="2" t="b">
        <f t="shared" si="15"/>
        <v>1</v>
      </c>
      <c r="AX140" s="2" t="b">
        <v>1</v>
      </c>
      <c r="AY140" s="2" t="s">
        <v>523</v>
      </c>
      <c r="AZ140" s="2">
        <v>86</v>
      </c>
      <c r="BA140" s="2" t="s">
        <v>61</v>
      </c>
      <c r="BB140" s="2" t="b">
        <f>IF(RaceIgnoreSrc,TRUE,HRRoS)</f>
        <v>1</v>
      </c>
      <c r="BC140" s="2"/>
      <c r="BD140" s="2" t="b">
        <f t="shared" si="16"/>
        <v>1</v>
      </c>
      <c r="BE140" s="11">
        <f t="shared" si="23"/>
        <v>90</v>
      </c>
      <c r="BF140" s="2">
        <f t="shared" si="24"/>
        <v>217</v>
      </c>
      <c r="BG140" s="12" t="str">
        <f t="shared" si="25"/>
        <v>Kyton (Chain Devil) [MM]</v>
      </c>
      <c r="BH140" s="1" t="str">
        <f t="shared" si="20"/>
        <v>Entropic Shield</v>
      </c>
      <c r="BI140" s="1"/>
      <c r="BJ140" s="11" t="s">
        <v>850</v>
      </c>
      <c r="BK140" s="2" t="s">
        <v>851</v>
      </c>
      <c r="BL140" s="2">
        <f>IF('Race Info'!$BK$124=$BK140,BL139+1,BL139)</f>
        <v>129</v>
      </c>
      <c r="BM140" s="12" t="str">
        <f t="shared" si="21"/>
        <v>Gran March</v>
      </c>
      <c r="BN140" s="1"/>
      <c r="BO140" s="11" t="s">
        <v>852</v>
      </c>
      <c r="BP140" s="2" t="s">
        <v>792</v>
      </c>
      <c r="BQ140" s="2">
        <f>IF('Race Info'!$BK$124=$BP140,$BQ139+1,$BQ139)</f>
        <v>129</v>
      </c>
      <c r="BR140" s="12" t="str">
        <f t="shared" si="22"/>
        <v/>
      </c>
      <c r="BS140" s="1"/>
    </row>
    <row r="141" spans="1:71" ht="12.75" x14ac:dyDescent="0.2">
      <c r="A141" s="11" t="s">
        <v>853</v>
      </c>
      <c r="B141" s="2"/>
      <c r="C141" s="2" t="s">
        <v>101</v>
      </c>
      <c r="D141" s="2" t="s">
        <v>137</v>
      </c>
      <c r="E141" s="2" t="s">
        <v>678</v>
      </c>
      <c r="F141" s="2"/>
      <c r="G141" s="2">
        <v>20</v>
      </c>
      <c r="H141" s="2"/>
      <c r="I141" s="2"/>
      <c r="J141" s="2"/>
      <c r="K141" s="2"/>
      <c r="L141" s="2"/>
      <c r="M141" s="2"/>
      <c r="N141" s="2"/>
      <c r="O141" s="2"/>
      <c r="P141" s="2" t="s">
        <v>854</v>
      </c>
      <c r="Q141" s="2"/>
      <c r="R141" s="2"/>
      <c r="S141" s="2"/>
      <c r="T141" s="2">
        <v>60</v>
      </c>
      <c r="U141" s="5"/>
      <c r="V141" s="2"/>
      <c r="W141" s="2" t="s">
        <v>61</v>
      </c>
      <c r="X141" s="2" t="s">
        <v>61</v>
      </c>
      <c r="Y141" s="2">
        <f>11+ClassLvl</f>
        <v>11</v>
      </c>
      <c r="Z141" s="2"/>
      <c r="AA141" s="5"/>
      <c r="AB141" s="5"/>
      <c r="AC141" s="5"/>
      <c r="AD141" s="2">
        <v>-2</v>
      </c>
      <c r="AE141" s="2">
        <v>2</v>
      </c>
      <c r="AF141" s="2"/>
      <c r="AG141" s="2"/>
      <c r="AH141" s="2">
        <v>2</v>
      </c>
      <c r="AI141" s="2">
        <v>2</v>
      </c>
      <c r="AJ141" s="2" t="s">
        <v>855</v>
      </c>
      <c r="AK141" s="2"/>
      <c r="AL141" s="2" t="s">
        <v>856</v>
      </c>
      <c r="AM141" s="2" t="s">
        <v>857</v>
      </c>
      <c r="AN141" s="2">
        <v>1</v>
      </c>
      <c r="AO141" s="5"/>
      <c r="AP141" s="2">
        <v>3</v>
      </c>
      <c r="AQ141" s="2" t="s">
        <v>374</v>
      </c>
      <c r="AR141" s="2" t="s">
        <v>858</v>
      </c>
      <c r="AS141" s="2" t="s">
        <v>859</v>
      </c>
      <c r="AT141" s="2" t="s">
        <v>860</v>
      </c>
      <c r="AU141" s="5"/>
      <c r="AV141" s="2" t="b">
        <f t="shared" si="15"/>
        <v>1</v>
      </c>
      <c r="AX141" s="2" t="b">
        <v>1</v>
      </c>
      <c r="AY141" s="2" t="s">
        <v>541</v>
      </c>
      <c r="AZ141" s="2"/>
      <c r="BA141" s="2" t="s">
        <v>542</v>
      </c>
      <c r="BB141" s="2" t="b">
        <f>IF(RaceIgnoreSrc,TRUE,HRPGtF)</f>
        <v>0</v>
      </c>
      <c r="BC141" s="2"/>
      <c r="BD141" s="2" t="b">
        <f t="shared" si="16"/>
        <v>0</v>
      </c>
      <c r="BE141" s="11">
        <f t="shared" si="23"/>
        <v>90</v>
      </c>
      <c r="BF141" s="2">
        <f t="shared" si="24"/>
        <v>218</v>
      </c>
      <c r="BG141" s="12" t="str">
        <f t="shared" si="25"/>
        <v>Lizardfolk [MM]</v>
      </c>
      <c r="BH141" s="1" t="str">
        <f t="shared" si="20"/>
        <v>Blindness/Deafness, Blur, Disguise Self</v>
      </c>
      <c r="BI141" s="1"/>
      <c r="BJ141" s="11" t="s">
        <v>861</v>
      </c>
      <c r="BK141" s="2" t="s">
        <v>785</v>
      </c>
      <c r="BL141" s="2">
        <f>IF('Race Info'!$BK$124=$BK141,BL140+1,BL140)</f>
        <v>129</v>
      </c>
      <c r="BM141" s="12" t="str">
        <f t="shared" si="21"/>
        <v>Greyhawk</v>
      </c>
      <c r="BN141" s="1"/>
      <c r="BO141" s="11" t="s">
        <v>862</v>
      </c>
      <c r="BP141" s="2" t="s">
        <v>792</v>
      </c>
      <c r="BQ141" s="2">
        <f>IF('Race Info'!$BK$124=$BP141,$BQ140+1,$BQ140)</f>
        <v>129</v>
      </c>
      <c r="BR141" s="12" t="str">
        <f t="shared" si="22"/>
        <v/>
      </c>
      <c r="BS141" s="1"/>
    </row>
    <row r="142" spans="1:71" ht="12.75" x14ac:dyDescent="0.2">
      <c r="A142" s="11" t="s">
        <v>863</v>
      </c>
      <c r="B142" s="2"/>
      <c r="C142" s="2" t="s">
        <v>101</v>
      </c>
      <c r="D142" s="2" t="s">
        <v>137</v>
      </c>
      <c r="E142" s="2" t="s">
        <v>678</v>
      </c>
      <c r="F142" s="2"/>
      <c r="G142" s="2">
        <v>20</v>
      </c>
      <c r="H142" s="2"/>
      <c r="I142" s="2"/>
      <c r="J142" s="2"/>
      <c r="K142" s="2"/>
      <c r="L142" s="2"/>
      <c r="M142" s="2"/>
      <c r="N142" s="2"/>
      <c r="O142" s="2"/>
      <c r="P142" s="2" t="s">
        <v>864</v>
      </c>
      <c r="Q142" s="2"/>
      <c r="R142" s="2"/>
      <c r="S142" s="2" t="s">
        <v>115</v>
      </c>
      <c r="T142" s="2"/>
      <c r="U142" s="5"/>
      <c r="V142" s="2"/>
      <c r="W142" s="2" t="s">
        <v>61</v>
      </c>
      <c r="X142" s="2" t="s">
        <v>61</v>
      </c>
      <c r="Y142" s="2"/>
      <c r="Z142" s="2"/>
      <c r="AA142" s="5"/>
      <c r="AB142" s="5"/>
      <c r="AC142" s="5"/>
      <c r="AD142" s="2">
        <v>-2</v>
      </c>
      <c r="AE142" s="2"/>
      <c r="AF142" s="2">
        <v>2</v>
      </c>
      <c r="AG142" s="2"/>
      <c r="AH142" s="2"/>
      <c r="AI142" s="2"/>
      <c r="AJ142" s="2" t="s">
        <v>865</v>
      </c>
      <c r="AK142" s="2"/>
      <c r="AL142" s="2" t="s">
        <v>866</v>
      </c>
      <c r="AM142" s="2" t="s">
        <v>867</v>
      </c>
      <c r="AN142" s="2"/>
      <c r="AO142" s="5"/>
      <c r="AP142" s="2"/>
      <c r="AQ142" s="2" t="s">
        <v>868</v>
      </c>
      <c r="AR142" s="2" t="s">
        <v>672</v>
      </c>
      <c r="AS142" s="2" t="s">
        <v>869</v>
      </c>
      <c r="AT142" s="2" t="s">
        <v>870</v>
      </c>
      <c r="AU142" s="5"/>
      <c r="AV142" s="2" t="b">
        <f t="shared" ref="AV142:AV208" si="26">OR(NOT(HRLivingGreyhawk),$AX142)</f>
        <v>1</v>
      </c>
      <c r="AX142" s="2" t="b">
        <v>1</v>
      </c>
      <c r="AY142" s="2" t="s">
        <v>121</v>
      </c>
      <c r="AZ142" s="2">
        <v>132</v>
      </c>
      <c r="BA142" s="2" t="s">
        <v>72</v>
      </c>
      <c r="BB142" s="2" t="b">
        <f>IF(RaceIgnoreSrc,TRUE,OR(HRMM,HRRoF))</f>
        <v>1</v>
      </c>
      <c r="BC142" s="2"/>
      <c r="BD142" s="2" t="b">
        <f t="shared" ref="BD142:BD208" si="27">AND($AV142,$BB142)</f>
        <v>1</v>
      </c>
      <c r="BE142" s="11">
        <f t="shared" si="23"/>
        <v>91</v>
      </c>
      <c r="BF142" s="2">
        <f t="shared" si="24"/>
        <v>219</v>
      </c>
      <c r="BG142" s="12" t="str">
        <f t="shared" si="25"/>
        <v>Lizardfolk, Blackscale [MM3]</v>
      </c>
      <c r="BH142" s="1" t="str">
        <f t="shared" si="20"/>
        <v>Speak With Animals (Burrowing)</v>
      </c>
      <c r="BI142" s="1"/>
      <c r="BJ142" s="11" t="s">
        <v>871</v>
      </c>
      <c r="BK142" s="2" t="s">
        <v>787</v>
      </c>
      <c r="BL142" s="2">
        <f>IF('Race Info'!$BK$124=$BK142,BL141+1,BL141)</f>
        <v>130</v>
      </c>
      <c r="BM142" s="12" t="str">
        <f t="shared" si="21"/>
        <v>Highfolk</v>
      </c>
      <c r="BN142" s="1"/>
      <c r="BO142" s="11" t="s">
        <v>872</v>
      </c>
      <c r="BP142" s="2" t="s">
        <v>792</v>
      </c>
      <c r="BQ142" s="2">
        <f>IF('Race Info'!$BK$124=$BP142,$BQ141+1,$BQ141)</f>
        <v>129</v>
      </c>
      <c r="BR142" s="12" t="str">
        <f t="shared" si="22"/>
        <v/>
      </c>
      <c r="BS142" s="1"/>
    </row>
    <row r="143" spans="1:71" ht="12.75" x14ac:dyDescent="0.2">
      <c r="A143" s="11" t="s">
        <v>873</v>
      </c>
      <c r="B143" s="2"/>
      <c r="C143" s="2" t="s">
        <v>101</v>
      </c>
      <c r="D143" s="2" t="s">
        <v>137</v>
      </c>
      <c r="E143" s="2" t="s">
        <v>678</v>
      </c>
      <c r="F143" s="2"/>
      <c r="G143" s="2">
        <v>20</v>
      </c>
      <c r="H143" s="2"/>
      <c r="I143" s="2"/>
      <c r="J143" s="2"/>
      <c r="K143" s="2"/>
      <c r="L143" s="2"/>
      <c r="M143" s="2"/>
      <c r="N143" s="2"/>
      <c r="O143" s="2"/>
      <c r="P143" s="2" t="s">
        <v>874</v>
      </c>
      <c r="Q143" s="2"/>
      <c r="R143" s="2"/>
      <c r="S143" s="2" t="s">
        <v>115</v>
      </c>
      <c r="T143" s="2"/>
      <c r="U143" s="5"/>
      <c r="V143" s="2"/>
      <c r="W143" s="2" t="s">
        <v>61</v>
      </c>
      <c r="X143" s="2" t="s">
        <v>61</v>
      </c>
      <c r="Y143" s="2"/>
      <c r="Z143" s="2"/>
      <c r="AA143" s="5"/>
      <c r="AB143" s="5"/>
      <c r="AC143" s="5"/>
      <c r="AD143" s="2">
        <v>-2</v>
      </c>
      <c r="AE143" s="2"/>
      <c r="AF143" s="2">
        <v>2</v>
      </c>
      <c r="AG143" s="2"/>
      <c r="AH143" s="2"/>
      <c r="AI143" s="2"/>
      <c r="AJ143" s="2" t="s">
        <v>875</v>
      </c>
      <c r="AK143" s="2"/>
      <c r="AL143" s="2" t="s">
        <v>847</v>
      </c>
      <c r="AM143" s="2" t="s">
        <v>876</v>
      </c>
      <c r="AN143" s="2"/>
      <c r="AO143" s="5"/>
      <c r="AP143" s="2"/>
      <c r="AQ143" s="2" t="s">
        <v>504</v>
      </c>
      <c r="AR143" s="2" t="s">
        <v>672</v>
      </c>
      <c r="AS143" s="2" t="s">
        <v>877</v>
      </c>
      <c r="AT143" s="2" t="s">
        <v>860</v>
      </c>
      <c r="AU143" s="5"/>
      <c r="AV143" s="2" t="b">
        <f t="shared" si="26"/>
        <v>1</v>
      </c>
      <c r="AX143" s="2" t="b">
        <v>1</v>
      </c>
      <c r="AY143" s="2" t="s">
        <v>406</v>
      </c>
      <c r="AZ143" s="2"/>
      <c r="BA143" s="2" t="s">
        <v>61</v>
      </c>
      <c r="BB143" s="2" t="b">
        <f>IF(RaceIgnoreSrc,TRUE,HRFrost)</f>
        <v>1</v>
      </c>
      <c r="BC143" s="2"/>
      <c r="BD143" s="2" t="b">
        <f t="shared" si="27"/>
        <v>1</v>
      </c>
      <c r="BE143" s="11">
        <f t="shared" si="23"/>
        <v>92</v>
      </c>
      <c r="BF143" s="2">
        <f t="shared" si="24"/>
        <v>220</v>
      </c>
      <c r="BG143" s="12" t="str">
        <f t="shared" si="25"/>
        <v>Lizardfolk, Poison Dusk [MM3]</v>
      </c>
      <c r="BH143" s="1" t="str">
        <f t="shared" si="20"/>
        <v>Speak With Animals (Arctic)</v>
      </c>
      <c r="BI143" s="1"/>
      <c r="BJ143" s="11" t="s">
        <v>878</v>
      </c>
      <c r="BK143" s="2" t="s">
        <v>851</v>
      </c>
      <c r="BL143" s="2">
        <f>IF('Race Info'!$BK$124=$BK143,BL142+1,BL142)</f>
        <v>130</v>
      </c>
      <c r="BM143" s="12" t="str">
        <f t="shared" si="21"/>
        <v>Keoland</v>
      </c>
      <c r="BN143" s="1"/>
      <c r="BO143" s="11" t="s">
        <v>879</v>
      </c>
      <c r="BP143" s="2" t="s">
        <v>792</v>
      </c>
      <c r="BQ143" s="2">
        <f>IF('Race Info'!$BK$124=$BP143,$BQ142+1,$BQ142)</f>
        <v>129</v>
      </c>
      <c r="BR143" s="12" t="str">
        <f t="shared" si="22"/>
        <v/>
      </c>
      <c r="BS143" s="1"/>
    </row>
    <row r="144" spans="1:71" ht="12.75" x14ac:dyDescent="0.2">
      <c r="A144" s="11" t="s">
        <v>880</v>
      </c>
      <c r="B144" s="2"/>
      <c r="C144" s="2" t="s">
        <v>101</v>
      </c>
      <c r="D144" s="2" t="s">
        <v>137</v>
      </c>
      <c r="E144" s="2" t="s">
        <v>678</v>
      </c>
      <c r="F144" s="2"/>
      <c r="G144" s="2">
        <v>20</v>
      </c>
      <c r="H144" s="2"/>
      <c r="I144" s="2"/>
      <c r="J144" s="2"/>
      <c r="K144" s="2"/>
      <c r="L144" s="2"/>
      <c r="M144" s="2"/>
      <c r="N144" s="2"/>
      <c r="O144" s="2"/>
      <c r="P144" s="2" t="str">
        <f>"Speak With Animals (burrowing)" &amp;IF(Cha&gt;10,", dancing lights, ghost sound (DC " &amp; 10+ChaMod &amp; "), prestidigitation.","")</f>
        <v>Speak With Animals (burrowing)</v>
      </c>
      <c r="Q144" s="2"/>
      <c r="R144" s="2"/>
      <c r="S144" s="2" t="s">
        <v>115</v>
      </c>
      <c r="T144" s="2"/>
      <c r="U144" s="5"/>
      <c r="V144" s="2"/>
      <c r="W144" s="2" t="s">
        <v>61</v>
      </c>
      <c r="X144" s="2" t="s">
        <v>61</v>
      </c>
      <c r="Y144" s="2"/>
      <c r="Z144" s="2"/>
      <c r="AA144" s="5"/>
      <c r="AB144" s="5"/>
      <c r="AC144" s="5"/>
      <c r="AD144" s="2">
        <v>-2</v>
      </c>
      <c r="AE144" s="2"/>
      <c r="AF144" s="2">
        <v>2</v>
      </c>
      <c r="AG144" s="2"/>
      <c r="AH144" s="2"/>
      <c r="AI144" s="2"/>
      <c r="AJ144" s="2" t="s">
        <v>875</v>
      </c>
      <c r="AK144" s="2"/>
      <c r="AL144" s="2" t="s">
        <v>847</v>
      </c>
      <c r="AM144" s="2" t="s">
        <v>876</v>
      </c>
      <c r="AN144" s="2"/>
      <c r="AO144" s="5"/>
      <c r="AP144" s="2"/>
      <c r="AQ144" s="2" t="s">
        <v>504</v>
      </c>
      <c r="AR144" s="2" t="s">
        <v>672</v>
      </c>
      <c r="AS144" s="2" t="s">
        <v>877</v>
      </c>
      <c r="AT144" s="2" t="s">
        <v>860</v>
      </c>
      <c r="AU144" s="5"/>
      <c r="AV144" s="2" t="b">
        <f t="shared" si="26"/>
        <v>1</v>
      </c>
      <c r="AX144" s="2" t="b">
        <v>1</v>
      </c>
      <c r="AY144" s="2" t="s">
        <v>554</v>
      </c>
      <c r="AZ144" s="2"/>
      <c r="BA144" s="2" t="s">
        <v>61</v>
      </c>
      <c r="BB144" s="2" t="b">
        <v>1</v>
      </c>
      <c r="BC144" s="2"/>
      <c r="BD144" s="2" t="b">
        <f t="shared" si="27"/>
        <v>1</v>
      </c>
      <c r="BE144" s="11">
        <f t="shared" si="23"/>
        <v>93</v>
      </c>
      <c r="BF144" s="2">
        <f t="shared" si="24"/>
        <v>221</v>
      </c>
      <c r="BG144" s="12" t="str">
        <f t="shared" si="25"/>
        <v>Lizardfolk, Viletooth [DrM]</v>
      </c>
      <c r="BH144" s="1" t="str">
        <f t="shared" si="20"/>
        <v>Speak With Animals (Burrowing)</v>
      </c>
      <c r="BI144" s="1"/>
      <c r="BJ144" s="11" t="s">
        <v>881</v>
      </c>
      <c r="BK144" s="2" t="s">
        <v>787</v>
      </c>
      <c r="BL144" s="2">
        <f>IF('Race Info'!$BK$124=$BK144,BL143+1,BL143)</f>
        <v>131</v>
      </c>
      <c r="BM144" s="12" t="str">
        <f t="shared" si="21"/>
        <v>Ket</v>
      </c>
      <c r="BN144" s="1"/>
      <c r="BO144" s="11" t="s">
        <v>882</v>
      </c>
      <c r="BP144" s="2" t="s">
        <v>792</v>
      </c>
      <c r="BQ144" s="2">
        <f>IF('Race Info'!$BK$124=$BP144,$BQ143+1,$BQ143)</f>
        <v>129</v>
      </c>
      <c r="BR144" s="12" t="str">
        <f t="shared" si="22"/>
        <v/>
      </c>
      <c r="BS144" s="1"/>
    </row>
    <row r="145" spans="1:71" ht="12.75" x14ac:dyDescent="0.2">
      <c r="A145" s="11" t="s">
        <v>883</v>
      </c>
      <c r="B145" s="2"/>
      <c r="C145" s="2" t="s">
        <v>101</v>
      </c>
      <c r="D145" s="2" t="s">
        <v>137</v>
      </c>
      <c r="E145" s="2" t="s">
        <v>884</v>
      </c>
      <c r="F145" s="2"/>
      <c r="G145" s="2">
        <v>20</v>
      </c>
      <c r="H145" s="2"/>
      <c r="I145" s="2"/>
      <c r="J145" s="2"/>
      <c r="K145" s="2"/>
      <c r="L145" s="2"/>
      <c r="M145" s="2"/>
      <c r="N145" s="2"/>
      <c r="O145" s="2"/>
      <c r="P145" s="2" t="s">
        <v>864</v>
      </c>
      <c r="Q145" s="2"/>
      <c r="R145" s="2"/>
      <c r="S145" s="2" t="s">
        <v>115</v>
      </c>
      <c r="T145" s="2"/>
      <c r="U145" s="5"/>
      <c r="V145" s="2"/>
      <c r="W145" s="2" t="s">
        <v>61</v>
      </c>
      <c r="X145" s="2" t="s">
        <v>61</v>
      </c>
      <c r="Y145" s="2"/>
      <c r="Z145" s="2"/>
      <c r="AA145" s="5"/>
      <c r="AB145" s="5"/>
      <c r="AC145" s="5"/>
      <c r="AD145" s="2">
        <v>-2</v>
      </c>
      <c r="AE145" s="2"/>
      <c r="AF145" s="2">
        <v>2</v>
      </c>
      <c r="AG145" s="2"/>
      <c r="AH145" s="2"/>
      <c r="AI145" s="2"/>
      <c r="AJ145" s="2" t="s">
        <v>885</v>
      </c>
      <c r="AK145" s="2"/>
      <c r="AL145" s="2" t="s">
        <v>847</v>
      </c>
      <c r="AM145" s="2" t="s">
        <v>876</v>
      </c>
      <c r="AN145" s="2"/>
      <c r="AO145" s="5"/>
      <c r="AP145" s="2"/>
      <c r="AQ145" s="2" t="s">
        <v>71</v>
      </c>
      <c r="AR145" s="2" t="s">
        <v>61</v>
      </c>
      <c r="AS145" s="2" t="s">
        <v>61</v>
      </c>
      <c r="AT145" s="2" t="s">
        <v>61</v>
      </c>
      <c r="AU145" s="5"/>
      <c r="AV145" s="2" t="b">
        <f t="shared" si="26"/>
        <v>1</v>
      </c>
      <c r="AX145" s="2" t="b">
        <v>1</v>
      </c>
      <c r="AY145" s="2" t="s">
        <v>535</v>
      </c>
      <c r="AZ145" s="2"/>
      <c r="BA145" s="2" t="s">
        <v>61</v>
      </c>
      <c r="BB145" s="2" t="b">
        <f>IF(RaceIgnoreSrc,TRUE,HRDrM)</f>
        <v>1</v>
      </c>
      <c r="BC145" s="2"/>
      <c r="BD145" s="2" t="b">
        <f t="shared" si="27"/>
        <v>1</v>
      </c>
      <c r="BE145" s="11">
        <f t="shared" si="23"/>
        <v>94</v>
      </c>
      <c r="BF145" s="2">
        <f t="shared" si="24"/>
        <v>222</v>
      </c>
      <c r="BG145" s="12" t="str">
        <f t="shared" si="25"/>
        <v>Locathah [MM]</v>
      </c>
      <c r="BH145" s="1" t="str">
        <f t="shared" si="20"/>
        <v>Speak With Animals (Burrowing)</v>
      </c>
      <c r="BI145" s="1"/>
      <c r="BJ145" s="11" t="s">
        <v>886</v>
      </c>
      <c r="BK145" s="2" t="s">
        <v>785</v>
      </c>
      <c r="BL145" s="2">
        <f>IF('Race Info'!$BK$124=$BK145,BL144+1,BL144)</f>
        <v>131</v>
      </c>
      <c r="BM145" s="12" t="str">
        <f t="shared" si="21"/>
        <v>Lordship of the Isles</v>
      </c>
      <c r="BN145" s="1"/>
      <c r="BO145" s="11" t="s">
        <v>887</v>
      </c>
      <c r="BP145" s="2" t="s">
        <v>792</v>
      </c>
      <c r="BQ145" s="2">
        <f>IF('Race Info'!$BK$124=$BP145,$BQ144+1,$BQ144)</f>
        <v>129</v>
      </c>
      <c r="BR145" s="12" t="str">
        <f t="shared" si="22"/>
        <v/>
      </c>
      <c r="BS145" s="1"/>
    </row>
    <row r="146" spans="1:71" ht="12.75" x14ac:dyDescent="0.2">
      <c r="A146" s="11" t="s">
        <v>888</v>
      </c>
      <c r="B146" s="2"/>
      <c r="C146" s="2" t="s">
        <v>101</v>
      </c>
      <c r="D146" s="2" t="s">
        <v>137</v>
      </c>
      <c r="E146" s="2" t="s">
        <v>678</v>
      </c>
      <c r="F146" s="2"/>
      <c r="G146" s="2">
        <v>20</v>
      </c>
      <c r="H146" s="2"/>
      <c r="I146" s="2"/>
      <c r="J146" s="2"/>
      <c r="K146" s="2"/>
      <c r="L146" s="2"/>
      <c r="M146" s="2"/>
      <c r="N146" s="2"/>
      <c r="O146" s="2"/>
      <c r="P146" s="2" t="s">
        <v>854</v>
      </c>
      <c r="Q146" s="2"/>
      <c r="R146" s="2"/>
      <c r="S146" s="2" t="s">
        <v>115</v>
      </c>
      <c r="T146" s="2">
        <v>120</v>
      </c>
      <c r="U146" s="5"/>
      <c r="V146" s="2"/>
      <c r="W146" s="2" t="s">
        <v>61</v>
      </c>
      <c r="X146" s="2" t="s">
        <v>61</v>
      </c>
      <c r="Y146" s="2">
        <f>11+ClassLvl</f>
        <v>11</v>
      </c>
      <c r="Z146" s="2"/>
      <c r="AA146" s="5"/>
      <c r="AB146" s="5"/>
      <c r="AC146" s="5"/>
      <c r="AD146" s="2">
        <v>-2</v>
      </c>
      <c r="AE146" s="2">
        <v>2</v>
      </c>
      <c r="AF146" s="2"/>
      <c r="AG146" s="2"/>
      <c r="AH146" s="2">
        <v>2</v>
      </c>
      <c r="AI146" s="2">
        <v>-4</v>
      </c>
      <c r="AJ146" s="2" t="s">
        <v>855</v>
      </c>
      <c r="AK146" s="2"/>
      <c r="AL146" s="2" t="s">
        <v>889</v>
      </c>
      <c r="AM146" s="2" t="s">
        <v>890</v>
      </c>
      <c r="AN146" s="2">
        <v>1</v>
      </c>
      <c r="AO146" s="5"/>
      <c r="AP146" s="2">
        <v>3</v>
      </c>
      <c r="AQ146" s="2" t="s">
        <v>140</v>
      </c>
      <c r="AR146" s="2" t="s">
        <v>61</v>
      </c>
      <c r="AS146" s="2" t="s">
        <v>61</v>
      </c>
      <c r="AT146" s="2" t="s">
        <v>61</v>
      </c>
      <c r="AU146" s="5"/>
      <c r="AV146" s="2" t="b">
        <f t="shared" si="26"/>
        <v>1</v>
      </c>
      <c r="AX146" s="2" t="b">
        <v>1</v>
      </c>
      <c r="AY146" s="2" t="s">
        <v>121</v>
      </c>
      <c r="AZ146" s="2">
        <v>132</v>
      </c>
      <c r="BA146" s="2" t="s">
        <v>61</v>
      </c>
      <c r="BB146" s="2" t="b">
        <f>IF(RaceIgnoreSrc,TRUE,HRMM)</f>
        <v>1</v>
      </c>
      <c r="BC146" s="2"/>
      <c r="BD146" s="2" t="b">
        <f t="shared" si="27"/>
        <v>1</v>
      </c>
      <c r="BE146" s="11">
        <f t="shared" si="23"/>
        <v>95</v>
      </c>
      <c r="BF146" s="2">
        <f t="shared" si="24"/>
        <v>223</v>
      </c>
      <c r="BG146" s="12" t="str">
        <f t="shared" si="25"/>
        <v>Loxo [MM2]</v>
      </c>
      <c r="BH146" s="1" t="str">
        <f t="shared" si="20"/>
        <v>Blindness/Deafness, Blur, Disguise Self</v>
      </c>
      <c r="BI146" s="1"/>
      <c r="BJ146" s="11" t="s">
        <v>891</v>
      </c>
      <c r="BK146" s="2" t="s">
        <v>851</v>
      </c>
      <c r="BL146" s="2">
        <f>IF('Race Info'!$BK$124=$BK146,BL145+1,BL145)</f>
        <v>131</v>
      </c>
      <c r="BM146" s="12" t="str">
        <f t="shared" si="21"/>
        <v>Mist Kingdom</v>
      </c>
      <c r="BN146" s="1"/>
      <c r="BO146" s="11" t="s">
        <v>892</v>
      </c>
      <c r="BP146" s="2" t="s">
        <v>792</v>
      </c>
      <c r="BQ146" s="2">
        <f>IF('Race Info'!$BK$124=$BP146,$BQ145+1,$BQ145)</f>
        <v>129</v>
      </c>
      <c r="BR146" s="12" t="str">
        <f t="shared" si="22"/>
        <v/>
      </c>
      <c r="BS146" s="1"/>
    </row>
    <row r="147" spans="1:71" ht="12.75" x14ac:dyDescent="0.2">
      <c r="A147" s="11" t="s">
        <v>893</v>
      </c>
      <c r="B147" s="2"/>
      <c r="C147" s="2" t="s">
        <v>101</v>
      </c>
      <c r="D147" s="2" t="s">
        <v>137</v>
      </c>
      <c r="E147" s="2" t="s">
        <v>678</v>
      </c>
      <c r="F147" s="2"/>
      <c r="G147" s="2">
        <v>20</v>
      </c>
      <c r="H147" s="2"/>
      <c r="I147" s="2"/>
      <c r="J147" s="2"/>
      <c r="K147" s="2"/>
      <c r="L147" s="2"/>
      <c r="M147" s="2"/>
      <c r="N147" s="2"/>
      <c r="O147" s="2"/>
      <c r="P147" s="2" t="s">
        <v>61</v>
      </c>
      <c r="Q147" s="2"/>
      <c r="R147" s="2"/>
      <c r="S147" s="2" t="s">
        <v>115</v>
      </c>
      <c r="T147" s="2"/>
      <c r="U147" s="5"/>
      <c r="V147" s="2"/>
      <c r="W147" s="2" t="s">
        <v>61</v>
      </c>
      <c r="X147" s="2" t="s">
        <v>61</v>
      </c>
      <c r="Y147" s="2"/>
      <c r="Z147" s="2"/>
      <c r="AA147" s="5"/>
      <c r="AB147" s="5"/>
      <c r="AC147" s="5"/>
      <c r="AD147" s="2">
        <v>-2</v>
      </c>
      <c r="AE147" s="2">
        <v>2</v>
      </c>
      <c r="AF147" s="2"/>
      <c r="AG147" s="2"/>
      <c r="AH147" s="2"/>
      <c r="AI147" s="2"/>
      <c r="AJ147" s="2" t="s">
        <v>894</v>
      </c>
      <c r="AK147" s="2"/>
      <c r="AL147" s="2" t="s">
        <v>847</v>
      </c>
      <c r="AM147" s="2" t="s">
        <v>895</v>
      </c>
      <c r="AN147" s="2"/>
      <c r="AO147" s="5"/>
      <c r="AP147" s="2"/>
      <c r="AQ147" s="2" t="s">
        <v>337</v>
      </c>
      <c r="AR147" s="2" t="s">
        <v>61</v>
      </c>
      <c r="AS147" s="2" t="s">
        <v>61</v>
      </c>
      <c r="AT147" s="2" t="s">
        <v>61</v>
      </c>
      <c r="AU147" s="5"/>
      <c r="AV147" s="2" t="b">
        <f t="shared" si="26"/>
        <v>1</v>
      </c>
      <c r="AX147" s="2" t="b">
        <v>1</v>
      </c>
      <c r="AY147" s="2" t="s">
        <v>423</v>
      </c>
      <c r="AZ147" s="2"/>
      <c r="BA147" s="2" t="s">
        <v>61</v>
      </c>
      <c r="BB147" s="2" t="b">
        <f>IF(RaceIgnoreSrc,TRUE,HRDLCS)</f>
        <v>0</v>
      </c>
      <c r="BC147" s="2"/>
      <c r="BD147" s="2" t="b">
        <f t="shared" si="27"/>
        <v>0</v>
      </c>
      <c r="BE147" s="11">
        <f t="shared" si="23"/>
        <v>95</v>
      </c>
      <c r="BF147" s="2">
        <f t="shared" si="24"/>
        <v>224</v>
      </c>
      <c r="BG147" s="12" t="str">
        <f t="shared" si="25"/>
        <v>Lumi [MM3]</v>
      </c>
      <c r="BH147" s="1" t="str">
        <f t="shared" si="20"/>
        <v/>
      </c>
      <c r="BI147" s="1"/>
      <c r="BJ147" s="11" t="s">
        <v>896</v>
      </c>
      <c r="BK147" s="2" t="s">
        <v>787</v>
      </c>
      <c r="BL147" s="2">
        <f>IF('Race Info'!$BK$124=$BK147,BL146+1,BL146)</f>
        <v>132</v>
      </c>
      <c r="BM147" s="12" t="str">
        <f t="shared" si="21"/>
        <v>Nyrond</v>
      </c>
      <c r="BN147" s="1"/>
      <c r="BO147" s="11" t="s">
        <v>897</v>
      </c>
      <c r="BP147" s="2" t="s">
        <v>785</v>
      </c>
      <c r="BQ147" s="2">
        <f>IF('Race Info'!$BK$124=$BP147,$BQ146+1,$BQ146)</f>
        <v>129</v>
      </c>
      <c r="BR147" s="12" t="str">
        <f t="shared" si="22"/>
        <v/>
      </c>
      <c r="BS147" s="1"/>
    </row>
    <row r="148" spans="1:71" ht="12.75" x14ac:dyDescent="0.2">
      <c r="A148" s="11" t="s">
        <v>898</v>
      </c>
      <c r="B148" s="2"/>
      <c r="C148" s="2" t="s">
        <v>101</v>
      </c>
      <c r="D148" s="2" t="s">
        <v>137</v>
      </c>
      <c r="E148" s="2" t="s">
        <v>678</v>
      </c>
      <c r="F148" s="2"/>
      <c r="G148" s="2">
        <v>20</v>
      </c>
      <c r="H148" s="2"/>
      <c r="I148" s="2"/>
      <c r="J148" s="2"/>
      <c r="K148" s="2"/>
      <c r="L148" s="2"/>
      <c r="M148" s="2"/>
      <c r="N148" s="2"/>
      <c r="O148" s="2"/>
      <c r="P148" s="2" t="s">
        <v>61</v>
      </c>
      <c r="Q148" s="2"/>
      <c r="R148" s="2"/>
      <c r="S148" s="2" t="s">
        <v>115</v>
      </c>
      <c r="T148" s="2"/>
      <c r="U148" s="5"/>
      <c r="V148" s="2"/>
      <c r="W148" s="2" t="s">
        <v>61</v>
      </c>
      <c r="X148" s="2" t="s">
        <v>61</v>
      </c>
      <c r="Y148" s="2"/>
      <c r="Z148" s="2"/>
      <c r="AA148" s="5"/>
      <c r="AB148" s="5"/>
      <c r="AC148" s="5"/>
      <c r="AD148" s="2">
        <v>-2</v>
      </c>
      <c r="AE148" s="2">
        <v>2</v>
      </c>
      <c r="AF148" s="2"/>
      <c r="AG148" s="2">
        <v>2</v>
      </c>
      <c r="AH148" s="2">
        <v>-2</v>
      </c>
      <c r="AI148" s="2"/>
      <c r="AJ148" s="2" t="str">
        <f>"Craft (alchemy)+3,"&amp;IF(TinkerGnomeGuild="Craft","Craft (any)+2",IF(TinkerGnomeGuild="Technical","Profession (any)+2",IF(TinkerGnomeGuild="Sage","Knowledge (any)+2","")))</f>
        <v>Craft (alchemy)+3,</v>
      </c>
      <c r="AK148" s="2"/>
      <c r="AL148" s="2" t="s">
        <v>847</v>
      </c>
      <c r="AM148" s="2" t="s">
        <v>895</v>
      </c>
      <c r="AN148" s="2"/>
      <c r="AO148" s="5"/>
      <c r="AP148" s="2"/>
      <c r="AQ148" s="2" t="s">
        <v>337</v>
      </c>
      <c r="AR148" s="2" t="s">
        <v>61</v>
      </c>
      <c r="AS148" s="2" t="s">
        <v>61</v>
      </c>
      <c r="AT148" s="2" t="s">
        <v>61</v>
      </c>
      <c r="AU148" s="5"/>
      <c r="AV148" s="2" t="b">
        <f t="shared" si="26"/>
        <v>1</v>
      </c>
      <c r="AX148" s="2" t="b">
        <v>1</v>
      </c>
      <c r="AY148" s="2" t="s">
        <v>423</v>
      </c>
      <c r="AZ148" s="2"/>
      <c r="BA148" s="2" t="s">
        <v>61</v>
      </c>
      <c r="BB148" s="2" t="b">
        <f>IF(RaceIgnoreSrc,TRUE,HRDLCS)</f>
        <v>0</v>
      </c>
      <c r="BC148" s="2"/>
      <c r="BD148" s="2" t="b">
        <f t="shared" si="27"/>
        <v>0</v>
      </c>
      <c r="BE148" s="11">
        <f t="shared" si="23"/>
        <v>95</v>
      </c>
      <c r="BF148" s="2">
        <f t="shared" si="24"/>
        <v>225</v>
      </c>
      <c r="BG148" s="12" t="str">
        <f t="shared" si="25"/>
        <v>Maeluth [FF]</v>
      </c>
      <c r="BH148" s="1" t="str">
        <f t="shared" si="20"/>
        <v/>
      </c>
      <c r="BI148" s="1"/>
      <c r="BJ148" s="11" t="s">
        <v>899</v>
      </c>
      <c r="BK148" s="2" t="s">
        <v>851</v>
      </c>
      <c r="BL148" s="2">
        <f>IF('Race Info'!$BK$124=$BK148,BL147+1,BL147)</f>
        <v>132</v>
      </c>
      <c r="BM148" s="12" t="str">
        <f t="shared" si="21"/>
        <v>Onnwal</v>
      </c>
      <c r="BN148" s="1"/>
      <c r="BO148" s="11" t="s">
        <v>900</v>
      </c>
      <c r="BP148" s="2" t="s">
        <v>785</v>
      </c>
      <c r="BQ148" s="2">
        <f>IF('Race Info'!$BK$124=$BP148,$BQ147+1,$BQ147)</f>
        <v>129</v>
      </c>
      <c r="BR148" s="12" t="str">
        <f t="shared" si="22"/>
        <v/>
      </c>
      <c r="BS148" s="1"/>
    </row>
    <row r="149" spans="1:71" ht="12.75" x14ac:dyDescent="0.2">
      <c r="A149" s="11" t="s">
        <v>901</v>
      </c>
      <c r="B149" s="2"/>
      <c r="C149" s="2" t="s">
        <v>101</v>
      </c>
      <c r="D149" s="2" t="s">
        <v>137</v>
      </c>
      <c r="E149" s="2" t="s">
        <v>678</v>
      </c>
      <c r="F149" s="2"/>
      <c r="G149" s="2">
        <v>20</v>
      </c>
      <c r="H149" s="2"/>
      <c r="I149" s="2"/>
      <c r="J149" s="2"/>
      <c r="K149" s="2"/>
      <c r="L149" s="2"/>
      <c r="M149" s="2"/>
      <c r="N149" s="2"/>
      <c r="O149" s="2"/>
      <c r="P149" s="2" t="s">
        <v>902</v>
      </c>
      <c r="Q149" s="2"/>
      <c r="R149" s="2"/>
      <c r="S149" s="2" t="s">
        <v>115</v>
      </c>
      <c r="T149" s="2"/>
      <c r="U149" s="5"/>
      <c r="V149" s="2"/>
      <c r="W149" s="2" t="s">
        <v>61</v>
      </c>
      <c r="X149" s="2" t="s">
        <v>61</v>
      </c>
      <c r="Y149" s="2"/>
      <c r="Z149" s="2"/>
      <c r="AA149" s="5"/>
      <c r="AB149" s="5"/>
      <c r="AC149" s="5"/>
      <c r="AD149" s="2">
        <v>-2</v>
      </c>
      <c r="AE149" s="2"/>
      <c r="AF149" s="2">
        <v>2</v>
      </c>
      <c r="AG149" s="2"/>
      <c r="AH149" s="2"/>
      <c r="AI149" s="2"/>
      <c r="AJ149" s="2" t="s">
        <v>268</v>
      </c>
      <c r="AK149" s="2"/>
      <c r="AL149" s="2" t="s">
        <v>847</v>
      </c>
      <c r="AM149" s="2" t="s">
        <v>876</v>
      </c>
      <c r="AN149" s="2"/>
      <c r="AO149" s="5"/>
      <c r="AP149" s="2"/>
      <c r="AQ149" s="2" t="s">
        <v>504</v>
      </c>
      <c r="AR149" s="2" t="s">
        <v>61</v>
      </c>
      <c r="AS149" s="2" t="s">
        <v>61</v>
      </c>
      <c r="AT149" s="2" t="s">
        <v>61</v>
      </c>
      <c r="AU149" s="5"/>
      <c r="AV149" s="2" t="b">
        <f t="shared" si="26"/>
        <v>1</v>
      </c>
      <c r="AX149" s="2" t="b">
        <v>1</v>
      </c>
      <c r="AY149" s="2" t="s">
        <v>155</v>
      </c>
      <c r="AZ149" s="2"/>
      <c r="BA149" s="2" t="s">
        <v>61</v>
      </c>
      <c r="BB149" s="2" t="b">
        <f>IF(RaceIgnoreSrc,TRUE,HRSto)</f>
        <v>1</v>
      </c>
      <c r="BC149" s="2"/>
      <c r="BD149" s="2" t="b">
        <f t="shared" si="27"/>
        <v>1</v>
      </c>
      <c r="BE149" s="11">
        <f t="shared" si="23"/>
        <v>96</v>
      </c>
      <c r="BF149" s="2">
        <f t="shared" si="24"/>
        <v>226</v>
      </c>
      <c r="BG149" s="12" t="str">
        <f t="shared" si="25"/>
        <v>Maenad [XPH]</v>
      </c>
      <c r="BH149" s="1" t="str">
        <f t="shared" si="20"/>
        <v>Speak With Animals (Sea Birds)</v>
      </c>
      <c r="BI149" s="1"/>
      <c r="BJ149" s="11" t="s">
        <v>903</v>
      </c>
      <c r="BK149" s="2" t="s">
        <v>790</v>
      </c>
      <c r="BL149" s="2">
        <f>IF('Race Info'!$BK$124=$BK149,BL148+1,BL148)</f>
        <v>132</v>
      </c>
      <c r="BM149" s="12" t="str">
        <f t="shared" si="21"/>
        <v>Pale, Theocracy</v>
      </c>
      <c r="BN149" s="1"/>
      <c r="BO149" s="11" t="s">
        <v>904</v>
      </c>
      <c r="BP149" s="2" t="s">
        <v>785</v>
      </c>
      <c r="BQ149" s="2">
        <f>IF('Race Info'!$BK$124=$BP149,$BQ148+1,$BQ148)</f>
        <v>129</v>
      </c>
      <c r="BR149" s="12" t="str">
        <f t="shared" si="22"/>
        <v/>
      </c>
      <c r="BS149" s="1"/>
    </row>
    <row r="150" spans="1:71" ht="12.75" x14ac:dyDescent="0.2">
      <c r="A150" s="11" t="s">
        <v>905</v>
      </c>
      <c r="B150" s="2"/>
      <c r="C150" s="2" t="s">
        <v>101</v>
      </c>
      <c r="D150" s="2" t="s">
        <v>137</v>
      </c>
      <c r="E150" s="2" t="s">
        <v>678</v>
      </c>
      <c r="F150" s="2"/>
      <c r="G150" s="2">
        <v>30</v>
      </c>
      <c r="H150" s="2"/>
      <c r="I150" s="2"/>
      <c r="J150" s="2"/>
      <c r="K150" s="2"/>
      <c r="L150" s="2"/>
      <c r="M150" s="2"/>
      <c r="N150" s="2"/>
      <c r="O150" s="2"/>
      <c r="P150" s="2" t="str">
        <f>"Silence"&amp;IF(Cha&gt;10,", ghost sound (DC " &amp; 10+ChaMod &amp; "), mage hand, message.","")</f>
        <v>Silence</v>
      </c>
      <c r="Q150" s="2"/>
      <c r="R150" s="2"/>
      <c r="S150" s="2" t="s">
        <v>115</v>
      </c>
      <c r="T150" s="2">
        <v>60</v>
      </c>
      <c r="U150" s="5"/>
      <c r="V150" s="2"/>
      <c r="W150" s="2" t="s">
        <v>61</v>
      </c>
      <c r="X150" s="2" t="s">
        <v>61</v>
      </c>
      <c r="Y150" s="2"/>
      <c r="Z150" s="2"/>
      <c r="AA150" s="5"/>
      <c r="AB150" s="5"/>
      <c r="AC150" s="5"/>
      <c r="AD150" s="2">
        <v>-2</v>
      </c>
      <c r="AE150" s="2">
        <v>2</v>
      </c>
      <c r="AF150" s="2">
        <v>2</v>
      </c>
      <c r="AG150" s="2"/>
      <c r="AH150" s="2"/>
      <c r="AI150" s="2">
        <v>-2</v>
      </c>
      <c r="AJ150" s="2" t="s">
        <v>906</v>
      </c>
      <c r="AK150" s="2"/>
      <c r="AL150" s="2" t="s">
        <v>678</v>
      </c>
      <c r="AM150" s="2" t="s">
        <v>382</v>
      </c>
      <c r="AN150" s="2"/>
      <c r="AO150" s="5"/>
      <c r="AP150" s="2"/>
      <c r="AQ150" s="2"/>
      <c r="AR150" s="2" t="s">
        <v>907</v>
      </c>
      <c r="AS150" s="2" t="s">
        <v>877</v>
      </c>
      <c r="AT150" s="2" t="s">
        <v>908</v>
      </c>
      <c r="AU150" s="5"/>
      <c r="AV150" s="2" t="b">
        <f t="shared" si="26"/>
        <v>1</v>
      </c>
      <c r="AX150" s="2" t="b">
        <v>1</v>
      </c>
      <c r="AY150" s="2" t="s">
        <v>523</v>
      </c>
      <c r="AZ150" s="2">
        <v>94</v>
      </c>
      <c r="BA150" s="2" t="s">
        <v>61</v>
      </c>
      <c r="BB150" s="2" t="b">
        <f>IF(RaceIgnoreSrc,TRUE,HRRoS)</f>
        <v>1</v>
      </c>
      <c r="BC150" s="2"/>
      <c r="BD150" s="2" t="b">
        <f t="shared" si="27"/>
        <v>1</v>
      </c>
      <c r="BE150" s="11">
        <f t="shared" si="23"/>
        <v>97</v>
      </c>
      <c r="BF150" s="2">
        <f t="shared" si="24"/>
        <v>227</v>
      </c>
      <c r="BG150" s="12" t="str">
        <f t="shared" si="25"/>
        <v>Marrash [MM2]</v>
      </c>
      <c r="BH150" s="1" t="str">
        <f t="shared" si="20"/>
        <v>Silence</v>
      </c>
      <c r="BI150" s="1"/>
      <c r="BJ150" s="11" t="s">
        <v>909</v>
      </c>
      <c r="BK150" s="2" t="s">
        <v>787</v>
      </c>
      <c r="BL150" s="2">
        <f>IF('Race Info'!$BK$124=$BK150,BL149+1,BL149)</f>
        <v>133</v>
      </c>
      <c r="BM150" s="12" t="str">
        <f t="shared" si="21"/>
        <v>Perrenland</v>
      </c>
      <c r="BN150" s="1"/>
      <c r="BO150" s="11" t="s">
        <v>910</v>
      </c>
      <c r="BP150" s="2" t="s">
        <v>785</v>
      </c>
      <c r="BQ150" s="2">
        <f>IF('Race Info'!$BK$124=$BP150,$BQ149+1,$BQ149)</f>
        <v>129</v>
      </c>
      <c r="BR150" s="12" t="str">
        <f t="shared" si="22"/>
        <v/>
      </c>
      <c r="BS150" s="1"/>
    </row>
    <row r="151" spans="1:71" ht="12.75" x14ac:dyDescent="0.2">
      <c r="A151" s="11" t="s">
        <v>911</v>
      </c>
      <c r="B151" s="2"/>
      <c r="C151" s="2" t="s">
        <v>101</v>
      </c>
      <c r="D151" s="2" t="s">
        <v>137</v>
      </c>
      <c r="E151" s="2" t="s">
        <v>685</v>
      </c>
      <c r="F151" s="2"/>
      <c r="G151" s="2">
        <v>20</v>
      </c>
      <c r="H151" s="2"/>
      <c r="I151" s="2"/>
      <c r="J151" s="2"/>
      <c r="K151" s="2"/>
      <c r="L151" s="2"/>
      <c r="M151" s="2"/>
      <c r="N151" s="2"/>
      <c r="O151" s="2"/>
      <c r="P151" s="2" t="s">
        <v>61</v>
      </c>
      <c r="Q151" s="2"/>
      <c r="R151" s="2"/>
      <c r="S151" s="2" t="s">
        <v>115</v>
      </c>
      <c r="T151" s="2"/>
      <c r="U151" s="5"/>
      <c r="V151" s="2"/>
      <c r="W151" s="2" t="s">
        <v>61</v>
      </c>
      <c r="X151" s="2" t="s">
        <v>61</v>
      </c>
      <c r="Y151" s="2"/>
      <c r="Z151" s="2"/>
      <c r="AA151" s="5"/>
      <c r="AB151" s="5"/>
      <c r="AC151" s="5"/>
      <c r="AD151" s="2">
        <v>-2</v>
      </c>
      <c r="AE151" s="2">
        <v>1</v>
      </c>
      <c r="AF151" s="2">
        <v>1</v>
      </c>
      <c r="AG151" s="2"/>
      <c r="AH151" s="2"/>
      <c r="AI151" s="2"/>
      <c r="AJ151" s="2" t="s">
        <v>912</v>
      </c>
      <c r="AK151" s="2"/>
      <c r="AL151" s="2" t="s">
        <v>913</v>
      </c>
      <c r="AM151" s="2" t="s">
        <v>876</v>
      </c>
      <c r="AN151" s="2"/>
      <c r="AO151" s="5"/>
      <c r="AP151" s="2"/>
      <c r="AQ151" s="2" t="s">
        <v>504</v>
      </c>
      <c r="AR151" s="2" t="s">
        <v>61</v>
      </c>
      <c r="AS151" s="2" t="s">
        <v>61</v>
      </c>
      <c r="AT151" s="2" t="s">
        <v>61</v>
      </c>
      <c r="AU151" s="5"/>
      <c r="AV151" s="2" t="b">
        <f t="shared" si="26"/>
        <v>1</v>
      </c>
      <c r="AX151" s="2" t="b">
        <v>1</v>
      </c>
      <c r="AY151" s="2" t="s">
        <v>579</v>
      </c>
      <c r="AZ151" s="2"/>
      <c r="BA151" s="2" t="s">
        <v>61</v>
      </c>
      <c r="BB151" s="2" t="b">
        <f>IF(RaceIgnoreSrc,TRUE,HRPC)</f>
        <v>0</v>
      </c>
      <c r="BC151" s="2"/>
      <c r="BD151" s="2" t="b">
        <f t="shared" si="27"/>
        <v>0</v>
      </c>
      <c r="BE151" s="11">
        <f t="shared" si="23"/>
        <v>97</v>
      </c>
      <c r="BF151" s="2">
        <f t="shared" si="24"/>
        <v>228</v>
      </c>
      <c r="BG151" s="12" t="str">
        <f t="shared" si="25"/>
        <v>Maug [FF]</v>
      </c>
      <c r="BH151" s="1" t="str">
        <f t="shared" si="20"/>
        <v/>
      </c>
      <c r="BI151" s="1"/>
      <c r="BJ151" s="11" t="s">
        <v>914</v>
      </c>
      <c r="BK151" s="2" t="s">
        <v>792</v>
      </c>
      <c r="BL151" s="2">
        <f>IF('Race Info'!$BK$124=$BK151,BL150+1,BL150)</f>
        <v>133</v>
      </c>
      <c r="BM151" s="12" t="str">
        <f t="shared" si="21"/>
        <v>Ratik</v>
      </c>
      <c r="BN151" s="1"/>
      <c r="BO151" s="11" t="s">
        <v>915</v>
      </c>
      <c r="BP151" s="2" t="s">
        <v>787</v>
      </c>
      <c r="BQ151" s="2">
        <f>IF('Race Info'!$BK$124=$BP151,$BQ150+1,$BQ150)</f>
        <v>130</v>
      </c>
      <c r="BR151" s="12" t="str">
        <f t="shared" si="22"/>
        <v/>
      </c>
      <c r="BS151" s="1"/>
    </row>
    <row r="152" spans="1:71" ht="12.75" x14ac:dyDescent="0.2">
      <c r="A152" s="11" t="s">
        <v>916</v>
      </c>
      <c r="B152" s="2"/>
      <c r="C152" s="2" t="s">
        <v>65</v>
      </c>
      <c r="D152" s="2" t="s">
        <v>137</v>
      </c>
      <c r="E152" s="2" t="s">
        <v>689</v>
      </c>
      <c r="F152" s="2"/>
      <c r="G152" s="2">
        <v>30</v>
      </c>
      <c r="H152" s="2"/>
      <c r="I152" s="2"/>
      <c r="J152" s="2"/>
      <c r="K152" s="2"/>
      <c r="L152" s="2"/>
      <c r="M152" s="2"/>
      <c r="N152" s="2"/>
      <c r="O152" s="2"/>
      <c r="P152" s="2" t="s">
        <v>61</v>
      </c>
      <c r="Q152" s="2"/>
      <c r="R152" s="2"/>
      <c r="S152" s="2" t="s">
        <v>115</v>
      </c>
      <c r="T152" s="2">
        <v>30</v>
      </c>
      <c r="U152" s="5"/>
      <c r="V152" s="2"/>
      <c r="W152" s="2" t="s">
        <v>61</v>
      </c>
      <c r="X152" s="2" t="s">
        <v>61</v>
      </c>
      <c r="Y152" s="2"/>
      <c r="Z152" s="2"/>
      <c r="AA152" s="5"/>
      <c r="AB152" s="5"/>
      <c r="AC152" s="5"/>
      <c r="AD152" s="2"/>
      <c r="AE152" s="2"/>
      <c r="AF152" s="2">
        <v>1</v>
      </c>
      <c r="AG152" s="2">
        <v>-1</v>
      </c>
      <c r="AH152" s="2"/>
      <c r="AI152" s="2">
        <v>-1</v>
      </c>
      <c r="AJ152" s="2"/>
      <c r="AK152" s="2"/>
      <c r="AL152" s="2" t="s">
        <v>917</v>
      </c>
      <c r="AM152" s="2" t="s">
        <v>918</v>
      </c>
      <c r="AN152" s="2"/>
      <c r="AO152" s="5"/>
      <c r="AP152" s="2"/>
      <c r="AQ152" s="2" t="s">
        <v>140</v>
      </c>
      <c r="AR152" s="2" t="s">
        <v>61</v>
      </c>
      <c r="AS152" s="2" t="s">
        <v>61</v>
      </c>
      <c r="AT152" s="2" t="s">
        <v>61</v>
      </c>
      <c r="AU152" s="5"/>
      <c r="AV152" s="2" t="b">
        <f t="shared" si="26"/>
        <v>1</v>
      </c>
      <c r="AX152" s="2" t="b">
        <v>1</v>
      </c>
      <c r="AY152" s="2" t="s">
        <v>579</v>
      </c>
      <c r="AZ152" s="2"/>
      <c r="BA152" s="2" t="s">
        <v>61</v>
      </c>
      <c r="BB152" s="2" t="b">
        <f>IF(RaceIgnoreSrc,TRUE,HRPC)</f>
        <v>0</v>
      </c>
      <c r="BC152" s="2"/>
      <c r="BD152" s="2" t="b">
        <f t="shared" si="27"/>
        <v>0</v>
      </c>
      <c r="BE152" s="11">
        <f t="shared" si="23"/>
        <v>97</v>
      </c>
      <c r="BF152" s="2">
        <f t="shared" si="24"/>
        <v>229</v>
      </c>
      <c r="BG152" s="12" t="str">
        <f t="shared" si="25"/>
        <v>Mechanatrix [FF]</v>
      </c>
      <c r="BH152" s="1" t="str">
        <f t="shared" si="20"/>
        <v/>
      </c>
      <c r="BI152" s="1"/>
      <c r="BJ152" s="11" t="s">
        <v>919</v>
      </c>
      <c r="BK152" s="2" t="s">
        <v>792</v>
      </c>
      <c r="BL152" s="2">
        <f>IF('Race Info'!$BK$124=$BK152,BL151+1,BL151)</f>
        <v>133</v>
      </c>
      <c r="BM152" s="12" t="str">
        <f t="shared" si="21"/>
        <v>Sea Barons</v>
      </c>
      <c r="BN152" s="1"/>
      <c r="BO152" s="11" t="s">
        <v>920</v>
      </c>
      <c r="BP152" s="2" t="s">
        <v>787</v>
      </c>
      <c r="BQ152" s="2">
        <f>IF('Race Info'!$BK$124=$BP152,$BQ151+1,$BQ151)</f>
        <v>131</v>
      </c>
      <c r="BR152" s="12" t="str">
        <f t="shared" si="22"/>
        <v/>
      </c>
      <c r="BS152" s="1"/>
    </row>
    <row r="153" spans="1:71" ht="12.75" x14ac:dyDescent="0.2">
      <c r="A153" s="11" t="s">
        <v>921</v>
      </c>
      <c r="B153" s="2"/>
      <c r="C153" s="2" t="s">
        <v>65</v>
      </c>
      <c r="D153" s="2" t="s">
        <v>66</v>
      </c>
      <c r="E153" s="2"/>
      <c r="F153" s="2">
        <v>3</v>
      </c>
      <c r="G153" s="2">
        <v>30</v>
      </c>
      <c r="H153" s="2"/>
      <c r="I153" s="2"/>
      <c r="J153" s="2"/>
      <c r="K153" s="2"/>
      <c r="L153" s="2"/>
      <c r="M153" s="2">
        <v>2</v>
      </c>
      <c r="N153" s="2" t="s">
        <v>922</v>
      </c>
      <c r="O153" s="2"/>
      <c r="P153" s="2" t="s">
        <v>61</v>
      </c>
      <c r="Q153" s="2"/>
      <c r="R153" s="2"/>
      <c r="S153" s="2"/>
      <c r="T153" s="2">
        <v>60</v>
      </c>
      <c r="U153" s="5"/>
      <c r="V153" s="2"/>
      <c r="W153" s="2" t="s">
        <v>61</v>
      </c>
      <c r="X153" s="2" t="s">
        <v>61</v>
      </c>
      <c r="Y153" s="2"/>
      <c r="Z153" s="2"/>
      <c r="AA153" s="5"/>
      <c r="AB153" s="5"/>
      <c r="AC153" s="5"/>
      <c r="AD153" s="2">
        <v>2</v>
      </c>
      <c r="AE153" s="2">
        <v>2</v>
      </c>
      <c r="AF153" s="2"/>
      <c r="AG153" s="2">
        <v>-2</v>
      </c>
      <c r="AH153" s="2">
        <v>-2</v>
      </c>
      <c r="AI153" s="2"/>
      <c r="AJ153" s="2" t="s">
        <v>923</v>
      </c>
      <c r="AK153" s="2"/>
      <c r="AL153" s="2" t="s">
        <v>924</v>
      </c>
      <c r="AM153" s="2" t="s">
        <v>131</v>
      </c>
      <c r="AN153" s="2">
        <v>2</v>
      </c>
      <c r="AO153" s="5"/>
      <c r="AP153" s="2">
        <v>1</v>
      </c>
      <c r="AQ153" s="2" t="s">
        <v>186</v>
      </c>
      <c r="AR153" s="2" t="s">
        <v>61</v>
      </c>
      <c r="AS153" s="2" t="s">
        <v>61</v>
      </c>
      <c r="AT153" s="2" t="s">
        <v>61</v>
      </c>
      <c r="AU153" s="5"/>
      <c r="AV153" s="2" t="b">
        <f t="shared" si="26"/>
        <v>1</v>
      </c>
      <c r="AX153" s="2" t="b">
        <v>1</v>
      </c>
      <c r="AY153" s="2" t="s">
        <v>133</v>
      </c>
      <c r="AZ153" s="2">
        <v>63</v>
      </c>
      <c r="BA153" s="2" t="s">
        <v>61</v>
      </c>
      <c r="BB153" s="2" t="b">
        <f>IF(RaceIgnoreSrc,TRUE,HRMM3)</f>
        <v>1</v>
      </c>
      <c r="BC153" s="2"/>
      <c r="BD153" s="2" t="b">
        <f t="shared" si="27"/>
        <v>1</v>
      </c>
      <c r="BE153" s="11">
        <f t="shared" si="23"/>
        <v>98</v>
      </c>
      <c r="BF153" s="2">
        <f t="shared" si="24"/>
        <v>230</v>
      </c>
      <c r="BG153" s="12" t="str">
        <f t="shared" si="25"/>
        <v>Mephling, Air [PlH]</v>
      </c>
      <c r="BH153" s="1" t="str">
        <f t="shared" si="20"/>
        <v/>
      </c>
      <c r="BI153" s="1"/>
      <c r="BJ153" s="11" t="s">
        <v>925</v>
      </c>
      <c r="BK153" s="2" t="s">
        <v>792</v>
      </c>
      <c r="BL153" s="2">
        <f>IF('Race Info'!$BK$124=$BK153,BL152+1,BL152)</f>
        <v>133</v>
      </c>
      <c r="BM153" s="12" t="str">
        <f t="shared" si="21"/>
        <v>Shield Lands</v>
      </c>
      <c r="BN153" s="1"/>
      <c r="BO153" s="11" t="s">
        <v>926</v>
      </c>
      <c r="BP153" s="2" t="s">
        <v>792</v>
      </c>
      <c r="BQ153" s="2">
        <f>IF('Race Info'!$BK$124=$BP153,$BQ152+1,$BQ152)</f>
        <v>131</v>
      </c>
      <c r="BR153" s="12" t="str">
        <f t="shared" si="22"/>
        <v/>
      </c>
      <c r="BS153" s="1"/>
    </row>
    <row r="154" spans="1:71" ht="12.75" x14ac:dyDescent="0.2">
      <c r="A154" s="11" t="s">
        <v>927</v>
      </c>
      <c r="B154" s="2"/>
      <c r="C154" s="2" t="s">
        <v>101</v>
      </c>
      <c r="D154" s="2" t="s">
        <v>137</v>
      </c>
      <c r="E154" s="2" t="s">
        <v>217</v>
      </c>
      <c r="F154" s="2"/>
      <c r="G154" s="2">
        <v>30</v>
      </c>
      <c r="H154" s="2"/>
      <c r="I154" s="2"/>
      <c r="J154" s="2"/>
      <c r="K154" s="2"/>
      <c r="L154" s="2"/>
      <c r="M154" s="2"/>
      <c r="N154" s="2"/>
      <c r="O154" s="2"/>
      <c r="P154" s="2" t="s">
        <v>61</v>
      </c>
      <c r="Q154" s="2"/>
      <c r="R154" s="2"/>
      <c r="S154" s="2"/>
      <c r="T154" s="2">
        <v>60</v>
      </c>
      <c r="U154" s="5"/>
      <c r="V154" s="2"/>
      <c r="W154" s="2" t="s">
        <v>61</v>
      </c>
      <c r="X154" s="2" t="s">
        <v>61</v>
      </c>
      <c r="Y154" s="2"/>
      <c r="Z154" s="2"/>
      <c r="AA154" s="5"/>
      <c r="AB154" s="5"/>
      <c r="AC154" s="5"/>
      <c r="AD154" s="2">
        <v>-2</v>
      </c>
      <c r="AE154" s="2">
        <v>2</v>
      </c>
      <c r="AF154" s="2"/>
      <c r="AG154" s="2"/>
      <c r="AH154" s="2"/>
      <c r="AI154" s="2">
        <v>-2</v>
      </c>
      <c r="AJ154" s="2" t="s">
        <v>235</v>
      </c>
      <c r="AK154" s="2"/>
      <c r="AL154" s="2" t="s">
        <v>236</v>
      </c>
      <c r="AM154" s="2" t="s">
        <v>237</v>
      </c>
      <c r="AN154" s="2"/>
      <c r="AO154" s="5"/>
      <c r="AP154" s="2"/>
      <c r="AQ154" s="2" t="s">
        <v>140</v>
      </c>
      <c r="AR154" s="2" t="s">
        <v>61</v>
      </c>
      <c r="AS154" s="2" t="s">
        <v>61</v>
      </c>
      <c r="AT154" s="2" t="s">
        <v>61</v>
      </c>
      <c r="AU154" s="5"/>
      <c r="AV154" s="2" t="b">
        <f t="shared" si="26"/>
        <v>1</v>
      </c>
      <c r="AX154" s="2" t="b">
        <v>1</v>
      </c>
      <c r="AY154" s="2" t="s">
        <v>121</v>
      </c>
      <c r="AZ154" s="2">
        <v>133</v>
      </c>
      <c r="BA154" s="2" t="s">
        <v>72</v>
      </c>
      <c r="BB154" s="2" t="b">
        <f>IF(RaceIgnoreSrc,TRUE,OR(HRMM,HRRoF))</f>
        <v>1</v>
      </c>
      <c r="BC154" s="2"/>
      <c r="BD154" s="2" t="b">
        <f t="shared" si="27"/>
        <v>1</v>
      </c>
      <c r="BE154" s="11">
        <f t="shared" si="23"/>
        <v>99</v>
      </c>
      <c r="BF154" s="2">
        <f t="shared" si="24"/>
        <v>231</v>
      </c>
      <c r="BG154" s="12" t="str">
        <f t="shared" si="25"/>
        <v>Mephling, Earth [PlH]</v>
      </c>
      <c r="BH154" s="1" t="str">
        <f t="shared" si="20"/>
        <v/>
      </c>
      <c r="BI154" s="1"/>
      <c r="BJ154" s="11" t="s">
        <v>810</v>
      </c>
      <c r="BK154" s="2" t="s">
        <v>792</v>
      </c>
      <c r="BL154" s="2">
        <f>IF('Race Info'!$BK$124=$BK154,BL153+1,BL153)</f>
        <v>133</v>
      </c>
      <c r="BM154" s="12" t="str">
        <f t="shared" si="21"/>
        <v>Sunndi</v>
      </c>
      <c r="BN154" s="1"/>
      <c r="BO154" s="11" t="s">
        <v>928</v>
      </c>
      <c r="BP154" s="2" t="s">
        <v>792</v>
      </c>
      <c r="BQ154" s="2">
        <f>IF('Race Info'!$BK$124=$BP154,$BQ153+1,$BQ153)</f>
        <v>131</v>
      </c>
      <c r="BR154" s="12" t="str">
        <f t="shared" si="22"/>
        <v/>
      </c>
      <c r="BS154" s="1"/>
    </row>
    <row r="155" spans="1:71" ht="12.75" x14ac:dyDescent="0.2">
      <c r="A155" s="11" t="s">
        <v>929</v>
      </c>
      <c r="B155" s="2"/>
      <c r="C155" s="2" t="s">
        <v>65</v>
      </c>
      <c r="D155" s="2" t="s">
        <v>66</v>
      </c>
      <c r="E155" s="2" t="s">
        <v>217</v>
      </c>
      <c r="F155" s="2">
        <v>2</v>
      </c>
      <c r="G155" s="2">
        <v>20</v>
      </c>
      <c r="H155" s="2"/>
      <c r="I155" s="2"/>
      <c r="J155" s="2"/>
      <c r="K155" s="2"/>
      <c r="L155" s="2"/>
      <c r="M155" s="2">
        <v>4</v>
      </c>
      <c r="N155" s="2" t="s">
        <v>930</v>
      </c>
      <c r="O155" s="2"/>
      <c r="P155" s="2" t="s">
        <v>61</v>
      </c>
      <c r="Q155" s="2"/>
      <c r="R155" s="2"/>
      <c r="S155" s="2"/>
      <c r="T155" s="2">
        <v>60</v>
      </c>
      <c r="U155" s="5"/>
      <c r="V155" s="2"/>
      <c r="W155" s="2" t="s">
        <v>61</v>
      </c>
      <c r="X155" s="2" t="s">
        <v>731</v>
      </c>
      <c r="Y155" s="2"/>
      <c r="Z155" s="2"/>
      <c r="AA155" s="5"/>
      <c r="AB155" s="5"/>
      <c r="AC155" s="5"/>
      <c r="AD155" s="2">
        <v>6</v>
      </c>
      <c r="AE155" s="2">
        <v>2</v>
      </c>
      <c r="AF155" s="2">
        <v>4</v>
      </c>
      <c r="AG155" s="2">
        <v>2</v>
      </c>
      <c r="AH155" s="2">
        <v>2</v>
      </c>
      <c r="AI155" s="2">
        <v>-2</v>
      </c>
      <c r="AJ155" s="2" t="s">
        <v>931</v>
      </c>
      <c r="AK155" s="2"/>
      <c r="AL155" s="2" t="s">
        <v>932</v>
      </c>
      <c r="AM155" s="2" t="s">
        <v>342</v>
      </c>
      <c r="AN155" s="2"/>
      <c r="AO155" s="5"/>
      <c r="AP155" s="2">
        <v>4</v>
      </c>
      <c r="AQ155" s="2" t="s">
        <v>186</v>
      </c>
      <c r="AR155" s="2" t="s">
        <v>61</v>
      </c>
      <c r="AS155" s="2" t="s">
        <v>61</v>
      </c>
      <c r="AT155" s="2" t="s">
        <v>61</v>
      </c>
      <c r="AU155" s="5"/>
      <c r="AV155" s="2" t="b">
        <f t="shared" si="26"/>
        <v>1</v>
      </c>
      <c r="AX155" s="2" t="b">
        <v>1</v>
      </c>
      <c r="AY155" s="2" t="s">
        <v>72</v>
      </c>
      <c r="AZ155" s="2"/>
      <c r="BA155" s="2" t="s">
        <v>73</v>
      </c>
      <c r="BB155" s="2" t="b">
        <f>IF(RaceIgnoreSrc,TRUE,HRRoF)</f>
        <v>0</v>
      </c>
      <c r="BC155" s="2"/>
      <c r="BD155" s="2" t="b">
        <f t="shared" si="27"/>
        <v>0</v>
      </c>
      <c r="BE155" s="11">
        <f t="shared" si="23"/>
        <v>99</v>
      </c>
      <c r="BF155" s="2">
        <f t="shared" si="24"/>
        <v>232</v>
      </c>
      <c r="BG155" s="12" t="str">
        <f t="shared" si="25"/>
        <v>Mephling, Fire [PlH]</v>
      </c>
      <c r="BH155" s="1" t="str">
        <f t="shared" si="20"/>
        <v/>
      </c>
      <c r="BI155" s="1"/>
      <c r="BJ155" s="11" t="s">
        <v>933</v>
      </c>
      <c r="BK155" s="2" t="s">
        <v>792</v>
      </c>
      <c r="BL155" s="2">
        <f>IF('Race Info'!$BK$124=$BK155,BL154+1,BL154)</f>
        <v>133</v>
      </c>
      <c r="BM155" s="12" t="str">
        <f t="shared" si="21"/>
        <v>Tusmit</v>
      </c>
      <c r="BN155" s="1"/>
      <c r="BO155" s="11" t="s">
        <v>934</v>
      </c>
      <c r="BP155" s="2" t="s">
        <v>787</v>
      </c>
      <c r="BQ155" s="2">
        <f>IF('Race Info'!$BK$124=$BP155,$BQ154+1,$BQ154)</f>
        <v>132</v>
      </c>
      <c r="BR155" s="12" t="str">
        <f t="shared" si="22"/>
        <v/>
      </c>
      <c r="BS155" s="1"/>
    </row>
    <row r="156" spans="1:71" ht="12.75" x14ac:dyDescent="0.2">
      <c r="A156" s="11" t="s">
        <v>935</v>
      </c>
      <c r="B156" s="2"/>
      <c r="C156" s="2" t="s">
        <v>101</v>
      </c>
      <c r="D156" s="2" t="s">
        <v>137</v>
      </c>
      <c r="E156" s="2" t="s">
        <v>217</v>
      </c>
      <c r="F156" s="2"/>
      <c r="G156" s="2">
        <v>30</v>
      </c>
      <c r="H156" s="2"/>
      <c r="I156" s="2">
        <v>20</v>
      </c>
      <c r="J156" s="2"/>
      <c r="K156" s="2"/>
      <c r="L156" s="2"/>
      <c r="M156" s="2">
        <v>1</v>
      </c>
      <c r="N156" s="2" t="s">
        <v>355</v>
      </c>
      <c r="O156" s="2"/>
      <c r="P156" s="2" t="s">
        <v>61</v>
      </c>
      <c r="Q156" s="2"/>
      <c r="R156" s="2"/>
      <c r="S156" s="2"/>
      <c r="T156" s="2">
        <v>60</v>
      </c>
      <c r="U156" s="5"/>
      <c r="V156" s="2"/>
      <c r="W156" s="2" t="s">
        <v>61</v>
      </c>
      <c r="X156" s="2" t="s">
        <v>61</v>
      </c>
      <c r="Y156" s="2"/>
      <c r="Z156" s="2"/>
      <c r="AA156" s="5"/>
      <c r="AB156" s="5"/>
      <c r="AC156" s="5"/>
      <c r="AD156" s="2"/>
      <c r="AE156" s="2">
        <v>2</v>
      </c>
      <c r="AF156" s="2"/>
      <c r="AG156" s="2">
        <v>-2</v>
      </c>
      <c r="AH156" s="2"/>
      <c r="AI156" s="2"/>
      <c r="AJ156" s="2" t="s">
        <v>936</v>
      </c>
      <c r="AK156" s="2"/>
      <c r="AL156" s="2" t="s">
        <v>927</v>
      </c>
      <c r="AM156" s="2" t="s">
        <v>937</v>
      </c>
      <c r="AN156" s="2"/>
      <c r="AO156" s="5"/>
      <c r="AP156" s="2">
        <v>1</v>
      </c>
      <c r="AQ156" s="2" t="s">
        <v>186</v>
      </c>
      <c r="AR156" s="2" t="s">
        <v>61</v>
      </c>
      <c r="AS156" s="2" t="s">
        <v>61</v>
      </c>
      <c r="AT156" s="2" t="s">
        <v>61</v>
      </c>
      <c r="AU156" s="5"/>
      <c r="AV156" s="2" t="b">
        <f t="shared" si="26"/>
        <v>1</v>
      </c>
      <c r="AX156" s="2" t="b">
        <v>1</v>
      </c>
      <c r="AY156" s="2" t="s">
        <v>133</v>
      </c>
      <c r="AZ156" s="2">
        <v>64</v>
      </c>
      <c r="BA156" s="2" t="s">
        <v>61</v>
      </c>
      <c r="BB156" s="2" t="b">
        <f>IF(RaceIgnoreSrc,TRUE,HRMM3)</f>
        <v>1</v>
      </c>
      <c r="BC156" s="2"/>
      <c r="BD156" s="2" t="b">
        <f t="shared" si="27"/>
        <v>1</v>
      </c>
      <c r="BE156" s="11">
        <f t="shared" si="23"/>
        <v>100</v>
      </c>
      <c r="BF156" s="2">
        <f t="shared" si="24"/>
        <v>233</v>
      </c>
      <c r="BG156" s="12" t="str">
        <f t="shared" si="25"/>
        <v>Mephling, Water [PlH]</v>
      </c>
      <c r="BH156" s="1" t="str">
        <f t="shared" si="20"/>
        <v/>
      </c>
      <c r="BI156" s="1"/>
      <c r="BJ156" s="11" t="s">
        <v>938</v>
      </c>
      <c r="BK156" s="2" t="s">
        <v>792</v>
      </c>
      <c r="BL156" s="2">
        <f>IF('Race Info'!$BK$124=$BK156,BL155+1,BL155)</f>
        <v>133</v>
      </c>
      <c r="BM156" s="12" t="str">
        <f t="shared" si="21"/>
        <v>Ulek, Principality</v>
      </c>
      <c r="BN156" s="1"/>
      <c r="BO156" s="11" t="s">
        <v>939</v>
      </c>
      <c r="BP156" s="2" t="s">
        <v>792</v>
      </c>
      <c r="BQ156" s="2">
        <f>IF('Race Info'!$BK$124=$BP156,$BQ155+1,$BQ155)</f>
        <v>132</v>
      </c>
      <c r="BR156" s="12" t="str">
        <f t="shared" si="22"/>
        <v/>
      </c>
      <c r="BS156" s="1"/>
    </row>
    <row r="157" spans="1:71" ht="12.75" x14ac:dyDescent="0.2">
      <c r="A157" s="11" t="s">
        <v>940</v>
      </c>
      <c r="B157" s="2"/>
      <c r="C157" s="2" t="s">
        <v>101</v>
      </c>
      <c r="D157" s="2" t="s">
        <v>137</v>
      </c>
      <c r="E157" s="2" t="s">
        <v>217</v>
      </c>
      <c r="F157" s="2"/>
      <c r="G157" s="2">
        <v>30</v>
      </c>
      <c r="H157" s="2"/>
      <c r="I157" s="2">
        <v>20</v>
      </c>
      <c r="J157" s="2"/>
      <c r="K157" s="2"/>
      <c r="L157" s="2"/>
      <c r="M157" s="2"/>
      <c r="N157" s="2"/>
      <c r="O157" s="2"/>
      <c r="P157" s="2" t="s">
        <v>61</v>
      </c>
      <c r="Q157" s="2"/>
      <c r="R157" s="2"/>
      <c r="S157" s="2"/>
      <c r="T157" s="2">
        <v>60</v>
      </c>
      <c r="U157" s="5"/>
      <c r="V157" s="2"/>
      <c r="W157" s="2" t="s">
        <v>61</v>
      </c>
      <c r="X157" s="2" t="s">
        <v>61</v>
      </c>
      <c r="Y157" s="2"/>
      <c r="Z157" s="2"/>
      <c r="AA157" s="5"/>
      <c r="AB157" s="5"/>
      <c r="AC157" s="5"/>
      <c r="AD157" s="2"/>
      <c r="AE157" s="2">
        <v>2</v>
      </c>
      <c r="AF157" s="2"/>
      <c r="AG157" s="2">
        <v>-2</v>
      </c>
      <c r="AH157" s="2"/>
      <c r="AI157" s="2">
        <v>-2</v>
      </c>
      <c r="AJ157" s="2" t="s">
        <v>941</v>
      </c>
      <c r="AK157" s="2"/>
      <c r="AL157" s="2" t="s">
        <v>236</v>
      </c>
      <c r="AM157" s="2" t="s">
        <v>942</v>
      </c>
      <c r="AN157" s="2"/>
      <c r="AO157" s="5"/>
      <c r="AP157" s="2"/>
      <c r="AQ157" s="2" t="s">
        <v>166</v>
      </c>
      <c r="AR157" s="2" t="s">
        <v>61</v>
      </c>
      <c r="AS157" s="2" t="s">
        <v>61</v>
      </c>
      <c r="AT157" s="2" t="s">
        <v>61</v>
      </c>
      <c r="AU157" s="5"/>
      <c r="AV157" s="2" t="b">
        <f t="shared" si="26"/>
        <v>1</v>
      </c>
      <c r="AX157" s="2" t="b">
        <v>1</v>
      </c>
      <c r="AY157" s="2" t="s">
        <v>406</v>
      </c>
      <c r="AZ157" s="2">
        <v>136</v>
      </c>
      <c r="BA157" s="2" t="s">
        <v>61</v>
      </c>
      <c r="BB157" s="2" t="b">
        <f>IF(RaceIgnoreSrc,TRUE,HRFrost)</f>
        <v>1</v>
      </c>
      <c r="BC157" s="2"/>
      <c r="BD157" s="2" t="b">
        <f t="shared" si="27"/>
        <v>1</v>
      </c>
      <c r="BE157" s="11">
        <f t="shared" si="23"/>
        <v>101</v>
      </c>
      <c r="BF157" s="2">
        <f t="shared" si="24"/>
        <v>234</v>
      </c>
      <c r="BG157" s="12" t="str">
        <f t="shared" si="25"/>
        <v>Merfolk [MM]</v>
      </c>
      <c r="BH157" s="1" t="str">
        <f t="shared" si="20"/>
        <v/>
      </c>
      <c r="BI157" s="1"/>
      <c r="BJ157" s="11" t="s">
        <v>943</v>
      </c>
      <c r="BK157" s="2" t="s">
        <v>792</v>
      </c>
      <c r="BL157" s="2">
        <f>IF('Race Info'!$BK$124=$BK157,BL156+1,BL156)</f>
        <v>133</v>
      </c>
      <c r="BM157" s="12" t="str">
        <f t="shared" si="21"/>
        <v>Urnst, County</v>
      </c>
      <c r="BN157" s="1"/>
      <c r="BO157" s="11" t="s">
        <v>944</v>
      </c>
      <c r="BP157" s="2" t="s">
        <v>792</v>
      </c>
      <c r="BQ157" s="2">
        <f>IF('Race Info'!$BK$124=$BP157,$BQ156+1,$BQ156)</f>
        <v>132</v>
      </c>
      <c r="BR157" s="12" t="str">
        <f t="shared" si="22"/>
        <v/>
      </c>
      <c r="BS157" s="1"/>
    </row>
    <row r="158" spans="1:71" ht="12.75" x14ac:dyDescent="0.2">
      <c r="A158" s="11" t="s">
        <v>945</v>
      </c>
      <c r="B158" s="2"/>
      <c r="C158" s="2" t="s">
        <v>65</v>
      </c>
      <c r="D158" s="2" t="s">
        <v>66</v>
      </c>
      <c r="E158" s="2"/>
      <c r="F158" s="2"/>
      <c r="G158" s="2">
        <v>30</v>
      </c>
      <c r="H158" s="2"/>
      <c r="I158" s="2"/>
      <c r="J158" s="2"/>
      <c r="K158" s="2"/>
      <c r="L158" s="2"/>
      <c r="M158" s="2"/>
      <c r="N158" s="2"/>
      <c r="O158" s="2"/>
      <c r="P158" s="2" t="s">
        <v>61</v>
      </c>
      <c r="Q158" s="2"/>
      <c r="R158" s="2"/>
      <c r="S158" s="2"/>
      <c r="T158" s="2">
        <v>60</v>
      </c>
      <c r="U158" s="5"/>
      <c r="V158" s="2"/>
      <c r="W158" s="2" t="s">
        <v>61</v>
      </c>
      <c r="X158" s="2" t="s">
        <v>61</v>
      </c>
      <c r="Y158" s="2"/>
      <c r="Z158" s="2"/>
      <c r="AA158" s="5"/>
      <c r="AB158" s="5"/>
      <c r="AC158" s="5"/>
      <c r="AD158" s="2">
        <v>4</v>
      </c>
      <c r="AE158" s="2">
        <v>-2</v>
      </c>
      <c r="AF158" s="2">
        <v>2</v>
      </c>
      <c r="AG158" s="2"/>
      <c r="AH158" s="2"/>
      <c r="AI158" s="2"/>
      <c r="AJ158" s="2" t="s">
        <v>946</v>
      </c>
      <c r="AK158" s="2"/>
      <c r="AL158" s="2" t="s">
        <v>947</v>
      </c>
      <c r="AM158" s="2" t="s">
        <v>948</v>
      </c>
      <c r="AN158" s="2"/>
      <c r="AO158" s="5"/>
      <c r="AP158" s="2">
        <v>1</v>
      </c>
      <c r="AQ158" s="2" t="s">
        <v>186</v>
      </c>
      <c r="AR158" s="2" t="s">
        <v>61</v>
      </c>
      <c r="AS158" s="2" t="s">
        <v>61</v>
      </c>
      <c r="AT158" s="2" t="s">
        <v>61</v>
      </c>
      <c r="AU158" s="5"/>
      <c r="AV158" s="2" t="b">
        <f t="shared" si="26"/>
        <v>1</v>
      </c>
      <c r="AX158" s="2" t="b">
        <v>1</v>
      </c>
      <c r="AY158" s="2" t="s">
        <v>523</v>
      </c>
      <c r="AZ158" s="2"/>
      <c r="BA158" s="2" t="s">
        <v>61</v>
      </c>
      <c r="BB158" s="2" t="b">
        <f>IF(RaceIgnoreSrc,TRUE,HRRoS)</f>
        <v>1</v>
      </c>
      <c r="BC158" s="2"/>
      <c r="BD158" s="2" t="b">
        <f t="shared" si="27"/>
        <v>1</v>
      </c>
      <c r="BE158" s="11">
        <f t="shared" si="23"/>
        <v>102</v>
      </c>
      <c r="BF158" s="2">
        <f t="shared" si="24"/>
        <v>235</v>
      </c>
      <c r="BG158" s="12" t="str">
        <f t="shared" si="25"/>
        <v>Merregon (Legion Devil) [FCII]</v>
      </c>
      <c r="BH158" s="1" t="str">
        <f t="shared" si="20"/>
        <v/>
      </c>
      <c r="BI158" s="1"/>
      <c r="BJ158" s="11" t="s">
        <v>949</v>
      </c>
      <c r="BK158" s="2" t="s">
        <v>950</v>
      </c>
      <c r="BL158" s="2">
        <f>IF('Race Info'!$BK$124=$BK158,BL157+1,BL157)</f>
        <v>133</v>
      </c>
      <c r="BM158" s="12" t="str">
        <f t="shared" si="21"/>
        <v>Urnst, Duchy</v>
      </c>
      <c r="BN158" s="1"/>
      <c r="BO158" s="11" t="s">
        <v>951</v>
      </c>
      <c r="BP158" s="2" t="s">
        <v>792</v>
      </c>
      <c r="BQ158" s="2">
        <f>IF('Race Info'!$BK$124=$BP158,$BQ157+1,$BQ157)</f>
        <v>132</v>
      </c>
      <c r="BR158" s="12" t="str">
        <f t="shared" si="22"/>
        <v/>
      </c>
      <c r="BS158" s="1"/>
    </row>
    <row r="159" spans="1:71" ht="12.75" x14ac:dyDescent="0.2">
      <c r="A159" s="11" t="s">
        <v>952</v>
      </c>
      <c r="B159" s="2"/>
      <c r="C159" s="2" t="s">
        <v>91</v>
      </c>
      <c r="D159" s="2" t="s">
        <v>400</v>
      </c>
      <c r="E159" s="2"/>
      <c r="F159" s="2"/>
      <c r="G159" s="2">
        <v>20</v>
      </c>
      <c r="H159" s="2"/>
      <c r="I159" s="2"/>
      <c r="J159" s="2">
        <v>40</v>
      </c>
      <c r="K159" s="2" t="str">
        <f>IF(FtImprovedFlight,"average","poor")</f>
        <v>poor</v>
      </c>
      <c r="L159" s="2"/>
      <c r="M159" s="2">
        <v>2</v>
      </c>
      <c r="N159" s="2"/>
      <c r="O159" s="2"/>
      <c r="P159" s="2" t="s">
        <v>953</v>
      </c>
      <c r="Q159" s="2"/>
      <c r="R159" s="2"/>
      <c r="S159" s="2"/>
      <c r="T159" s="2"/>
      <c r="U159" s="5"/>
      <c r="V159" s="2"/>
      <c r="W159" s="2" t="s">
        <v>61</v>
      </c>
      <c r="X159" s="2" t="s">
        <v>61</v>
      </c>
      <c r="Y159" s="2">
        <f>17+ClassLvl</f>
        <v>17</v>
      </c>
      <c r="Z159" s="2" t="s">
        <v>954</v>
      </c>
      <c r="AA159" s="5"/>
      <c r="AB159" s="5"/>
      <c r="AC159" s="5"/>
      <c r="AD159" s="2">
        <v>-6</v>
      </c>
      <c r="AE159" s="2">
        <v>8</v>
      </c>
      <c r="AF159" s="2">
        <v>2</v>
      </c>
      <c r="AG159" s="2"/>
      <c r="AH159" s="2">
        <v>2</v>
      </c>
      <c r="AI159" s="2">
        <v>4</v>
      </c>
      <c r="AJ159" s="2" t="s">
        <v>955</v>
      </c>
      <c r="AK159" s="2" t="s">
        <v>956</v>
      </c>
      <c r="AL159" s="2" t="s">
        <v>495</v>
      </c>
      <c r="AM159" s="2" t="s">
        <v>957</v>
      </c>
      <c r="AN159" s="2">
        <v>1</v>
      </c>
      <c r="AO159" s="5"/>
      <c r="AP159" s="2">
        <v>3</v>
      </c>
      <c r="AQ159" s="2" t="s">
        <v>140</v>
      </c>
      <c r="AR159" s="2" t="s">
        <v>61</v>
      </c>
      <c r="AS159" s="2" t="s">
        <v>61</v>
      </c>
      <c r="AT159" s="2" t="s">
        <v>61</v>
      </c>
      <c r="AU159" s="5"/>
      <c r="AV159" s="2" t="b">
        <f t="shared" si="26"/>
        <v>1</v>
      </c>
      <c r="AX159" s="2" t="b">
        <v>1</v>
      </c>
      <c r="AY159" s="2" t="s">
        <v>121</v>
      </c>
      <c r="AZ159" s="2">
        <v>235</v>
      </c>
      <c r="BA159" s="2" t="s">
        <v>61</v>
      </c>
      <c r="BB159" s="2" t="b">
        <f>IF(RaceIgnoreSrc,TRUE,HRMM)</f>
        <v>1</v>
      </c>
      <c r="BC159" s="2"/>
      <c r="BD159" s="2" t="b">
        <f t="shared" si="27"/>
        <v>1</v>
      </c>
      <c r="BE159" s="11">
        <f t="shared" si="23"/>
        <v>103</v>
      </c>
      <c r="BF159" s="2">
        <f t="shared" si="24"/>
        <v>236</v>
      </c>
      <c r="BG159" s="12" t="str">
        <f t="shared" si="25"/>
        <v>Mind Flayer [MM]</v>
      </c>
      <c r="BH159" s="1" t="str">
        <f t="shared" si="20"/>
        <v>Disguise Self, Entangle (Dc 10), Invisibility(Self Only), Pyrotechnics (Dc 11), Ventriloquism (Dc 10) (3/Day)</v>
      </c>
      <c r="BI159" s="1"/>
      <c r="BJ159" s="11" t="s">
        <v>958</v>
      </c>
      <c r="BK159" s="2" t="s">
        <v>950</v>
      </c>
      <c r="BL159" s="2">
        <f>IF('Race Info'!$BK$124=$BK159,BL158+1,BL158)</f>
        <v>133</v>
      </c>
      <c r="BM159" s="12" t="str">
        <f t="shared" si="21"/>
        <v>Veluna</v>
      </c>
      <c r="BN159" s="1"/>
      <c r="BO159" s="11" t="s">
        <v>959</v>
      </c>
      <c r="BP159" s="2" t="s">
        <v>787</v>
      </c>
      <c r="BQ159" s="2">
        <f>IF('Race Info'!$BK$124=$BP159,$BQ158+1,$BQ158)</f>
        <v>133</v>
      </c>
      <c r="BR159" s="12" t="str">
        <f t="shared" si="22"/>
        <v/>
      </c>
      <c r="BS159" s="1"/>
    </row>
    <row r="160" spans="1:71" ht="12.75" x14ac:dyDescent="0.2">
      <c r="A160" s="11" t="s">
        <v>960</v>
      </c>
      <c r="B160" s="2"/>
      <c r="C160" s="2" t="s">
        <v>65</v>
      </c>
      <c r="D160" s="2" t="s">
        <v>66</v>
      </c>
      <c r="E160" s="2"/>
      <c r="F160" s="2">
        <v>2</v>
      </c>
      <c r="G160" s="2">
        <v>30</v>
      </c>
      <c r="H160" s="2"/>
      <c r="I160" s="2"/>
      <c r="J160" s="2"/>
      <c r="K160" s="2"/>
      <c r="L160" s="2"/>
      <c r="M160" s="2">
        <v>4</v>
      </c>
      <c r="N160" s="2"/>
      <c r="O160" s="2"/>
      <c r="P160" s="2" t="s">
        <v>61</v>
      </c>
      <c r="Q160" s="2"/>
      <c r="R160" s="2"/>
      <c r="S160" s="2"/>
      <c r="T160" s="2"/>
      <c r="U160" s="5"/>
      <c r="V160" s="2" t="s">
        <v>961</v>
      </c>
      <c r="W160" s="2" t="s">
        <v>61</v>
      </c>
      <c r="X160" s="2" t="s">
        <v>61</v>
      </c>
      <c r="Y160" s="2"/>
      <c r="Z160" s="2"/>
      <c r="AA160" s="5"/>
      <c r="AB160" s="5"/>
      <c r="AC160" s="5"/>
      <c r="AD160" s="2">
        <v>4</v>
      </c>
      <c r="AE160" s="2">
        <v>2</v>
      </c>
      <c r="AF160" s="2">
        <v>2</v>
      </c>
      <c r="AG160" s="2"/>
      <c r="AH160" s="2">
        <v>-2</v>
      </c>
      <c r="AI160" s="2">
        <v>-4</v>
      </c>
      <c r="AJ160" s="2" t="s">
        <v>962</v>
      </c>
      <c r="AK160" s="2" t="s">
        <v>281</v>
      </c>
      <c r="AL160" s="2" t="s">
        <v>963</v>
      </c>
      <c r="AM160" s="2" t="s">
        <v>964</v>
      </c>
      <c r="AN160" s="2">
        <v>1</v>
      </c>
      <c r="AO160" s="5"/>
      <c r="AP160" s="2">
        <v>2</v>
      </c>
      <c r="AQ160" s="2" t="s">
        <v>186</v>
      </c>
      <c r="AR160" s="2" t="s">
        <v>61</v>
      </c>
      <c r="AS160" s="2" t="s">
        <v>61</v>
      </c>
      <c r="AT160" s="2" t="s">
        <v>61</v>
      </c>
      <c r="AU160" s="5"/>
      <c r="AV160" s="2" t="b">
        <f t="shared" si="26"/>
        <v>1</v>
      </c>
      <c r="AX160" s="2" t="b">
        <v>1</v>
      </c>
      <c r="AY160" s="2" t="s">
        <v>121</v>
      </c>
      <c r="AZ160" s="2">
        <v>140</v>
      </c>
      <c r="BA160" s="2" t="s">
        <v>61</v>
      </c>
      <c r="BB160" s="2" t="b">
        <f>IF(RaceIgnoreSrc,TRUE,HRMM)</f>
        <v>1</v>
      </c>
      <c r="BC160" s="2"/>
      <c r="BD160" s="2" t="b">
        <f t="shared" si="27"/>
        <v>1</v>
      </c>
      <c r="BE160" s="11">
        <f t="shared" si="23"/>
        <v>104</v>
      </c>
      <c r="BF160" s="2">
        <f t="shared" si="24"/>
        <v>237</v>
      </c>
      <c r="BG160" s="12" t="str">
        <f t="shared" si="25"/>
        <v>Minotaur [MM]</v>
      </c>
      <c r="BH160" s="1" t="str">
        <f t="shared" si="20"/>
        <v/>
      </c>
      <c r="BI160" s="1"/>
      <c r="BJ160" s="11" t="s">
        <v>965</v>
      </c>
      <c r="BK160" s="2" t="s">
        <v>787</v>
      </c>
      <c r="BL160" s="2">
        <f>IF('Race Info'!$BK$124=$BK160,BL159+1,BL159)</f>
        <v>134</v>
      </c>
      <c r="BM160" s="12" t="str">
        <f t="shared" si="21"/>
        <v>Verbobonc</v>
      </c>
      <c r="BN160" s="1"/>
      <c r="BO160" s="11" t="s">
        <v>966</v>
      </c>
      <c r="BP160" s="2" t="s">
        <v>792</v>
      </c>
      <c r="BQ160" s="2">
        <f>IF('Race Info'!$BK$124=$BP160,$BQ159+1,$BQ159)</f>
        <v>133</v>
      </c>
      <c r="BR160" s="12" t="str">
        <f t="shared" si="22"/>
        <v/>
      </c>
      <c r="BS160" s="1"/>
    </row>
    <row r="161" spans="1:71" ht="12.75" x14ac:dyDescent="0.2">
      <c r="A161" s="11" t="s">
        <v>967</v>
      </c>
      <c r="B161" s="2"/>
      <c r="C161" s="2" t="s">
        <v>65</v>
      </c>
      <c r="D161" s="2" t="s">
        <v>77</v>
      </c>
      <c r="E161" s="2" t="s">
        <v>968</v>
      </c>
      <c r="F161" s="2">
        <v>4</v>
      </c>
      <c r="G161" s="2">
        <v>50</v>
      </c>
      <c r="H161" s="2"/>
      <c r="I161" s="2"/>
      <c r="J161" s="2"/>
      <c r="K161" s="2"/>
      <c r="L161" s="2"/>
      <c r="M161" s="2">
        <v>4</v>
      </c>
      <c r="N161" s="2" t="s">
        <v>969</v>
      </c>
      <c r="O161" s="2"/>
      <c r="P161" s="2" t="s">
        <v>970</v>
      </c>
      <c r="Q161" s="2"/>
      <c r="R161" s="2"/>
      <c r="S161" s="2" t="s">
        <v>115</v>
      </c>
      <c r="T161" s="2"/>
      <c r="U161" s="5"/>
      <c r="V161" s="2" t="s">
        <v>116</v>
      </c>
      <c r="W161" s="2" t="s">
        <v>61</v>
      </c>
      <c r="X161" s="2" t="s">
        <v>971</v>
      </c>
      <c r="Y161" s="2"/>
      <c r="Z161" s="2"/>
      <c r="AA161" s="5"/>
      <c r="AB161" s="5"/>
      <c r="AC161" s="5"/>
      <c r="AD161" s="2">
        <v>8</v>
      </c>
      <c r="AE161" s="2">
        <v>6</v>
      </c>
      <c r="AF161" s="2">
        <v>4</v>
      </c>
      <c r="AG161" s="2">
        <v>2</v>
      </c>
      <c r="AH161" s="2">
        <v>6</v>
      </c>
      <c r="AI161" s="2">
        <v>6</v>
      </c>
      <c r="AJ161" s="2" t="s">
        <v>972</v>
      </c>
      <c r="AK161" s="2"/>
      <c r="AL161" s="2" t="s">
        <v>973</v>
      </c>
      <c r="AM161" s="2" t="s">
        <v>151</v>
      </c>
      <c r="AN161" s="2">
        <v>3</v>
      </c>
      <c r="AO161" s="5"/>
      <c r="AP161" s="2">
        <v>5</v>
      </c>
      <c r="AQ161" s="2" t="s">
        <v>71</v>
      </c>
      <c r="AR161" s="2" t="s">
        <v>61</v>
      </c>
      <c r="AS161" s="2" t="s">
        <v>61</v>
      </c>
      <c r="AT161" s="2" t="s">
        <v>61</v>
      </c>
      <c r="AU161" s="5"/>
      <c r="AV161" s="2" t="b">
        <f t="shared" si="26"/>
        <v>1</v>
      </c>
      <c r="AX161" s="2" t="b">
        <v>1</v>
      </c>
      <c r="AY161" s="2" t="s">
        <v>103</v>
      </c>
      <c r="AZ161" s="2"/>
      <c r="BA161" s="2" t="s">
        <v>61</v>
      </c>
      <c r="BB161" s="2" t="b">
        <f>IF(RaceIgnoreSrc,TRUE,HRMM2)</f>
        <v>1</v>
      </c>
      <c r="BC161" s="2"/>
      <c r="BD161" s="2" t="b">
        <f t="shared" si="27"/>
        <v>1</v>
      </c>
      <c r="BE161" s="11">
        <f t="shared" si="23"/>
        <v>105</v>
      </c>
      <c r="BF161" s="2">
        <f t="shared" si="24"/>
        <v>238</v>
      </c>
      <c r="BG161" s="12" t="str">
        <f t="shared" si="25"/>
        <v>Mongrelfolk [RoD]</v>
      </c>
      <c r="BH161" s="1" t="str">
        <f t="shared" si="20"/>
        <v>Bless, Command, Detect Poison, Light (At Will); Hold Person, Magic Missile, Suggestion (Cl 9, Dc 13+Spell Lvl)</v>
      </c>
      <c r="BI161" s="1"/>
      <c r="BJ161" s="11" t="s">
        <v>974</v>
      </c>
      <c r="BK161" s="2" t="s">
        <v>790</v>
      </c>
      <c r="BL161" s="2">
        <f>IF('Race Info'!$BK$124=$BK161,BL160+1,BL160)</f>
        <v>134</v>
      </c>
      <c r="BM161" s="12" t="str">
        <f t="shared" si="21"/>
        <v>Yeomanry</v>
      </c>
      <c r="BN161" s="1"/>
      <c r="BO161" s="11" t="s">
        <v>975</v>
      </c>
      <c r="BP161" s="2" t="s">
        <v>792</v>
      </c>
      <c r="BQ161" s="2">
        <f>IF('Race Info'!$BK$124=$BP161,$BQ160+1,$BQ160)</f>
        <v>133</v>
      </c>
      <c r="BR161" s="12" t="str">
        <f t="shared" si="22"/>
        <v/>
      </c>
      <c r="BS161" s="1"/>
    </row>
    <row r="162" spans="1:71" ht="12.75" x14ac:dyDescent="0.2">
      <c r="A162" s="11" t="s">
        <v>976</v>
      </c>
      <c r="B162" s="2"/>
      <c r="C162" s="2" t="s">
        <v>65</v>
      </c>
      <c r="D162" s="2" t="s">
        <v>77</v>
      </c>
      <c r="E162" s="2" t="s">
        <v>968</v>
      </c>
      <c r="F162" s="2">
        <v>8</v>
      </c>
      <c r="G162" s="2">
        <v>50</v>
      </c>
      <c r="H162" s="2"/>
      <c r="I162" s="2"/>
      <c r="J162" s="2"/>
      <c r="K162" s="2"/>
      <c r="L162" s="2"/>
      <c r="M162" s="2">
        <v>3</v>
      </c>
      <c r="N162" s="2" t="s">
        <v>977</v>
      </c>
      <c r="O162" s="2"/>
      <c r="P162" s="2" t="s">
        <v>978</v>
      </c>
      <c r="Q162" s="2"/>
      <c r="R162" s="2"/>
      <c r="S162" s="2" t="s">
        <v>115</v>
      </c>
      <c r="T162" s="2"/>
      <c r="U162" s="5"/>
      <c r="V162" s="2" t="s">
        <v>116</v>
      </c>
      <c r="W162" s="2" t="s">
        <v>61</v>
      </c>
      <c r="X162" s="2" t="s">
        <v>971</v>
      </c>
      <c r="Y162" s="2"/>
      <c r="Z162" s="2" t="s">
        <v>979</v>
      </c>
      <c r="AA162" s="5"/>
      <c r="AB162" s="5"/>
      <c r="AC162" s="5"/>
      <c r="AD162" s="2">
        <v>12</v>
      </c>
      <c r="AE162" s="2">
        <v>10</v>
      </c>
      <c r="AF162" s="2">
        <v>2</v>
      </c>
      <c r="AG162" s="2">
        <v>6</v>
      </c>
      <c r="AH162" s="2">
        <v>8</v>
      </c>
      <c r="AI162" s="2">
        <v>4</v>
      </c>
      <c r="AJ162" s="2" t="s">
        <v>980</v>
      </c>
      <c r="AK162" s="2"/>
      <c r="AL162" s="2" t="s">
        <v>973</v>
      </c>
      <c r="AM162" s="2" t="s">
        <v>151</v>
      </c>
      <c r="AN162" s="2">
        <v>5</v>
      </c>
      <c r="AO162" s="5"/>
      <c r="AP162" s="2">
        <v>7</v>
      </c>
      <c r="AQ162" s="2" t="s">
        <v>71</v>
      </c>
      <c r="AR162" s="2" t="s">
        <v>61</v>
      </c>
      <c r="AS162" s="2" t="s">
        <v>61</v>
      </c>
      <c r="AT162" s="2" t="s">
        <v>61</v>
      </c>
      <c r="AU162" s="5"/>
      <c r="AV162" s="2" t="b">
        <f t="shared" si="26"/>
        <v>1</v>
      </c>
      <c r="AX162" s="2" t="b">
        <v>1</v>
      </c>
      <c r="AY162" s="2" t="s">
        <v>103</v>
      </c>
      <c r="AZ162" s="2"/>
      <c r="BA162" s="2" t="s">
        <v>61</v>
      </c>
      <c r="BB162" s="2" t="b">
        <f>IF(RaceIgnoreSrc,TRUE,HRMM2)</f>
        <v>1</v>
      </c>
      <c r="BC162" s="2"/>
      <c r="BD162" s="2" t="b">
        <f t="shared" si="27"/>
        <v>1</v>
      </c>
      <c r="BE162" s="11">
        <f t="shared" si="23"/>
        <v>106</v>
      </c>
      <c r="BF162" s="2">
        <f t="shared" si="24"/>
        <v>239</v>
      </c>
      <c r="BG162" s="12" t="str">
        <f t="shared" si="25"/>
        <v>Narzugon [FCII]</v>
      </c>
      <c r="BH162" s="1" t="str">
        <f t="shared" si="20"/>
        <v>Blink, Blur, Change Self, Darkness, Ethereal Jaunt (At Will); Cone Of Cold, Cure Light Wounds, Fly, Magic Missile (3/Day, Cl 8, Dc12+Spell Lvl)</v>
      </c>
      <c r="BI162" s="1"/>
      <c r="BJ162" s="11" t="s">
        <v>981</v>
      </c>
      <c r="BK162" s="2" t="s">
        <v>792</v>
      </c>
      <c r="BL162" s="2">
        <f>IF('Race Info'!$BK$124=$BK162,BL161+1,BL161)</f>
        <v>134</v>
      </c>
      <c r="BM162" s="12" t="str">
        <f t="shared" si="21"/>
        <v>Zeif</v>
      </c>
      <c r="BN162" s="1"/>
      <c r="BO162" s="11" t="s">
        <v>982</v>
      </c>
      <c r="BP162" s="2" t="s">
        <v>792</v>
      </c>
      <c r="BQ162" s="2">
        <f>IF('Race Info'!$BK$124=$BP162,$BQ161+1,$BQ161)</f>
        <v>133</v>
      </c>
      <c r="BR162" s="12" t="str">
        <f t="shared" si="22"/>
        <v/>
      </c>
      <c r="BS162" s="1"/>
    </row>
    <row r="163" spans="1:71" ht="12.75" x14ac:dyDescent="0.2">
      <c r="A163" s="11" t="s">
        <v>983</v>
      </c>
      <c r="B163" s="2"/>
      <c r="C163" s="2" t="s">
        <v>65</v>
      </c>
      <c r="D163" s="2" t="s">
        <v>137</v>
      </c>
      <c r="E163" s="2"/>
      <c r="F163" s="2"/>
      <c r="G163" s="2">
        <v>30</v>
      </c>
      <c r="H163" s="2"/>
      <c r="I163" s="2"/>
      <c r="J163" s="2"/>
      <c r="K163" s="2"/>
      <c r="L163" s="2"/>
      <c r="M163" s="2"/>
      <c r="N163" s="2"/>
      <c r="O163" s="2"/>
      <c r="P163" s="2" t="s">
        <v>61</v>
      </c>
      <c r="Q163" s="2"/>
      <c r="R163" s="2"/>
      <c r="S163" s="2"/>
      <c r="T163" s="2"/>
      <c r="U163" s="5"/>
      <c r="V163" s="2"/>
      <c r="W163" s="2" t="s">
        <v>61</v>
      </c>
      <c r="X163" s="2" t="s">
        <v>61</v>
      </c>
      <c r="Y163" s="2"/>
      <c r="Z163" s="2"/>
      <c r="AA163" s="5"/>
      <c r="AB163" s="5"/>
      <c r="AC163" s="5"/>
      <c r="AD163" s="2"/>
      <c r="AE163" s="2">
        <v>2</v>
      </c>
      <c r="AF163" s="2"/>
      <c r="AG163" s="2"/>
      <c r="AH163" s="2"/>
      <c r="AI163" s="2">
        <v>-2</v>
      </c>
      <c r="AJ163" s="2" t="s">
        <v>984</v>
      </c>
      <c r="AK163" s="2"/>
      <c r="AL163" s="2" t="s">
        <v>985</v>
      </c>
      <c r="AM163" s="2" t="s">
        <v>986</v>
      </c>
      <c r="AN163" s="2"/>
      <c r="AO163" s="5"/>
      <c r="AP163" s="2"/>
      <c r="AQ163" s="2" t="s">
        <v>140</v>
      </c>
      <c r="AR163" s="2" t="s">
        <v>987</v>
      </c>
      <c r="AS163" s="2" t="s">
        <v>988</v>
      </c>
      <c r="AT163" s="2" t="s">
        <v>989</v>
      </c>
      <c r="AU163" s="5"/>
      <c r="AV163" s="2" t="b">
        <f t="shared" si="26"/>
        <v>1</v>
      </c>
      <c r="AX163" s="2" t="b">
        <v>1</v>
      </c>
      <c r="AY163" s="2" t="s">
        <v>155</v>
      </c>
      <c r="AZ163" s="2">
        <v>151</v>
      </c>
      <c r="BA163" s="2" t="s">
        <v>61</v>
      </c>
      <c r="BB163" s="2" t="b">
        <f>IF(RaceIgnoreSrc,TRUE,HRSto)</f>
        <v>1</v>
      </c>
      <c r="BC163" s="2"/>
      <c r="BD163" s="2" t="b">
        <f t="shared" si="27"/>
        <v>1</v>
      </c>
      <c r="BE163" s="11">
        <f t="shared" si="23"/>
        <v>107</v>
      </c>
      <c r="BF163" s="2">
        <f t="shared" si="24"/>
        <v>240</v>
      </c>
      <c r="BG163" s="12" t="str">
        <f t="shared" si="25"/>
        <v>Neanderthal [Frost]</v>
      </c>
      <c r="BH163" s="1" t="str">
        <f t="shared" si="20"/>
        <v/>
      </c>
      <c r="BI163" s="1"/>
      <c r="BJ163" s="11" t="s">
        <v>990</v>
      </c>
      <c r="BK163" s="2" t="s">
        <v>792</v>
      </c>
      <c r="BL163" s="2">
        <f>IF('Race Info'!$BK$124=$BK163,BL162+1,BL162)</f>
        <v>134</v>
      </c>
      <c r="BM163" s="12" t="str">
        <f t="shared" si="21"/>
        <v/>
      </c>
      <c r="BN163" s="1"/>
      <c r="BO163" s="11" t="s">
        <v>991</v>
      </c>
      <c r="BP163" s="2" t="s">
        <v>787</v>
      </c>
      <c r="BQ163" s="2">
        <f>IF('Race Info'!$BK$124=$BP163,$BQ162+1,$BQ162)</f>
        <v>134</v>
      </c>
      <c r="BR163" s="12" t="str">
        <f t="shared" si="22"/>
        <v/>
      </c>
      <c r="BS163" s="1"/>
    </row>
    <row r="164" spans="1:71" ht="12.75" x14ac:dyDescent="0.2">
      <c r="A164" s="11" t="s">
        <v>992</v>
      </c>
      <c r="B164" s="2"/>
      <c r="C164" s="2" t="s">
        <v>65</v>
      </c>
      <c r="D164" s="2" t="s">
        <v>137</v>
      </c>
      <c r="E164" s="2" t="s">
        <v>619</v>
      </c>
      <c r="F164" s="2"/>
      <c r="G164" s="2">
        <v>30</v>
      </c>
      <c r="H164" s="2"/>
      <c r="I164" s="2"/>
      <c r="J164" s="2"/>
      <c r="K164" s="2"/>
      <c r="L164" s="2"/>
      <c r="M164" s="2"/>
      <c r="N164" s="2"/>
      <c r="O164" s="2"/>
      <c r="P164" s="2" t="s">
        <v>61</v>
      </c>
      <c r="Q164" s="2"/>
      <c r="R164" s="2"/>
      <c r="S164" s="2" t="s">
        <v>115</v>
      </c>
      <c r="T164" s="2"/>
      <c r="U164" s="5"/>
      <c r="V164" s="2" t="s">
        <v>604</v>
      </c>
      <c r="W164" s="2" t="s">
        <v>61</v>
      </c>
      <c r="X164" s="2" t="s">
        <v>61</v>
      </c>
      <c r="Y164" s="2"/>
      <c r="Z164" s="2"/>
      <c r="AA164" s="5"/>
      <c r="AB164" s="5"/>
      <c r="AC164" s="5"/>
      <c r="AD164" s="2"/>
      <c r="AE164" s="2"/>
      <c r="AF164" s="2"/>
      <c r="AG164" s="2"/>
      <c r="AH164" s="2"/>
      <c r="AI164" s="2"/>
      <c r="AJ164" s="2" t="s">
        <v>993</v>
      </c>
      <c r="AK164" s="2"/>
      <c r="AL164" s="2" t="s">
        <v>606</v>
      </c>
      <c r="AM164" s="2" t="s">
        <v>153</v>
      </c>
      <c r="AN164" s="2"/>
      <c r="AO164" s="5"/>
      <c r="AP164" s="2"/>
      <c r="AQ164" s="2" t="s">
        <v>153</v>
      </c>
      <c r="AR164" s="2" t="s">
        <v>210</v>
      </c>
      <c r="AS164" s="2" t="s">
        <v>994</v>
      </c>
      <c r="AT164" s="2" t="s">
        <v>609</v>
      </c>
      <c r="AU164" s="5"/>
      <c r="AV164" s="2" t="b">
        <f t="shared" si="26"/>
        <v>1</v>
      </c>
      <c r="AX164" s="2" t="b">
        <v>1</v>
      </c>
      <c r="AY164" s="2" t="s">
        <v>554</v>
      </c>
      <c r="AZ164" s="2"/>
      <c r="BA164" s="2" t="s">
        <v>121</v>
      </c>
      <c r="BB164" s="2" t="b">
        <v>1</v>
      </c>
      <c r="BC164" s="2"/>
      <c r="BD164" s="2" t="b">
        <f t="shared" si="27"/>
        <v>1</v>
      </c>
      <c r="BE164" s="11">
        <f t="shared" si="23"/>
        <v>108</v>
      </c>
      <c r="BF164" s="2">
        <f t="shared" si="24"/>
        <v>241</v>
      </c>
      <c r="BG164" s="12" t="str">
        <f t="shared" si="25"/>
        <v>Neraph [PlH]</v>
      </c>
      <c r="BH164" s="1" t="str">
        <f t="shared" si="20"/>
        <v/>
      </c>
      <c r="BI164" s="1"/>
      <c r="BJ164" s="11" t="s">
        <v>995</v>
      </c>
      <c r="BK164" s="2" t="s">
        <v>790</v>
      </c>
      <c r="BL164" s="2">
        <f>IF('Race Info'!$BK$124=$BK164,BL163+1,BL163)</f>
        <v>134</v>
      </c>
      <c r="BM164" s="12" t="str">
        <f t="shared" si="21"/>
        <v/>
      </c>
      <c r="BN164" s="1"/>
      <c r="BO164" s="11" t="s">
        <v>996</v>
      </c>
      <c r="BP164" s="2" t="s">
        <v>792</v>
      </c>
      <c r="BQ164" s="2">
        <f>IF('Race Info'!$BK$124=$BP164,$BQ163+1,$BQ163)</f>
        <v>134</v>
      </c>
      <c r="BR164" s="12" t="str">
        <f t="shared" si="22"/>
        <v/>
      </c>
      <c r="BS164" s="1"/>
    </row>
    <row r="165" spans="1:71" ht="12.75" x14ac:dyDescent="0.2">
      <c r="A165" s="11" t="s">
        <v>997</v>
      </c>
      <c r="B165" s="2"/>
      <c r="C165" s="2" t="s">
        <v>65</v>
      </c>
      <c r="D165" s="2" t="s">
        <v>137</v>
      </c>
      <c r="E165" s="2" t="s">
        <v>602</v>
      </c>
      <c r="F165" s="2"/>
      <c r="G165" s="2">
        <v>30</v>
      </c>
      <c r="H165" s="2"/>
      <c r="I165" s="2"/>
      <c r="J165" s="2"/>
      <c r="K165" s="2"/>
      <c r="L165" s="2">
        <f>IF(FtWaterAdaptation,20,15)</f>
        <v>15</v>
      </c>
      <c r="M165" s="2"/>
      <c r="N165" s="2"/>
      <c r="O165" s="2"/>
      <c r="P165" s="2" t="s">
        <v>61</v>
      </c>
      <c r="Q165" s="2"/>
      <c r="R165" s="2"/>
      <c r="S165" s="2" t="s">
        <v>115</v>
      </c>
      <c r="T165" s="2"/>
      <c r="U165" s="5"/>
      <c r="V165" s="2" t="s">
        <v>604</v>
      </c>
      <c r="W165" s="2" t="s">
        <v>61</v>
      </c>
      <c r="X165" s="2" t="s">
        <v>61</v>
      </c>
      <c r="Y165" s="2"/>
      <c r="Z165" s="2"/>
      <c r="AA165" s="5"/>
      <c r="AB165" s="5"/>
      <c r="AC165" s="5"/>
      <c r="AD165" s="2"/>
      <c r="AE165" s="2"/>
      <c r="AF165" s="2"/>
      <c r="AG165" s="2"/>
      <c r="AH165" s="2"/>
      <c r="AI165" s="2"/>
      <c r="AJ165" s="2" t="s">
        <v>998</v>
      </c>
      <c r="AK165" s="2"/>
      <c r="AL165" s="2" t="s">
        <v>606</v>
      </c>
      <c r="AM165" s="2" t="s">
        <v>153</v>
      </c>
      <c r="AN165" s="2"/>
      <c r="AO165" s="5"/>
      <c r="AP165" s="2"/>
      <c r="AQ165" s="2" t="s">
        <v>153</v>
      </c>
      <c r="AR165" s="2" t="s">
        <v>210</v>
      </c>
      <c r="AS165" s="2" t="s">
        <v>85</v>
      </c>
      <c r="AT165" s="2" t="s">
        <v>86</v>
      </c>
      <c r="AU165" s="5"/>
      <c r="AV165" s="2" t="b">
        <f t="shared" si="26"/>
        <v>1</v>
      </c>
      <c r="AX165" s="2" t="b">
        <v>1</v>
      </c>
      <c r="AY165" s="2" t="s">
        <v>72</v>
      </c>
      <c r="AZ165" s="2"/>
      <c r="BA165" s="2" t="s">
        <v>155</v>
      </c>
      <c r="BB165" s="2" t="b">
        <f>IF(RaceIgnoreSrc,TRUE,OR(HRRoF,HRSto))</f>
        <v>1</v>
      </c>
      <c r="BC165" s="2"/>
      <c r="BD165" s="2" t="b">
        <f t="shared" si="27"/>
        <v>1</v>
      </c>
      <c r="BE165" s="11">
        <f t="shared" si="23"/>
        <v>109</v>
      </c>
      <c r="BF165" s="2">
        <f t="shared" si="24"/>
        <v>242</v>
      </c>
      <c r="BG165" s="12" t="str">
        <f t="shared" si="25"/>
        <v>Nerra, Kalareem [FF]</v>
      </c>
      <c r="BH165" s="1" t="str">
        <f t="shared" si="20"/>
        <v/>
      </c>
      <c r="BI165" s="1"/>
      <c r="BJ165" s="11" t="s">
        <v>999</v>
      </c>
      <c r="BK165" s="2" t="s">
        <v>851</v>
      </c>
      <c r="BL165" s="2">
        <f>IF('Race Info'!$BK$124=$BK165,BL164+1,BL164)</f>
        <v>134</v>
      </c>
      <c r="BM165" s="12" t="str">
        <f t="shared" si="21"/>
        <v/>
      </c>
      <c r="BN165" s="1"/>
      <c r="BO165" s="11" t="s">
        <v>1000</v>
      </c>
      <c r="BP165" s="2" t="s">
        <v>792</v>
      </c>
      <c r="BQ165" s="2">
        <f>IF('Race Info'!$BK$124=$BP165,$BQ164+1,$BQ164)</f>
        <v>134</v>
      </c>
      <c r="BR165" s="12" t="str">
        <f t="shared" si="22"/>
        <v/>
      </c>
      <c r="BS165" s="1"/>
    </row>
    <row r="166" spans="1:71" ht="12.75" x14ac:dyDescent="0.2">
      <c r="A166" s="11" t="s">
        <v>1001</v>
      </c>
      <c r="B166" s="2"/>
      <c r="C166" s="2" t="s">
        <v>65</v>
      </c>
      <c r="D166" s="2" t="s">
        <v>137</v>
      </c>
      <c r="E166" s="2" t="s">
        <v>613</v>
      </c>
      <c r="F166" s="2"/>
      <c r="G166" s="2">
        <v>30</v>
      </c>
      <c r="H166" s="2"/>
      <c r="I166" s="2"/>
      <c r="J166" s="2"/>
      <c r="K166" s="2"/>
      <c r="L166" s="2"/>
      <c r="M166" s="2"/>
      <c r="N166" s="2"/>
      <c r="O166" s="2"/>
      <c r="P166" s="2" t="s">
        <v>1002</v>
      </c>
      <c r="Q166" s="2"/>
      <c r="R166" s="2"/>
      <c r="S166" s="2" t="s">
        <v>115</v>
      </c>
      <c r="T166" s="2">
        <v>120</v>
      </c>
      <c r="U166" s="5"/>
      <c r="V166" s="2" t="s">
        <v>604</v>
      </c>
      <c r="W166" s="2" t="s">
        <v>61</v>
      </c>
      <c r="X166" s="2" t="s">
        <v>61</v>
      </c>
      <c r="Y166" s="2"/>
      <c r="Z166" s="2"/>
      <c r="AA166" s="5"/>
      <c r="AB166" s="5"/>
      <c r="AC166" s="5"/>
      <c r="AD166" s="2"/>
      <c r="AE166" s="2"/>
      <c r="AF166" s="2"/>
      <c r="AG166" s="2"/>
      <c r="AH166" s="2"/>
      <c r="AI166" s="2"/>
      <c r="AJ166" s="2" t="s">
        <v>1003</v>
      </c>
      <c r="AK166" s="2"/>
      <c r="AL166" s="2" t="s">
        <v>1004</v>
      </c>
      <c r="AM166" s="2" t="s">
        <v>1005</v>
      </c>
      <c r="AN166" s="2"/>
      <c r="AO166" s="5"/>
      <c r="AP166" s="2"/>
      <c r="AQ166" s="2" t="s">
        <v>153</v>
      </c>
      <c r="AR166" s="2" t="s">
        <v>61</v>
      </c>
      <c r="AS166" s="2" t="s">
        <v>61</v>
      </c>
      <c r="AT166" s="2" t="s">
        <v>61</v>
      </c>
      <c r="AU166" s="5"/>
      <c r="AV166" s="2" t="b">
        <f t="shared" si="26"/>
        <v>1</v>
      </c>
      <c r="AX166" s="2" t="b">
        <v>1</v>
      </c>
      <c r="AY166" s="2" t="s">
        <v>535</v>
      </c>
      <c r="AZ166" s="2"/>
      <c r="BA166" s="2" t="s">
        <v>61</v>
      </c>
      <c r="BB166" s="2" t="b">
        <f>IF(RaceIgnoreSrc,TRUE,HRDrM)</f>
        <v>1</v>
      </c>
      <c r="BC166" s="2"/>
      <c r="BD166" s="2" t="b">
        <f t="shared" si="27"/>
        <v>1</v>
      </c>
      <c r="BE166" s="11">
        <f t="shared" si="23"/>
        <v>110</v>
      </c>
      <c r="BF166" s="2">
        <f t="shared" si="24"/>
        <v>243</v>
      </c>
      <c r="BG166" s="12" t="str">
        <f t="shared" si="25"/>
        <v>Nerra, Sillit [FF]</v>
      </c>
      <c r="BH166" s="1" t="str">
        <f t="shared" si="20"/>
        <v>Detect Magic (3/Day); Disguise Self</v>
      </c>
      <c r="BI166" s="1"/>
      <c r="BJ166" s="11" t="s">
        <v>1006</v>
      </c>
      <c r="BK166" s="2" t="s">
        <v>851</v>
      </c>
      <c r="BL166" s="2">
        <f>IF('Race Info'!$BK$124=$BK166,BL165+1,BL165)</f>
        <v>134</v>
      </c>
      <c r="BM166" s="12" t="str">
        <f t="shared" si="21"/>
        <v/>
      </c>
      <c r="BN166" s="1"/>
      <c r="BO166" s="11" t="s">
        <v>1007</v>
      </c>
      <c r="BP166" s="2" t="s">
        <v>792</v>
      </c>
      <c r="BQ166" s="2">
        <f>IF('Race Info'!$BK$124=$BP166,$BQ165+1,$BQ165)</f>
        <v>134</v>
      </c>
      <c r="BR166" s="12" t="str">
        <f t="shared" si="22"/>
        <v/>
      </c>
      <c r="BS166" s="1"/>
    </row>
    <row r="167" spans="1:71" ht="12.75" x14ac:dyDescent="0.2">
      <c r="A167" s="11" t="s">
        <v>1008</v>
      </c>
      <c r="B167" s="2"/>
      <c r="C167" s="2" t="s">
        <v>65</v>
      </c>
      <c r="D167" s="2" t="s">
        <v>137</v>
      </c>
      <c r="E167" s="2" t="s">
        <v>619</v>
      </c>
      <c r="F167" s="2"/>
      <c r="G167" s="2">
        <v>30</v>
      </c>
      <c r="H167" s="2"/>
      <c r="I167" s="2"/>
      <c r="J167" s="2"/>
      <c r="K167" s="2"/>
      <c r="L167" s="2"/>
      <c r="M167" s="2"/>
      <c r="N167" s="2"/>
      <c r="O167" s="2"/>
      <c r="P167" s="2" t="s">
        <v>61</v>
      </c>
      <c r="Q167" s="2"/>
      <c r="R167" s="2"/>
      <c r="S167" s="2" t="s">
        <v>115</v>
      </c>
      <c r="T167" s="2">
        <v>120</v>
      </c>
      <c r="U167" s="5"/>
      <c r="V167" s="2" t="s">
        <v>604</v>
      </c>
      <c r="W167" s="2" t="s">
        <v>61</v>
      </c>
      <c r="X167" s="2" t="s">
        <v>61</v>
      </c>
      <c r="Y167" s="2"/>
      <c r="Z167" s="2"/>
      <c r="AA167" s="5"/>
      <c r="AB167" s="5"/>
      <c r="AC167" s="5"/>
      <c r="AD167" s="2"/>
      <c r="AE167" s="2"/>
      <c r="AF167" s="2"/>
      <c r="AG167" s="2"/>
      <c r="AH167" s="2"/>
      <c r="AI167" s="2"/>
      <c r="AJ167" s="2" t="s">
        <v>993</v>
      </c>
      <c r="AK167" s="2"/>
      <c r="AL167" s="2" t="s">
        <v>1004</v>
      </c>
      <c r="AM167" s="2" t="s">
        <v>1005</v>
      </c>
      <c r="AN167" s="2"/>
      <c r="AO167" s="5"/>
      <c r="AP167" s="2"/>
      <c r="AQ167" s="2" t="s">
        <v>153</v>
      </c>
      <c r="AR167" s="2" t="s">
        <v>210</v>
      </c>
      <c r="AS167" s="2" t="s">
        <v>994</v>
      </c>
      <c r="AT167" s="2" t="s">
        <v>609</v>
      </c>
      <c r="AU167" s="5"/>
      <c r="AV167" s="2" t="b">
        <f t="shared" si="26"/>
        <v>1</v>
      </c>
      <c r="AX167" s="2" t="b">
        <v>1</v>
      </c>
      <c r="AY167" s="2" t="s">
        <v>541</v>
      </c>
      <c r="AZ167" s="2"/>
      <c r="BA167" s="2" t="s">
        <v>61</v>
      </c>
      <c r="BB167" s="2" t="b">
        <f>IF(RaceIgnoreSrc,TRUE,HRPGtF)</f>
        <v>0</v>
      </c>
      <c r="BC167" s="2"/>
      <c r="BD167" s="2" t="b">
        <f t="shared" si="27"/>
        <v>0</v>
      </c>
      <c r="BE167" s="11">
        <f t="shared" si="23"/>
        <v>110</v>
      </c>
      <c r="BF167" s="2">
        <f t="shared" si="24"/>
        <v>244</v>
      </c>
      <c r="BG167" s="12" t="str">
        <f t="shared" si="25"/>
        <v>Nerra, Varoot [FF]</v>
      </c>
      <c r="BH167" s="1" t="str">
        <f t="shared" si="20"/>
        <v/>
      </c>
      <c r="BI167" s="1"/>
      <c r="BJ167" s="11" t="s">
        <v>1009</v>
      </c>
      <c r="BK167" s="2" t="s">
        <v>790</v>
      </c>
      <c r="BL167" s="2">
        <f>IF('Race Info'!$BK$124=$BK167,BL166+1,BL166)</f>
        <v>134</v>
      </c>
      <c r="BM167" s="12" t="str">
        <f t="shared" si="21"/>
        <v/>
      </c>
      <c r="BN167" s="1"/>
      <c r="BO167" s="11" t="s">
        <v>1010</v>
      </c>
      <c r="BP167" s="2" t="s">
        <v>792</v>
      </c>
      <c r="BQ167" s="2">
        <f>IF('Race Info'!$BK$124=$BP167,$BQ166+1,$BQ166)</f>
        <v>134</v>
      </c>
      <c r="BR167" s="12" t="str">
        <f t="shared" si="22"/>
        <v/>
      </c>
      <c r="BS167" s="1"/>
    </row>
    <row r="168" spans="1:71" ht="13.5" thickBot="1" x14ac:dyDescent="0.25">
      <c r="A168" s="11" t="s">
        <v>1011</v>
      </c>
      <c r="B168" s="2"/>
      <c r="C168" s="2" t="s">
        <v>65</v>
      </c>
      <c r="D168" s="2" t="s">
        <v>137</v>
      </c>
      <c r="E168" s="2" t="s">
        <v>613</v>
      </c>
      <c r="F168" s="2"/>
      <c r="G168" s="2">
        <v>30</v>
      </c>
      <c r="H168" s="2"/>
      <c r="I168" s="2"/>
      <c r="J168" s="2"/>
      <c r="K168" s="2"/>
      <c r="L168" s="2"/>
      <c r="M168" s="2"/>
      <c r="N168" s="2"/>
      <c r="O168" s="2"/>
      <c r="P168" s="2" t="s">
        <v>61</v>
      </c>
      <c r="Q168" s="2"/>
      <c r="R168" s="2"/>
      <c r="S168" s="2" t="s">
        <v>115</v>
      </c>
      <c r="T168" s="2"/>
      <c r="U168" s="5"/>
      <c r="V168" s="2" t="s">
        <v>604</v>
      </c>
      <c r="W168" s="2" t="s">
        <v>61</v>
      </c>
      <c r="X168" s="2" t="s">
        <v>61</v>
      </c>
      <c r="Y168" s="2"/>
      <c r="Z168" s="2"/>
      <c r="AA168" s="5"/>
      <c r="AB168" s="5"/>
      <c r="AC168" s="5"/>
      <c r="AD168" s="2"/>
      <c r="AE168" s="2"/>
      <c r="AF168" s="2"/>
      <c r="AG168" s="2"/>
      <c r="AH168" s="2"/>
      <c r="AI168" s="2"/>
      <c r="AJ168" s="2" t="s">
        <v>576</v>
      </c>
      <c r="AK168" s="2"/>
      <c r="AL168" s="2" t="s">
        <v>606</v>
      </c>
      <c r="AM168" s="2" t="s">
        <v>153</v>
      </c>
      <c r="AN168" s="2"/>
      <c r="AO168" s="5"/>
      <c r="AP168" s="2"/>
      <c r="AQ168" s="2" t="s">
        <v>153</v>
      </c>
      <c r="AR168" s="2" t="s">
        <v>61</v>
      </c>
      <c r="AS168" s="2" t="s">
        <v>61</v>
      </c>
      <c r="AT168" s="2" t="s">
        <v>61</v>
      </c>
      <c r="AU168" s="5"/>
      <c r="AV168" s="2" t="b">
        <f t="shared" si="26"/>
        <v>1</v>
      </c>
      <c r="AX168" s="2" t="b">
        <v>1</v>
      </c>
      <c r="AY168" s="2" t="s">
        <v>535</v>
      </c>
      <c r="AZ168" s="2"/>
      <c r="BA168" s="2" t="s">
        <v>61</v>
      </c>
      <c r="BB168" s="2" t="b">
        <f>IF(RaceIgnoreSrc,TRUE,HRDrM)</f>
        <v>1</v>
      </c>
      <c r="BC168" s="2"/>
      <c r="BD168" s="2" t="b">
        <f t="shared" si="27"/>
        <v>1</v>
      </c>
      <c r="BE168" s="11">
        <f t="shared" si="23"/>
        <v>111</v>
      </c>
      <c r="BF168" s="2">
        <f t="shared" si="24"/>
        <v>246</v>
      </c>
      <c r="BG168" s="12" t="str">
        <f t="shared" si="25"/>
        <v>Nixie [MM]</v>
      </c>
      <c r="BH168" s="1" t="str">
        <f t="shared" si="20"/>
        <v/>
      </c>
      <c r="BI168" s="1"/>
      <c r="BJ168" s="11" t="s">
        <v>1012</v>
      </c>
      <c r="BK168" s="2" t="s">
        <v>950</v>
      </c>
      <c r="BL168" s="2">
        <f>IF('Race Info'!$BK$124=$BK168,BL167+1,BL167)</f>
        <v>134</v>
      </c>
      <c r="BM168" s="12" t="str">
        <f t="shared" si="21"/>
        <v/>
      </c>
      <c r="BN168" s="1"/>
      <c r="BO168" s="24" t="s">
        <v>1013</v>
      </c>
      <c r="BP168" s="25" t="s">
        <v>792</v>
      </c>
      <c r="BQ168" s="25">
        <f>IF('Race Info'!$BK$124=$BP168,$BQ167+1,$BQ167)</f>
        <v>134</v>
      </c>
      <c r="BR168" s="26" t="str">
        <f t="shared" si="22"/>
        <v/>
      </c>
      <c r="BS168" s="1"/>
    </row>
    <row r="169" spans="1:71" ht="12.75" x14ac:dyDescent="0.2">
      <c r="A169" s="11" t="s">
        <v>1014</v>
      </c>
      <c r="B169" s="2"/>
      <c r="C169" s="2" t="s">
        <v>65</v>
      </c>
      <c r="D169" s="2" t="s">
        <v>253</v>
      </c>
      <c r="E169" s="2"/>
      <c r="F169" s="2"/>
      <c r="G169" s="2">
        <v>30</v>
      </c>
      <c r="H169" s="2"/>
      <c r="I169" s="2"/>
      <c r="J169" s="2"/>
      <c r="K169" s="2"/>
      <c r="L169" s="2"/>
      <c r="M169" s="2"/>
      <c r="N169" s="2"/>
      <c r="O169" s="2"/>
      <c r="P169" s="2" t="s">
        <v>61</v>
      </c>
      <c r="Q169" s="2"/>
      <c r="R169" s="2"/>
      <c r="S169" s="2" t="s">
        <v>115</v>
      </c>
      <c r="T169" s="2"/>
      <c r="U169" s="5"/>
      <c r="V169" s="2"/>
      <c r="W169" s="2" t="s">
        <v>61</v>
      </c>
      <c r="X169" s="2" t="s">
        <v>61</v>
      </c>
      <c r="Y169" s="2"/>
      <c r="Z169" s="2"/>
      <c r="AA169" s="5"/>
      <c r="AB169" s="5"/>
      <c r="AC169" s="5"/>
      <c r="AD169" s="2">
        <v>2</v>
      </c>
      <c r="AE169" s="2">
        <v>-2</v>
      </c>
      <c r="AF169" s="2">
        <v>2</v>
      </c>
      <c r="AG169" s="2"/>
      <c r="AH169" s="2"/>
      <c r="AI169" s="2"/>
      <c r="AJ169" s="2"/>
      <c r="AK169" s="2"/>
      <c r="AL169" s="2" t="s">
        <v>151</v>
      </c>
      <c r="AM169" s="2" t="s">
        <v>1015</v>
      </c>
      <c r="AN169" s="2"/>
      <c r="AO169" s="5"/>
      <c r="AP169" s="2">
        <v>1</v>
      </c>
      <c r="AQ169" s="2" t="s">
        <v>1016</v>
      </c>
      <c r="AR169" s="2" t="s">
        <v>1017</v>
      </c>
      <c r="AS169" s="2" t="s">
        <v>1018</v>
      </c>
      <c r="AT169" s="2" t="s">
        <v>1019</v>
      </c>
      <c r="AU169" s="5"/>
      <c r="AV169" s="2" t="b">
        <f t="shared" si="26"/>
        <v>1</v>
      </c>
      <c r="AX169" s="2" t="b">
        <v>1</v>
      </c>
      <c r="AY169" s="2" t="s">
        <v>239</v>
      </c>
      <c r="AZ169" s="2">
        <v>200</v>
      </c>
      <c r="BA169" s="2" t="s">
        <v>99</v>
      </c>
      <c r="BB169" s="2" t="b">
        <f>IF(RaceIgnoreSrc,TRUE,OR(HRXPH,HRSoX))</f>
        <v>1</v>
      </c>
      <c r="BC169" s="2"/>
      <c r="BD169" s="2" t="b">
        <f t="shared" si="27"/>
        <v>1</v>
      </c>
      <c r="BE169" s="11">
        <f t="shared" si="23"/>
        <v>112</v>
      </c>
      <c r="BF169" s="2">
        <f t="shared" si="24"/>
        <v>247</v>
      </c>
      <c r="BG169" s="12" t="str">
        <f t="shared" si="25"/>
        <v>Nycter [MM3]</v>
      </c>
      <c r="BH169" s="1" t="str">
        <f t="shared" si="20"/>
        <v/>
      </c>
      <c r="BI169" s="1"/>
      <c r="BJ169" s="11" t="s">
        <v>1020</v>
      </c>
      <c r="BK169" s="2" t="s">
        <v>790</v>
      </c>
      <c r="BL169" s="2">
        <f>IF('Race Info'!$BK$124=$BK169,BL168+1,BL168)</f>
        <v>134</v>
      </c>
      <c r="BM169" s="12" t="str">
        <f t="shared" si="21"/>
        <v/>
      </c>
      <c r="BN169" s="1"/>
      <c r="BO169" s="1"/>
      <c r="BP169" s="1"/>
      <c r="BQ169" s="1"/>
      <c r="BR169" s="1"/>
      <c r="BS169" s="1"/>
    </row>
    <row r="170" spans="1:71" ht="12.75" x14ac:dyDescent="0.2">
      <c r="A170" s="11" t="s">
        <v>1021</v>
      </c>
      <c r="B170" s="2"/>
      <c r="C170" s="2" t="s">
        <v>65</v>
      </c>
      <c r="D170" s="2" t="s">
        <v>137</v>
      </c>
      <c r="E170" s="2" t="s">
        <v>1022</v>
      </c>
      <c r="F170" s="2"/>
      <c r="G170" s="2">
        <v>30</v>
      </c>
      <c r="H170" s="2"/>
      <c r="I170" s="2"/>
      <c r="J170" s="2"/>
      <c r="K170" s="2"/>
      <c r="L170" s="2"/>
      <c r="M170" s="2"/>
      <c r="N170" s="2"/>
      <c r="O170" s="2"/>
      <c r="P170" s="2" t="s">
        <v>61</v>
      </c>
      <c r="Q170" s="2"/>
      <c r="R170" s="2"/>
      <c r="S170" s="2"/>
      <c r="T170" s="2"/>
      <c r="U170" s="5"/>
      <c r="V170" s="2"/>
      <c r="W170" s="2" t="s">
        <v>61</v>
      </c>
      <c r="X170" s="2" t="s">
        <v>61</v>
      </c>
      <c r="Y170" s="2"/>
      <c r="Z170" s="2"/>
      <c r="AA170" s="5"/>
      <c r="AB170" s="5"/>
      <c r="AC170" s="5"/>
      <c r="AD170" s="2"/>
      <c r="AE170" s="2"/>
      <c r="AF170" s="2"/>
      <c r="AG170" s="2"/>
      <c r="AH170" s="2"/>
      <c r="AI170" s="2"/>
      <c r="AJ170" s="2" t="s">
        <v>1023</v>
      </c>
      <c r="AK170" s="2"/>
      <c r="AL170" s="2" t="s">
        <v>1024</v>
      </c>
      <c r="AM170" s="2" t="s">
        <v>153</v>
      </c>
      <c r="AN170" s="2"/>
      <c r="AO170" s="5"/>
      <c r="AP170" s="2"/>
      <c r="AQ170" s="2" t="s">
        <v>153</v>
      </c>
      <c r="AR170" s="2" t="s">
        <v>61</v>
      </c>
      <c r="AS170" s="2" t="s">
        <v>61</v>
      </c>
      <c r="AT170" s="2" t="s">
        <v>61</v>
      </c>
      <c r="AU170" s="5"/>
      <c r="AV170" s="2" t="b">
        <f t="shared" si="26"/>
        <v>1</v>
      </c>
      <c r="AX170" s="2" t="b">
        <v>1</v>
      </c>
      <c r="AY170" s="2" t="s">
        <v>1025</v>
      </c>
      <c r="AZ170" s="2"/>
      <c r="BA170" s="2" t="s">
        <v>61</v>
      </c>
      <c r="BB170" s="2" t="b">
        <f>IF(RaceIgnoreSrc,TRUE,HRAoM)</f>
        <v>0</v>
      </c>
      <c r="BC170" s="2"/>
      <c r="BD170" s="2" t="b">
        <f t="shared" si="27"/>
        <v>0</v>
      </c>
      <c r="BE170" s="11">
        <f t="shared" si="23"/>
        <v>112</v>
      </c>
      <c r="BF170" s="2">
        <f t="shared" si="24"/>
        <v>248</v>
      </c>
      <c r="BG170" s="12" t="str">
        <f t="shared" si="25"/>
        <v>Ogre [MM]</v>
      </c>
      <c r="BH170" s="1" t="str">
        <f t="shared" si="20"/>
        <v/>
      </c>
      <c r="BI170" s="1"/>
      <c r="BJ170" s="11" t="s">
        <v>1026</v>
      </c>
      <c r="BK170" s="2" t="s">
        <v>787</v>
      </c>
      <c r="BL170" s="2">
        <f>IF('Race Info'!$BK$124=$BK170,BL169+1,BL169)</f>
        <v>135</v>
      </c>
      <c r="BM170" s="12" t="str">
        <f t="shared" si="21"/>
        <v/>
      </c>
      <c r="BN170" s="1"/>
      <c r="BO170" s="1"/>
      <c r="BP170" s="1"/>
      <c r="BQ170" s="1"/>
      <c r="BR170" s="1"/>
      <c r="BS170" s="1"/>
    </row>
    <row r="171" spans="1:71" ht="12.75" x14ac:dyDescent="0.2">
      <c r="A171" s="11" t="s">
        <v>1027</v>
      </c>
      <c r="B171" s="2"/>
      <c r="C171" s="2" t="s">
        <v>101</v>
      </c>
      <c r="D171" s="2" t="s">
        <v>137</v>
      </c>
      <c r="E171" s="2" t="s">
        <v>685</v>
      </c>
      <c r="F171" s="2"/>
      <c r="G171" s="2">
        <v>20</v>
      </c>
      <c r="H171" s="2"/>
      <c r="I171" s="2"/>
      <c r="J171" s="2"/>
      <c r="K171" s="2"/>
      <c r="L171" s="2"/>
      <c r="M171" s="2"/>
      <c r="N171" s="2"/>
      <c r="O171" s="2"/>
      <c r="P171" s="2" t="s">
        <v>61</v>
      </c>
      <c r="Q171" s="2"/>
      <c r="R171" s="2"/>
      <c r="S171" s="2"/>
      <c r="T171" s="2">
        <v>60</v>
      </c>
      <c r="U171" s="5"/>
      <c r="V171" s="2"/>
      <c r="W171" s="2" t="s">
        <v>61</v>
      </c>
      <c r="X171" s="2" t="s">
        <v>61</v>
      </c>
      <c r="Y171" s="2"/>
      <c r="Z171" s="2"/>
      <c r="AA171" s="5"/>
      <c r="AB171" s="5"/>
      <c r="AC171" s="5"/>
      <c r="AD171" s="2">
        <v>-2</v>
      </c>
      <c r="AE171" s="2">
        <v>2</v>
      </c>
      <c r="AF171" s="2"/>
      <c r="AG171" s="2"/>
      <c r="AH171" s="2"/>
      <c r="AI171" s="2"/>
      <c r="AJ171" s="2" t="s">
        <v>268</v>
      </c>
      <c r="AK171" s="2"/>
      <c r="AL171" s="2" t="s">
        <v>1028</v>
      </c>
      <c r="AM171" s="2" t="s">
        <v>1029</v>
      </c>
      <c r="AN171" s="2"/>
      <c r="AO171" s="5"/>
      <c r="AP171" s="2"/>
      <c r="AQ171" s="2" t="s">
        <v>140</v>
      </c>
      <c r="AR171" s="2" t="s">
        <v>61</v>
      </c>
      <c r="AS171" s="2" t="s">
        <v>61</v>
      </c>
      <c r="AT171" s="2" t="s">
        <v>61</v>
      </c>
      <c r="AU171" s="5"/>
      <c r="AV171" s="2" t="b">
        <f t="shared" si="26"/>
        <v>1</v>
      </c>
      <c r="AX171" s="2" t="b">
        <v>1</v>
      </c>
      <c r="AY171" s="2" t="s">
        <v>121</v>
      </c>
      <c r="AZ171" s="2">
        <v>150</v>
      </c>
      <c r="BA171" s="2" t="s">
        <v>61</v>
      </c>
      <c r="BB171" s="2" t="b">
        <f>IF(RaceIgnoreSrc,TRUE,HRMM)</f>
        <v>1</v>
      </c>
      <c r="BC171" s="2"/>
      <c r="BD171" s="2" t="b">
        <f t="shared" si="27"/>
        <v>1</v>
      </c>
      <c r="BE171" s="11">
        <f t="shared" si="23"/>
        <v>113</v>
      </c>
      <c r="BF171" s="2">
        <f t="shared" si="24"/>
        <v>249</v>
      </c>
      <c r="BG171" s="12" t="str">
        <f t="shared" si="25"/>
        <v>Ogre Mage [MM]</v>
      </c>
      <c r="BH171" s="1" t="str">
        <f t="shared" si="20"/>
        <v/>
      </c>
      <c r="BI171" s="1"/>
      <c r="BJ171" s="11" t="s">
        <v>1030</v>
      </c>
      <c r="BK171" s="2" t="s">
        <v>787</v>
      </c>
      <c r="BL171" s="2">
        <f>IF('Race Info'!$BK$124=$BK171,BL170+1,BL170)</f>
        <v>136</v>
      </c>
      <c r="BM171" s="12" t="str">
        <f t="shared" si="21"/>
        <v/>
      </c>
      <c r="BN171" s="1"/>
      <c r="BO171" s="1"/>
      <c r="BP171" s="1"/>
      <c r="BQ171" s="1"/>
      <c r="BR171" s="1"/>
      <c r="BS171" s="1"/>
    </row>
    <row r="172" spans="1:71" ht="12.75" x14ac:dyDescent="0.2">
      <c r="A172" s="11" t="s">
        <v>1031</v>
      </c>
      <c r="B172" s="2"/>
      <c r="C172" s="2" t="s">
        <v>101</v>
      </c>
      <c r="D172" s="2" t="s">
        <v>137</v>
      </c>
      <c r="E172" s="2" t="s">
        <v>685</v>
      </c>
      <c r="F172" s="2"/>
      <c r="G172" s="2">
        <v>20</v>
      </c>
      <c r="H172" s="2"/>
      <c r="I172" s="2"/>
      <c r="J172" s="2"/>
      <c r="K172" s="2"/>
      <c r="L172" s="2"/>
      <c r="M172" s="2"/>
      <c r="N172" s="2"/>
      <c r="O172" s="2"/>
      <c r="P172" s="2" t="s">
        <v>61</v>
      </c>
      <c r="Q172" s="2"/>
      <c r="R172" s="2"/>
      <c r="S172" s="2"/>
      <c r="T172" s="2"/>
      <c r="U172" s="5"/>
      <c r="V172" s="2"/>
      <c r="W172" s="2" t="s">
        <v>61</v>
      </c>
      <c r="X172" s="2" t="s">
        <v>61</v>
      </c>
      <c r="Y172" s="2"/>
      <c r="Z172" s="2"/>
      <c r="AA172" s="5"/>
      <c r="AB172" s="5"/>
      <c r="AC172" s="5"/>
      <c r="AD172" s="2">
        <v>-2</v>
      </c>
      <c r="AE172" s="2">
        <v>2</v>
      </c>
      <c r="AF172" s="2"/>
      <c r="AG172" s="2"/>
      <c r="AH172" s="2"/>
      <c r="AI172" s="2"/>
      <c r="AJ172" s="2" t="s">
        <v>912</v>
      </c>
      <c r="AK172" s="2"/>
      <c r="AL172" s="2" t="s">
        <v>1032</v>
      </c>
      <c r="AM172" s="2" t="s">
        <v>1033</v>
      </c>
      <c r="AN172" s="2"/>
      <c r="AO172" s="5"/>
      <c r="AP172" s="2"/>
      <c r="AQ172" s="2" t="s">
        <v>186</v>
      </c>
      <c r="AR172" s="2" t="s">
        <v>1034</v>
      </c>
      <c r="AS172" s="2" t="s">
        <v>573</v>
      </c>
      <c r="AT172" s="2" t="s">
        <v>849</v>
      </c>
      <c r="AU172" s="5"/>
      <c r="AV172" s="2" t="b">
        <f t="shared" si="26"/>
        <v>1</v>
      </c>
      <c r="AX172" s="2" t="b">
        <v>1</v>
      </c>
      <c r="AY172" s="2" t="s">
        <v>72</v>
      </c>
      <c r="AZ172" s="2"/>
      <c r="BA172" s="2" t="s">
        <v>61</v>
      </c>
      <c r="BB172" s="2" t="b">
        <f>IF(RaceIgnoreSrc,TRUE,HRRoF)</f>
        <v>0</v>
      </c>
      <c r="BC172" s="2"/>
      <c r="BD172" s="2" t="b">
        <f t="shared" si="27"/>
        <v>0</v>
      </c>
      <c r="BE172" s="11">
        <f t="shared" si="23"/>
        <v>113</v>
      </c>
      <c r="BF172" s="2">
        <f t="shared" si="24"/>
        <v>251</v>
      </c>
      <c r="BG172" s="12" t="str">
        <f t="shared" si="25"/>
        <v>Ogre, Skullcrusher [MM3]</v>
      </c>
      <c r="BH172" s="1" t="str">
        <f t="shared" si="20"/>
        <v/>
      </c>
      <c r="BI172" s="1"/>
      <c r="BJ172" s="11" t="s">
        <v>1035</v>
      </c>
      <c r="BK172" s="2" t="s">
        <v>787</v>
      </c>
      <c r="BL172" s="2">
        <f>IF('Race Info'!$BK$124=$BK172,BL171+1,BL171)</f>
        <v>137</v>
      </c>
      <c r="BM172" s="12" t="str">
        <f t="shared" si="21"/>
        <v/>
      </c>
      <c r="BN172" s="1"/>
      <c r="BO172" s="1"/>
      <c r="BP172" s="1"/>
      <c r="BQ172" s="1"/>
      <c r="BR172" s="1"/>
      <c r="BS172" s="1"/>
    </row>
    <row r="173" spans="1:71" ht="12.75" x14ac:dyDescent="0.2">
      <c r="A173" s="11" t="s">
        <v>1036</v>
      </c>
      <c r="B173" s="2"/>
      <c r="C173" s="2" t="s">
        <v>101</v>
      </c>
      <c r="D173" s="2" t="s">
        <v>137</v>
      </c>
      <c r="E173" s="2" t="s">
        <v>1037</v>
      </c>
      <c r="F173" s="2"/>
      <c r="G173" s="2">
        <v>20</v>
      </c>
      <c r="H173" s="2"/>
      <c r="I173" s="2"/>
      <c r="J173" s="2"/>
      <c r="K173" s="2"/>
      <c r="L173" s="2"/>
      <c r="M173" s="2"/>
      <c r="N173" s="2"/>
      <c r="O173" s="2"/>
      <c r="P173" s="2" t="s">
        <v>61</v>
      </c>
      <c r="Q173" s="2"/>
      <c r="R173" s="2"/>
      <c r="S173" s="2"/>
      <c r="T173" s="2"/>
      <c r="U173" s="5"/>
      <c r="V173" s="2"/>
      <c r="W173" s="2" t="s">
        <v>61</v>
      </c>
      <c r="X173" s="2" t="s">
        <v>61</v>
      </c>
      <c r="Y173" s="2"/>
      <c r="Z173" s="2"/>
      <c r="AA173" s="5"/>
      <c r="AB173" s="5"/>
      <c r="AC173" s="5"/>
      <c r="AD173" s="2">
        <v>-2</v>
      </c>
      <c r="AE173" s="2">
        <v>2</v>
      </c>
      <c r="AF173" s="2"/>
      <c r="AG173" s="2"/>
      <c r="AH173" s="2"/>
      <c r="AI173" s="2"/>
      <c r="AJ173" s="2" t="s">
        <v>1038</v>
      </c>
      <c r="AK173" s="2"/>
      <c r="AL173" s="2" t="s">
        <v>1032</v>
      </c>
      <c r="AM173" s="2" t="s">
        <v>1029</v>
      </c>
      <c r="AN173" s="2"/>
      <c r="AO173" s="5"/>
      <c r="AP173" s="2"/>
      <c r="AQ173" s="2" t="s">
        <v>140</v>
      </c>
      <c r="AR173" s="2" t="s">
        <v>61</v>
      </c>
      <c r="AS173" s="2" t="s">
        <v>61</v>
      </c>
      <c r="AT173" s="2" t="s">
        <v>61</v>
      </c>
      <c r="AU173" s="5"/>
      <c r="AV173" s="2" t="b">
        <f t="shared" si="26"/>
        <v>1</v>
      </c>
      <c r="AX173" s="2" t="b">
        <v>1</v>
      </c>
      <c r="AY173" s="2" t="s">
        <v>535</v>
      </c>
      <c r="AZ173" s="2"/>
      <c r="BA173" s="2" t="s">
        <v>61</v>
      </c>
      <c r="BB173" s="2" t="b">
        <f>IF(RaceIgnoreSrc,TRUE,HRDrM)</f>
        <v>1</v>
      </c>
      <c r="BC173" s="2"/>
      <c r="BD173" s="2" t="b">
        <f t="shared" si="27"/>
        <v>1</v>
      </c>
      <c r="BE173" s="11">
        <f t="shared" si="23"/>
        <v>114</v>
      </c>
      <c r="BF173" s="2">
        <f t="shared" si="24"/>
        <v>252</v>
      </c>
      <c r="BG173" s="12" t="str">
        <f t="shared" si="25"/>
        <v>Orc [MM]</v>
      </c>
      <c r="BH173" s="1" t="str">
        <f t="shared" si="20"/>
        <v/>
      </c>
      <c r="BI173" s="1"/>
      <c r="BJ173" s="11" t="s">
        <v>1039</v>
      </c>
      <c r="BK173" s="2" t="s">
        <v>792</v>
      </c>
      <c r="BL173" s="2">
        <f>IF('Race Info'!$BK$124=$BK173,BL172+1,BL172)</f>
        <v>137</v>
      </c>
      <c r="BM173" s="12" t="str">
        <f t="shared" si="21"/>
        <v/>
      </c>
      <c r="BN173" s="1"/>
      <c r="BO173" s="1"/>
      <c r="BP173" s="1"/>
      <c r="BQ173" s="1"/>
      <c r="BR173" s="1"/>
      <c r="BS173" s="1"/>
    </row>
    <row r="174" spans="1:71" ht="12.75" x14ac:dyDescent="0.2">
      <c r="A174" s="11" t="s">
        <v>1040</v>
      </c>
      <c r="B174" s="2"/>
      <c r="C174" s="2" t="s">
        <v>101</v>
      </c>
      <c r="D174" s="2" t="s">
        <v>137</v>
      </c>
      <c r="E174" s="2" t="s">
        <v>685</v>
      </c>
      <c r="F174" s="2"/>
      <c r="G174" s="2">
        <v>20</v>
      </c>
      <c r="H174" s="2"/>
      <c r="I174" s="2"/>
      <c r="J174" s="2"/>
      <c r="K174" s="2"/>
      <c r="L174" s="2"/>
      <c r="M174" s="2"/>
      <c r="N174" s="2"/>
      <c r="O174" s="2"/>
      <c r="P174" s="2" t="s">
        <v>61</v>
      </c>
      <c r="Q174" s="2"/>
      <c r="R174" s="2"/>
      <c r="S174" s="2"/>
      <c r="T174" s="2"/>
      <c r="U174" s="5"/>
      <c r="V174" s="2"/>
      <c r="W174" s="2" t="s">
        <v>61</v>
      </c>
      <c r="X174" s="2" t="s">
        <v>61</v>
      </c>
      <c r="Y174" s="2"/>
      <c r="Z174" s="2"/>
      <c r="AA174" s="5"/>
      <c r="AB174" s="5"/>
      <c r="AC174" s="5"/>
      <c r="AD174" s="2">
        <v>-2</v>
      </c>
      <c r="AE174" s="2">
        <v>2</v>
      </c>
      <c r="AF174" s="2"/>
      <c r="AG174" s="2"/>
      <c r="AH174" s="2"/>
      <c r="AI174" s="2"/>
      <c r="AJ174" s="2" t="s">
        <v>912</v>
      </c>
      <c r="AK174" s="2"/>
      <c r="AL174" s="2" t="s">
        <v>1032</v>
      </c>
      <c r="AM174" s="2" t="s">
        <v>1029</v>
      </c>
      <c r="AN174" s="2"/>
      <c r="AO174" s="5"/>
      <c r="AP174" s="2"/>
      <c r="AQ174" s="2" t="s">
        <v>140</v>
      </c>
      <c r="AR174" s="2" t="s">
        <v>1034</v>
      </c>
      <c r="AS174" s="2" t="s">
        <v>573</v>
      </c>
      <c r="AT174" s="2" t="s">
        <v>849</v>
      </c>
      <c r="AU174" s="5"/>
      <c r="AV174" s="2" t="b">
        <f t="shared" si="26"/>
        <v>1</v>
      </c>
      <c r="AX174" s="2" t="b">
        <v>1</v>
      </c>
      <c r="AY174" s="2" t="s">
        <v>554</v>
      </c>
      <c r="AZ174" s="2"/>
      <c r="BA174" s="2" t="s">
        <v>61</v>
      </c>
      <c r="BB174" s="2" t="b">
        <v>1</v>
      </c>
      <c r="BC174" s="2"/>
      <c r="BD174" s="2" t="b">
        <f t="shared" si="27"/>
        <v>1</v>
      </c>
      <c r="BE174" s="11">
        <f t="shared" si="23"/>
        <v>115</v>
      </c>
      <c r="BF174" s="2">
        <f t="shared" si="24"/>
        <v>254</v>
      </c>
      <c r="BG174" s="12" t="str">
        <f t="shared" si="25"/>
        <v>Orc, Frostblood [DrM]</v>
      </c>
      <c r="BH174" s="1" t="str">
        <f t="shared" si="20"/>
        <v/>
      </c>
      <c r="BI174" s="1"/>
      <c r="BJ174" s="11" t="s">
        <v>1041</v>
      </c>
      <c r="BK174" s="2" t="s">
        <v>785</v>
      </c>
      <c r="BL174" s="2">
        <f>IF('Race Info'!$BK$124=$BK174,BL173+1,BL173)</f>
        <v>137</v>
      </c>
      <c r="BM174" s="12" t="str">
        <f t="shared" si="21"/>
        <v/>
      </c>
      <c r="BN174" s="1"/>
      <c r="BO174" s="1"/>
      <c r="BP174" s="1"/>
      <c r="BQ174" s="1"/>
      <c r="BR174" s="1"/>
      <c r="BS174" s="1"/>
    </row>
    <row r="175" spans="1:71" ht="12.75" x14ac:dyDescent="0.2">
      <c r="A175" s="11" t="s">
        <v>1042</v>
      </c>
      <c r="B175" s="2"/>
      <c r="C175" s="2" t="s">
        <v>101</v>
      </c>
      <c r="D175" s="2" t="s">
        <v>137</v>
      </c>
      <c r="E175" s="2" t="s">
        <v>1043</v>
      </c>
      <c r="F175" s="2"/>
      <c r="G175" s="2">
        <v>20</v>
      </c>
      <c r="H175" s="2"/>
      <c r="I175" s="2"/>
      <c r="J175" s="2"/>
      <c r="K175" s="2"/>
      <c r="L175" s="2">
        <v>20</v>
      </c>
      <c r="M175" s="2"/>
      <c r="N175" s="2"/>
      <c r="O175" s="2"/>
      <c r="P175" s="2" t="s">
        <v>61</v>
      </c>
      <c r="Q175" s="2"/>
      <c r="R175" s="2"/>
      <c r="S175" s="2"/>
      <c r="T175" s="2"/>
      <c r="U175" s="5"/>
      <c r="V175" s="2"/>
      <c r="W175" s="2" t="s">
        <v>61</v>
      </c>
      <c r="X175" s="2" t="s">
        <v>61</v>
      </c>
      <c r="Y175" s="2"/>
      <c r="Z175" s="2"/>
      <c r="AA175" s="5"/>
      <c r="AB175" s="5"/>
      <c r="AC175" s="5"/>
      <c r="AD175" s="2">
        <v>-2</v>
      </c>
      <c r="AE175" s="2">
        <v>2</v>
      </c>
      <c r="AF175" s="2"/>
      <c r="AG175" s="2"/>
      <c r="AH175" s="2"/>
      <c r="AI175" s="2"/>
      <c r="AJ175" s="2" t="s">
        <v>1044</v>
      </c>
      <c r="AK175" s="2"/>
      <c r="AL175" s="2" t="s">
        <v>1032</v>
      </c>
      <c r="AM175" s="2" t="s">
        <v>1029</v>
      </c>
      <c r="AN175" s="2"/>
      <c r="AO175" s="5"/>
      <c r="AP175" s="2"/>
      <c r="AQ175" s="2" t="s">
        <v>140</v>
      </c>
      <c r="AR175" s="2" t="s">
        <v>61</v>
      </c>
      <c r="AS175" s="2" t="s">
        <v>61</v>
      </c>
      <c r="AT175" s="2" t="s">
        <v>61</v>
      </c>
      <c r="AU175" s="5"/>
      <c r="AV175" s="2" t="b">
        <f t="shared" si="26"/>
        <v>1</v>
      </c>
      <c r="AX175" s="2" t="b">
        <v>1</v>
      </c>
      <c r="AY175" s="2" t="s">
        <v>155</v>
      </c>
      <c r="AZ175" s="2"/>
      <c r="BA175" s="2" t="s">
        <v>61</v>
      </c>
      <c r="BB175" s="2" t="b">
        <f>IF(RaceIgnoreSrc,TRUE,HRSto)</f>
        <v>1</v>
      </c>
      <c r="BC175" s="2"/>
      <c r="BD175" s="2" t="b">
        <f t="shared" si="27"/>
        <v>1</v>
      </c>
      <c r="BE175" s="11">
        <f t="shared" si="23"/>
        <v>116</v>
      </c>
      <c r="BF175" s="2">
        <f t="shared" si="24"/>
        <v>257</v>
      </c>
      <c r="BG175" s="12" t="str">
        <f t="shared" si="25"/>
        <v>Pixie [MM]</v>
      </c>
      <c r="BH175" s="1" t="str">
        <f t="shared" si="20"/>
        <v/>
      </c>
      <c r="BI175" s="1"/>
      <c r="BJ175" s="11" t="s">
        <v>1045</v>
      </c>
      <c r="BK175" s="2" t="s">
        <v>792</v>
      </c>
      <c r="BL175" s="2">
        <f>IF('Race Info'!$BK$124=$BK175,BL174+1,BL174)</f>
        <v>137</v>
      </c>
      <c r="BM175" s="12" t="str">
        <f t="shared" si="21"/>
        <v/>
      </c>
      <c r="BN175" s="1"/>
      <c r="BO175" s="1"/>
      <c r="BP175" s="1"/>
      <c r="BQ175" s="1"/>
      <c r="BR175" s="1"/>
      <c r="BS175" s="1"/>
    </row>
    <row r="176" spans="1:71" ht="12.75" x14ac:dyDescent="0.2">
      <c r="A176" s="11" t="s">
        <v>1046</v>
      </c>
      <c r="B176" s="2"/>
      <c r="C176" s="2" t="s">
        <v>101</v>
      </c>
      <c r="D176" s="2" t="s">
        <v>137</v>
      </c>
      <c r="E176" s="2" t="s">
        <v>685</v>
      </c>
      <c r="F176" s="2"/>
      <c r="G176" s="2">
        <v>20</v>
      </c>
      <c r="H176" s="2"/>
      <c r="I176" s="2"/>
      <c r="J176" s="2"/>
      <c r="K176" s="2"/>
      <c r="L176" s="2"/>
      <c r="M176" s="2"/>
      <c r="N176" s="2"/>
      <c r="O176" s="2"/>
      <c r="P176" s="2" t="s">
        <v>61</v>
      </c>
      <c r="Q176" s="2"/>
      <c r="R176" s="2"/>
      <c r="S176" s="2"/>
      <c r="T176" s="2"/>
      <c r="U176" s="5"/>
      <c r="V176" s="2"/>
      <c r="W176" s="2" t="s">
        <v>61</v>
      </c>
      <c r="X176" s="2" t="s">
        <v>61</v>
      </c>
      <c r="Y176" s="2"/>
      <c r="Z176" s="2"/>
      <c r="AA176" s="5"/>
      <c r="AB176" s="5"/>
      <c r="AC176" s="5"/>
      <c r="AD176" s="2">
        <v>-2</v>
      </c>
      <c r="AE176" s="2">
        <v>2</v>
      </c>
      <c r="AF176" s="2"/>
      <c r="AG176" s="2"/>
      <c r="AH176" s="2"/>
      <c r="AI176" s="2"/>
      <c r="AJ176" s="2" t="s">
        <v>912</v>
      </c>
      <c r="AK176" s="2"/>
      <c r="AL176" s="2" t="s">
        <v>1032</v>
      </c>
      <c r="AM176" s="2" t="s">
        <v>1047</v>
      </c>
      <c r="AN176" s="2"/>
      <c r="AO176" s="5"/>
      <c r="AP176" s="2"/>
      <c r="AQ176" s="2" t="s">
        <v>140</v>
      </c>
      <c r="AR176" s="2" t="s">
        <v>1034</v>
      </c>
      <c r="AS176" s="2" t="s">
        <v>573</v>
      </c>
      <c r="AT176" s="2" t="s">
        <v>849</v>
      </c>
      <c r="AU176" s="5"/>
      <c r="AV176" s="2" t="b">
        <f t="shared" si="26"/>
        <v>1</v>
      </c>
      <c r="AX176" s="2" t="b">
        <v>1</v>
      </c>
      <c r="AY176" s="2" t="s">
        <v>72</v>
      </c>
      <c r="AZ176" s="2"/>
      <c r="BA176" s="2" t="s">
        <v>61</v>
      </c>
      <c r="BB176" s="2" t="b">
        <f>IF(RaceIgnoreSrc,TRUE,HRRoF)</f>
        <v>0</v>
      </c>
      <c r="BC176" s="2"/>
      <c r="BD176" s="2" t="b">
        <f t="shared" si="27"/>
        <v>0</v>
      </c>
      <c r="BE176" s="11">
        <f t="shared" si="23"/>
        <v>116</v>
      </c>
      <c r="BF176" s="2">
        <f t="shared" si="24"/>
        <v>258</v>
      </c>
      <c r="BG176" s="12" t="str">
        <f t="shared" si="25"/>
        <v>Quaraphon [MM3]</v>
      </c>
      <c r="BH176" s="1" t="str">
        <f t="shared" si="20"/>
        <v/>
      </c>
      <c r="BI176" s="1"/>
      <c r="BJ176" s="11" t="s">
        <v>1048</v>
      </c>
      <c r="BK176" s="2" t="s">
        <v>792</v>
      </c>
      <c r="BL176" s="2">
        <f>IF('Race Info'!$BK$124=$BK176,BL175+1,BL175)</f>
        <v>137</v>
      </c>
      <c r="BM176" s="12" t="str">
        <f t="shared" si="21"/>
        <v/>
      </c>
      <c r="BN176" s="1"/>
      <c r="BO176" s="1"/>
      <c r="BP176" s="1"/>
      <c r="BQ176" s="1"/>
      <c r="BR176" s="1"/>
      <c r="BS176" s="1"/>
    </row>
    <row r="177" spans="1:71" ht="12.75" x14ac:dyDescent="0.2">
      <c r="A177" s="11" t="s">
        <v>1049</v>
      </c>
      <c r="B177" s="2"/>
      <c r="C177" s="2" t="s">
        <v>101</v>
      </c>
      <c r="D177" s="2" t="s">
        <v>137</v>
      </c>
      <c r="E177" s="2" t="s">
        <v>685</v>
      </c>
      <c r="F177" s="2"/>
      <c r="G177" s="2">
        <v>20</v>
      </c>
      <c r="H177" s="2"/>
      <c r="I177" s="2"/>
      <c r="J177" s="2"/>
      <c r="K177" s="2"/>
      <c r="L177" s="2"/>
      <c r="M177" s="2"/>
      <c r="N177" s="2"/>
      <c r="O177" s="2"/>
      <c r="P177" s="2" t="s">
        <v>61</v>
      </c>
      <c r="Q177" s="2"/>
      <c r="R177" s="2"/>
      <c r="S177" s="2"/>
      <c r="T177" s="2"/>
      <c r="U177" s="5"/>
      <c r="V177" s="2"/>
      <c r="W177" s="2" t="s">
        <v>61</v>
      </c>
      <c r="X177" s="2" t="s">
        <v>61</v>
      </c>
      <c r="Y177" s="2"/>
      <c r="Z177" s="2"/>
      <c r="AA177" s="5"/>
      <c r="AB177" s="5"/>
      <c r="AC177" s="5"/>
      <c r="AD177" s="2">
        <v>-2</v>
      </c>
      <c r="AE177" s="2">
        <v>2</v>
      </c>
      <c r="AF177" s="2"/>
      <c r="AG177" s="2"/>
      <c r="AH177" s="2"/>
      <c r="AI177" s="2"/>
      <c r="AJ177" s="2" t="s">
        <v>621</v>
      </c>
      <c r="AK177" s="2"/>
      <c r="AL177" s="2" t="s">
        <v>1032</v>
      </c>
      <c r="AM177" s="2" t="s">
        <v>1029</v>
      </c>
      <c r="AN177" s="2"/>
      <c r="AO177" s="5"/>
      <c r="AP177" s="2"/>
      <c r="AQ177" s="2" t="s">
        <v>140</v>
      </c>
      <c r="AR177" s="2" t="s">
        <v>61</v>
      </c>
      <c r="AS177" s="2" t="s">
        <v>61</v>
      </c>
      <c r="AT177" s="2" t="s">
        <v>61</v>
      </c>
      <c r="AU177" s="5"/>
      <c r="AV177" s="2" t="b">
        <f t="shared" si="26"/>
        <v>1</v>
      </c>
      <c r="AX177" s="2" t="b">
        <v>1</v>
      </c>
      <c r="AY177" s="2" t="s">
        <v>121</v>
      </c>
      <c r="AZ177" s="2">
        <v>149</v>
      </c>
      <c r="BA177" s="2" t="s">
        <v>61</v>
      </c>
      <c r="BB177" s="2" t="b">
        <f>IF(RaceIgnoreSrc,TRUE,HRMM)</f>
        <v>1</v>
      </c>
      <c r="BC177" s="2"/>
      <c r="BD177" s="2" t="b">
        <f t="shared" si="27"/>
        <v>1</v>
      </c>
      <c r="BE177" s="11">
        <f t="shared" si="23"/>
        <v>117</v>
      </c>
      <c r="BF177" s="2">
        <f t="shared" si="24"/>
        <v>259</v>
      </c>
      <c r="BG177" s="12" t="str">
        <f t="shared" si="25"/>
        <v>Rakshasa [MM]</v>
      </c>
      <c r="BH177" s="1" t="str">
        <f t="shared" si="20"/>
        <v/>
      </c>
      <c r="BI177" s="1"/>
      <c r="BJ177" s="11" t="s">
        <v>1050</v>
      </c>
      <c r="BK177" s="2" t="s">
        <v>851</v>
      </c>
      <c r="BL177" s="2">
        <f>IF('Race Info'!$BK$124=$BK177,BL176+1,BL176)</f>
        <v>137</v>
      </c>
      <c r="BM177" s="12" t="str">
        <f t="shared" si="21"/>
        <v/>
      </c>
      <c r="BN177" s="1"/>
      <c r="BO177" s="1"/>
      <c r="BP177" s="1"/>
      <c r="BQ177" s="1"/>
      <c r="BR177" s="1"/>
      <c r="BS177" s="1"/>
    </row>
    <row r="178" spans="1:71" ht="12.75" x14ac:dyDescent="0.2">
      <c r="A178" s="11" t="s">
        <v>1051</v>
      </c>
      <c r="B178" s="2"/>
      <c r="C178" s="2" t="s">
        <v>101</v>
      </c>
      <c r="D178" s="2" t="s">
        <v>137</v>
      </c>
      <c r="E178" s="2" t="s">
        <v>685</v>
      </c>
      <c r="F178" s="2"/>
      <c r="G178" s="2">
        <v>20</v>
      </c>
      <c r="H178" s="2"/>
      <c r="I178" s="2"/>
      <c r="J178" s="2"/>
      <c r="K178" s="2"/>
      <c r="L178" s="2"/>
      <c r="M178" s="2"/>
      <c r="N178" s="2"/>
      <c r="O178" s="2"/>
      <c r="P178" s="2" t="s">
        <v>61</v>
      </c>
      <c r="Q178" s="2"/>
      <c r="R178" s="2"/>
      <c r="S178" s="2"/>
      <c r="T178" s="2"/>
      <c r="U178" s="5"/>
      <c r="V178" s="2"/>
      <c r="W178" s="2" t="s">
        <v>61</v>
      </c>
      <c r="X178" s="2" t="s">
        <v>61</v>
      </c>
      <c r="Y178" s="2"/>
      <c r="Z178" s="2"/>
      <c r="AA178" s="5"/>
      <c r="AB178" s="5"/>
      <c r="AC178" s="5"/>
      <c r="AD178" s="2">
        <v>-2</v>
      </c>
      <c r="AE178" s="2">
        <v>2</v>
      </c>
      <c r="AF178" s="2"/>
      <c r="AG178" s="2"/>
      <c r="AH178" s="2"/>
      <c r="AI178" s="2"/>
      <c r="AJ178" s="2" t="s">
        <v>1052</v>
      </c>
      <c r="AK178" s="2"/>
      <c r="AL178" s="2" t="s">
        <v>1032</v>
      </c>
      <c r="AM178" s="2" t="s">
        <v>1029</v>
      </c>
      <c r="AN178" s="2"/>
      <c r="AO178" s="5"/>
      <c r="AP178" s="2"/>
      <c r="AQ178" s="2" t="s">
        <v>71</v>
      </c>
      <c r="AR178" s="2" t="s">
        <v>1034</v>
      </c>
      <c r="AS178" s="2" t="s">
        <v>573</v>
      </c>
      <c r="AT178" s="2" t="s">
        <v>849</v>
      </c>
      <c r="AU178" s="5"/>
      <c r="AV178" s="2" t="b">
        <f t="shared" si="26"/>
        <v>1</v>
      </c>
      <c r="AX178" s="2" t="b">
        <v>1</v>
      </c>
      <c r="AY178" s="2" t="s">
        <v>406</v>
      </c>
      <c r="AZ178" s="2"/>
      <c r="BA178" s="2" t="s">
        <v>61</v>
      </c>
      <c r="BB178" s="2" t="b">
        <f>IF(RaceIgnoreSrc,TRUE,HRFrost)</f>
        <v>1</v>
      </c>
      <c r="BC178" s="2"/>
      <c r="BD178" s="2" t="b">
        <f t="shared" si="27"/>
        <v>1</v>
      </c>
      <c r="BE178" s="11">
        <f t="shared" si="23"/>
        <v>118</v>
      </c>
      <c r="BF178" s="2">
        <f t="shared" si="24"/>
        <v>260</v>
      </c>
      <c r="BG178" s="12" t="str">
        <f t="shared" si="25"/>
        <v>Rakshasa, Naztharune [MM3]</v>
      </c>
      <c r="BH178" s="1" t="str">
        <f t="shared" si="20"/>
        <v/>
      </c>
      <c r="BI178" s="1"/>
      <c r="BJ178" s="11" t="s">
        <v>1053</v>
      </c>
      <c r="BK178" s="2" t="s">
        <v>851</v>
      </c>
      <c r="BL178" s="2">
        <f>IF('Race Info'!$BK$124=$BK178,BL177+1,BL177)</f>
        <v>137</v>
      </c>
      <c r="BM178" s="12" t="str">
        <f t="shared" si="21"/>
        <v/>
      </c>
      <c r="BN178" s="1"/>
      <c r="BO178" s="1"/>
      <c r="BP178" s="1"/>
      <c r="BQ178" s="1"/>
      <c r="BR178" s="1"/>
      <c r="BS178" s="1"/>
    </row>
    <row r="179" spans="1:71" ht="12.75" x14ac:dyDescent="0.2">
      <c r="A179" s="11" t="s">
        <v>1054</v>
      </c>
      <c r="B179" s="2"/>
      <c r="C179" s="2" t="s">
        <v>65</v>
      </c>
      <c r="D179" s="2" t="s">
        <v>137</v>
      </c>
      <c r="E179" s="2" t="s">
        <v>689</v>
      </c>
      <c r="F179" s="2"/>
      <c r="G179" s="2">
        <v>30</v>
      </c>
      <c r="H179" s="2"/>
      <c r="I179" s="2"/>
      <c r="J179" s="2"/>
      <c r="K179" s="2"/>
      <c r="L179" s="2"/>
      <c r="M179" s="2"/>
      <c r="N179" s="2"/>
      <c r="O179" s="2"/>
      <c r="P179" s="2" t="s">
        <v>61</v>
      </c>
      <c r="Q179" s="2"/>
      <c r="R179" s="2"/>
      <c r="S179" s="2"/>
      <c r="T179" s="2">
        <v>60</v>
      </c>
      <c r="U179" s="5"/>
      <c r="V179" s="2"/>
      <c r="W179" s="2" t="s">
        <v>61</v>
      </c>
      <c r="X179" s="2" t="s">
        <v>61</v>
      </c>
      <c r="Y179" s="2"/>
      <c r="Z179" s="2"/>
      <c r="AA179" s="5"/>
      <c r="AB179" s="5"/>
      <c r="AC179" s="5"/>
      <c r="AD179" s="2"/>
      <c r="AE179" s="2">
        <v>2</v>
      </c>
      <c r="AF179" s="2"/>
      <c r="AG179" s="2">
        <v>-1</v>
      </c>
      <c r="AH179" s="2"/>
      <c r="AI179" s="2">
        <v>-1</v>
      </c>
      <c r="AJ179" s="2" t="s">
        <v>1055</v>
      </c>
      <c r="AK179" s="2"/>
      <c r="AL179" s="2" t="s">
        <v>1056</v>
      </c>
      <c r="AM179" s="2" t="s">
        <v>1057</v>
      </c>
      <c r="AN179" s="2"/>
      <c r="AO179" s="5"/>
      <c r="AP179" s="2"/>
      <c r="AQ179" s="2" t="s">
        <v>186</v>
      </c>
      <c r="AR179" s="2" t="s">
        <v>61</v>
      </c>
      <c r="AS179" s="2" t="s">
        <v>61</v>
      </c>
      <c r="AT179" s="2" t="s">
        <v>61</v>
      </c>
      <c r="AU179" s="5"/>
      <c r="AV179" s="2" t="b">
        <f t="shared" si="26"/>
        <v>1</v>
      </c>
      <c r="AX179" s="2" t="b">
        <v>1</v>
      </c>
      <c r="AY179" s="2" t="s">
        <v>579</v>
      </c>
      <c r="AZ179" s="2"/>
      <c r="BA179" s="2" t="s">
        <v>61</v>
      </c>
      <c r="BB179" s="2" t="b">
        <f>IF(RaceIgnoreSrc,TRUE,HRPC)</f>
        <v>0</v>
      </c>
      <c r="BC179" s="2"/>
      <c r="BD179" s="2" t="b">
        <f t="shared" si="27"/>
        <v>0</v>
      </c>
      <c r="BE179" s="11">
        <f t="shared" si="23"/>
        <v>118</v>
      </c>
      <c r="BF179" s="2">
        <f t="shared" si="24"/>
        <v>261</v>
      </c>
      <c r="BG179" s="12" t="str">
        <f t="shared" si="25"/>
        <v>Raptoran [RotW]</v>
      </c>
      <c r="BH179" s="1" t="str">
        <f t="shared" si="20"/>
        <v/>
      </c>
      <c r="BI179" s="1"/>
      <c r="BJ179" s="11" t="s">
        <v>1058</v>
      </c>
      <c r="BK179" s="2" t="s">
        <v>787</v>
      </c>
      <c r="BL179" s="2">
        <f>IF('Race Info'!$BK$124=$BK179,BL178+1,BL178)</f>
        <v>138</v>
      </c>
      <c r="BM179" s="12" t="str">
        <f t="shared" si="21"/>
        <v/>
      </c>
      <c r="BN179" s="1"/>
      <c r="BO179" s="1"/>
      <c r="BP179" s="1"/>
      <c r="BQ179" s="1"/>
      <c r="BR179" s="1"/>
      <c r="BS179" s="1"/>
    </row>
    <row r="180" spans="1:71" ht="12.75" x14ac:dyDescent="0.2">
      <c r="A180" s="11" t="s">
        <v>1059</v>
      </c>
      <c r="B180" s="2"/>
      <c r="C180" s="2" t="str">
        <f>IF(HRDLCS,"Medium","Large")</f>
        <v>Large</v>
      </c>
      <c r="D180" s="2" t="s">
        <v>253</v>
      </c>
      <c r="E180" s="2"/>
      <c r="F180" s="2"/>
      <c r="G180" s="2">
        <v>30</v>
      </c>
      <c r="H180" s="2"/>
      <c r="I180" s="2"/>
      <c r="J180" s="2"/>
      <c r="K180" s="2"/>
      <c r="L180" s="2"/>
      <c r="M180" s="2">
        <f>IF(HRDLCS,1,4)</f>
        <v>4</v>
      </c>
      <c r="N180" s="2"/>
      <c r="O180" s="2"/>
      <c r="P180" s="2" t="s">
        <v>61</v>
      </c>
      <c r="Q180" s="2"/>
      <c r="R180" s="2"/>
      <c r="S180" s="2" t="str">
        <f>IF(HRDLCS,"normal","")</f>
        <v/>
      </c>
      <c r="T180" s="2">
        <v>60</v>
      </c>
      <c r="U180" s="5"/>
      <c r="V180" s="2"/>
      <c r="W180" s="2" t="s">
        <v>61</v>
      </c>
      <c r="X180" s="2" t="s">
        <v>61</v>
      </c>
      <c r="Y180" s="2"/>
      <c r="Z180" s="2"/>
      <c r="AA180" s="5"/>
      <c r="AB180" s="5"/>
      <c r="AC180" s="5"/>
      <c r="AD180" s="2">
        <f>IF(HRDLCS,4,6)</f>
        <v>6</v>
      </c>
      <c r="AE180" s="2">
        <f>IF(HRDLCS,0,-2)</f>
        <v>-2</v>
      </c>
      <c r="AF180" s="2">
        <v>2</v>
      </c>
      <c r="AG180" s="2">
        <v>-2</v>
      </c>
      <c r="AH180" s="2"/>
      <c r="AI180" s="2">
        <v>-2</v>
      </c>
      <c r="AJ180" s="2"/>
      <c r="AK180" s="2"/>
      <c r="AL180" s="2" t="str">
        <f>IF(HRDLCS,"Common, Ogre","Common, Giant")</f>
        <v>Common, Giant</v>
      </c>
      <c r="AM180" s="2" t="str">
        <f>IF(HRDLCS,"Goblin, Kothian, High Ogre","Draconic, Gnoll, Goblin, Orc, Abyssal")</f>
        <v>Draconic, Gnoll, Goblin, Orc, Abyssal</v>
      </c>
      <c r="AN180" s="2"/>
      <c r="AO180" s="5"/>
      <c r="AP180" s="2">
        <f>IF(HRDLCS,1,2)</f>
        <v>2</v>
      </c>
      <c r="AQ180" s="2" t="str">
        <f>IF(HRDLCS,"Fighter","Barbarian")</f>
        <v>Barbarian</v>
      </c>
      <c r="AR180" s="2" t="s">
        <v>299</v>
      </c>
      <c r="AS180" s="2" t="s">
        <v>1060</v>
      </c>
      <c r="AT180" s="2" t="s">
        <v>1061</v>
      </c>
      <c r="AU180" s="5"/>
      <c r="AV180" s="2" t="b">
        <f t="shared" si="26"/>
        <v>1</v>
      </c>
      <c r="AX180" s="2" t="b">
        <v>1</v>
      </c>
      <c r="AY180" s="2" t="s">
        <v>87</v>
      </c>
      <c r="AZ180" s="2">
        <v>96</v>
      </c>
      <c r="BA180" s="2" t="s">
        <v>1062</v>
      </c>
      <c r="BB180" s="2" t="b">
        <f>IF(RaceIgnoreSrc,TRUE,OR(HRRoD,HRMM,HRDLCS))</f>
        <v>1</v>
      </c>
      <c r="BC180" s="2"/>
      <c r="BD180" s="2" t="b">
        <f t="shared" si="27"/>
        <v>1</v>
      </c>
      <c r="BE180" s="11">
        <f t="shared" si="23"/>
        <v>119</v>
      </c>
      <c r="BF180" s="2">
        <f t="shared" si="24"/>
        <v>262</v>
      </c>
      <c r="BG180" s="12" t="str">
        <f t="shared" si="25"/>
        <v>Rilkan [MoI]</v>
      </c>
      <c r="BH180" s="1" t="str">
        <f t="shared" si="20"/>
        <v/>
      </c>
      <c r="BI180" s="1"/>
      <c r="BJ180" s="11" t="s">
        <v>1063</v>
      </c>
      <c r="BK180" s="2" t="s">
        <v>787</v>
      </c>
      <c r="BL180" s="2">
        <f>IF('Race Info'!$BK$124=$BK180,BL179+1,BL179)</f>
        <v>139</v>
      </c>
      <c r="BM180" s="12" t="str">
        <f t="shared" si="21"/>
        <v/>
      </c>
      <c r="BN180" s="1"/>
      <c r="BO180" s="1"/>
      <c r="BP180" s="1"/>
      <c r="BQ180" s="1"/>
      <c r="BR180" s="1"/>
      <c r="BS180" s="1"/>
    </row>
    <row r="181" spans="1:71" ht="12.75" x14ac:dyDescent="0.2">
      <c r="A181" s="11" t="s">
        <v>1064</v>
      </c>
      <c r="B181" s="2"/>
      <c r="C181" s="2" t="s">
        <v>65</v>
      </c>
      <c r="D181" s="2" t="s">
        <v>137</v>
      </c>
      <c r="E181" s="2" t="s">
        <v>689</v>
      </c>
      <c r="F181" s="2"/>
      <c r="G181" s="2">
        <v>30</v>
      </c>
      <c r="H181" s="2"/>
      <c r="I181" s="2"/>
      <c r="J181" s="2"/>
      <c r="K181" s="2"/>
      <c r="L181" s="2"/>
      <c r="M181" s="2"/>
      <c r="N181" s="2"/>
      <c r="O181" s="2"/>
      <c r="P181" s="2" t="s">
        <v>61</v>
      </c>
      <c r="Q181" s="2"/>
      <c r="R181" s="2"/>
      <c r="S181" s="2"/>
      <c r="T181" s="2">
        <v>60</v>
      </c>
      <c r="U181" s="5"/>
      <c r="V181" s="2"/>
      <c r="W181" s="2" t="s">
        <v>61</v>
      </c>
      <c r="X181" s="2" t="s">
        <v>61</v>
      </c>
      <c r="Y181" s="2"/>
      <c r="Z181" s="2"/>
      <c r="AA181" s="5"/>
      <c r="AB181" s="5"/>
      <c r="AC181" s="5"/>
      <c r="AD181" s="2">
        <v>2</v>
      </c>
      <c r="AE181" s="2"/>
      <c r="AF181" s="2"/>
      <c r="AG181" s="2">
        <v>-2</v>
      </c>
      <c r="AH181" s="2"/>
      <c r="AI181" s="2">
        <v>-2</v>
      </c>
      <c r="AJ181" s="2"/>
      <c r="AK181" s="2"/>
      <c r="AL181" s="2" t="s">
        <v>274</v>
      </c>
      <c r="AM181" s="2" t="s">
        <v>275</v>
      </c>
      <c r="AN181" s="2"/>
      <c r="AO181" s="5"/>
      <c r="AP181" s="2"/>
      <c r="AQ181" s="2" t="s">
        <v>186</v>
      </c>
      <c r="AR181" s="2" t="s">
        <v>299</v>
      </c>
      <c r="AS181" s="2" t="s">
        <v>772</v>
      </c>
      <c r="AT181" s="2" t="s">
        <v>1065</v>
      </c>
      <c r="AU181" s="5"/>
      <c r="AV181" s="2" t="b">
        <f t="shared" si="26"/>
        <v>1</v>
      </c>
      <c r="AX181" s="2" t="b">
        <v>1</v>
      </c>
      <c r="AY181" s="2" t="s">
        <v>554</v>
      </c>
      <c r="AZ181" s="2"/>
      <c r="BA181" s="2" t="s">
        <v>61</v>
      </c>
      <c r="BB181" s="2" t="b">
        <v>1</v>
      </c>
      <c r="BC181" s="2"/>
      <c r="BD181" s="2" t="b">
        <f t="shared" si="27"/>
        <v>1</v>
      </c>
      <c r="BE181" s="11">
        <f t="shared" si="23"/>
        <v>120</v>
      </c>
      <c r="BF181" s="2">
        <f t="shared" si="24"/>
        <v>263</v>
      </c>
      <c r="BG181" s="12" t="str">
        <f t="shared" si="25"/>
        <v>Rilmani, Aurumach [RotW]</v>
      </c>
      <c r="BH181" s="1" t="str">
        <f t="shared" si="20"/>
        <v/>
      </c>
      <c r="BI181" s="1"/>
      <c r="BJ181" s="11" t="s">
        <v>1066</v>
      </c>
      <c r="BK181" s="2" t="s">
        <v>851</v>
      </c>
      <c r="BL181" s="2">
        <f>IF('Race Info'!$BK$124=$BK181,BL180+1,BL180)</f>
        <v>139</v>
      </c>
      <c r="BM181" s="12" t="str">
        <f t="shared" si="21"/>
        <v/>
      </c>
      <c r="BN181" s="1"/>
      <c r="BO181" s="1"/>
      <c r="BP181" s="1"/>
      <c r="BQ181" s="1"/>
      <c r="BR181" s="1"/>
      <c r="BS181" s="1"/>
    </row>
    <row r="182" spans="1:71" ht="12.75" x14ac:dyDescent="0.2">
      <c r="A182" s="11" t="s">
        <v>1067</v>
      </c>
      <c r="B182" s="2"/>
      <c r="C182" s="2" t="s">
        <v>65</v>
      </c>
      <c r="D182" s="2" t="s">
        <v>137</v>
      </c>
      <c r="E182" s="2" t="s">
        <v>1068</v>
      </c>
      <c r="F182" s="2"/>
      <c r="G182" s="2">
        <v>30</v>
      </c>
      <c r="H182" s="2"/>
      <c r="I182" s="2"/>
      <c r="J182" s="2"/>
      <c r="K182" s="2"/>
      <c r="L182" s="2"/>
      <c r="M182" s="2"/>
      <c r="N182" s="2"/>
      <c r="O182" s="2"/>
      <c r="P182" s="2" t="s">
        <v>61</v>
      </c>
      <c r="Q182" s="2"/>
      <c r="R182" s="2"/>
      <c r="S182" s="2"/>
      <c r="T182" s="2"/>
      <c r="U182" s="5"/>
      <c r="V182" s="2"/>
      <c r="W182" s="2" t="s">
        <v>161</v>
      </c>
      <c r="X182" s="2" t="s">
        <v>1069</v>
      </c>
      <c r="Y182" s="2"/>
      <c r="Z182" s="2"/>
      <c r="AA182" s="5"/>
      <c r="AB182" s="5"/>
      <c r="AC182" s="5"/>
      <c r="AD182" s="2">
        <v>2</v>
      </c>
      <c r="AE182" s="2"/>
      <c r="AF182" s="2"/>
      <c r="AG182" s="2">
        <v>-2</v>
      </c>
      <c r="AH182" s="2"/>
      <c r="AI182" s="2">
        <v>-2</v>
      </c>
      <c r="AJ182" s="2"/>
      <c r="AK182" s="2" t="s">
        <v>1070</v>
      </c>
      <c r="AL182" s="2" t="s">
        <v>274</v>
      </c>
      <c r="AM182" s="2" t="s">
        <v>275</v>
      </c>
      <c r="AN182" s="2"/>
      <c r="AO182" s="5"/>
      <c r="AP182" s="2"/>
      <c r="AQ182" s="2" t="s">
        <v>186</v>
      </c>
      <c r="AR182" s="2" t="s">
        <v>61</v>
      </c>
      <c r="AS182" s="2" t="s">
        <v>61</v>
      </c>
      <c r="AT182" s="2" t="s">
        <v>61</v>
      </c>
      <c r="AU182" s="5"/>
      <c r="AV182" s="2" t="b">
        <f t="shared" si="26"/>
        <v>1</v>
      </c>
      <c r="AX182" s="2" t="b">
        <v>1</v>
      </c>
      <c r="AY182" s="2" t="s">
        <v>535</v>
      </c>
      <c r="AZ182" s="2"/>
      <c r="BA182" s="2" t="s">
        <v>61</v>
      </c>
      <c r="BB182" s="2" t="b">
        <f>IF(RaceIgnoreSrc,TRUE,HRDrM)</f>
        <v>1</v>
      </c>
      <c r="BC182" s="2"/>
      <c r="BD182" s="2" t="b">
        <f t="shared" si="27"/>
        <v>1</v>
      </c>
      <c r="BE182" s="11">
        <f t="shared" si="23"/>
        <v>121</v>
      </c>
      <c r="BF182" s="2">
        <f t="shared" si="24"/>
        <v>264</v>
      </c>
      <c r="BG182" s="12" t="str">
        <f t="shared" si="25"/>
        <v>Rilmani, Cuprilach [FF]</v>
      </c>
      <c r="BH182" s="1" t="str">
        <f t="shared" si="20"/>
        <v/>
      </c>
      <c r="BI182" s="1"/>
      <c r="BJ182" s="11" t="s">
        <v>1071</v>
      </c>
      <c r="BK182" s="2" t="s">
        <v>785</v>
      </c>
      <c r="BL182" s="2">
        <f>IF('Race Info'!$BK$124=$BK182,BL181+1,BL181)</f>
        <v>139</v>
      </c>
      <c r="BM182" s="12" t="str">
        <f t="shared" si="21"/>
        <v/>
      </c>
      <c r="BN182" s="1"/>
      <c r="BO182" s="1"/>
      <c r="BP182" s="1"/>
      <c r="BQ182" s="1"/>
      <c r="BR182" s="1"/>
      <c r="BS182" s="1"/>
    </row>
    <row r="183" spans="1:71" ht="12.75" x14ac:dyDescent="0.2">
      <c r="A183" s="11" t="s">
        <v>1072</v>
      </c>
      <c r="B183" s="2"/>
      <c r="C183" s="2" t="s">
        <v>65</v>
      </c>
      <c r="D183" s="2" t="s">
        <v>137</v>
      </c>
      <c r="E183" s="2" t="s">
        <v>689</v>
      </c>
      <c r="F183" s="2"/>
      <c r="G183" s="2">
        <v>30</v>
      </c>
      <c r="H183" s="2"/>
      <c r="I183" s="2"/>
      <c r="J183" s="2"/>
      <c r="K183" s="2"/>
      <c r="L183" s="2"/>
      <c r="M183" s="2"/>
      <c r="N183" s="2"/>
      <c r="O183" s="2"/>
      <c r="P183" s="2" t="s">
        <v>61</v>
      </c>
      <c r="Q183" s="2"/>
      <c r="R183" s="2"/>
      <c r="S183" s="2" t="s">
        <v>115</v>
      </c>
      <c r="T183" s="2">
        <v>60</v>
      </c>
      <c r="U183" s="5"/>
      <c r="V183" s="2"/>
      <c r="W183" s="2" t="s">
        <v>61</v>
      </c>
      <c r="X183" s="2" t="s">
        <v>61</v>
      </c>
      <c r="Y183" s="2"/>
      <c r="Z183" s="2"/>
      <c r="AA183" s="5"/>
      <c r="AB183" s="5"/>
      <c r="AC183" s="5"/>
      <c r="AD183" s="2">
        <v>2</v>
      </c>
      <c r="AE183" s="2"/>
      <c r="AF183" s="2"/>
      <c r="AG183" s="2">
        <v>-2</v>
      </c>
      <c r="AH183" s="2"/>
      <c r="AI183" s="2">
        <v>-2</v>
      </c>
      <c r="AJ183" s="2"/>
      <c r="AK183" s="2"/>
      <c r="AL183" s="2" t="s">
        <v>274</v>
      </c>
      <c r="AM183" s="2" t="s">
        <v>275</v>
      </c>
      <c r="AN183" s="2"/>
      <c r="AO183" s="5"/>
      <c r="AP183" s="2"/>
      <c r="AQ183" s="2" t="s">
        <v>186</v>
      </c>
      <c r="AR183" s="2" t="s">
        <v>61</v>
      </c>
      <c r="AS183" s="2" t="s">
        <v>61</v>
      </c>
      <c r="AT183" s="2" t="s">
        <v>61</v>
      </c>
      <c r="AU183" s="5"/>
      <c r="AV183" s="2" t="b">
        <f t="shared" si="26"/>
        <v>1</v>
      </c>
      <c r="AX183" s="2" t="b">
        <v>1</v>
      </c>
      <c r="AY183" s="2" t="s">
        <v>1073</v>
      </c>
      <c r="AZ183" s="2"/>
      <c r="BA183" s="2" t="s">
        <v>61</v>
      </c>
      <c r="BB183" s="2" t="b">
        <f>IF(RaceIgnoreSrc,TRUE,HRSand)</f>
        <v>1</v>
      </c>
      <c r="BC183" s="2"/>
      <c r="BD183" s="2" t="b">
        <f t="shared" si="27"/>
        <v>1</v>
      </c>
      <c r="BE183" s="11">
        <f t="shared" si="23"/>
        <v>122</v>
      </c>
      <c r="BF183" s="2">
        <f t="shared" si="24"/>
        <v>265</v>
      </c>
      <c r="BG183" s="12" t="str">
        <f t="shared" si="25"/>
        <v>Rilmani, Ferrumach [FF]</v>
      </c>
      <c r="BH183" s="1" t="str">
        <f t="shared" si="20"/>
        <v/>
      </c>
      <c r="BI183" s="1"/>
      <c r="BJ183" s="11" t="s">
        <v>1074</v>
      </c>
      <c r="BK183" s="2" t="s">
        <v>787</v>
      </c>
      <c r="BL183" s="2">
        <f>IF('Race Info'!$BK$124=$BK183,BL182+1,BL182)</f>
        <v>140</v>
      </c>
      <c r="BM183" s="12" t="str">
        <f t="shared" si="21"/>
        <v/>
      </c>
      <c r="BN183" s="1"/>
      <c r="BO183" s="1"/>
      <c r="BP183" s="1"/>
      <c r="BQ183" s="1"/>
      <c r="BR183" s="1"/>
      <c r="BS183" s="1"/>
    </row>
    <row r="184" spans="1:71" ht="12.75" x14ac:dyDescent="0.2">
      <c r="A184" s="11" t="s">
        <v>1075</v>
      </c>
      <c r="B184" s="2"/>
      <c r="C184" s="2" t="s">
        <v>65</v>
      </c>
      <c r="D184" s="2" t="s">
        <v>137</v>
      </c>
      <c r="E184" s="2"/>
      <c r="F184" s="2"/>
      <c r="G184" s="2">
        <v>30</v>
      </c>
      <c r="H184" s="2"/>
      <c r="I184" s="2"/>
      <c r="J184" s="2"/>
      <c r="K184" s="2"/>
      <c r="L184" s="2"/>
      <c r="M184" s="2"/>
      <c r="N184" s="2"/>
      <c r="O184" s="2"/>
      <c r="P184" s="2" t="s">
        <v>61</v>
      </c>
      <c r="Q184" s="2"/>
      <c r="R184" s="2"/>
      <c r="S184" s="2"/>
      <c r="T184" s="2"/>
      <c r="U184" s="5"/>
      <c r="V184" s="2"/>
      <c r="W184" s="2" t="s">
        <v>61</v>
      </c>
      <c r="X184" s="2" t="s">
        <v>61</v>
      </c>
      <c r="Y184" s="2"/>
      <c r="Z184" s="2"/>
      <c r="AA184" s="5"/>
      <c r="AB184" s="5"/>
      <c r="AC184" s="5"/>
      <c r="AD184" s="2"/>
      <c r="AE184" s="2"/>
      <c r="AF184" s="2"/>
      <c r="AG184" s="2"/>
      <c r="AH184" s="2">
        <v>2</v>
      </c>
      <c r="AI184" s="2">
        <v>-2</v>
      </c>
      <c r="AJ184" s="2" t="s">
        <v>1076</v>
      </c>
      <c r="AK184" s="2"/>
      <c r="AL184" s="2" t="s">
        <v>151</v>
      </c>
      <c r="AM184" s="2" t="s">
        <v>1077</v>
      </c>
      <c r="AN184" s="2"/>
      <c r="AO184" s="5"/>
      <c r="AP184" s="2"/>
      <c r="AQ184" s="2" t="s">
        <v>374</v>
      </c>
      <c r="AR184" s="2" t="s">
        <v>61</v>
      </c>
      <c r="AS184" s="2" t="s">
        <v>61</v>
      </c>
      <c r="AT184" s="2" t="s">
        <v>61</v>
      </c>
      <c r="AU184" s="5"/>
      <c r="AV184" s="2" t="b">
        <f t="shared" si="26"/>
        <v>1</v>
      </c>
      <c r="AX184" s="2" t="b">
        <v>1</v>
      </c>
      <c r="AY184" s="2" t="s">
        <v>276</v>
      </c>
      <c r="AZ184" s="2"/>
      <c r="BA184" s="2" t="s">
        <v>61</v>
      </c>
      <c r="BB184" s="2" t="b">
        <f t="shared" ref="BB184:BB190" si="28">IF(RaceIgnoreSrc,TRUE,HRRVL)</f>
        <v>0</v>
      </c>
      <c r="BC184" s="2"/>
      <c r="BD184" s="2" t="b">
        <f t="shared" si="27"/>
        <v>0</v>
      </c>
      <c r="BE184" s="11">
        <f t="shared" si="23"/>
        <v>122</v>
      </c>
      <c r="BF184" s="2">
        <f t="shared" si="24"/>
        <v>266</v>
      </c>
      <c r="BG184" s="12" t="str">
        <f t="shared" si="25"/>
        <v>Satyr [MM]</v>
      </c>
      <c r="BH184" s="1" t="str">
        <f t="shared" si="20"/>
        <v/>
      </c>
      <c r="BI184" s="1"/>
      <c r="BJ184" s="11" t="s">
        <v>1078</v>
      </c>
      <c r="BK184" s="2" t="s">
        <v>787</v>
      </c>
      <c r="BL184" s="2">
        <f>IF('Race Info'!$BK$124=$BK184,BL183+1,BL183)</f>
        <v>141</v>
      </c>
      <c r="BM184" s="12" t="str">
        <f t="shared" si="21"/>
        <v/>
      </c>
      <c r="BN184" s="1"/>
      <c r="BO184" s="1"/>
      <c r="BP184" s="1"/>
      <c r="BQ184" s="1"/>
      <c r="BR184" s="1"/>
      <c r="BS184" s="1"/>
    </row>
    <row r="185" spans="1:71" ht="12.75" x14ac:dyDescent="0.2">
      <c r="A185" s="11" t="s">
        <v>1079</v>
      </c>
      <c r="B185" s="2"/>
      <c r="C185" s="2" t="s">
        <v>65</v>
      </c>
      <c r="D185" s="2" t="s">
        <v>137</v>
      </c>
      <c r="E185" s="2"/>
      <c r="F185" s="2"/>
      <c r="G185" s="2">
        <v>30</v>
      </c>
      <c r="H185" s="2"/>
      <c r="I185" s="2"/>
      <c r="J185" s="2"/>
      <c r="K185" s="2"/>
      <c r="L185" s="2"/>
      <c r="M185" s="2"/>
      <c r="N185" s="2"/>
      <c r="O185" s="2"/>
      <c r="P185" s="2" t="s">
        <v>61</v>
      </c>
      <c r="Q185" s="2"/>
      <c r="R185" s="2"/>
      <c r="S185" s="2"/>
      <c r="T185" s="2"/>
      <c r="U185" s="5"/>
      <c r="V185" s="2"/>
      <c r="W185" s="2" t="s">
        <v>61</v>
      </c>
      <c r="X185" s="2" t="s">
        <v>61</v>
      </c>
      <c r="Y185" s="2"/>
      <c r="Z185" s="2"/>
      <c r="AA185" s="5"/>
      <c r="AB185" s="5"/>
      <c r="AC185" s="5"/>
      <c r="AD185" s="2"/>
      <c r="AE185" s="2"/>
      <c r="AF185" s="2"/>
      <c r="AG185" s="2"/>
      <c r="AH185" s="2">
        <v>2</v>
      </c>
      <c r="AI185" s="2">
        <v>-2</v>
      </c>
      <c r="AJ185" s="2" t="s">
        <v>1080</v>
      </c>
      <c r="AK185" s="2"/>
      <c r="AL185" s="2" t="s">
        <v>151</v>
      </c>
      <c r="AM185" s="2" t="s">
        <v>1077</v>
      </c>
      <c r="AN185" s="2"/>
      <c r="AO185" s="5"/>
      <c r="AP185" s="2"/>
      <c r="AQ185" s="2" t="s">
        <v>140</v>
      </c>
      <c r="AR185" s="2" t="s">
        <v>61</v>
      </c>
      <c r="AS185" s="2" t="s">
        <v>61</v>
      </c>
      <c r="AT185" s="2" t="s">
        <v>61</v>
      </c>
      <c r="AU185" s="5"/>
      <c r="AV185" s="2" t="b">
        <f t="shared" si="26"/>
        <v>1</v>
      </c>
      <c r="AX185" s="2" t="b">
        <v>1</v>
      </c>
      <c r="AY185" s="2" t="s">
        <v>276</v>
      </c>
      <c r="AZ185" s="2"/>
      <c r="BA185" s="2" t="s">
        <v>61</v>
      </c>
      <c r="BB185" s="2" t="b">
        <f t="shared" si="28"/>
        <v>0</v>
      </c>
      <c r="BC185" s="2"/>
      <c r="BD185" s="2" t="b">
        <f t="shared" si="27"/>
        <v>0</v>
      </c>
      <c r="BE185" s="11">
        <f t="shared" si="23"/>
        <v>122</v>
      </c>
      <c r="BF185" s="2">
        <f t="shared" si="24"/>
        <v>267</v>
      </c>
      <c r="BG185" s="12" t="str">
        <f t="shared" si="25"/>
        <v>Scorpionfolk [MM2]</v>
      </c>
      <c r="BH185" s="1" t="str">
        <f t="shared" si="20"/>
        <v/>
      </c>
      <c r="BI185" s="1"/>
      <c r="BJ185" s="11" t="s">
        <v>1081</v>
      </c>
      <c r="BK185" s="2" t="s">
        <v>792</v>
      </c>
      <c r="BL185" s="2">
        <f>IF('Race Info'!$BK$124=$BK185,BL184+1,BL184)</f>
        <v>141</v>
      </c>
      <c r="BM185" s="12" t="str">
        <f t="shared" si="21"/>
        <v/>
      </c>
      <c r="BN185" s="1"/>
      <c r="BO185" s="1"/>
      <c r="BP185" s="1"/>
      <c r="BQ185" s="1"/>
      <c r="BR185" s="1"/>
      <c r="BS185" s="1"/>
    </row>
    <row r="186" spans="1:71" ht="12.75" x14ac:dyDescent="0.2">
      <c r="A186" s="11" t="s">
        <v>1082</v>
      </c>
      <c r="B186" s="2"/>
      <c r="C186" s="2" t="s">
        <v>65</v>
      </c>
      <c r="D186" s="2" t="s">
        <v>137</v>
      </c>
      <c r="E186" s="2"/>
      <c r="F186" s="2"/>
      <c r="G186" s="2">
        <v>30</v>
      </c>
      <c r="H186" s="2"/>
      <c r="I186" s="2"/>
      <c r="J186" s="2"/>
      <c r="K186" s="2"/>
      <c r="L186" s="2"/>
      <c r="M186" s="2"/>
      <c r="N186" s="2"/>
      <c r="O186" s="2"/>
      <c r="P186" s="2" t="s">
        <v>61</v>
      </c>
      <c r="Q186" s="2"/>
      <c r="R186" s="2"/>
      <c r="S186" s="2"/>
      <c r="T186" s="2"/>
      <c r="U186" s="5"/>
      <c r="V186" s="2"/>
      <c r="W186" s="2" t="s">
        <v>61</v>
      </c>
      <c r="X186" s="2" t="s">
        <v>61</v>
      </c>
      <c r="Y186" s="2"/>
      <c r="Z186" s="2"/>
      <c r="AA186" s="5"/>
      <c r="AB186" s="5"/>
      <c r="AC186" s="5"/>
      <c r="AD186" s="2"/>
      <c r="AE186" s="2"/>
      <c r="AF186" s="2"/>
      <c r="AG186" s="2"/>
      <c r="AH186" s="2">
        <v>2</v>
      </c>
      <c r="AI186" s="2">
        <v>-2</v>
      </c>
      <c r="AJ186" s="2" t="s">
        <v>1083</v>
      </c>
      <c r="AK186" s="2"/>
      <c r="AL186" s="2" t="s">
        <v>151</v>
      </c>
      <c r="AM186" s="2" t="s">
        <v>1077</v>
      </c>
      <c r="AN186" s="2"/>
      <c r="AO186" s="5"/>
      <c r="AP186" s="2"/>
      <c r="AQ186" s="2" t="s">
        <v>71</v>
      </c>
      <c r="AR186" s="2" t="s">
        <v>61</v>
      </c>
      <c r="AS186" s="2" t="s">
        <v>61</v>
      </c>
      <c r="AT186" s="2" t="s">
        <v>61</v>
      </c>
      <c r="AU186" s="5"/>
      <c r="AV186" s="2" t="b">
        <f t="shared" si="26"/>
        <v>1</v>
      </c>
      <c r="AX186" s="2" t="b">
        <v>1</v>
      </c>
      <c r="AY186" s="2" t="s">
        <v>276</v>
      </c>
      <c r="AZ186" s="2"/>
      <c r="BA186" s="2" t="s">
        <v>61</v>
      </c>
      <c r="BB186" s="2" t="b">
        <f t="shared" si="28"/>
        <v>0</v>
      </c>
      <c r="BC186" s="2"/>
      <c r="BD186" s="2" t="b">
        <f t="shared" si="27"/>
        <v>0</v>
      </c>
      <c r="BE186" s="11">
        <f t="shared" si="23"/>
        <v>122</v>
      </c>
      <c r="BF186" s="2">
        <f t="shared" si="24"/>
        <v>268</v>
      </c>
      <c r="BG186" s="12" t="str">
        <f t="shared" si="25"/>
        <v>Sea Kin [RoD]</v>
      </c>
      <c r="BH186" s="1" t="str">
        <f t="shared" si="20"/>
        <v/>
      </c>
      <c r="BI186" s="1"/>
      <c r="BJ186" s="11" t="s">
        <v>1084</v>
      </c>
      <c r="BK186" s="2" t="s">
        <v>851</v>
      </c>
      <c r="BL186" s="2">
        <f>IF('Race Info'!$BK$124=$BK186,BL185+1,BL185)</f>
        <v>141</v>
      </c>
      <c r="BM186" s="12" t="str">
        <f t="shared" si="21"/>
        <v/>
      </c>
      <c r="BN186" s="1"/>
      <c r="BO186" s="1"/>
      <c r="BP186" s="1"/>
      <c r="BQ186" s="1"/>
      <c r="BR186" s="1"/>
      <c r="BS186" s="1"/>
    </row>
    <row r="187" spans="1:71" ht="12.75" x14ac:dyDescent="0.2">
      <c r="A187" s="11" t="s">
        <v>1085</v>
      </c>
      <c r="B187" s="2"/>
      <c r="C187" s="2" t="s">
        <v>65</v>
      </c>
      <c r="D187" s="2" t="s">
        <v>137</v>
      </c>
      <c r="E187" s="2"/>
      <c r="F187" s="2"/>
      <c r="G187" s="2">
        <v>30</v>
      </c>
      <c r="H187" s="2"/>
      <c r="I187" s="2"/>
      <c r="J187" s="2"/>
      <c r="K187" s="2"/>
      <c r="L187" s="2"/>
      <c r="M187" s="2"/>
      <c r="N187" s="2"/>
      <c r="O187" s="2"/>
      <c r="P187" s="2" t="s">
        <v>61</v>
      </c>
      <c r="Q187" s="2"/>
      <c r="R187" s="2"/>
      <c r="S187" s="2"/>
      <c r="T187" s="2"/>
      <c r="U187" s="5"/>
      <c r="V187" s="2"/>
      <c r="W187" s="2" t="s">
        <v>61</v>
      </c>
      <c r="X187" s="2" t="s">
        <v>61</v>
      </c>
      <c r="Y187" s="2"/>
      <c r="Z187" s="2"/>
      <c r="AA187" s="5"/>
      <c r="AB187" s="5"/>
      <c r="AC187" s="5"/>
      <c r="AD187" s="2"/>
      <c r="AE187" s="2"/>
      <c r="AF187" s="2"/>
      <c r="AG187" s="2"/>
      <c r="AH187" s="2">
        <v>2</v>
      </c>
      <c r="AI187" s="2">
        <v>-2</v>
      </c>
      <c r="AJ187" s="2" t="s">
        <v>1086</v>
      </c>
      <c r="AK187" s="2"/>
      <c r="AL187" s="2" t="s">
        <v>151</v>
      </c>
      <c r="AM187" s="2" t="s">
        <v>1077</v>
      </c>
      <c r="AN187" s="2"/>
      <c r="AO187" s="5"/>
      <c r="AP187" s="2"/>
      <c r="AQ187" s="2" t="s">
        <v>140</v>
      </c>
      <c r="AR187" s="2" t="s">
        <v>61</v>
      </c>
      <c r="AS187" s="2" t="s">
        <v>61</v>
      </c>
      <c r="AT187" s="2" t="s">
        <v>61</v>
      </c>
      <c r="AU187" s="5"/>
      <c r="AV187" s="2" t="b">
        <f t="shared" si="26"/>
        <v>1</v>
      </c>
      <c r="AX187" s="2" t="b">
        <v>1</v>
      </c>
      <c r="AY187" s="2" t="s">
        <v>276</v>
      </c>
      <c r="AZ187" s="2"/>
      <c r="BA187" s="2" t="s">
        <v>61</v>
      </c>
      <c r="BB187" s="2" t="b">
        <f t="shared" si="28"/>
        <v>0</v>
      </c>
      <c r="BC187" s="2"/>
      <c r="BD187" s="2" t="b">
        <f t="shared" si="27"/>
        <v>0</v>
      </c>
      <c r="BE187" s="11">
        <f t="shared" si="23"/>
        <v>122</v>
      </c>
      <c r="BF187" s="2">
        <f t="shared" si="24"/>
        <v>269</v>
      </c>
      <c r="BG187" s="12" t="str">
        <f t="shared" si="25"/>
        <v>Selkie [FF]</v>
      </c>
      <c r="BH187" s="1" t="str">
        <f t="shared" si="20"/>
        <v/>
      </c>
      <c r="BI187" s="1"/>
      <c r="BJ187" s="11" t="s">
        <v>1087</v>
      </c>
      <c r="BK187" s="2" t="s">
        <v>851</v>
      </c>
      <c r="BL187" s="2">
        <f>IF('Race Info'!$BK$124=$BK187,BL186+1,BL186)</f>
        <v>141</v>
      </c>
      <c r="BM187" s="12" t="str">
        <f t="shared" si="21"/>
        <v/>
      </c>
      <c r="BN187" s="1"/>
      <c r="BO187" s="1"/>
      <c r="BP187" s="1"/>
      <c r="BQ187" s="1"/>
      <c r="BR187" s="1"/>
      <c r="BS187" s="1"/>
    </row>
    <row r="188" spans="1:71" ht="12.75" x14ac:dyDescent="0.2">
      <c r="A188" s="11" t="s">
        <v>1088</v>
      </c>
      <c r="B188" s="2"/>
      <c r="C188" s="2" t="s">
        <v>65</v>
      </c>
      <c r="D188" s="2" t="s">
        <v>137</v>
      </c>
      <c r="E188" s="2"/>
      <c r="F188" s="2"/>
      <c r="G188" s="2">
        <v>30</v>
      </c>
      <c r="H188" s="2"/>
      <c r="I188" s="2"/>
      <c r="J188" s="2"/>
      <c r="K188" s="2"/>
      <c r="L188" s="2"/>
      <c r="M188" s="2"/>
      <c r="N188" s="2"/>
      <c r="O188" s="2"/>
      <c r="P188" s="2" t="s">
        <v>61</v>
      </c>
      <c r="Q188" s="2"/>
      <c r="R188" s="2"/>
      <c r="S188" s="2"/>
      <c r="T188" s="2"/>
      <c r="U188" s="5"/>
      <c r="V188" s="2"/>
      <c r="W188" s="2" t="s">
        <v>61</v>
      </c>
      <c r="X188" s="2" t="s">
        <v>61</v>
      </c>
      <c r="Y188" s="2"/>
      <c r="Z188" s="2"/>
      <c r="AA188" s="5"/>
      <c r="AB188" s="5"/>
      <c r="AC188" s="5"/>
      <c r="AD188" s="2"/>
      <c r="AE188" s="2"/>
      <c r="AF188" s="2"/>
      <c r="AG188" s="2"/>
      <c r="AH188" s="2">
        <v>2</v>
      </c>
      <c r="AI188" s="2">
        <v>-2</v>
      </c>
      <c r="AJ188" s="2" t="s">
        <v>1089</v>
      </c>
      <c r="AK188" s="2"/>
      <c r="AL188" s="2" t="s">
        <v>151</v>
      </c>
      <c r="AM188" s="2" t="s">
        <v>1077</v>
      </c>
      <c r="AN188" s="2"/>
      <c r="AO188" s="5"/>
      <c r="AP188" s="2"/>
      <c r="AQ188" s="2" t="s">
        <v>504</v>
      </c>
      <c r="AR188" s="2" t="s">
        <v>61</v>
      </c>
      <c r="AS188" s="2" t="s">
        <v>61</v>
      </c>
      <c r="AT188" s="2" t="s">
        <v>61</v>
      </c>
      <c r="AU188" s="5"/>
      <c r="AV188" s="2" t="b">
        <f t="shared" si="26"/>
        <v>1</v>
      </c>
      <c r="AX188" s="2" t="b">
        <v>1</v>
      </c>
      <c r="AY188" s="2" t="s">
        <v>276</v>
      </c>
      <c r="AZ188" s="2"/>
      <c r="BA188" s="2" t="s">
        <v>61</v>
      </c>
      <c r="BB188" s="2" t="b">
        <f t="shared" si="28"/>
        <v>0</v>
      </c>
      <c r="BC188" s="2"/>
      <c r="BD188" s="2" t="b">
        <f t="shared" si="27"/>
        <v>0</v>
      </c>
      <c r="BE188" s="11">
        <f t="shared" si="23"/>
        <v>122</v>
      </c>
      <c r="BF188" s="2">
        <f t="shared" si="24"/>
        <v>270</v>
      </c>
      <c r="BG188" s="12" t="str">
        <f t="shared" si="25"/>
        <v>Shadar-Kai [FF]</v>
      </c>
      <c r="BH188" s="1" t="str">
        <f t="shared" si="20"/>
        <v/>
      </c>
      <c r="BI188" s="1"/>
      <c r="BJ188" s="11" t="s">
        <v>1090</v>
      </c>
      <c r="BK188" s="2" t="s">
        <v>787</v>
      </c>
      <c r="BL188" s="2">
        <f>IF('Race Info'!$BK$124=$BK188,BL187+1,BL187)</f>
        <v>142</v>
      </c>
      <c r="BM188" s="12" t="str">
        <f t="shared" si="21"/>
        <v/>
      </c>
      <c r="BN188" s="1"/>
      <c r="BO188" s="1"/>
      <c r="BP188" s="1"/>
      <c r="BQ188" s="1"/>
      <c r="BR188" s="1"/>
      <c r="BS188" s="1"/>
    </row>
    <row r="189" spans="1:71" ht="12.75" x14ac:dyDescent="0.2">
      <c r="A189" s="11" t="s">
        <v>1091</v>
      </c>
      <c r="B189" s="2"/>
      <c r="C189" s="2" t="s">
        <v>65</v>
      </c>
      <c r="D189" s="2" t="s">
        <v>137</v>
      </c>
      <c r="E189" s="2"/>
      <c r="F189" s="2"/>
      <c r="G189" s="2">
        <v>30</v>
      </c>
      <c r="H189" s="2"/>
      <c r="I189" s="2"/>
      <c r="J189" s="2"/>
      <c r="K189" s="2"/>
      <c r="L189" s="2"/>
      <c r="M189" s="2"/>
      <c r="N189" s="2"/>
      <c r="O189" s="2"/>
      <c r="P189" s="2" t="s">
        <v>61</v>
      </c>
      <c r="Q189" s="2"/>
      <c r="R189" s="2"/>
      <c r="S189" s="2"/>
      <c r="T189" s="2"/>
      <c r="U189" s="5"/>
      <c r="V189" s="2"/>
      <c r="W189" s="2" t="s">
        <v>61</v>
      </c>
      <c r="X189" s="2" t="s">
        <v>61</v>
      </c>
      <c r="Y189" s="2"/>
      <c r="Z189" s="2"/>
      <c r="AA189" s="5"/>
      <c r="AB189" s="5"/>
      <c r="AC189" s="5"/>
      <c r="AD189" s="2"/>
      <c r="AE189" s="2"/>
      <c r="AF189" s="2"/>
      <c r="AG189" s="2"/>
      <c r="AH189" s="2">
        <v>2</v>
      </c>
      <c r="AI189" s="2">
        <v>-2</v>
      </c>
      <c r="AJ189" s="2" t="s">
        <v>1092</v>
      </c>
      <c r="AK189" s="2"/>
      <c r="AL189" s="2" t="s">
        <v>151</v>
      </c>
      <c r="AM189" s="2" t="s">
        <v>1077</v>
      </c>
      <c r="AN189" s="2"/>
      <c r="AO189" s="5"/>
      <c r="AP189" s="2"/>
      <c r="AQ189" s="2" t="s">
        <v>471</v>
      </c>
      <c r="AR189" s="2" t="s">
        <v>61</v>
      </c>
      <c r="AS189" s="2" t="s">
        <v>61</v>
      </c>
      <c r="AT189" s="2" t="s">
        <v>61</v>
      </c>
      <c r="AU189" s="5"/>
      <c r="AV189" s="2" t="b">
        <f t="shared" si="26"/>
        <v>1</v>
      </c>
      <c r="AX189" s="2" t="b">
        <v>1</v>
      </c>
      <c r="AY189" s="2" t="s">
        <v>276</v>
      </c>
      <c r="AZ189" s="2"/>
      <c r="BA189" s="2" t="s">
        <v>61</v>
      </c>
      <c r="BB189" s="2" t="b">
        <f t="shared" si="28"/>
        <v>0</v>
      </c>
      <c r="BC189" s="2"/>
      <c r="BD189" s="2" t="b">
        <f t="shared" si="27"/>
        <v>0</v>
      </c>
      <c r="BE189" s="11">
        <f t="shared" si="23"/>
        <v>122</v>
      </c>
      <c r="BF189" s="2">
        <f t="shared" si="24"/>
        <v>271</v>
      </c>
      <c r="BG189" s="12" t="str">
        <f t="shared" si="25"/>
        <v>Shadowswyft [PlH]</v>
      </c>
      <c r="BH189" s="1" t="str">
        <f t="shared" si="20"/>
        <v/>
      </c>
      <c r="BI189" s="1"/>
      <c r="BJ189" s="11" t="s">
        <v>1093</v>
      </c>
      <c r="BK189" s="2" t="s">
        <v>785</v>
      </c>
      <c r="BL189" s="2">
        <f>IF('Race Info'!$BK$124=$BK189,BL188+1,BL188)</f>
        <v>142</v>
      </c>
      <c r="BM189" s="12" t="str">
        <f t="shared" si="21"/>
        <v/>
      </c>
      <c r="BN189" s="1"/>
      <c r="BO189" s="1"/>
      <c r="BP189" s="1"/>
      <c r="BQ189" s="1"/>
      <c r="BR189" s="1"/>
      <c r="BS189" s="1"/>
    </row>
    <row r="190" spans="1:71" ht="12.75" x14ac:dyDescent="0.2">
      <c r="A190" s="11" t="s">
        <v>1094</v>
      </c>
      <c r="B190" s="2"/>
      <c r="C190" s="2" t="s">
        <v>65</v>
      </c>
      <c r="D190" s="2" t="s">
        <v>137</v>
      </c>
      <c r="E190" s="2"/>
      <c r="F190" s="2"/>
      <c r="G190" s="2">
        <v>30</v>
      </c>
      <c r="H190" s="2"/>
      <c r="I190" s="2"/>
      <c r="J190" s="2"/>
      <c r="K190" s="2"/>
      <c r="L190" s="2"/>
      <c r="M190" s="2"/>
      <c r="N190" s="2"/>
      <c r="O190" s="2"/>
      <c r="P190" s="2" t="s">
        <v>61</v>
      </c>
      <c r="Q190" s="2"/>
      <c r="R190" s="2"/>
      <c r="S190" s="2"/>
      <c r="T190" s="2"/>
      <c r="U190" s="5"/>
      <c r="V190" s="2"/>
      <c r="W190" s="2" t="s">
        <v>61</v>
      </c>
      <c r="X190" s="2" t="s">
        <v>61</v>
      </c>
      <c r="Y190" s="2"/>
      <c r="Z190" s="2"/>
      <c r="AA190" s="5"/>
      <c r="AB190" s="5"/>
      <c r="AC190" s="5"/>
      <c r="AD190" s="2"/>
      <c r="AE190" s="2"/>
      <c r="AF190" s="2"/>
      <c r="AG190" s="2"/>
      <c r="AH190" s="2">
        <v>2</v>
      </c>
      <c r="AI190" s="2">
        <v>-2</v>
      </c>
      <c r="AJ190" s="2" t="s">
        <v>1086</v>
      </c>
      <c r="AK190" s="2"/>
      <c r="AL190" s="2" t="s">
        <v>151</v>
      </c>
      <c r="AM190" s="2" t="s">
        <v>1077</v>
      </c>
      <c r="AN190" s="2"/>
      <c r="AO190" s="5"/>
      <c r="AP190" s="2"/>
      <c r="AQ190" s="2" t="s">
        <v>459</v>
      </c>
      <c r="AR190" s="2" t="s">
        <v>61</v>
      </c>
      <c r="AS190" s="2" t="s">
        <v>61</v>
      </c>
      <c r="AT190" s="2" t="s">
        <v>61</v>
      </c>
      <c r="AU190" s="5"/>
      <c r="AV190" s="2" t="b">
        <f t="shared" si="26"/>
        <v>1</v>
      </c>
      <c r="AX190" s="2" t="b">
        <v>1</v>
      </c>
      <c r="AY190" s="2" t="s">
        <v>276</v>
      </c>
      <c r="AZ190" s="2"/>
      <c r="BA190" s="2" t="s">
        <v>61</v>
      </c>
      <c r="BB190" s="2" t="b">
        <f t="shared" si="28"/>
        <v>0</v>
      </c>
      <c r="BC190" s="2"/>
      <c r="BD190" s="2" t="b">
        <f t="shared" si="27"/>
        <v>0</v>
      </c>
      <c r="BE190" s="11">
        <f t="shared" si="23"/>
        <v>122</v>
      </c>
      <c r="BF190" s="2">
        <f t="shared" si="24"/>
        <v>272</v>
      </c>
      <c r="BG190" s="12" t="str">
        <f t="shared" si="25"/>
        <v>Sharakim [RoD]</v>
      </c>
      <c r="BH190" s="1" t="str">
        <f t="shared" si="20"/>
        <v/>
      </c>
      <c r="BI190" s="1"/>
      <c r="BJ190" s="11" t="s">
        <v>1095</v>
      </c>
      <c r="BK190" s="2" t="s">
        <v>785</v>
      </c>
      <c r="BL190" s="2">
        <f>IF('Race Info'!$BK$124=$BK190,BL189+1,BL189)</f>
        <v>142</v>
      </c>
      <c r="BM190" s="12" t="str">
        <f t="shared" si="21"/>
        <v/>
      </c>
      <c r="BN190" s="1"/>
      <c r="BO190" s="1"/>
      <c r="BP190" s="1"/>
      <c r="BQ190" s="1"/>
      <c r="BR190" s="1"/>
      <c r="BS190" s="1"/>
    </row>
    <row r="191" spans="1:71" ht="12.75" x14ac:dyDescent="0.2">
      <c r="A191" s="11" t="s">
        <v>1096</v>
      </c>
      <c r="B191" s="2"/>
      <c r="C191" s="2" t="s">
        <v>65</v>
      </c>
      <c r="D191" s="2" t="s">
        <v>66</v>
      </c>
      <c r="E191" s="2" t="s">
        <v>401</v>
      </c>
      <c r="F191" s="2">
        <v>6</v>
      </c>
      <c r="G191" s="2">
        <v>30</v>
      </c>
      <c r="H191" s="2">
        <v>10</v>
      </c>
      <c r="I191" s="2"/>
      <c r="J191" s="2"/>
      <c r="K191" s="2"/>
      <c r="L191" s="2"/>
      <c r="M191" s="2">
        <v>3</v>
      </c>
      <c r="N191" s="2"/>
      <c r="O191" s="2"/>
      <c r="P191" s="2" t="s">
        <v>61</v>
      </c>
      <c r="Q191" s="2"/>
      <c r="R191" s="2"/>
      <c r="S191" s="2"/>
      <c r="T191" s="2"/>
      <c r="U191" s="5"/>
      <c r="V191" s="2" t="s">
        <v>1097</v>
      </c>
      <c r="W191" s="2" t="s">
        <v>162</v>
      </c>
      <c r="X191" s="2" t="s">
        <v>61</v>
      </c>
      <c r="Y191" s="2">
        <f>17+ClassLvl</f>
        <v>17</v>
      </c>
      <c r="Z191" s="2" t="s">
        <v>1098</v>
      </c>
      <c r="AA191" s="5"/>
      <c r="AB191" s="5"/>
      <c r="AC191" s="5"/>
      <c r="AD191" s="2">
        <v>4</v>
      </c>
      <c r="AE191" s="2">
        <v>6</v>
      </c>
      <c r="AF191" s="2">
        <v>6</v>
      </c>
      <c r="AG191" s="2"/>
      <c r="AH191" s="2"/>
      <c r="AI191" s="2">
        <v>2</v>
      </c>
      <c r="AJ191" s="2" t="s">
        <v>1099</v>
      </c>
      <c r="AK191" s="2" t="s">
        <v>1100</v>
      </c>
      <c r="AL191" s="2" t="s">
        <v>164</v>
      </c>
      <c r="AM191" s="2" t="s">
        <v>1101</v>
      </c>
      <c r="AN191" s="2">
        <v>5</v>
      </c>
      <c r="AO191" s="5"/>
      <c r="AP191" s="2">
        <v>4</v>
      </c>
      <c r="AQ191" s="2" t="s">
        <v>132</v>
      </c>
      <c r="AR191" s="2" t="s">
        <v>61</v>
      </c>
      <c r="AS191" s="2" t="s">
        <v>61</v>
      </c>
      <c r="AT191" s="2" t="s">
        <v>61</v>
      </c>
      <c r="AU191" s="5"/>
      <c r="AV191" s="2" t="b">
        <f t="shared" si="26"/>
        <v>1</v>
      </c>
      <c r="AX191" s="2" t="b">
        <v>1</v>
      </c>
      <c r="AY191" s="2" t="s">
        <v>133</v>
      </c>
      <c r="AZ191" s="2">
        <v>82</v>
      </c>
      <c r="BA191" s="2" t="s">
        <v>61</v>
      </c>
      <c r="BB191" s="2" t="b">
        <f>IF(RaceIgnoreSrc,TRUE,HRMM3)</f>
        <v>1</v>
      </c>
      <c r="BC191" s="2"/>
      <c r="BD191" s="2" t="b">
        <f t="shared" si="27"/>
        <v>1</v>
      </c>
      <c r="BE191" s="11">
        <f t="shared" si="23"/>
        <v>123</v>
      </c>
      <c r="BF191" s="2">
        <f t="shared" si="24"/>
        <v>273</v>
      </c>
      <c r="BG191" s="12" t="str">
        <f t="shared" si="25"/>
        <v>Shifter [MM3]</v>
      </c>
      <c r="BH191" s="1" t="str">
        <f t="shared" ref="BH191:BH236" si="29">PROPER($P191)</f>
        <v/>
      </c>
      <c r="BI191" s="1"/>
      <c r="BJ191" s="11" t="s">
        <v>1102</v>
      </c>
      <c r="BK191" s="2" t="s">
        <v>792</v>
      </c>
      <c r="BL191" s="2">
        <f>IF('Race Info'!$BK$124=$BK191,BL190+1,BL190)</f>
        <v>142</v>
      </c>
      <c r="BM191" s="12" t="str">
        <f t="shared" si="21"/>
        <v/>
      </c>
      <c r="BN191" s="1"/>
      <c r="BO191" s="1"/>
      <c r="BP191" s="1"/>
      <c r="BQ191" s="1"/>
      <c r="BR191" s="1"/>
      <c r="BS191" s="1"/>
    </row>
    <row r="192" spans="1:71" ht="12.75" x14ac:dyDescent="0.2">
      <c r="A192" s="11" t="s">
        <v>1103</v>
      </c>
      <c r="B192" s="2"/>
      <c r="C192" s="2" t="s">
        <v>65</v>
      </c>
      <c r="D192" s="2" t="s">
        <v>137</v>
      </c>
      <c r="E192" s="2" t="s">
        <v>1103</v>
      </c>
      <c r="F192" s="2"/>
      <c r="G192" s="2">
        <v>30</v>
      </c>
      <c r="H192" s="2"/>
      <c r="I192" s="2"/>
      <c r="J192" s="2"/>
      <c r="K192" s="2"/>
      <c r="L192" s="2"/>
      <c r="M192" s="2"/>
      <c r="N192" s="2"/>
      <c r="O192" s="2"/>
      <c r="P192" s="2"/>
      <c r="Q192" s="2"/>
      <c r="R192" s="2"/>
      <c r="S192" s="2"/>
      <c r="T192" s="2">
        <f>IF(HellbredAspect="Spirit (Su)",30+30*(HitDice&gt;=6)+60*(HitDice&gt;=9),0)</f>
        <v>0</v>
      </c>
      <c r="U192" s="5"/>
      <c r="V192" s="2"/>
      <c r="W192" s="2"/>
      <c r="X192" s="2"/>
      <c r="Y192" s="2"/>
      <c r="Z192" s="2"/>
      <c r="AA192" s="5"/>
      <c r="AB192" s="5"/>
      <c r="AC192" s="5"/>
      <c r="AD192" s="2"/>
      <c r="AE192" s="2"/>
      <c r="AF192" s="2">
        <f>IF(HellbredAspect="Body (Ex)",2,IF(HellbredAspect="Spirit (Su)",-2,0))</f>
        <v>0</v>
      </c>
      <c r="AG192" s="2">
        <f>IF(HellbredAspect="Body (Ex)",-2,0)</f>
        <v>0</v>
      </c>
      <c r="AH192" s="2"/>
      <c r="AI192" s="2">
        <f>IF(HellbredAspect="Spirit (Su)",2,0)</f>
        <v>0</v>
      </c>
      <c r="AJ192" s="2" t="str">
        <f>"Intimidate+2"&amp;IF(HellbredAspect="Spirit (Su)",",Sense Motive+2","")</f>
        <v>Intimidate+2</v>
      </c>
      <c r="AK192" s="2" t="s">
        <v>1104</v>
      </c>
      <c r="AL192" s="2" t="s">
        <v>1105</v>
      </c>
      <c r="AM192" s="2" t="s">
        <v>153</v>
      </c>
      <c r="AN192" s="2"/>
      <c r="AO192" s="5"/>
      <c r="AP192" s="2"/>
      <c r="AQ192" s="2" t="s">
        <v>83</v>
      </c>
      <c r="AR192" s="2"/>
      <c r="AS192" s="2"/>
      <c r="AT192" s="2"/>
      <c r="AU192" s="5"/>
      <c r="AV192" s="2" t="b">
        <f t="shared" si="26"/>
        <v>1</v>
      </c>
      <c r="AX192" s="2" t="b">
        <v>0</v>
      </c>
      <c r="AY192" s="2" t="s">
        <v>262</v>
      </c>
      <c r="AZ192" s="2">
        <v>77</v>
      </c>
      <c r="BA192" s="2" t="s">
        <v>61</v>
      </c>
      <c r="BB192" s="2" t="b">
        <f>IF(RaceIgnoreSrc,TRUE,HRFCII)</f>
        <v>1</v>
      </c>
      <c r="BC192" s="2"/>
      <c r="BD192" s="2" t="b">
        <f t="shared" si="27"/>
        <v>1</v>
      </c>
      <c r="BE192" s="11">
        <f>IF($BD192,$BE191+1,$BE191)</f>
        <v>124</v>
      </c>
      <c r="BF192" s="2">
        <f t="shared" si="24"/>
        <v>274</v>
      </c>
      <c r="BG192" s="12" t="str">
        <f t="shared" si="25"/>
        <v>Shyft [FF]</v>
      </c>
      <c r="BH192" s="1" t="str">
        <f t="shared" si="29"/>
        <v/>
      </c>
      <c r="BI192" s="1"/>
      <c r="BJ192" s="11" t="s">
        <v>1106</v>
      </c>
      <c r="BK192" s="2" t="s">
        <v>851</v>
      </c>
      <c r="BL192" s="2">
        <f>IF('Race Info'!$BK$124=$BK192,BL191+1,BL191)</f>
        <v>142</v>
      </c>
      <c r="BM192" s="12" t="str">
        <f t="shared" ref="BM192:BM255" si="30">IF(ROW()&lt;=$BM$127,INDEX($BJ$128:$BJ$347,MATCH(ROW(),$BL$128:$BL$347,0)),"")</f>
        <v/>
      </c>
      <c r="BN192" s="1"/>
      <c r="BO192" s="1"/>
      <c r="BP192" s="1"/>
      <c r="BQ192" s="1"/>
      <c r="BR192" s="1"/>
      <c r="BS192" s="1"/>
    </row>
    <row r="193" spans="1:71" ht="12.75" x14ac:dyDescent="0.2">
      <c r="A193" s="11" t="str">
        <f>"Hengeyokai"&amp;IF(HengeyokaiAnimal="","",", "&amp;HengeyokaiAnimal)</f>
        <v>Hengeyokai</v>
      </c>
      <c r="B193" s="2"/>
      <c r="C193" s="2" t="str">
        <f>IF(AND(HengeyokaiAnimal&lt;&gt;"",HengeyokaiForm="Animal"),VLOOKUP(Subrace,TblCreatureInfo,CreatureSizeCol),"Medium")</f>
        <v>Medium</v>
      </c>
      <c r="D193" s="2" t="s">
        <v>137</v>
      </c>
      <c r="E193" s="2" t="s">
        <v>318</v>
      </c>
      <c r="F193" s="2"/>
      <c r="G193" s="2">
        <f>IF(HengeyokaiForm="Hybrid",VLOOKUP(HengeyokaiAnimal,TblHengeyokaiForms,3),30)</f>
        <v>30</v>
      </c>
      <c r="H193" s="2">
        <f>IF(AND(HengeyokaiAnimal="Badger",HengeyokaiForm="Hybrid"),10,IF(AND(HengeyokaiAnimal&lt;&gt;"",HengeyokaiForm="Animal"),VLOOKUP(Subrace,TblCreatureInfo,CreatureBurrowSpeedCol),0))</f>
        <v>0</v>
      </c>
      <c r="I193" s="2">
        <f>IF(AND(HengeyokaiAnimal&lt;&gt;"",HengeyokaiForm="Animal"),VLOOKUP(Subrace,TblCreatureInfo,CreatureClimbSpeedCol),0)</f>
        <v>0</v>
      </c>
      <c r="J193" s="2">
        <f>IF(AND(HengeyokaiForm="Hybrid",OR(HengeyokaiAnimal="Crane",HengeyokaiAnimal="Sparrow")),20,IF(AND(HengeyokaiAnimal&lt;&gt;"",HengeyokaiForm="Animal"),VLOOKUP(Subrace,TblCreatureInfo,CreatureFlySpeedCol),0))</f>
        <v>0</v>
      </c>
      <c r="K193" s="2">
        <f>IF(AND(HengeyokaiForm="Hyrbrid",OR(HengeyokaiAnimal="Crane",HengeyokaiAnimal="Sparrow")),"average",IF(AND(HengeyokaiAnimal&lt;&gt;"",HengeyokaiForm="Animal"),VLOOKUP(Subrace,TblCreatureInfo,CreatureFlyManCol),0))</f>
        <v>0</v>
      </c>
      <c r="L193" s="2">
        <f>IF(AND(HengeyokaiAnimal="Carp",HengeyokaiForm="Hybrid"),30,IF(AND(HengeyokaiAnimal&lt;&gt;"",HengeyokaiForm="Animal"),VLOOKUP(Subrace,TblCreatureInfo,CreatureSwimSpeedCol),0))</f>
        <v>0</v>
      </c>
      <c r="M193" s="2">
        <f>IF(AND(HengeyokaiAnimal="Crab",HengeyokaiForm="Hybrid"),1,0)</f>
        <v>0</v>
      </c>
      <c r="N193" s="2" t="str">
        <f>IF(AND(HengeyokaiAnimal&lt;&gt;"",HengeyokaiForm="Animal"),VLOOKUP(Subrace,TblCreatureInfo,CreatureNaturalAttacksCol),"")</f>
        <v/>
      </c>
      <c r="O193" s="2"/>
      <c r="P193" s="2"/>
      <c r="Q193" s="2"/>
      <c r="R193" s="2"/>
      <c r="S193" s="2" t="str">
        <f>IF(OR(HengeyokaiForm="Animal",HengeyokaiForm="Hybrid"),"normal","")</f>
        <v/>
      </c>
      <c r="T193" s="2"/>
      <c r="U193" s="5"/>
      <c r="V193" s="2"/>
      <c r="W193" s="2"/>
      <c r="X193" s="2"/>
      <c r="Y193" s="2"/>
      <c r="Z193" s="2"/>
      <c r="AA193" s="5"/>
      <c r="AB193" s="5"/>
      <c r="AC193" s="5"/>
      <c r="AD193" s="2">
        <f>IF(AND(HengeyokaiForm="Hybrid",NOT(ISERROR(VLOOKUP(HengeyokaiAnimal,TblHengeyokaiForms,2)))),2*(VLOOKUP(HengeyokaiAnimal,TblHengeyokaiForms,2)=AD$3),0)</f>
        <v>0</v>
      </c>
      <c r="AE193" s="2">
        <f>IF(AND(HengeyokaiForm="Hybrid",NOT(ISERROR(VLOOKUP(HengeyokaiAnimal,TblHengeyokaiForms,2)))),2*(VLOOKUP(HengeyokaiAnimal,TblHengeyokaiForms,2)=AE$3),0)</f>
        <v>0</v>
      </c>
      <c r="AF193" s="2">
        <f>IF(AND(HengeyokaiForm="Hybrid",NOT(ISERROR(VLOOKUP(HengeyokaiAnimal,TblHengeyokaiForms,2)))),2*(VLOOKUP(HengeyokaiAnimal,TblHengeyokaiForms,2)=AF$3),0)</f>
        <v>0</v>
      </c>
      <c r="AG193" s="2"/>
      <c r="AH193" s="2"/>
      <c r="AI193" s="2"/>
      <c r="AJ193" s="2" t="str">
        <f>IF(AND(HengeyokaiForm="Hybrid",NOT(ISERROR(VLOOKUP(HengeyokaiAnimal,TblHengeyokaiForms,4)))),VLOOKUP(HengeyokaiAnimal,TblHengeyokaiForms,4),"")</f>
        <v/>
      </c>
      <c r="AK193" s="2"/>
      <c r="AL193" s="2" t="s">
        <v>1107</v>
      </c>
      <c r="AM193" s="2" t="s">
        <v>1108</v>
      </c>
      <c r="AN193" s="2"/>
      <c r="AO193" s="5"/>
      <c r="AP193" s="2"/>
      <c r="AQ193" s="2" t="s">
        <v>1109</v>
      </c>
      <c r="AR193" s="2" t="s">
        <v>672</v>
      </c>
      <c r="AS193" s="2" t="s">
        <v>775</v>
      </c>
      <c r="AT193" s="2" t="s">
        <v>86</v>
      </c>
      <c r="AU193" s="5"/>
      <c r="AV193" s="2" t="b">
        <f t="shared" si="26"/>
        <v>1</v>
      </c>
      <c r="AX193" s="2" t="b">
        <v>0</v>
      </c>
      <c r="AY193" s="2" t="s">
        <v>950</v>
      </c>
      <c r="AZ193" s="2">
        <v>10</v>
      </c>
      <c r="BA193" s="2"/>
      <c r="BB193" s="2" t="b">
        <f>IF(RaceIgnoreSrc,TRUE,HROA)</f>
        <v>0</v>
      </c>
      <c r="BC193" s="2"/>
      <c r="BD193" s="2" t="b">
        <f t="shared" si="27"/>
        <v>0</v>
      </c>
      <c r="BE193" s="11">
        <f>IF($BD193,$BE192+1,$BE192)</f>
        <v>124</v>
      </c>
      <c r="BF193" s="2">
        <f t="shared" si="24"/>
        <v>275</v>
      </c>
      <c r="BG193" s="12" t="str">
        <f t="shared" si="25"/>
        <v>Sirine [MM2]</v>
      </c>
      <c r="BH193" s="1" t="str">
        <f t="shared" si="29"/>
        <v/>
      </c>
      <c r="BI193" s="1"/>
      <c r="BJ193" s="11" t="s">
        <v>1110</v>
      </c>
      <c r="BK193" s="2" t="s">
        <v>790</v>
      </c>
      <c r="BL193" s="2">
        <f>IF('Race Info'!$BK$124=$BK193,BL192+1,BL192)</f>
        <v>142</v>
      </c>
      <c r="BM193" s="12" t="str">
        <f t="shared" si="30"/>
        <v/>
      </c>
      <c r="BN193" s="1"/>
      <c r="BO193" s="1"/>
      <c r="BP193" s="1"/>
      <c r="BQ193" s="1"/>
      <c r="BR193" s="1"/>
      <c r="BS193" s="1"/>
    </row>
    <row r="194" spans="1:71" ht="12.75" x14ac:dyDescent="0.2">
      <c r="A194" s="11" t="s">
        <v>1111</v>
      </c>
      <c r="B194" s="2"/>
      <c r="C194" s="2" t="s">
        <v>65</v>
      </c>
      <c r="D194" s="2" t="s">
        <v>137</v>
      </c>
      <c r="E194" s="2" t="s">
        <v>217</v>
      </c>
      <c r="F194" s="2"/>
      <c r="G194" s="2">
        <v>30</v>
      </c>
      <c r="H194" s="2"/>
      <c r="I194" s="2"/>
      <c r="J194" s="2"/>
      <c r="K194" s="2"/>
      <c r="L194" s="2"/>
      <c r="M194" s="2"/>
      <c r="N194" s="2"/>
      <c r="O194" s="2"/>
      <c r="P194" s="2" t="s">
        <v>61</v>
      </c>
      <c r="Q194" s="2"/>
      <c r="R194" s="2"/>
      <c r="S194" s="2"/>
      <c r="T194" s="2">
        <v>60</v>
      </c>
      <c r="U194" s="5"/>
      <c r="V194" s="2"/>
      <c r="W194" s="2" t="s">
        <v>61</v>
      </c>
      <c r="X194" s="2" t="s">
        <v>61</v>
      </c>
      <c r="Y194" s="2"/>
      <c r="Z194" s="2"/>
      <c r="AA194" s="5"/>
      <c r="AB194" s="5"/>
      <c r="AC194" s="5"/>
      <c r="AD194" s="2"/>
      <c r="AE194" s="2">
        <v>2</v>
      </c>
      <c r="AF194" s="2">
        <v>2</v>
      </c>
      <c r="AG194" s="2"/>
      <c r="AH194" s="2"/>
      <c r="AI194" s="2"/>
      <c r="AJ194" s="2" t="s">
        <v>830</v>
      </c>
      <c r="AK194" s="2"/>
      <c r="AL194" s="2" t="s">
        <v>236</v>
      </c>
      <c r="AM194" s="2" t="s">
        <v>1112</v>
      </c>
      <c r="AN194" s="2"/>
      <c r="AO194" s="5"/>
      <c r="AP194" s="2">
        <v>1</v>
      </c>
      <c r="AQ194" s="2" t="s">
        <v>166</v>
      </c>
      <c r="AR194" s="2" t="s">
        <v>61</v>
      </c>
      <c r="AS194" s="2" t="s">
        <v>61</v>
      </c>
      <c r="AT194" s="2" t="s">
        <v>61</v>
      </c>
      <c r="AU194" s="5"/>
      <c r="AV194" s="2" t="b">
        <f t="shared" si="26"/>
        <v>1</v>
      </c>
      <c r="AX194" s="2" t="b">
        <v>1</v>
      </c>
      <c r="AY194" s="2" t="s">
        <v>121</v>
      </c>
      <c r="AZ194" s="2">
        <v>153</v>
      </c>
      <c r="BA194" s="2" t="s">
        <v>72</v>
      </c>
      <c r="BB194" s="2" t="b">
        <f>IF(RaceIgnoreSrc,TRUE,OR(HRMM,HRRoF))</f>
        <v>1</v>
      </c>
      <c r="BC194" s="2"/>
      <c r="BD194" s="2" t="b">
        <f t="shared" si="27"/>
        <v>1</v>
      </c>
      <c r="BE194" s="11">
        <f>IF($BD194,$BE193+1,$BE193)</f>
        <v>125</v>
      </c>
      <c r="BF194" s="2">
        <f t="shared" si="24"/>
        <v>276</v>
      </c>
      <c r="BG194" s="12" t="str">
        <f t="shared" si="25"/>
        <v>Skarn [MoI]</v>
      </c>
      <c r="BH194" s="1" t="str">
        <f t="shared" si="29"/>
        <v/>
      </c>
      <c r="BI194" s="1"/>
      <c r="BJ194" s="11" t="s">
        <v>1113</v>
      </c>
      <c r="BK194" s="2" t="s">
        <v>851</v>
      </c>
      <c r="BL194" s="2">
        <f>IF('Race Info'!$BK$124=$BK194,BL193+1,BL193)</f>
        <v>142</v>
      </c>
      <c r="BM194" s="12" t="str">
        <f t="shared" si="30"/>
        <v/>
      </c>
      <c r="BN194" s="1"/>
      <c r="BO194" s="1"/>
      <c r="BP194" s="1"/>
      <c r="BQ194" s="1"/>
      <c r="BR194" s="1"/>
      <c r="BS194" s="1"/>
    </row>
    <row r="195" spans="1:71" ht="12.75" x14ac:dyDescent="0.2">
      <c r="A195" s="11" t="s">
        <v>1114</v>
      </c>
      <c r="B195" s="2"/>
      <c r="C195" s="2" t="s">
        <v>65</v>
      </c>
      <c r="D195" s="2" t="s">
        <v>137</v>
      </c>
      <c r="E195" s="2" t="s">
        <v>1115</v>
      </c>
      <c r="F195" s="2"/>
      <c r="G195" s="2">
        <v>30</v>
      </c>
      <c r="H195" s="2"/>
      <c r="I195" s="2"/>
      <c r="J195" s="2"/>
      <c r="K195" s="2"/>
      <c r="L195" s="2"/>
      <c r="M195" s="2"/>
      <c r="N195" s="2"/>
      <c r="O195" s="2"/>
      <c r="P195" s="2" t="s">
        <v>61</v>
      </c>
      <c r="Q195" s="2"/>
      <c r="R195" s="2"/>
      <c r="S195" s="2"/>
      <c r="T195" s="2">
        <v>60</v>
      </c>
      <c r="U195" s="5"/>
      <c r="V195" s="2"/>
      <c r="W195" s="2" t="s">
        <v>61</v>
      </c>
      <c r="X195" s="2" t="s">
        <v>61</v>
      </c>
      <c r="Y195" s="2"/>
      <c r="Z195" s="2"/>
      <c r="AA195" s="5"/>
      <c r="AB195" s="5"/>
      <c r="AC195" s="5"/>
      <c r="AD195" s="2"/>
      <c r="AE195" s="2"/>
      <c r="AF195" s="2">
        <v>2</v>
      </c>
      <c r="AG195" s="2"/>
      <c r="AH195" s="2">
        <v>2</v>
      </c>
      <c r="AI195" s="2"/>
      <c r="AJ195" s="2" t="s">
        <v>1116</v>
      </c>
      <c r="AK195" s="2"/>
      <c r="AL195" s="2" t="s">
        <v>236</v>
      </c>
      <c r="AM195" s="2" t="s">
        <v>1112</v>
      </c>
      <c r="AN195" s="2"/>
      <c r="AO195" s="5"/>
      <c r="AP195" s="2">
        <v>1</v>
      </c>
      <c r="AQ195" s="2" t="s">
        <v>166</v>
      </c>
      <c r="AR195" s="2" t="s">
        <v>61</v>
      </c>
      <c r="AS195" s="2" t="s">
        <v>61</v>
      </c>
      <c r="AT195" s="2" t="s">
        <v>61</v>
      </c>
      <c r="AU195" s="5"/>
      <c r="AV195" s="2" t="b">
        <f t="shared" si="26"/>
        <v>1</v>
      </c>
      <c r="AX195" s="2" t="b">
        <v>1</v>
      </c>
      <c r="AY195" s="2" t="s">
        <v>535</v>
      </c>
      <c r="AZ195" s="2"/>
      <c r="BA195" s="2" t="s">
        <v>61</v>
      </c>
      <c r="BB195" s="2" t="b">
        <f>IF(RaceIgnoreSrc,TRUE,HRDrM)</f>
        <v>1</v>
      </c>
      <c r="BC195" s="2"/>
      <c r="BD195" s="2" t="b">
        <f t="shared" si="27"/>
        <v>1</v>
      </c>
      <c r="BE195" s="11">
        <f t="shared" si="23"/>
        <v>126</v>
      </c>
      <c r="BF195" s="2">
        <f t="shared" si="24"/>
        <v>277</v>
      </c>
      <c r="BG195" s="12" t="str">
        <f t="shared" si="25"/>
        <v>Skulk [MM4]</v>
      </c>
      <c r="BH195" s="1" t="str">
        <f t="shared" si="29"/>
        <v/>
      </c>
      <c r="BI195" s="1"/>
      <c r="BJ195" s="11" t="s">
        <v>1117</v>
      </c>
      <c r="BK195" s="2" t="s">
        <v>851</v>
      </c>
      <c r="BL195" s="2">
        <f>IF('Race Info'!$BK$124=$BK195,BL194+1,BL194)</f>
        <v>142</v>
      </c>
      <c r="BM195" s="12" t="str">
        <f t="shared" si="30"/>
        <v/>
      </c>
      <c r="BN195" s="1"/>
      <c r="BO195" s="1"/>
      <c r="BP195" s="1"/>
      <c r="BQ195" s="1"/>
      <c r="BR195" s="1"/>
      <c r="BS195" s="1"/>
    </row>
    <row r="196" spans="1:71" ht="12.75" x14ac:dyDescent="0.2">
      <c r="A196" s="11" t="s">
        <v>90</v>
      </c>
      <c r="B196" s="2"/>
      <c r="C196" s="2" t="s">
        <v>65</v>
      </c>
      <c r="D196" s="2" t="s">
        <v>137</v>
      </c>
      <c r="E196" s="2" t="s">
        <v>90</v>
      </c>
      <c r="F196" s="2"/>
      <c r="G196" s="2">
        <v>30</v>
      </c>
      <c r="H196" s="2"/>
      <c r="I196" s="2"/>
      <c r="J196" s="2"/>
      <c r="K196" s="2"/>
      <c r="L196" s="2"/>
      <c r="M196" s="2"/>
      <c r="N196" s="2"/>
      <c r="O196" s="2"/>
      <c r="P196" s="2" t="s">
        <v>61</v>
      </c>
      <c r="Q196" s="2"/>
      <c r="R196" s="2"/>
      <c r="S196" s="2"/>
      <c r="T196" s="2"/>
      <c r="U196" s="5"/>
      <c r="V196" s="2"/>
      <c r="W196" s="2" t="s">
        <v>61</v>
      </c>
      <c r="X196" s="2" t="s">
        <v>61</v>
      </c>
      <c r="Y196" s="2"/>
      <c r="Z196" s="2"/>
      <c r="AA196" s="5"/>
      <c r="AB196" s="5"/>
      <c r="AC196" s="5"/>
      <c r="AD196" s="2"/>
      <c r="AE196" s="2"/>
      <c r="AF196" s="2"/>
      <c r="AG196" s="2"/>
      <c r="AH196" s="2"/>
      <c r="AI196" s="2"/>
      <c r="AJ196" s="2"/>
      <c r="AK196" s="2" t="s">
        <v>172</v>
      </c>
      <c r="AL196" s="2" t="s">
        <v>151</v>
      </c>
      <c r="AM196" s="2" t="s">
        <v>153</v>
      </c>
      <c r="AN196" s="2"/>
      <c r="AO196" s="5"/>
      <c r="AP196" s="2"/>
      <c r="AQ196" s="2" t="str">
        <f>IF(OR(RegionTxt="Crane",RegionTxt="Lion"),"Samurai (OA)",IF(RegionTxt="Dragon","Monk",IF(RegionTxt="Phoenix","Shugenja",IF(RegionTxt="Scorpion","Rogue",IF(RegionTxt="Unicorn","Barbarian","Any")))))</f>
        <v>Any</v>
      </c>
      <c r="AR196" s="2" t="s">
        <v>154</v>
      </c>
      <c r="AS196" s="2" t="s">
        <v>85</v>
      </c>
      <c r="AT196" s="2" t="s">
        <v>86</v>
      </c>
      <c r="AU196" s="5"/>
      <c r="AV196" s="2" t="b">
        <f t="shared" si="26"/>
        <v>1</v>
      </c>
      <c r="AX196" s="2" t="b">
        <v>1</v>
      </c>
      <c r="AY196" s="2" t="s">
        <v>554</v>
      </c>
      <c r="AZ196" s="2"/>
      <c r="BA196" s="2" t="s">
        <v>61</v>
      </c>
      <c r="BB196" s="2" t="b">
        <v>1</v>
      </c>
      <c r="BC196" s="2"/>
      <c r="BD196" s="2" t="b">
        <f t="shared" si="27"/>
        <v>1</v>
      </c>
      <c r="BE196" s="11">
        <f t="shared" ref="BE196:BE259" si="31">IF($BD196,$BE195+1,$BE195)</f>
        <v>127</v>
      </c>
      <c r="BF196" s="2">
        <f t="shared" ref="BF196:BF259" si="32">IF(ROW()&gt;$BE$1,0,MATCH(ROW(),$BE$3:$BE$332,0))</f>
        <v>281</v>
      </c>
      <c r="BG196" s="12" t="str">
        <f t="shared" si="25"/>
        <v>Spellscale [Rdr]</v>
      </c>
      <c r="BH196" s="1" t="str">
        <f t="shared" si="29"/>
        <v/>
      </c>
      <c r="BI196" s="1"/>
      <c r="BJ196" s="11" t="s">
        <v>1118</v>
      </c>
      <c r="BK196" s="2" t="s">
        <v>787</v>
      </c>
      <c r="BL196" s="2">
        <f>IF('Race Info'!$BK$124=$BK196,BL195+1,BL195)</f>
        <v>143</v>
      </c>
      <c r="BM196" s="12" t="str">
        <f t="shared" si="30"/>
        <v/>
      </c>
      <c r="BN196" s="1"/>
      <c r="BO196" s="1"/>
      <c r="BP196" s="1"/>
      <c r="BQ196" s="1"/>
      <c r="BR196" s="1"/>
      <c r="BS196" s="1"/>
    </row>
    <row r="197" spans="1:71" ht="12.75" x14ac:dyDescent="0.2">
      <c r="A197" s="11" t="s">
        <v>1119</v>
      </c>
      <c r="B197" s="2"/>
      <c r="C197" s="2" t="s">
        <v>65</v>
      </c>
      <c r="D197" s="2" t="s">
        <v>137</v>
      </c>
      <c r="E197" s="2" t="s">
        <v>1120</v>
      </c>
      <c r="F197" s="2"/>
      <c r="G197" s="2">
        <v>30</v>
      </c>
      <c r="H197" s="2"/>
      <c r="I197" s="2"/>
      <c r="J197" s="2"/>
      <c r="K197" s="2"/>
      <c r="L197" s="2"/>
      <c r="M197" s="2"/>
      <c r="N197" s="2"/>
      <c r="O197" s="2"/>
      <c r="P197" s="2" t="s">
        <v>1121</v>
      </c>
      <c r="Q197" s="2"/>
      <c r="R197" s="2"/>
      <c r="S197" s="2"/>
      <c r="T197" s="2"/>
      <c r="U197" s="5"/>
      <c r="V197" s="2"/>
      <c r="W197" s="2" t="s">
        <v>61</v>
      </c>
      <c r="X197" s="2" t="s">
        <v>61</v>
      </c>
      <c r="Y197" s="2"/>
      <c r="Z197" s="2"/>
      <c r="AA197" s="5"/>
      <c r="AB197" s="5"/>
      <c r="AC197" s="5"/>
      <c r="AD197" s="2"/>
      <c r="AE197" s="2"/>
      <c r="AF197" s="2"/>
      <c r="AG197" s="2"/>
      <c r="AH197" s="2"/>
      <c r="AI197" s="2"/>
      <c r="AJ197" s="2" t="s">
        <v>1122</v>
      </c>
      <c r="AK197" s="2" t="s">
        <v>172</v>
      </c>
      <c r="AL197" s="2" t="s">
        <v>151</v>
      </c>
      <c r="AM197" s="2" t="s">
        <v>153</v>
      </c>
      <c r="AN197" s="2"/>
      <c r="AO197" s="5"/>
      <c r="AP197" s="2"/>
      <c r="AQ197" s="2" t="s">
        <v>153</v>
      </c>
      <c r="AR197" s="2" t="s">
        <v>61</v>
      </c>
      <c r="AS197" s="2" t="s">
        <v>61</v>
      </c>
      <c r="AT197" s="2" t="s">
        <v>61</v>
      </c>
      <c r="AU197" s="5"/>
      <c r="AV197" s="2" t="b">
        <f t="shared" si="26"/>
        <v>1</v>
      </c>
      <c r="AX197" s="2" t="b">
        <v>1</v>
      </c>
      <c r="AY197" s="2" t="s">
        <v>535</v>
      </c>
      <c r="AZ197" s="2"/>
      <c r="BA197" s="2" t="s">
        <v>61</v>
      </c>
      <c r="BB197" s="2" t="b">
        <f>IF(RaceIgnoreSrc,TRUE,HRDrM)</f>
        <v>1</v>
      </c>
      <c r="BC197" s="2"/>
      <c r="BD197" s="2" t="b">
        <f t="shared" si="27"/>
        <v>1</v>
      </c>
      <c r="BE197" s="11">
        <f t="shared" si="31"/>
        <v>128</v>
      </c>
      <c r="BF197" s="2">
        <f t="shared" si="32"/>
        <v>282</v>
      </c>
      <c r="BG197" s="12" t="str">
        <f t="shared" ref="BG197:BG260" si="33">IF($BF197&gt;0,INDEX(RaceName,$BF197)&amp;" ["&amp;INDEX($AY$3:$AY$332,$BF197)&amp;"]","")</f>
        <v>Spiker [PlH]</v>
      </c>
      <c r="BH197" s="1" t="str">
        <f t="shared" si="29"/>
        <v>Feather Fall (3/Day)</v>
      </c>
      <c r="BI197" s="1"/>
      <c r="BJ197" s="11" t="s">
        <v>1123</v>
      </c>
      <c r="BK197" s="2" t="s">
        <v>787</v>
      </c>
      <c r="BL197" s="2">
        <f>IF('Race Info'!$BK$124=$BK197,BL196+1,BL196)</f>
        <v>144</v>
      </c>
      <c r="BM197" s="12" t="str">
        <f t="shared" si="30"/>
        <v/>
      </c>
      <c r="BN197" s="1"/>
      <c r="BO197" s="1"/>
      <c r="BP197" s="1"/>
      <c r="BQ197" s="1"/>
      <c r="BR197" s="1"/>
      <c r="BS197" s="1"/>
    </row>
    <row r="198" spans="1:71" ht="12.75" x14ac:dyDescent="0.2">
      <c r="A198" s="11" t="s">
        <v>1124</v>
      </c>
      <c r="B198" s="2"/>
      <c r="C198" s="2" t="s">
        <v>65</v>
      </c>
      <c r="D198" s="2" t="s">
        <v>137</v>
      </c>
      <c r="E198" s="2" t="s">
        <v>507</v>
      </c>
      <c r="F198" s="2"/>
      <c r="G198" s="2">
        <v>30</v>
      </c>
      <c r="H198" s="2"/>
      <c r="I198" s="2"/>
      <c r="J198" s="2"/>
      <c r="K198" s="2"/>
      <c r="L198" s="2"/>
      <c r="M198" s="2"/>
      <c r="N198" s="2"/>
      <c r="O198" s="2"/>
      <c r="P198" s="2" t="s">
        <v>61</v>
      </c>
      <c r="Q198" s="2"/>
      <c r="R198" s="2"/>
      <c r="S198" s="2"/>
      <c r="T198" s="2">
        <v>60</v>
      </c>
      <c r="U198" s="5"/>
      <c r="V198" s="2"/>
      <c r="W198" s="2" t="s">
        <v>61</v>
      </c>
      <c r="X198" s="2" t="s">
        <v>61</v>
      </c>
      <c r="Y198" s="2"/>
      <c r="Z198" s="2"/>
      <c r="AA198" s="5"/>
      <c r="AB198" s="5"/>
      <c r="AC198" s="5"/>
      <c r="AD198" s="2"/>
      <c r="AE198" s="2"/>
      <c r="AF198" s="2">
        <v>1</v>
      </c>
      <c r="AG198" s="2"/>
      <c r="AH198" s="2"/>
      <c r="AI198" s="2">
        <v>-1</v>
      </c>
      <c r="AJ198" s="2"/>
      <c r="AK198" s="2"/>
      <c r="AL198" s="2" t="s">
        <v>508</v>
      </c>
      <c r="AM198" s="2" t="s">
        <v>153</v>
      </c>
      <c r="AN198" s="2"/>
      <c r="AO198" s="5"/>
      <c r="AP198" s="2"/>
      <c r="AQ198" s="2" t="s">
        <v>153</v>
      </c>
      <c r="AR198" s="2" t="s">
        <v>61</v>
      </c>
      <c r="AS198" s="2" t="s">
        <v>61</v>
      </c>
      <c r="AT198" s="2" t="s">
        <v>61</v>
      </c>
      <c r="AU198" s="5"/>
      <c r="AV198" s="2" t="b">
        <f t="shared" si="26"/>
        <v>1</v>
      </c>
      <c r="AX198" s="2" t="b">
        <v>1</v>
      </c>
      <c r="AY198" s="2" t="s">
        <v>579</v>
      </c>
      <c r="AZ198" s="2"/>
      <c r="BA198" s="2" t="s">
        <v>61</v>
      </c>
      <c r="BB198" s="2" t="b">
        <f>IF(RaceIgnoreSrc,TRUE,HRPC)</f>
        <v>0</v>
      </c>
      <c r="BC198" s="2"/>
      <c r="BD198" s="2" t="b">
        <f t="shared" si="27"/>
        <v>0</v>
      </c>
      <c r="BE198" s="11">
        <f t="shared" si="31"/>
        <v>128</v>
      </c>
      <c r="BF198" s="2">
        <f t="shared" si="32"/>
        <v>286</v>
      </c>
      <c r="BG198" s="12" t="str">
        <f t="shared" si="33"/>
        <v>Spriggan [FF]</v>
      </c>
      <c r="BH198" s="1" t="str">
        <f t="shared" si="29"/>
        <v/>
      </c>
      <c r="BI198" s="1"/>
      <c r="BJ198" s="11" t="s">
        <v>1125</v>
      </c>
      <c r="BK198" s="2" t="s">
        <v>785</v>
      </c>
      <c r="BL198" s="2">
        <f>IF('Race Info'!$BK$124=$BK198,BL197+1,BL197)</f>
        <v>144</v>
      </c>
      <c r="BM198" s="12" t="str">
        <f t="shared" si="30"/>
        <v/>
      </c>
      <c r="BN198" s="1"/>
      <c r="BO198" s="1"/>
      <c r="BP198" s="1"/>
      <c r="BQ198" s="1"/>
      <c r="BR198" s="1"/>
      <c r="BS198" s="1"/>
    </row>
    <row r="199" spans="1:71" ht="12.75" x14ac:dyDescent="0.2">
      <c r="A199" s="11" t="s">
        <v>1126</v>
      </c>
      <c r="B199" s="2"/>
      <c r="C199" s="2" t="s">
        <v>65</v>
      </c>
      <c r="D199" s="2" t="s">
        <v>137</v>
      </c>
      <c r="E199" s="2" t="s">
        <v>678</v>
      </c>
      <c r="F199" s="2"/>
      <c r="G199" s="2">
        <v>30</v>
      </c>
      <c r="H199" s="2"/>
      <c r="I199" s="2"/>
      <c r="J199" s="2"/>
      <c r="K199" s="2"/>
      <c r="L199" s="2"/>
      <c r="M199" s="2"/>
      <c r="N199" s="2"/>
      <c r="O199" s="2"/>
      <c r="P199" s="2" t="s">
        <v>61</v>
      </c>
      <c r="Q199" s="2"/>
      <c r="R199" s="2"/>
      <c r="S199" s="2" t="s">
        <v>115</v>
      </c>
      <c r="T199" s="2"/>
      <c r="U199" s="5"/>
      <c r="V199" s="2"/>
      <c r="W199" s="2" t="s">
        <v>61</v>
      </c>
      <c r="X199" s="2" t="s">
        <v>61</v>
      </c>
      <c r="Y199" s="2"/>
      <c r="Z199" s="2"/>
      <c r="AA199" s="5"/>
      <c r="AB199" s="5"/>
      <c r="AC199" s="5"/>
      <c r="AD199" s="2">
        <v>-1</v>
      </c>
      <c r="AE199" s="2"/>
      <c r="AF199" s="2">
        <v>1</v>
      </c>
      <c r="AG199" s="2"/>
      <c r="AH199" s="2"/>
      <c r="AI199" s="2"/>
      <c r="AJ199" s="2" t="s">
        <v>268</v>
      </c>
      <c r="AK199" s="2"/>
      <c r="AL199" s="2" t="s">
        <v>847</v>
      </c>
      <c r="AM199" s="2" t="s">
        <v>153</v>
      </c>
      <c r="AN199" s="2"/>
      <c r="AO199" s="5"/>
      <c r="AP199" s="2"/>
      <c r="AQ199" s="2" t="s">
        <v>153</v>
      </c>
      <c r="AR199" s="2" t="s">
        <v>61</v>
      </c>
      <c r="AS199" s="2" t="s">
        <v>61</v>
      </c>
      <c r="AT199" s="2" t="s">
        <v>61</v>
      </c>
      <c r="AU199" s="5"/>
      <c r="AV199" s="2" t="b">
        <f t="shared" si="26"/>
        <v>1</v>
      </c>
      <c r="AX199" s="2" t="b">
        <v>1</v>
      </c>
      <c r="AY199" s="2" t="s">
        <v>579</v>
      </c>
      <c r="AZ199" s="2"/>
      <c r="BA199" s="2" t="s">
        <v>61</v>
      </c>
      <c r="BB199" s="2" t="b">
        <f>IF(RaceIgnoreSrc,TRUE,HRPC)</f>
        <v>0</v>
      </c>
      <c r="BC199" s="2"/>
      <c r="BD199" s="2" t="b">
        <f t="shared" si="27"/>
        <v>0</v>
      </c>
      <c r="BE199" s="11">
        <f t="shared" si="31"/>
        <v>128</v>
      </c>
      <c r="BF199" s="2">
        <f t="shared" si="32"/>
        <v>289</v>
      </c>
      <c r="BG199" s="12" t="str">
        <f t="shared" si="33"/>
        <v>Stonechild [RoS]</v>
      </c>
      <c r="BH199" s="1" t="str">
        <f t="shared" si="29"/>
        <v/>
      </c>
      <c r="BI199" s="1"/>
      <c r="BJ199" s="11" t="s">
        <v>1127</v>
      </c>
      <c r="BK199" s="2" t="s">
        <v>785</v>
      </c>
      <c r="BL199" s="2">
        <f>IF('Race Info'!$BK$124=$BK199,BL198+1,BL198)</f>
        <v>144</v>
      </c>
      <c r="BM199" s="12" t="str">
        <f t="shared" si="30"/>
        <v/>
      </c>
      <c r="BN199" s="1"/>
      <c r="BO199" s="1"/>
      <c r="BP199" s="1"/>
      <c r="BQ199" s="1"/>
      <c r="BR199" s="1"/>
      <c r="BS199" s="1"/>
    </row>
    <row r="200" spans="1:71" ht="12.75" x14ac:dyDescent="0.2">
      <c r="A200" s="11" t="s">
        <v>1128</v>
      </c>
      <c r="B200" s="2"/>
      <c r="C200" s="2" t="s">
        <v>65</v>
      </c>
      <c r="D200" s="2" t="s">
        <v>137</v>
      </c>
      <c r="E200" s="2" t="s">
        <v>685</v>
      </c>
      <c r="F200" s="2"/>
      <c r="G200" s="2">
        <v>30</v>
      </c>
      <c r="H200" s="2"/>
      <c r="I200" s="2"/>
      <c r="J200" s="2"/>
      <c r="K200" s="2"/>
      <c r="L200" s="2"/>
      <c r="M200" s="2"/>
      <c r="N200" s="2"/>
      <c r="O200" s="2"/>
      <c r="P200" s="2" t="s">
        <v>61</v>
      </c>
      <c r="Q200" s="2"/>
      <c r="R200" s="2"/>
      <c r="S200" s="2"/>
      <c r="T200" s="2"/>
      <c r="U200" s="5"/>
      <c r="V200" s="2"/>
      <c r="W200" s="2" t="s">
        <v>61</v>
      </c>
      <c r="X200" s="2" t="s">
        <v>61</v>
      </c>
      <c r="Y200" s="2"/>
      <c r="Z200" s="2"/>
      <c r="AA200" s="5"/>
      <c r="AB200" s="5"/>
      <c r="AC200" s="5"/>
      <c r="AD200" s="2">
        <v>-1</v>
      </c>
      <c r="AE200" s="2">
        <v>1</v>
      </c>
      <c r="AF200" s="2"/>
      <c r="AG200" s="2"/>
      <c r="AH200" s="2"/>
      <c r="AI200" s="2"/>
      <c r="AJ200" s="2" t="s">
        <v>912</v>
      </c>
      <c r="AK200" s="2"/>
      <c r="AL200" s="2" t="s">
        <v>1032</v>
      </c>
      <c r="AM200" s="2" t="s">
        <v>153</v>
      </c>
      <c r="AN200" s="2"/>
      <c r="AO200" s="5"/>
      <c r="AP200" s="2"/>
      <c r="AQ200" s="2" t="s">
        <v>153</v>
      </c>
      <c r="AR200" s="2" t="s">
        <v>61</v>
      </c>
      <c r="AS200" s="2" t="s">
        <v>61</v>
      </c>
      <c r="AT200" s="2" t="s">
        <v>61</v>
      </c>
      <c r="AU200" s="5"/>
      <c r="AV200" s="2" t="b">
        <f t="shared" si="26"/>
        <v>1</v>
      </c>
      <c r="AX200" s="2" t="b">
        <v>1</v>
      </c>
      <c r="AY200" s="2" t="s">
        <v>579</v>
      </c>
      <c r="AZ200" s="2"/>
      <c r="BA200" s="2" t="s">
        <v>61</v>
      </c>
      <c r="BB200" s="2" t="b">
        <f>IF(RaceIgnoreSrc,TRUE,HRPC)</f>
        <v>0</v>
      </c>
      <c r="BC200" s="2"/>
      <c r="BD200" s="2" t="b">
        <f t="shared" si="27"/>
        <v>0</v>
      </c>
      <c r="BE200" s="11">
        <f t="shared" si="31"/>
        <v>128</v>
      </c>
      <c r="BF200" s="2">
        <f t="shared" si="32"/>
        <v>290</v>
      </c>
      <c r="BG200" s="12" t="str">
        <f t="shared" si="33"/>
        <v>Synad [CP]</v>
      </c>
      <c r="BH200" s="1" t="str">
        <f t="shared" si="29"/>
        <v/>
      </c>
      <c r="BI200" s="1"/>
      <c r="BJ200" s="11" t="s">
        <v>1129</v>
      </c>
      <c r="BK200" s="2" t="s">
        <v>851</v>
      </c>
      <c r="BL200" s="2">
        <f>IF('Race Info'!$BK$124=$BK200,BL199+1,BL199)</f>
        <v>144</v>
      </c>
      <c r="BM200" s="12" t="str">
        <f t="shared" si="30"/>
        <v/>
      </c>
      <c r="BN200" s="1"/>
      <c r="BO200" s="1"/>
      <c r="BP200" s="1"/>
      <c r="BQ200" s="1"/>
      <c r="BR200" s="1"/>
      <c r="BS200" s="1"/>
    </row>
    <row r="201" spans="1:71" ht="12.75" x14ac:dyDescent="0.2">
      <c r="A201" s="11" t="s">
        <v>1130</v>
      </c>
      <c r="B201" s="2"/>
      <c r="C201" s="2" t="s">
        <v>65</v>
      </c>
      <c r="D201" s="2" t="s">
        <v>137</v>
      </c>
      <c r="E201" s="2" t="s">
        <v>90</v>
      </c>
      <c r="F201" s="2"/>
      <c r="G201" s="2">
        <v>30</v>
      </c>
      <c r="H201" s="2"/>
      <c r="I201" s="2"/>
      <c r="J201" s="2"/>
      <c r="K201" s="2"/>
      <c r="L201" s="2"/>
      <c r="M201" s="2"/>
      <c r="N201" s="2"/>
      <c r="O201" s="2"/>
      <c r="P201" s="2" t="s">
        <v>61</v>
      </c>
      <c r="Q201" s="2"/>
      <c r="R201" s="2"/>
      <c r="S201" s="2"/>
      <c r="T201" s="2"/>
      <c r="U201" s="5"/>
      <c r="V201" s="2"/>
      <c r="W201" s="2" t="s">
        <v>61</v>
      </c>
      <c r="X201" s="2" t="s">
        <v>61</v>
      </c>
      <c r="Y201" s="2"/>
      <c r="Z201" s="2"/>
      <c r="AA201" s="5"/>
      <c r="AB201" s="5"/>
      <c r="AC201" s="5"/>
      <c r="AD201" s="2"/>
      <c r="AE201" s="2"/>
      <c r="AF201" s="2"/>
      <c r="AG201" s="2"/>
      <c r="AH201" s="2"/>
      <c r="AI201" s="2"/>
      <c r="AJ201" s="2"/>
      <c r="AK201" s="2"/>
      <c r="AL201" s="2" t="s">
        <v>1131</v>
      </c>
      <c r="AM201" s="2" t="s">
        <v>153</v>
      </c>
      <c r="AN201" s="2"/>
      <c r="AO201" s="5"/>
      <c r="AP201" s="2"/>
      <c r="AQ201" s="2" t="s">
        <v>153</v>
      </c>
      <c r="AR201" s="2" t="s">
        <v>1034</v>
      </c>
      <c r="AS201" s="2" t="s">
        <v>1132</v>
      </c>
      <c r="AT201" s="2" t="s">
        <v>532</v>
      </c>
      <c r="AU201" s="5"/>
      <c r="AV201" s="2" t="b">
        <f t="shared" si="26"/>
        <v>1</v>
      </c>
      <c r="AX201" s="2" t="b">
        <v>1</v>
      </c>
      <c r="AY201" s="2" t="s">
        <v>87</v>
      </c>
      <c r="AZ201" s="2">
        <v>51</v>
      </c>
      <c r="BA201" s="2" t="s">
        <v>61</v>
      </c>
      <c r="BB201" s="2" t="b">
        <f>IF(RaceIgnoreSrc,TRUE,HRRoD)</f>
        <v>1</v>
      </c>
      <c r="BC201" s="2"/>
      <c r="BD201" s="2" t="b">
        <f t="shared" si="27"/>
        <v>1</v>
      </c>
      <c r="BE201" s="11">
        <f t="shared" si="31"/>
        <v>129</v>
      </c>
      <c r="BF201" s="2">
        <f t="shared" si="32"/>
        <v>295</v>
      </c>
      <c r="BG201" s="12" t="str">
        <f t="shared" si="33"/>
        <v>Thri-Kreen [MM2]</v>
      </c>
      <c r="BH201" s="1" t="str">
        <f t="shared" si="29"/>
        <v/>
      </c>
      <c r="BI201" s="1"/>
      <c r="BJ201" s="11" t="s">
        <v>1133</v>
      </c>
      <c r="BK201" s="2" t="s">
        <v>792</v>
      </c>
      <c r="BL201" s="2">
        <f>IF('Race Info'!$BK$124=$BK201,BL200+1,BL200)</f>
        <v>144</v>
      </c>
      <c r="BM201" s="12" t="str">
        <f t="shared" si="30"/>
        <v/>
      </c>
      <c r="BN201" s="1"/>
      <c r="BO201" s="1"/>
      <c r="BP201" s="1"/>
      <c r="BQ201" s="1"/>
      <c r="BR201" s="1"/>
      <c r="BS201" s="1"/>
    </row>
    <row r="202" spans="1:71" ht="12.75" x14ac:dyDescent="0.2">
      <c r="A202" s="11" t="s">
        <v>1134</v>
      </c>
      <c r="B202" s="2"/>
      <c r="C202" s="2" t="s">
        <v>65</v>
      </c>
      <c r="D202" s="2" t="s">
        <v>66</v>
      </c>
      <c r="E202" s="2"/>
      <c r="F202" s="2">
        <v>8</v>
      </c>
      <c r="G202" s="2">
        <v>30</v>
      </c>
      <c r="H202" s="2"/>
      <c r="I202" s="2"/>
      <c r="J202" s="2"/>
      <c r="K202" s="2"/>
      <c r="L202" s="2"/>
      <c r="M202" s="2">
        <v>4</v>
      </c>
      <c r="N202" s="2" t="s">
        <v>1135</v>
      </c>
      <c r="O202" s="2"/>
      <c r="P202" s="2" t="s">
        <v>1136</v>
      </c>
      <c r="Q202" s="2"/>
      <c r="R202" s="2"/>
      <c r="S202" s="2"/>
      <c r="T202" s="2">
        <v>60</v>
      </c>
      <c r="U202" s="5"/>
      <c r="V202" s="2"/>
      <c r="W202" s="2" t="s">
        <v>61</v>
      </c>
      <c r="X202" s="2" t="s">
        <v>61</v>
      </c>
      <c r="Y202" s="2"/>
      <c r="Z202" s="2" t="s">
        <v>250</v>
      </c>
      <c r="AA202" s="5"/>
      <c r="AB202" s="5"/>
      <c r="AC202" s="5"/>
      <c r="AD202" s="2">
        <v>2</v>
      </c>
      <c r="AE202" s="2">
        <v>4</v>
      </c>
      <c r="AF202" s="2">
        <v>4</v>
      </c>
      <c r="AG202" s="2">
        <v>2</v>
      </c>
      <c r="AH202" s="2">
        <v>8</v>
      </c>
      <c r="AI202" s="2">
        <v>6</v>
      </c>
      <c r="AJ202" s="2" t="s">
        <v>1137</v>
      </c>
      <c r="AK202" s="2"/>
      <c r="AL202" s="2" t="s">
        <v>151</v>
      </c>
      <c r="AM202" s="2" t="s">
        <v>231</v>
      </c>
      <c r="AN202" s="2">
        <v>8</v>
      </c>
      <c r="AO202" s="5"/>
      <c r="AP202" s="2">
        <v>4</v>
      </c>
      <c r="AQ202" s="2" t="s">
        <v>471</v>
      </c>
      <c r="AR202" s="2" t="s">
        <v>61</v>
      </c>
      <c r="AS202" s="2" t="s">
        <v>61</v>
      </c>
      <c r="AT202" s="2" t="s">
        <v>61</v>
      </c>
      <c r="AU202" s="5"/>
      <c r="AV202" s="2" t="b">
        <f t="shared" si="26"/>
        <v>1</v>
      </c>
      <c r="AX202" s="2" t="b">
        <v>1</v>
      </c>
      <c r="AY202" s="2" t="s">
        <v>282</v>
      </c>
      <c r="AZ202" s="2">
        <v>105</v>
      </c>
      <c r="BA202" s="2" t="s">
        <v>61</v>
      </c>
      <c r="BB202" s="2" t="b">
        <f>IF(RaceIgnoreSrc,TRUE,HRFF)</f>
        <v>1</v>
      </c>
      <c r="BC202" s="2"/>
      <c r="BD202" s="2" t="b">
        <f t="shared" si="27"/>
        <v>1</v>
      </c>
      <c r="BE202" s="11">
        <f t="shared" si="31"/>
        <v>130</v>
      </c>
      <c r="BF202" s="2">
        <f t="shared" si="32"/>
        <v>296</v>
      </c>
      <c r="BG202" s="12" t="str">
        <f t="shared" si="33"/>
        <v>Thri-Kreen, Psionic [XPH]</v>
      </c>
      <c r="BH202" s="1" t="str">
        <f t="shared" si="29"/>
        <v>Cat'S Grace, Change Self, Detect Magic, Detect Good, Suggestion (At Will); Shadow Walk (3/Day)</v>
      </c>
      <c r="BI202" s="1"/>
      <c r="BJ202" s="11" t="s">
        <v>1138</v>
      </c>
      <c r="BK202" s="2" t="s">
        <v>792</v>
      </c>
      <c r="BL202" s="2">
        <f>IF('Race Info'!$BK$124=$BK202,BL201+1,BL201)</f>
        <v>144</v>
      </c>
      <c r="BM202" s="12" t="str">
        <f t="shared" si="30"/>
        <v/>
      </c>
      <c r="BN202" s="1"/>
      <c r="BO202" s="1"/>
      <c r="BP202" s="1"/>
      <c r="BQ202" s="1"/>
      <c r="BR202" s="1"/>
      <c r="BS202" s="1"/>
    </row>
    <row r="203" spans="1:71" ht="12.75" x14ac:dyDescent="0.2">
      <c r="A203" s="11" t="s">
        <v>1139</v>
      </c>
      <c r="B203" s="2"/>
      <c r="C203" s="2" t="s">
        <v>65</v>
      </c>
      <c r="D203" s="2" t="s">
        <v>77</v>
      </c>
      <c r="E203" s="2" t="s">
        <v>78</v>
      </c>
      <c r="F203" s="2">
        <f>IF(HRSVMC,1*((MCCell&gt;=1)+(MCCell&gt;=2)+(MCCell&gt;=3)+(MCCell&gt;=5)+(MCCell&gt;=7)+(MCCell&gt;=9)),6)</f>
        <v>6</v>
      </c>
      <c r="G203" s="2">
        <v>30</v>
      </c>
      <c r="H203" s="2"/>
      <c r="I203" s="2"/>
      <c r="J203" s="2">
        <f>IF(HRSVMC,20*(MCCell&gt;=4),20)</f>
        <v>20</v>
      </c>
      <c r="K203" s="2" t="s">
        <v>1140</v>
      </c>
      <c r="L203" s="2"/>
      <c r="M203" s="2">
        <v>1</v>
      </c>
      <c r="N203" s="2"/>
      <c r="O203" s="2"/>
      <c r="P203" s="2" t="s">
        <v>1141</v>
      </c>
      <c r="Q203" s="2"/>
      <c r="R203" s="2"/>
      <c r="S203" s="2"/>
      <c r="T203" s="2"/>
      <c r="U203" s="5"/>
      <c r="V203" s="2"/>
      <c r="W203" s="2" t="s">
        <v>61</v>
      </c>
      <c r="X203" s="2" t="str">
        <f>IF(NOT(HRSVMC),"fire 10",IF(MCCell&gt;=5,"fire 10",IF(MCCell&gt;=2,"fire 5","")))</f>
        <v>fire 10</v>
      </c>
      <c r="Y203" s="2"/>
      <c r="Z203" s="2"/>
      <c r="AA203" s="5"/>
      <c r="AB203" s="5"/>
      <c r="AC203" s="5"/>
      <c r="AD203" s="2">
        <f>IF(HRSVMC,2*((MCCell&gt;=3)+(MCCell&gt;=6)+(MCCell&gt;=11)),6)</f>
        <v>6</v>
      </c>
      <c r="AE203" s="2">
        <f>IF(HRSVMC,2*((MCCell&gt;=1)+(MCCell&gt;=9)),4)</f>
        <v>4</v>
      </c>
      <c r="AF203" s="2">
        <v>2</v>
      </c>
      <c r="AG203" s="2">
        <f>IF(HRSVMC,2*((MCCell&gt;=4)+(MCCell&gt;=8)),4)</f>
        <v>4</v>
      </c>
      <c r="AH203" s="2">
        <f>IF(HRSVMC,2*((MCCell&gt;=2)+(MCCell&gt;=10)),4)</f>
        <v>4</v>
      </c>
      <c r="AI203" s="2">
        <f>IF(HRSVMC,2*(MCCell&gt;=8),2)</f>
        <v>2</v>
      </c>
      <c r="AJ203" s="2" t="s">
        <v>1142</v>
      </c>
      <c r="AK203" s="2" t="s">
        <v>1143</v>
      </c>
      <c r="AL203" s="2" t="s">
        <v>151</v>
      </c>
      <c r="AM203" s="2" t="s">
        <v>1144</v>
      </c>
      <c r="AN203" s="2">
        <f>IF(HRSVMC,1*((MCCell&gt;=1)+(MCCell&gt;=3)+(MCCell&gt;=7)+(MCCell&gt;=9)),4)</f>
        <v>4</v>
      </c>
      <c r="AO203" s="5"/>
      <c r="AP203" s="2">
        <f>IF(HRSVMC,1*((MCCell&gt;=2)+(MCCell&gt;=4)+(MCCell&gt;=6)+(MCCell&gt;=8)+(MCCell&gt;=10)),5)</f>
        <v>5</v>
      </c>
      <c r="AQ203" s="2" t="s">
        <v>140</v>
      </c>
      <c r="AR203" s="2" t="s">
        <v>61</v>
      </c>
      <c r="AS203" s="2" t="s">
        <v>61</v>
      </c>
      <c r="AT203" s="2" t="s">
        <v>61</v>
      </c>
      <c r="AU203" s="5"/>
      <c r="AV203" s="2" t="b">
        <f t="shared" si="26"/>
        <v>1</v>
      </c>
      <c r="AX203" s="2" t="b">
        <v>1</v>
      </c>
      <c r="AY203" s="2" t="s">
        <v>121</v>
      </c>
      <c r="AZ203" s="2">
        <v>116</v>
      </c>
      <c r="BA203" s="2" t="s">
        <v>61</v>
      </c>
      <c r="BB203" s="2" t="b">
        <f>IF(RaceIgnoreSrc,TRUE,HRMM)</f>
        <v>1</v>
      </c>
      <c r="BC203" s="2"/>
      <c r="BD203" s="2" t="b">
        <f t="shared" si="27"/>
        <v>1</v>
      </c>
      <c r="BE203" s="11">
        <f t="shared" si="31"/>
        <v>131</v>
      </c>
      <c r="BF203" s="2">
        <f t="shared" si="32"/>
        <v>297</v>
      </c>
      <c r="BG203" s="12" t="str">
        <f t="shared" si="33"/>
        <v>Tiefling [RoD]</v>
      </c>
      <c r="BH203" s="1" t="str">
        <f t="shared" si="29"/>
        <v>Invisibility (Self Only), Speak With Animals (3/Day);Create Food And Water, Ethereal Jaunt</v>
      </c>
      <c r="BI203" s="1"/>
      <c r="BJ203" s="11" t="s">
        <v>1145</v>
      </c>
      <c r="BK203" s="2" t="s">
        <v>950</v>
      </c>
      <c r="BL203" s="2">
        <f>IF('Race Info'!$BK$124=$BK203,BL202+1,BL202)</f>
        <v>144</v>
      </c>
      <c r="BM203" s="12" t="str">
        <f t="shared" si="30"/>
        <v/>
      </c>
      <c r="BN203" s="1"/>
      <c r="BO203" s="1"/>
      <c r="BP203" s="1"/>
      <c r="BQ203" s="1"/>
      <c r="BR203" s="1"/>
      <c r="BS203" s="1"/>
    </row>
    <row r="204" spans="1:71" ht="12.75" x14ac:dyDescent="0.2">
      <c r="A204" s="11" t="s">
        <v>1146</v>
      </c>
      <c r="B204" s="2"/>
      <c r="C204" s="2" t="s">
        <v>65</v>
      </c>
      <c r="D204" s="2" t="s">
        <v>137</v>
      </c>
      <c r="E204" s="2"/>
      <c r="F204" s="2"/>
      <c r="G204" s="2">
        <v>30</v>
      </c>
      <c r="H204" s="2"/>
      <c r="I204" s="2"/>
      <c r="J204" s="2"/>
      <c r="K204" s="2"/>
      <c r="L204" s="2"/>
      <c r="M204" s="2"/>
      <c r="N204" s="2"/>
      <c r="O204" s="2"/>
      <c r="P204" s="2" t="s">
        <v>61</v>
      </c>
      <c r="Q204" s="2"/>
      <c r="R204" s="2"/>
      <c r="S204" s="2"/>
      <c r="T204" s="2"/>
      <c r="U204" s="5"/>
      <c r="V204" s="2"/>
      <c r="W204" s="2" t="s">
        <v>61</v>
      </c>
      <c r="X204" s="2" t="s">
        <v>61</v>
      </c>
      <c r="Y204" s="2"/>
      <c r="Z204" s="2"/>
      <c r="AA204" s="5"/>
      <c r="AB204" s="5"/>
      <c r="AC204" s="5"/>
      <c r="AD204" s="2"/>
      <c r="AE204" s="2"/>
      <c r="AF204" s="2"/>
      <c r="AG204" s="2"/>
      <c r="AH204" s="2"/>
      <c r="AI204" s="2"/>
      <c r="AJ204" s="2" t="s">
        <v>1147</v>
      </c>
      <c r="AK204" s="2"/>
      <c r="AL204" s="2" t="s">
        <v>1148</v>
      </c>
      <c r="AM204" s="2" t="s">
        <v>1149</v>
      </c>
      <c r="AN204" s="2"/>
      <c r="AO204" s="5"/>
      <c r="AP204" s="2"/>
      <c r="AQ204" s="2" t="s">
        <v>238</v>
      </c>
      <c r="AR204" s="2" t="s">
        <v>1150</v>
      </c>
      <c r="AS204" s="2" t="s">
        <v>1151</v>
      </c>
      <c r="AT204" s="2" t="s">
        <v>1152</v>
      </c>
      <c r="AU204" s="5"/>
      <c r="AV204" s="2" t="b">
        <f t="shared" si="26"/>
        <v>1</v>
      </c>
      <c r="AX204" s="2" t="b">
        <v>1</v>
      </c>
      <c r="AY204" s="2" t="s">
        <v>323</v>
      </c>
      <c r="AZ204" s="2"/>
      <c r="BA204" s="2" t="s">
        <v>61</v>
      </c>
      <c r="BB204" s="2" t="b">
        <f>IF(RaceIgnoreSrc,TRUE,HRECS)</f>
        <v>0</v>
      </c>
      <c r="BC204" s="2"/>
      <c r="BD204" s="2" t="b">
        <f t="shared" si="27"/>
        <v>0</v>
      </c>
      <c r="BE204" s="11">
        <f t="shared" si="31"/>
        <v>131</v>
      </c>
      <c r="BF204" s="2">
        <f t="shared" si="32"/>
        <v>298</v>
      </c>
      <c r="BG204" s="12" t="str">
        <f t="shared" si="33"/>
        <v>Troglodyte [MM]</v>
      </c>
      <c r="BH204" s="1" t="str">
        <f t="shared" si="29"/>
        <v/>
      </c>
      <c r="BI204" s="1"/>
      <c r="BJ204" s="11" t="s">
        <v>1153</v>
      </c>
      <c r="BK204" s="2" t="s">
        <v>787</v>
      </c>
      <c r="BL204" s="2">
        <f>IF('Race Info'!$BK$124=$BK204,BL203+1,BL203)</f>
        <v>145</v>
      </c>
      <c r="BM204" s="12" t="str">
        <f t="shared" si="30"/>
        <v/>
      </c>
      <c r="BN204" s="1"/>
      <c r="BO204" s="1"/>
      <c r="BP204" s="1"/>
      <c r="BQ204" s="1"/>
      <c r="BR204" s="1"/>
      <c r="BS204" s="1"/>
    </row>
    <row r="205" spans="1:71" ht="12.75" x14ac:dyDescent="0.2">
      <c r="A205" s="11" t="s">
        <v>1154</v>
      </c>
      <c r="B205" s="2"/>
      <c r="C205" s="2" t="s">
        <v>65</v>
      </c>
      <c r="D205" s="2" t="s">
        <v>77</v>
      </c>
      <c r="E205" s="2" t="s">
        <v>1155</v>
      </c>
      <c r="F205" s="2">
        <v>2</v>
      </c>
      <c r="G205" s="2">
        <v>30</v>
      </c>
      <c r="H205" s="2"/>
      <c r="I205" s="2"/>
      <c r="J205" s="2"/>
      <c r="K205" s="2"/>
      <c r="L205" s="2"/>
      <c r="M205" s="2">
        <v>2</v>
      </c>
      <c r="N205" s="2" t="s">
        <v>1156</v>
      </c>
      <c r="O205" s="2"/>
      <c r="P205" s="2" t="s">
        <v>1157</v>
      </c>
      <c r="Q205" s="2"/>
      <c r="R205" s="2"/>
      <c r="S205" s="2"/>
      <c r="T205" s="2"/>
      <c r="U205" s="5"/>
      <c r="V205" s="2" t="s">
        <v>1158</v>
      </c>
      <c r="W205" s="2" t="s">
        <v>61</v>
      </c>
      <c r="X205" s="2" t="s">
        <v>61</v>
      </c>
      <c r="Y205" s="2"/>
      <c r="Z205" s="2"/>
      <c r="AA205" s="5"/>
      <c r="AB205" s="5"/>
      <c r="AC205" s="5"/>
      <c r="AD205" s="2">
        <v>-4</v>
      </c>
      <c r="AE205" s="2">
        <v>4</v>
      </c>
      <c r="AF205" s="2"/>
      <c r="AG205" s="2">
        <v>4</v>
      </c>
      <c r="AH205" s="2"/>
      <c r="AI205" s="2">
        <v>6</v>
      </c>
      <c r="AJ205" s="2" t="s">
        <v>1159</v>
      </c>
      <c r="AK205" s="2" t="s">
        <v>1160</v>
      </c>
      <c r="AL205" s="2" t="s">
        <v>1154</v>
      </c>
      <c r="AM205" s="2" t="s">
        <v>495</v>
      </c>
      <c r="AN205" s="2">
        <v>1</v>
      </c>
      <c r="AO205" s="5"/>
      <c r="AP205" s="2">
        <v>2</v>
      </c>
      <c r="AQ205" s="2" t="s">
        <v>459</v>
      </c>
      <c r="AR205" s="2" t="s">
        <v>61</v>
      </c>
      <c r="AS205" s="2" t="s">
        <v>61</v>
      </c>
      <c r="AT205" s="2" t="s">
        <v>61</v>
      </c>
      <c r="AU205" s="5"/>
      <c r="AV205" s="2" t="b">
        <f t="shared" si="26"/>
        <v>1</v>
      </c>
      <c r="AX205" s="2" t="b">
        <v>1</v>
      </c>
      <c r="AY205" s="2" t="s">
        <v>282</v>
      </c>
      <c r="AZ205" s="2"/>
      <c r="BA205" s="2" t="s">
        <v>61</v>
      </c>
      <c r="BB205" s="2" t="b">
        <f>IF(RaceIgnoreSrc,TRUE,HRFF)</f>
        <v>1</v>
      </c>
      <c r="BC205" s="2"/>
      <c r="BD205" s="2" t="b">
        <f t="shared" si="27"/>
        <v>1</v>
      </c>
      <c r="BE205" s="11">
        <f t="shared" si="31"/>
        <v>132</v>
      </c>
      <c r="BF205" s="2">
        <f t="shared" si="32"/>
        <v>299</v>
      </c>
      <c r="BG205" s="12" t="str">
        <f t="shared" si="33"/>
        <v>Troll [MM]</v>
      </c>
      <c r="BH205" s="1" t="str">
        <f t="shared" si="29"/>
        <v>Color Spray, Disguise Self, Featherfall, Ray Of Feeblemind, Reduce, Spider Climb</v>
      </c>
      <c r="BI205" s="1"/>
      <c r="BJ205" s="11" t="s">
        <v>1161</v>
      </c>
      <c r="BK205" s="2" t="s">
        <v>792</v>
      </c>
      <c r="BL205" s="2">
        <f>IF('Race Info'!$BK$124=$BK205,BL204+1,BL204)</f>
        <v>145</v>
      </c>
      <c r="BM205" s="12" t="str">
        <f t="shared" si="30"/>
        <v/>
      </c>
      <c r="BN205" s="1"/>
      <c r="BO205" s="1"/>
      <c r="BP205" s="1"/>
      <c r="BQ205" s="1"/>
      <c r="BR205" s="1"/>
      <c r="BS205" s="1"/>
    </row>
    <row r="206" spans="1:71" ht="12.75" x14ac:dyDescent="0.2">
      <c r="A206" s="11" t="s">
        <v>1162</v>
      </c>
      <c r="B206" s="2"/>
      <c r="C206" s="2" t="s">
        <v>65</v>
      </c>
      <c r="D206" s="2" t="s">
        <v>137</v>
      </c>
      <c r="E206" s="2" t="s">
        <v>90</v>
      </c>
      <c r="F206" s="2"/>
      <c r="G206" s="2">
        <v>30</v>
      </c>
      <c r="H206" s="2"/>
      <c r="I206" s="2"/>
      <c r="J206" s="2"/>
      <c r="K206" s="2"/>
      <c r="L206" s="2"/>
      <c r="M206" s="2"/>
      <c r="N206" s="2"/>
      <c r="O206" s="2"/>
      <c r="P206" s="2" t="s">
        <v>61</v>
      </c>
      <c r="Q206" s="2"/>
      <c r="R206" s="2"/>
      <c r="S206" s="2"/>
      <c r="T206" s="2"/>
      <c r="U206" s="5"/>
      <c r="V206" s="2"/>
      <c r="W206" s="2" t="s">
        <v>61</v>
      </c>
      <c r="X206" s="2" t="s">
        <v>61</v>
      </c>
      <c r="Y206" s="2">
        <f>10+ClassLvl</f>
        <v>10</v>
      </c>
      <c r="Z206" s="2" t="s">
        <v>96</v>
      </c>
      <c r="AA206" s="5"/>
      <c r="AB206" s="5"/>
      <c r="AC206" s="5"/>
      <c r="AD206" s="2"/>
      <c r="AE206" s="2"/>
      <c r="AF206" s="2">
        <v>2</v>
      </c>
      <c r="AG206" s="2"/>
      <c r="AH206" s="2"/>
      <c r="AI206" s="2">
        <v>2</v>
      </c>
      <c r="AJ206" s="2"/>
      <c r="AK206" s="2" t="s">
        <v>172</v>
      </c>
      <c r="AL206" s="2" t="s">
        <v>151</v>
      </c>
      <c r="AM206" s="2" t="s">
        <v>153</v>
      </c>
      <c r="AN206" s="2">
        <v>1</v>
      </c>
      <c r="AO206" s="5"/>
      <c r="AP206" s="2">
        <v>2</v>
      </c>
      <c r="AQ206" s="2" t="s">
        <v>1163</v>
      </c>
      <c r="AR206" s="2" t="s">
        <v>154</v>
      </c>
      <c r="AS206" s="2" t="s">
        <v>85</v>
      </c>
      <c r="AT206" s="2" t="s">
        <v>86</v>
      </c>
      <c r="AU206" s="5"/>
      <c r="AV206" s="2" t="b">
        <f t="shared" si="26"/>
        <v>1</v>
      </c>
      <c r="AX206" s="2" t="b">
        <v>1</v>
      </c>
      <c r="AY206" s="2" t="s">
        <v>1164</v>
      </c>
      <c r="AZ206" s="2">
        <v>84</v>
      </c>
      <c r="BA206" s="2" t="s">
        <v>61</v>
      </c>
      <c r="BB206" s="2" t="b">
        <f>HRToM</f>
        <v>1</v>
      </c>
      <c r="BC206" s="2"/>
      <c r="BD206" s="2" t="b">
        <f t="shared" si="27"/>
        <v>1</v>
      </c>
      <c r="BE206" s="11">
        <f t="shared" si="31"/>
        <v>133</v>
      </c>
      <c r="BF206" s="2">
        <f t="shared" si="32"/>
        <v>300</v>
      </c>
      <c r="BG206" s="12" t="str">
        <f t="shared" si="33"/>
        <v>Troll, Crystalline [MM3]</v>
      </c>
      <c r="BH206" s="1" t="str">
        <f t="shared" si="29"/>
        <v/>
      </c>
      <c r="BI206" s="1"/>
      <c r="BJ206" s="11" t="s">
        <v>1165</v>
      </c>
      <c r="BK206" s="2" t="s">
        <v>950</v>
      </c>
      <c r="BL206" s="2">
        <f>IF('Race Info'!$BK$124=$BK206,BL205+1,BL205)</f>
        <v>145</v>
      </c>
      <c r="BM206" s="12" t="str">
        <f t="shared" si="30"/>
        <v/>
      </c>
      <c r="BN206" s="1"/>
      <c r="BO206" s="1"/>
      <c r="BP206" s="1"/>
      <c r="BQ206" s="1"/>
      <c r="BR206" s="1"/>
      <c r="BS206" s="1"/>
    </row>
    <row r="207" spans="1:71" ht="12.75" x14ac:dyDescent="0.2">
      <c r="A207" s="11" t="s">
        <v>1166</v>
      </c>
      <c r="B207" s="2"/>
      <c r="C207" s="2" t="s">
        <v>65</v>
      </c>
      <c r="D207" s="2" t="s">
        <v>77</v>
      </c>
      <c r="E207" s="2" t="s">
        <v>207</v>
      </c>
      <c r="F207" s="2">
        <v>4</v>
      </c>
      <c r="G207" s="2">
        <v>40</v>
      </c>
      <c r="H207" s="2"/>
      <c r="I207" s="2">
        <v>20</v>
      </c>
      <c r="J207" s="2"/>
      <c r="K207" s="2"/>
      <c r="L207" s="2"/>
      <c r="M207" s="2">
        <v>4</v>
      </c>
      <c r="N207" s="2"/>
      <c r="O207" s="2"/>
      <c r="P207" s="2" t="s">
        <v>61</v>
      </c>
      <c r="Q207" s="2"/>
      <c r="R207" s="2"/>
      <c r="S207" s="2"/>
      <c r="T207" s="2"/>
      <c r="U207" s="5"/>
      <c r="V207" s="2" t="s">
        <v>1167</v>
      </c>
      <c r="W207" s="2" t="s">
        <v>61</v>
      </c>
      <c r="X207" s="2" t="s">
        <v>1168</v>
      </c>
      <c r="Y207" s="2">
        <v>13</v>
      </c>
      <c r="Z207" s="2" t="s">
        <v>250</v>
      </c>
      <c r="AA207" s="5"/>
      <c r="AB207" s="5"/>
      <c r="AC207" s="5"/>
      <c r="AD207" s="2">
        <v>8</v>
      </c>
      <c r="AE207" s="2">
        <v>6</v>
      </c>
      <c r="AF207" s="2">
        <v>4</v>
      </c>
      <c r="AG207" s="2">
        <v>4</v>
      </c>
      <c r="AH207" s="2">
        <v>-2</v>
      </c>
      <c r="AI207" s="2">
        <v>-4</v>
      </c>
      <c r="AJ207" s="2" t="s">
        <v>1169</v>
      </c>
      <c r="AK207" s="2" t="s">
        <v>1170</v>
      </c>
      <c r="AL207" s="2" t="s">
        <v>723</v>
      </c>
      <c r="AM207" s="2"/>
      <c r="AN207" s="2">
        <v>7</v>
      </c>
      <c r="AO207" s="5"/>
      <c r="AP207" s="2">
        <v>3</v>
      </c>
      <c r="AQ207" s="2" t="s">
        <v>140</v>
      </c>
      <c r="AR207" s="2" t="s">
        <v>61</v>
      </c>
      <c r="AS207" s="2" t="s">
        <v>61</v>
      </c>
      <c r="AT207" s="2" t="s">
        <v>61</v>
      </c>
      <c r="AU207" s="5"/>
      <c r="AV207" s="2" t="b">
        <f t="shared" si="26"/>
        <v>1</v>
      </c>
      <c r="AX207" s="2" t="b">
        <v>1</v>
      </c>
      <c r="AY207" s="2" t="s">
        <v>282</v>
      </c>
      <c r="AZ207" s="2">
        <v>111</v>
      </c>
      <c r="BA207" s="2" t="s">
        <v>61</v>
      </c>
      <c r="BB207" s="2" t="b">
        <f>IF(RaceIgnoreSrc,TRUE,HRFF)</f>
        <v>1</v>
      </c>
      <c r="BC207" s="2"/>
      <c r="BD207" s="2" t="b">
        <f t="shared" si="27"/>
        <v>1</v>
      </c>
      <c r="BE207" s="11">
        <f t="shared" si="31"/>
        <v>134</v>
      </c>
      <c r="BF207" s="2">
        <f t="shared" si="32"/>
        <v>301</v>
      </c>
      <c r="BG207" s="12" t="str">
        <f t="shared" si="33"/>
        <v>Uldra [Frost]</v>
      </c>
      <c r="BH207" s="1" t="str">
        <f t="shared" si="29"/>
        <v/>
      </c>
      <c r="BI207" s="1"/>
      <c r="BJ207" s="11" t="s">
        <v>1171</v>
      </c>
      <c r="BK207" s="2" t="s">
        <v>851</v>
      </c>
      <c r="BL207" s="2">
        <f>IF('Race Info'!$BK$124=$BK207,BL206+1,BL206)</f>
        <v>145</v>
      </c>
      <c r="BM207" s="12" t="str">
        <f t="shared" si="30"/>
        <v/>
      </c>
      <c r="BN207" s="1"/>
      <c r="BO207" s="1"/>
      <c r="BP207" s="1"/>
      <c r="BQ207" s="1"/>
      <c r="BR207" s="1"/>
      <c r="BS207" s="1"/>
    </row>
    <row r="208" spans="1:71" ht="12.75" x14ac:dyDescent="0.2">
      <c r="A208" s="11" t="s">
        <v>1022</v>
      </c>
      <c r="B208" s="2"/>
      <c r="C208" s="2" t="s">
        <v>101</v>
      </c>
      <c r="D208" s="2" t="s">
        <v>137</v>
      </c>
      <c r="E208" s="2" t="s">
        <v>1022</v>
      </c>
      <c r="F208" s="2"/>
      <c r="G208" s="2">
        <v>20</v>
      </c>
      <c r="H208" s="2"/>
      <c r="I208" s="2"/>
      <c r="J208" s="2"/>
      <c r="K208" s="2"/>
      <c r="L208" s="2"/>
      <c r="M208" s="2"/>
      <c r="N208" s="2"/>
      <c r="O208" s="2"/>
      <c r="P208" s="2" t="s">
        <v>61</v>
      </c>
      <c r="Q208" s="2"/>
      <c r="R208" s="2"/>
      <c r="S208" s="2"/>
      <c r="T208" s="2"/>
      <c r="U208" s="5"/>
      <c r="V208" s="2" t="s">
        <v>1172</v>
      </c>
      <c r="W208" s="2" t="s">
        <v>61</v>
      </c>
      <c r="X208" s="2" t="s">
        <v>61</v>
      </c>
      <c r="Y208" s="2"/>
      <c r="Z208" s="2"/>
      <c r="AA208" s="5"/>
      <c r="AB208" s="5"/>
      <c r="AC208" s="5"/>
      <c r="AD208" s="2">
        <v>-2</v>
      </c>
      <c r="AE208" s="2">
        <v>2</v>
      </c>
      <c r="AF208" s="2"/>
      <c r="AG208" s="2"/>
      <c r="AH208" s="2">
        <v>-2</v>
      </c>
      <c r="AI208" s="2"/>
      <c r="AJ208" s="2" t="s">
        <v>1173</v>
      </c>
      <c r="AK208" s="2"/>
      <c r="AL208" s="2" t="s">
        <v>1024</v>
      </c>
      <c r="AM208" s="2" t="s">
        <v>1174</v>
      </c>
      <c r="AN208" s="2"/>
      <c r="AO208" s="5"/>
      <c r="AP208" s="2"/>
      <c r="AQ208" s="2" t="s">
        <v>140</v>
      </c>
      <c r="AR208" s="2" t="s">
        <v>61</v>
      </c>
      <c r="AS208" s="2" t="s">
        <v>61</v>
      </c>
      <c r="AT208" s="2" t="s">
        <v>61</v>
      </c>
      <c r="AU208" s="5"/>
      <c r="AV208" s="2" t="b">
        <f t="shared" si="26"/>
        <v>1</v>
      </c>
      <c r="AX208" s="2" t="b">
        <v>1</v>
      </c>
      <c r="AY208" s="2" t="s">
        <v>423</v>
      </c>
      <c r="AZ208" s="2"/>
      <c r="BA208" s="2" t="s">
        <v>61</v>
      </c>
      <c r="BB208" s="2" t="b">
        <f>IF(RaceIgnoreSrc,TRUE,HRDLCS)</f>
        <v>0</v>
      </c>
      <c r="BC208" s="2"/>
      <c r="BD208" s="2" t="b">
        <f t="shared" si="27"/>
        <v>0</v>
      </c>
      <c r="BE208" s="11">
        <f t="shared" si="31"/>
        <v>134</v>
      </c>
      <c r="BF208" s="2">
        <f t="shared" si="32"/>
        <v>302</v>
      </c>
      <c r="BG208" s="12" t="str">
        <f t="shared" si="33"/>
        <v>Unbodied [XPH]</v>
      </c>
      <c r="BH208" s="1" t="str">
        <f t="shared" si="29"/>
        <v/>
      </c>
      <c r="BI208" s="1"/>
      <c r="BJ208" s="11" t="s">
        <v>1175</v>
      </c>
      <c r="BK208" s="2" t="s">
        <v>792</v>
      </c>
      <c r="BL208" s="2">
        <f>IF('Race Info'!$BK$124=$BK208,BL207+1,BL207)</f>
        <v>145</v>
      </c>
      <c r="BM208" s="12" t="str">
        <f t="shared" si="30"/>
        <v/>
      </c>
      <c r="BN208" s="1"/>
      <c r="BO208" s="1"/>
      <c r="BP208" s="1"/>
      <c r="BQ208" s="1"/>
      <c r="BR208" s="1"/>
      <c r="BS208" s="1"/>
    </row>
    <row r="209" spans="1:71" ht="12.75" x14ac:dyDescent="0.2">
      <c r="A209" s="11" t="s">
        <v>1176</v>
      </c>
      <c r="B209" s="2"/>
      <c r="C209" s="2" t="s">
        <v>101</v>
      </c>
      <c r="D209" s="2" t="s">
        <v>137</v>
      </c>
      <c r="E209" s="2" t="s">
        <v>1022</v>
      </c>
      <c r="F209" s="2"/>
      <c r="G209" s="2">
        <v>20</v>
      </c>
      <c r="H209" s="2"/>
      <c r="I209" s="2"/>
      <c r="J209" s="2"/>
      <c r="K209" s="2"/>
      <c r="L209" s="2"/>
      <c r="M209" s="2"/>
      <c r="N209" s="2"/>
      <c r="O209" s="2"/>
      <c r="P209" s="2" t="s">
        <v>61</v>
      </c>
      <c r="Q209" s="2"/>
      <c r="R209" s="2"/>
      <c r="S209" s="2"/>
      <c r="T209" s="2"/>
      <c r="U209" s="5"/>
      <c r="V209" s="2"/>
      <c r="W209" s="2" t="s">
        <v>61</v>
      </c>
      <c r="X209" s="2" t="s">
        <v>61</v>
      </c>
      <c r="Y209" s="2"/>
      <c r="Z209" s="2"/>
      <c r="AA209" s="5"/>
      <c r="AB209" s="5"/>
      <c r="AC209" s="5"/>
      <c r="AD209" s="2">
        <v>-2</v>
      </c>
      <c r="AE209" s="2">
        <v>2</v>
      </c>
      <c r="AF209" s="2"/>
      <c r="AG209" s="2"/>
      <c r="AH209" s="2">
        <v>-2</v>
      </c>
      <c r="AI209" s="2"/>
      <c r="AJ209" s="2" t="s">
        <v>1177</v>
      </c>
      <c r="AK209" s="2"/>
      <c r="AL209" s="2" t="s">
        <v>1024</v>
      </c>
      <c r="AM209" s="2" t="s">
        <v>1174</v>
      </c>
      <c r="AN209" s="2"/>
      <c r="AO209" s="5"/>
      <c r="AP209" s="2"/>
      <c r="AQ209" s="2" t="s">
        <v>140</v>
      </c>
      <c r="AR209" s="2" t="s">
        <v>61</v>
      </c>
      <c r="AS209" s="2" t="s">
        <v>61</v>
      </c>
      <c r="AT209" s="2" t="s">
        <v>61</v>
      </c>
      <c r="AU209" s="5"/>
      <c r="AV209" s="2" t="b">
        <f t="shared" ref="AV209:AV279" si="34">OR(NOT(HRLivingGreyhawk),$AX209)</f>
        <v>1</v>
      </c>
      <c r="AX209" s="2" t="b">
        <v>1</v>
      </c>
      <c r="AY209" s="2" t="s">
        <v>423</v>
      </c>
      <c r="AZ209" s="2"/>
      <c r="BA209" s="2" t="s">
        <v>61</v>
      </c>
      <c r="BB209" s="2" t="b">
        <f>IF(RaceIgnoreSrc,TRUE,HRDLCS)</f>
        <v>0</v>
      </c>
      <c r="BC209" s="2"/>
      <c r="BD209" s="2" t="b">
        <f t="shared" ref="BD209:BD279" si="35">AND($AV209,$BB209)</f>
        <v>0</v>
      </c>
      <c r="BE209" s="11">
        <f t="shared" si="31"/>
        <v>134</v>
      </c>
      <c r="BF209" s="2">
        <f t="shared" si="32"/>
        <v>303</v>
      </c>
      <c r="BG209" s="12" t="str">
        <f t="shared" si="33"/>
        <v>Underfolk [RoD]</v>
      </c>
      <c r="BH209" s="1" t="str">
        <f t="shared" si="29"/>
        <v/>
      </c>
      <c r="BI209" s="1"/>
      <c r="BJ209" s="11" t="s">
        <v>1178</v>
      </c>
      <c r="BK209" s="2" t="s">
        <v>787</v>
      </c>
      <c r="BL209" s="2">
        <f>IF('Race Info'!$BK$124=$BK209,BL208+1,BL208)</f>
        <v>146</v>
      </c>
      <c r="BM209" s="12" t="str">
        <f t="shared" si="30"/>
        <v/>
      </c>
      <c r="BN209" s="1"/>
      <c r="BO209" s="1"/>
      <c r="BP209" s="1"/>
      <c r="BQ209" s="1"/>
      <c r="BR209" s="1"/>
      <c r="BS209" s="1"/>
    </row>
    <row r="210" spans="1:71" ht="12.75" x14ac:dyDescent="0.2">
      <c r="A210" s="11" t="s">
        <v>1179</v>
      </c>
      <c r="B210" s="2"/>
      <c r="C210" s="2" t="s">
        <v>65</v>
      </c>
      <c r="D210" s="2" t="s">
        <v>137</v>
      </c>
      <c r="E210" s="2"/>
      <c r="F210" s="2"/>
      <c r="G210" s="2">
        <v>30</v>
      </c>
      <c r="H210" s="2"/>
      <c r="I210" s="2"/>
      <c r="J210" s="2"/>
      <c r="K210" s="2"/>
      <c r="L210" s="2"/>
      <c r="M210" s="2"/>
      <c r="N210" s="2" t="s">
        <v>1180</v>
      </c>
      <c r="O210" s="2"/>
      <c r="P210" s="2" t="s">
        <v>61</v>
      </c>
      <c r="Q210" s="2"/>
      <c r="R210" s="2"/>
      <c r="S210" s="2" t="s">
        <v>115</v>
      </c>
      <c r="T210" s="2"/>
      <c r="U210" s="5"/>
      <c r="V210" s="2"/>
      <c r="W210" s="2" t="s">
        <v>61</v>
      </c>
      <c r="X210" s="2" t="s">
        <v>61</v>
      </c>
      <c r="Y210" s="2"/>
      <c r="Z210" s="2"/>
      <c r="AA210" s="5"/>
      <c r="AB210" s="5"/>
      <c r="AC210" s="5"/>
      <c r="AD210" s="2">
        <v>-2</v>
      </c>
      <c r="AE210" s="2">
        <v>2</v>
      </c>
      <c r="AF210" s="2"/>
      <c r="AG210" s="2"/>
      <c r="AH210" s="2"/>
      <c r="AI210" s="2"/>
      <c r="AJ210" s="2" t="s">
        <v>138</v>
      </c>
      <c r="AK210" s="2"/>
      <c r="AL210" s="2" t="s">
        <v>1181</v>
      </c>
      <c r="AM210" s="2" t="s">
        <v>1182</v>
      </c>
      <c r="AN210" s="2"/>
      <c r="AO210" s="5"/>
      <c r="AP210" s="2"/>
      <c r="AQ210" s="2" t="s">
        <v>140</v>
      </c>
      <c r="AR210" s="2" t="s">
        <v>61</v>
      </c>
      <c r="AS210" s="2" t="s">
        <v>61</v>
      </c>
      <c r="AT210" s="2" t="s">
        <v>61</v>
      </c>
      <c r="AU210" s="5"/>
      <c r="AV210" s="2" t="b">
        <f t="shared" si="34"/>
        <v>1</v>
      </c>
      <c r="AX210" s="2" t="b">
        <v>1</v>
      </c>
      <c r="AY210" s="2" t="s">
        <v>133</v>
      </c>
      <c r="AZ210" s="2">
        <v>86</v>
      </c>
      <c r="BA210" s="2" t="s">
        <v>61</v>
      </c>
      <c r="BB210" s="2" t="b">
        <f>IF(RaceIgnoreSrc,TRUE,HRMM3)</f>
        <v>1</v>
      </c>
      <c r="BC210" s="2"/>
      <c r="BD210" s="2" t="b">
        <f t="shared" si="35"/>
        <v>1</v>
      </c>
      <c r="BE210" s="11">
        <f t="shared" si="31"/>
        <v>135</v>
      </c>
      <c r="BF210" s="2">
        <f t="shared" si="32"/>
        <v>306</v>
      </c>
      <c r="BG210" s="12" t="str">
        <f t="shared" si="33"/>
        <v>Varag [MM4]</v>
      </c>
      <c r="BH210" s="1" t="str">
        <f t="shared" si="29"/>
        <v/>
      </c>
      <c r="BI210" s="1"/>
      <c r="BJ210" s="11" t="s">
        <v>1183</v>
      </c>
      <c r="BK210" s="2" t="s">
        <v>851</v>
      </c>
      <c r="BL210" s="2">
        <f>IF('Race Info'!$BK$124=$BK210,BL209+1,BL209)</f>
        <v>146</v>
      </c>
      <c r="BM210" s="12" t="str">
        <f t="shared" si="30"/>
        <v/>
      </c>
      <c r="BN210" s="1"/>
      <c r="BO210" s="1"/>
      <c r="BP210" s="1"/>
      <c r="BQ210" s="1"/>
      <c r="BR210" s="1"/>
      <c r="BS210" s="1"/>
    </row>
    <row r="211" spans="1:71" ht="12.75" x14ac:dyDescent="0.2">
      <c r="A211" s="11" t="s">
        <v>1184</v>
      </c>
      <c r="B211" s="2"/>
      <c r="C211" s="2" t="s">
        <v>65</v>
      </c>
      <c r="D211" s="2" t="s">
        <v>66</v>
      </c>
      <c r="E211" s="2" t="s">
        <v>1185</v>
      </c>
      <c r="F211" s="2">
        <v>3</v>
      </c>
      <c r="G211" s="2">
        <v>30</v>
      </c>
      <c r="H211" s="2"/>
      <c r="I211" s="2"/>
      <c r="J211" s="2"/>
      <c r="K211" s="2"/>
      <c r="L211" s="2"/>
      <c r="M211" s="2">
        <v>6</v>
      </c>
      <c r="N211" s="2" t="s">
        <v>355</v>
      </c>
      <c r="O211" s="2"/>
      <c r="P211" s="2" t="s">
        <v>61</v>
      </c>
      <c r="Q211" s="2"/>
      <c r="R211" s="2"/>
      <c r="S211" s="2"/>
      <c r="T211" s="2">
        <v>60</v>
      </c>
      <c r="U211" s="5"/>
      <c r="V211" s="2"/>
      <c r="W211" s="2" t="s">
        <v>61</v>
      </c>
      <c r="X211" s="2" t="s">
        <v>61</v>
      </c>
      <c r="Y211" s="2"/>
      <c r="Z211" s="2"/>
      <c r="AA211" s="5"/>
      <c r="AB211" s="5"/>
      <c r="AC211" s="5"/>
      <c r="AD211" s="2">
        <v>8</v>
      </c>
      <c r="AE211" s="2">
        <v>2</v>
      </c>
      <c r="AF211" s="2">
        <v>4</v>
      </c>
      <c r="AG211" s="2">
        <v>2</v>
      </c>
      <c r="AH211" s="2"/>
      <c r="AI211" s="2"/>
      <c r="AJ211" s="2" t="s">
        <v>1186</v>
      </c>
      <c r="AK211" s="2"/>
      <c r="AL211" s="2" t="s">
        <v>345</v>
      </c>
      <c r="AM211" s="2"/>
      <c r="AN211" s="2">
        <v>3</v>
      </c>
      <c r="AO211" s="5"/>
      <c r="AP211" s="2">
        <v>3</v>
      </c>
      <c r="AQ211" s="2" t="s">
        <v>166</v>
      </c>
      <c r="AR211" s="2" t="s">
        <v>61</v>
      </c>
      <c r="AS211" s="2" t="s">
        <v>61</v>
      </c>
      <c r="AT211" s="2" t="s">
        <v>61</v>
      </c>
      <c r="AU211" s="5"/>
      <c r="AV211" s="2" t="b">
        <f t="shared" si="34"/>
        <v>1</v>
      </c>
      <c r="AX211" s="2" t="b">
        <v>1</v>
      </c>
      <c r="AY211" s="2" t="s">
        <v>282</v>
      </c>
      <c r="AZ211" s="2">
        <v>115</v>
      </c>
      <c r="BA211" s="2" t="s">
        <v>61</v>
      </c>
      <c r="BB211" s="2" t="b">
        <f>IF(RaceIgnoreSrc,TRUE,HRFF)</f>
        <v>1</v>
      </c>
      <c r="BC211" s="2"/>
      <c r="BD211" s="2" t="b">
        <f t="shared" si="35"/>
        <v>1</v>
      </c>
      <c r="BE211" s="11">
        <f t="shared" si="31"/>
        <v>136</v>
      </c>
      <c r="BF211" s="2">
        <f t="shared" si="32"/>
        <v>307</v>
      </c>
      <c r="BG211" s="12" t="str">
        <f t="shared" si="33"/>
        <v>Warforged [MM3]</v>
      </c>
      <c r="BH211" s="1" t="str">
        <f t="shared" si="29"/>
        <v/>
      </c>
      <c r="BI211" s="1"/>
      <c r="BJ211" s="11" t="s">
        <v>1187</v>
      </c>
      <c r="BK211" s="2" t="s">
        <v>792</v>
      </c>
      <c r="BL211" s="2">
        <f>IF('Race Info'!$BK$124=$BK211,BL210+1,BL210)</f>
        <v>146</v>
      </c>
      <c r="BM211" s="12" t="str">
        <f t="shared" si="30"/>
        <v/>
      </c>
      <c r="BN211" s="1"/>
      <c r="BO211" s="1"/>
      <c r="BP211" s="1"/>
      <c r="BQ211" s="1"/>
      <c r="BR211" s="1"/>
      <c r="BS211" s="1"/>
    </row>
    <row r="212" spans="1:71" ht="12.75" x14ac:dyDescent="0.2">
      <c r="A212" s="11" t="s">
        <v>1188</v>
      </c>
      <c r="B212" s="2"/>
      <c r="C212" s="2" t="s">
        <v>65</v>
      </c>
      <c r="D212" s="2" t="s">
        <v>400</v>
      </c>
      <c r="E212" s="2"/>
      <c r="F212" s="2"/>
      <c r="G212" s="2">
        <v>30</v>
      </c>
      <c r="H212" s="2"/>
      <c r="I212" s="2"/>
      <c r="J212" s="2"/>
      <c r="K212" s="2"/>
      <c r="L212" s="2"/>
      <c r="M212" s="2"/>
      <c r="N212" s="2"/>
      <c r="O212" s="2"/>
      <c r="P212" s="2" t="s">
        <v>61</v>
      </c>
      <c r="Q212" s="2"/>
      <c r="R212" s="2"/>
      <c r="S212" s="2"/>
      <c r="T212" s="2"/>
      <c r="U212" s="5"/>
      <c r="V212" s="2" t="s">
        <v>1189</v>
      </c>
      <c r="W212" s="2" t="s">
        <v>61</v>
      </c>
      <c r="X212" s="2" t="s">
        <v>61</v>
      </c>
      <c r="Y212" s="2"/>
      <c r="Z212" s="2"/>
      <c r="AA212" s="5"/>
      <c r="AB212" s="5"/>
      <c r="AC212" s="5"/>
      <c r="AD212" s="2"/>
      <c r="AE212" s="2"/>
      <c r="AF212" s="2"/>
      <c r="AG212" s="2"/>
      <c r="AH212" s="2"/>
      <c r="AI212" s="2"/>
      <c r="AJ212" s="2" t="s">
        <v>1190</v>
      </c>
      <c r="AK212" s="2"/>
      <c r="AL212" s="2" t="s">
        <v>495</v>
      </c>
      <c r="AM212" s="2" t="s">
        <v>1191</v>
      </c>
      <c r="AN212" s="2"/>
      <c r="AO212" s="5"/>
      <c r="AP212" s="2"/>
      <c r="AQ212" s="2" t="s">
        <v>108</v>
      </c>
      <c r="AR212" s="2" t="s">
        <v>1192</v>
      </c>
      <c r="AS212" s="2" t="s">
        <v>1193</v>
      </c>
      <c r="AT212" s="2" t="s">
        <v>500</v>
      </c>
      <c r="AU212" s="5"/>
      <c r="AV212" s="2" t="b">
        <f t="shared" si="34"/>
        <v>1</v>
      </c>
      <c r="AX212" s="2" t="b">
        <v>1</v>
      </c>
      <c r="AY212" s="2" t="s">
        <v>301</v>
      </c>
      <c r="AZ212" s="2"/>
      <c r="BA212" s="2" t="s">
        <v>61</v>
      </c>
      <c r="BB212" s="2" t="b">
        <f>IF(RaceIgnoreSrc,TRUE,HRRotW)</f>
        <v>1</v>
      </c>
      <c r="BC212" s="2"/>
      <c r="BD212" s="2" t="b">
        <f t="shared" si="35"/>
        <v>1</v>
      </c>
      <c r="BE212" s="11">
        <f t="shared" si="31"/>
        <v>137</v>
      </c>
      <c r="BF212" s="2">
        <f t="shared" si="32"/>
        <v>308</v>
      </c>
      <c r="BG212" s="12" t="str">
        <f t="shared" si="33"/>
        <v>Warforged, Charger [MM3]</v>
      </c>
      <c r="BH212" s="1" t="str">
        <f t="shared" si="29"/>
        <v/>
      </c>
      <c r="BI212" s="1"/>
      <c r="BJ212" s="11" t="s">
        <v>1194</v>
      </c>
      <c r="BK212" s="2" t="s">
        <v>792</v>
      </c>
      <c r="BL212" s="2">
        <f>IF('Race Info'!$BK$124=$BK212,BL211+1,BL211)</f>
        <v>146</v>
      </c>
      <c r="BM212" s="12" t="str">
        <f t="shared" si="30"/>
        <v/>
      </c>
      <c r="BN212" s="1"/>
      <c r="BO212" s="1"/>
      <c r="BP212" s="1"/>
      <c r="BQ212" s="1"/>
      <c r="BR212" s="1"/>
      <c r="BS212" s="1"/>
    </row>
    <row r="213" spans="1:71" ht="12.75" x14ac:dyDescent="0.2">
      <c r="A213" s="11" t="s">
        <v>1195</v>
      </c>
      <c r="B213" s="2"/>
      <c r="C213" s="2" t="s">
        <v>65</v>
      </c>
      <c r="D213" s="2" t="s">
        <v>66</v>
      </c>
      <c r="E213" s="2"/>
      <c r="F213" s="2">
        <v>4</v>
      </c>
      <c r="G213" s="2">
        <v>30</v>
      </c>
      <c r="H213" s="2"/>
      <c r="I213" s="2"/>
      <c r="J213" s="2">
        <v>90</v>
      </c>
      <c r="K213" s="2" t="str">
        <f>IF(FtImprovedFlight,"perfect","good")</f>
        <v>good</v>
      </c>
      <c r="L213" s="2"/>
      <c r="M213" s="2">
        <v>3</v>
      </c>
      <c r="N213" s="2" t="s">
        <v>1196</v>
      </c>
      <c r="O213" s="2"/>
      <c r="P213" s="2" t="s">
        <v>1197</v>
      </c>
      <c r="Q213" s="2"/>
      <c r="R213" s="2"/>
      <c r="S213" s="2"/>
      <c r="T213" s="2">
        <v>60</v>
      </c>
      <c r="U213" s="5"/>
      <c r="V213" s="2"/>
      <c r="W213" s="2" t="s">
        <v>61</v>
      </c>
      <c r="X213" s="2" t="s">
        <v>61</v>
      </c>
      <c r="Y213" s="2"/>
      <c r="Z213" s="2"/>
      <c r="AA213" s="5"/>
      <c r="AB213" s="5"/>
      <c r="AC213" s="5"/>
      <c r="AD213" s="2">
        <v>4</v>
      </c>
      <c r="AE213" s="2">
        <v>2</v>
      </c>
      <c r="AF213" s="2"/>
      <c r="AG213" s="2"/>
      <c r="AH213" s="2">
        <v>-2</v>
      </c>
      <c r="AI213" s="2"/>
      <c r="AJ213" s="2" t="s">
        <v>1198</v>
      </c>
      <c r="AK213" s="2"/>
      <c r="AL213" s="2" t="s">
        <v>1199</v>
      </c>
      <c r="AM213" s="2" t="s">
        <v>342</v>
      </c>
      <c r="AN213" s="2"/>
      <c r="AO213" s="5"/>
      <c r="AP213" s="2">
        <v>4</v>
      </c>
      <c r="AQ213" s="2" t="s">
        <v>166</v>
      </c>
      <c r="AR213" s="2" t="s">
        <v>61</v>
      </c>
      <c r="AS213" s="2" t="s">
        <v>61</v>
      </c>
      <c r="AT213" s="2" t="s">
        <v>61</v>
      </c>
      <c r="AU213" s="5"/>
      <c r="AV213" s="2" t="b">
        <f t="shared" si="34"/>
        <v>1</v>
      </c>
      <c r="AX213" s="2" t="b">
        <v>1</v>
      </c>
      <c r="AY213" s="2" t="s">
        <v>72</v>
      </c>
      <c r="AZ213" s="2"/>
      <c r="BA213" s="2" t="s">
        <v>61</v>
      </c>
      <c r="BB213" s="2" t="b">
        <f>IF(RaceIgnoreSrc,TRUE,HRRoF)</f>
        <v>0</v>
      </c>
      <c r="BC213" s="2"/>
      <c r="BD213" s="2" t="b">
        <f t="shared" si="35"/>
        <v>0</v>
      </c>
      <c r="BE213" s="11">
        <f t="shared" si="31"/>
        <v>137</v>
      </c>
      <c r="BF213" s="2">
        <f t="shared" si="32"/>
        <v>309</v>
      </c>
      <c r="BG213" s="12" t="str">
        <f t="shared" si="33"/>
        <v>Warforged, Scout [MM3]</v>
      </c>
      <c r="BH213" s="1" t="str">
        <f t="shared" si="29"/>
        <v>Ray Of Enfeeblement (3/Day)</v>
      </c>
      <c r="BI213" s="1"/>
      <c r="BJ213" s="11" t="s">
        <v>1200</v>
      </c>
      <c r="BK213" s="2" t="s">
        <v>851</v>
      </c>
      <c r="BL213" s="2">
        <f>IF('Race Info'!$BK$124=$BK213,BL212+1,BL212)</f>
        <v>146</v>
      </c>
      <c r="BM213" s="12" t="str">
        <f t="shared" si="30"/>
        <v/>
      </c>
      <c r="BN213" s="1"/>
      <c r="BO213" s="1"/>
      <c r="BP213" s="1"/>
      <c r="BQ213" s="1"/>
      <c r="BR213" s="1"/>
      <c r="BS213" s="1"/>
    </row>
    <row r="214" spans="1:71" ht="12.75" x14ac:dyDescent="0.2">
      <c r="A214" s="11" t="s">
        <v>1201</v>
      </c>
      <c r="B214" s="2"/>
      <c r="C214" s="2" t="s">
        <v>101</v>
      </c>
      <c r="D214" s="2" t="str">
        <f>IF(FtDragonwrought,"Dragon","Humanoid")</f>
        <v>Humanoid</v>
      </c>
      <c r="E214" s="2" t="str">
        <f>IF(FtDragonwrought,"Reptilian","Dragonblood, Reptilian")</f>
        <v>Dragonblood, Reptilian</v>
      </c>
      <c r="F214" s="2"/>
      <c r="G214" s="2">
        <v>30</v>
      </c>
      <c r="H214" s="2"/>
      <c r="I214" s="2"/>
      <c r="J214" s="2"/>
      <c r="K214" s="2"/>
      <c r="L214" s="2"/>
      <c r="M214" s="2">
        <v>1</v>
      </c>
      <c r="N214" s="2"/>
      <c r="O214" s="2"/>
      <c r="P214" s="2" t="s">
        <v>61</v>
      </c>
      <c r="Q214" s="2"/>
      <c r="R214" s="2"/>
      <c r="S214" s="2"/>
      <c r="T214" s="2">
        <v>60</v>
      </c>
      <c r="U214" s="5"/>
      <c r="V214" s="2"/>
      <c r="W214" s="2" t="s">
        <v>61</v>
      </c>
      <c r="X214" s="2" t="s">
        <v>61</v>
      </c>
      <c r="Y214" s="2"/>
      <c r="Z214" s="2"/>
      <c r="AA214" s="5"/>
      <c r="AB214" s="5"/>
      <c r="AC214" s="5"/>
      <c r="AD214" s="2">
        <v>-4</v>
      </c>
      <c r="AE214" s="2">
        <v>2</v>
      </c>
      <c r="AF214" s="2">
        <v>-2</v>
      </c>
      <c r="AG214" s="2"/>
      <c r="AH214" s="2"/>
      <c r="AI214" s="2"/>
      <c r="AJ214" s="2" t="str">
        <f>IF(FtDragonwrought,DragonwroughtSkill &amp; "+2,","")&amp;"Craft (trapmaking)+2,Profession (miner)+2,Search+2"</f>
        <v>Craft (trapmaking)+2,Profession (miner)+2,Search+2</v>
      </c>
      <c r="AK214" s="2"/>
      <c r="AL214" s="2" t="s">
        <v>458</v>
      </c>
      <c r="AM214" s="2" t="s">
        <v>1202</v>
      </c>
      <c r="AN214" s="2"/>
      <c r="AO214" s="5"/>
      <c r="AP214" s="2"/>
      <c r="AQ214" s="2" t="s">
        <v>459</v>
      </c>
      <c r="AR214" s="2" t="s">
        <v>1203</v>
      </c>
      <c r="AS214" s="2" t="s">
        <v>1204</v>
      </c>
      <c r="AT214" s="2" t="s">
        <v>1205</v>
      </c>
      <c r="AU214" s="5"/>
      <c r="AV214" s="2" t="b">
        <f t="shared" si="34"/>
        <v>1</v>
      </c>
      <c r="AX214" s="2" t="b">
        <v>1</v>
      </c>
      <c r="AY214" s="2" t="s">
        <v>121</v>
      </c>
      <c r="AZ214" s="2">
        <v>161</v>
      </c>
      <c r="BA214" s="2" t="s">
        <v>474</v>
      </c>
      <c r="BB214" s="2" t="b">
        <f>IF(RaceIgnoreSrc,TRUE,OR(HRMM,HRRotD))</f>
        <v>1</v>
      </c>
      <c r="BC214" s="2"/>
      <c r="BD214" s="2" t="b">
        <f t="shared" si="35"/>
        <v>1</v>
      </c>
      <c r="BE214" s="11">
        <f t="shared" si="31"/>
        <v>138</v>
      </c>
      <c r="BF214" s="2">
        <f t="shared" si="32"/>
        <v>311</v>
      </c>
      <c r="BG214" s="12" t="str">
        <f t="shared" si="33"/>
        <v>Wildren [PlH]</v>
      </c>
      <c r="BH214" s="1" t="str">
        <f t="shared" si="29"/>
        <v/>
      </c>
      <c r="BI214" s="1"/>
      <c r="BJ214" s="11" t="s">
        <v>1206</v>
      </c>
      <c r="BK214" s="2" t="s">
        <v>785</v>
      </c>
      <c r="BL214" s="2">
        <f>IF('Race Info'!$BK$124=$BK214,BL213+1,BL213)</f>
        <v>146</v>
      </c>
      <c r="BM214" s="12" t="str">
        <f t="shared" si="30"/>
        <v/>
      </c>
      <c r="BN214" s="1"/>
      <c r="BO214" s="1"/>
      <c r="BP214" s="1"/>
      <c r="BQ214" s="1"/>
      <c r="BR214" s="1"/>
      <c r="BS214" s="1"/>
    </row>
    <row r="215" spans="1:71" ht="12.75" x14ac:dyDescent="0.2">
      <c r="A215" s="11" t="s">
        <v>1207</v>
      </c>
      <c r="B215" s="2"/>
      <c r="C215" s="2" t="s">
        <v>101</v>
      </c>
      <c r="D215" s="2" t="s">
        <v>137</v>
      </c>
      <c r="E215" s="2"/>
      <c r="F215" s="2"/>
      <c r="G215" s="2">
        <v>20</v>
      </c>
      <c r="H215" s="2"/>
      <c r="I215" s="2"/>
      <c r="J215" s="2"/>
      <c r="K215" s="2"/>
      <c r="L215" s="2"/>
      <c r="M215" s="2"/>
      <c r="N215" s="2"/>
      <c r="O215" s="2"/>
      <c r="P215" s="2"/>
      <c r="Q215" s="2"/>
      <c r="R215" s="2"/>
      <c r="S215" s="2"/>
      <c r="T215" s="2">
        <v>60</v>
      </c>
      <c r="U215" s="5"/>
      <c r="V215" s="2"/>
      <c r="W215" s="2"/>
      <c r="X215" s="2"/>
      <c r="Y215" s="2"/>
      <c r="Z215" s="2"/>
      <c r="AA215" s="5"/>
      <c r="AB215" s="5"/>
      <c r="AC215" s="5"/>
      <c r="AD215" s="2"/>
      <c r="AE215" s="2"/>
      <c r="AF215" s="2">
        <v>2</v>
      </c>
      <c r="AG215" s="2">
        <v>-2</v>
      </c>
      <c r="AH215" s="2"/>
      <c r="AI215" s="2"/>
      <c r="AJ215" s="2" t="s">
        <v>1086</v>
      </c>
      <c r="AK215" s="2"/>
      <c r="AL215" s="2" t="s">
        <v>508</v>
      </c>
      <c r="AM215" s="2" t="s">
        <v>1208</v>
      </c>
      <c r="AN215" s="2"/>
      <c r="AO215" s="5"/>
      <c r="AP215" s="2"/>
      <c r="AQ215" s="2" t="s">
        <v>186</v>
      </c>
      <c r="AR215" s="2" t="s">
        <v>509</v>
      </c>
      <c r="AS215" s="2" t="s">
        <v>531</v>
      </c>
      <c r="AT215" s="2" t="s">
        <v>1209</v>
      </c>
      <c r="AU215" s="5"/>
      <c r="AV215" s="2" t="b">
        <f t="shared" si="34"/>
        <v>1</v>
      </c>
      <c r="AX215" s="2" t="b">
        <v>0</v>
      </c>
      <c r="AY215" s="2" t="s">
        <v>950</v>
      </c>
      <c r="AZ215" s="2">
        <v>11</v>
      </c>
      <c r="BA215" s="2"/>
      <c r="BB215" s="2" t="b">
        <f>IF(RaceIgnoreSrc,TRUE,HROA)</f>
        <v>0</v>
      </c>
      <c r="BC215" s="2"/>
      <c r="BD215" s="2" t="b">
        <f t="shared" si="35"/>
        <v>0</v>
      </c>
      <c r="BE215" s="11">
        <f t="shared" si="31"/>
        <v>138</v>
      </c>
      <c r="BF215" s="2">
        <f t="shared" si="32"/>
        <v>312</v>
      </c>
      <c r="BG215" s="12" t="str">
        <f t="shared" si="33"/>
        <v>Windblade, Windrazor [MM4]</v>
      </c>
      <c r="BH215" s="1"/>
      <c r="BI215" s="1"/>
      <c r="BJ215" s="11" t="s">
        <v>1210</v>
      </c>
      <c r="BK215" s="2" t="s">
        <v>851</v>
      </c>
      <c r="BL215" s="2">
        <f>IF('Race Info'!$BK$124=$BK215,BL214+1,BL214)</f>
        <v>146</v>
      </c>
      <c r="BM215" s="12" t="str">
        <f t="shared" si="30"/>
        <v/>
      </c>
      <c r="BN215" s="1"/>
      <c r="BO215" s="1"/>
      <c r="BP215" s="1"/>
      <c r="BQ215" s="1"/>
      <c r="BR215" s="1"/>
      <c r="BS215" s="1"/>
    </row>
    <row r="216" spans="1:71" ht="12.75" x14ac:dyDescent="0.2">
      <c r="A216" s="11" t="s">
        <v>1211</v>
      </c>
      <c r="B216" s="2"/>
      <c r="C216" s="2" t="s">
        <v>65</v>
      </c>
      <c r="D216" s="2" t="s">
        <v>137</v>
      </c>
      <c r="E216" s="2" t="s">
        <v>61</v>
      </c>
      <c r="F216" s="2"/>
      <c r="G216" s="2">
        <v>30</v>
      </c>
      <c r="H216" s="2"/>
      <c r="I216" s="2"/>
      <c r="J216" s="2"/>
      <c r="K216" s="2"/>
      <c r="L216" s="2"/>
      <c r="M216" s="2"/>
      <c r="N216" s="2"/>
      <c r="O216" s="2"/>
      <c r="P216" s="2" t="s">
        <v>61</v>
      </c>
      <c r="Q216" s="2"/>
      <c r="R216" s="2"/>
      <c r="S216" s="2"/>
      <c r="T216" s="2"/>
      <c r="U216" s="5"/>
      <c r="V216" s="2"/>
      <c r="W216" s="2" t="s">
        <v>61</v>
      </c>
      <c r="X216" s="2" t="s">
        <v>61</v>
      </c>
      <c r="Y216" s="2"/>
      <c r="Z216" s="2"/>
      <c r="AA216" s="5"/>
      <c r="AB216" s="5"/>
      <c r="AC216" s="5"/>
      <c r="AD216" s="2"/>
      <c r="AE216" s="2"/>
      <c r="AF216" s="2">
        <v>2</v>
      </c>
      <c r="AG216" s="2"/>
      <c r="AH216" s="2"/>
      <c r="AI216" s="2">
        <v>-2</v>
      </c>
      <c r="AJ216" s="2"/>
      <c r="AK216" s="2"/>
      <c r="AL216" s="2" t="s">
        <v>1212</v>
      </c>
      <c r="AM216" s="2" t="s">
        <v>1213</v>
      </c>
      <c r="AN216" s="2"/>
      <c r="AO216" s="5"/>
      <c r="AP216" s="2"/>
      <c r="AQ216" s="2" t="s">
        <v>166</v>
      </c>
      <c r="AR216" s="2" t="s">
        <v>61</v>
      </c>
      <c r="AS216" s="2" t="s">
        <v>61</v>
      </c>
      <c r="AT216" s="2" t="s">
        <v>61</v>
      </c>
      <c r="AU216" s="5"/>
      <c r="AV216" s="2" t="b">
        <f t="shared" si="34"/>
        <v>1</v>
      </c>
      <c r="AX216" s="2" t="b">
        <v>1</v>
      </c>
      <c r="AY216" s="2" t="s">
        <v>472</v>
      </c>
      <c r="AZ216" s="2"/>
      <c r="BA216" s="2" t="s">
        <v>61</v>
      </c>
      <c r="BB216" s="2" t="b">
        <f>IF(RaceIgnoreSrc,TRUE,HRChR)</f>
        <v>0</v>
      </c>
      <c r="BC216" s="2"/>
      <c r="BD216" s="2" t="b">
        <f t="shared" si="35"/>
        <v>0</v>
      </c>
      <c r="BE216" s="11">
        <f t="shared" si="31"/>
        <v>138</v>
      </c>
      <c r="BF216" s="2">
        <f t="shared" si="32"/>
        <v>313</v>
      </c>
      <c r="BG216" s="12" t="str">
        <f t="shared" si="33"/>
        <v>Windblade, Windscythe [MM4]</v>
      </c>
      <c r="BH216" s="1" t="str">
        <f t="shared" si="29"/>
        <v/>
      </c>
      <c r="BI216" s="1"/>
      <c r="BJ216" s="11" t="s">
        <v>1214</v>
      </c>
      <c r="BK216" s="2" t="s">
        <v>785</v>
      </c>
      <c r="BL216" s="2">
        <f>IF('Race Info'!$BK$124=$BK216,BL215+1,BL215)</f>
        <v>146</v>
      </c>
      <c r="BM216" s="12" t="str">
        <f t="shared" si="30"/>
        <v/>
      </c>
      <c r="BN216" s="1"/>
      <c r="BO216" s="1"/>
      <c r="BP216" s="1"/>
      <c r="BQ216" s="1"/>
      <c r="BR216" s="1"/>
      <c r="BS216" s="1"/>
    </row>
    <row r="217" spans="1:71" ht="12.75" x14ac:dyDescent="0.2">
      <c r="A217" s="11" t="s">
        <v>1215</v>
      </c>
      <c r="B217" s="2"/>
      <c r="C217" s="2" t="s">
        <v>65</v>
      </c>
      <c r="D217" s="2" t="s">
        <v>66</v>
      </c>
      <c r="E217" s="2" t="s">
        <v>149</v>
      </c>
      <c r="F217" s="2">
        <v>2</v>
      </c>
      <c r="G217" s="2">
        <v>20</v>
      </c>
      <c r="H217" s="2"/>
      <c r="I217" s="2"/>
      <c r="J217" s="2"/>
      <c r="K217" s="2"/>
      <c r="L217" s="2">
        <v>50</v>
      </c>
      <c r="M217" s="2">
        <v>6</v>
      </c>
      <c r="N217" s="2" t="s">
        <v>355</v>
      </c>
      <c r="O217" s="2"/>
      <c r="P217" s="2" t="s">
        <v>61</v>
      </c>
      <c r="Q217" s="2"/>
      <c r="R217" s="2"/>
      <c r="S217" s="2"/>
      <c r="T217" s="2"/>
      <c r="U217" s="5"/>
      <c r="V217" s="2" t="s">
        <v>1216</v>
      </c>
      <c r="W217" s="2" t="s">
        <v>61</v>
      </c>
      <c r="X217" s="2" t="s">
        <v>1217</v>
      </c>
      <c r="Y217" s="2"/>
      <c r="Z217" s="2"/>
      <c r="AA217" s="5"/>
      <c r="AB217" s="5"/>
      <c r="AC217" s="5"/>
      <c r="AD217" s="2">
        <v>2</v>
      </c>
      <c r="AE217" s="2"/>
      <c r="AF217" s="2">
        <v>2</v>
      </c>
      <c r="AG217" s="2">
        <v>2</v>
      </c>
      <c r="AH217" s="2">
        <v>2</v>
      </c>
      <c r="AI217" s="2">
        <v>-2</v>
      </c>
      <c r="AJ217" s="2" t="s">
        <v>1218</v>
      </c>
      <c r="AK217" s="2" t="s">
        <v>490</v>
      </c>
      <c r="AL217" s="2" t="s">
        <v>1219</v>
      </c>
      <c r="AM217" s="2" t="s">
        <v>1220</v>
      </c>
      <c r="AN217" s="2">
        <v>2</v>
      </c>
      <c r="AO217" s="5"/>
      <c r="AP217" s="2">
        <v>3</v>
      </c>
      <c r="AQ217" s="2" t="s">
        <v>140</v>
      </c>
      <c r="AR217" s="2" t="s">
        <v>61</v>
      </c>
      <c r="AS217" s="2" t="s">
        <v>61</v>
      </c>
      <c r="AT217" s="2" t="s">
        <v>61</v>
      </c>
      <c r="AU217" s="5"/>
      <c r="AV217" s="2" t="b">
        <f t="shared" si="34"/>
        <v>1</v>
      </c>
      <c r="AX217" s="2" t="b">
        <v>1</v>
      </c>
      <c r="AY217" s="2" t="s">
        <v>121</v>
      </c>
      <c r="AZ217" s="2">
        <v>163</v>
      </c>
      <c r="BA217" s="2" t="s">
        <v>61</v>
      </c>
      <c r="BB217" s="2" t="b">
        <f>IF(RaceIgnoreSrc,TRUE,HRMM)</f>
        <v>1</v>
      </c>
      <c r="BC217" s="2"/>
      <c r="BD217" s="2" t="b">
        <f t="shared" si="35"/>
        <v>1</v>
      </c>
      <c r="BE217" s="11">
        <f t="shared" si="31"/>
        <v>139</v>
      </c>
      <c r="BF217" s="2">
        <f t="shared" si="32"/>
        <v>315</v>
      </c>
      <c r="BG217" s="12" t="str">
        <f t="shared" si="33"/>
        <v>Wispling [FF]</v>
      </c>
      <c r="BH217" s="1" t="str">
        <f t="shared" si="29"/>
        <v/>
      </c>
      <c r="BI217" s="1"/>
      <c r="BJ217" s="11" t="s">
        <v>1221</v>
      </c>
      <c r="BK217" s="2" t="s">
        <v>785</v>
      </c>
      <c r="BL217" s="2">
        <f>IF('Race Info'!$BK$124=$BK217,BL216+1,BL216)</f>
        <v>146</v>
      </c>
      <c r="BM217" s="12" t="str">
        <f t="shared" si="30"/>
        <v/>
      </c>
      <c r="BN217" s="1"/>
      <c r="BO217" s="1"/>
      <c r="BP217" s="1"/>
      <c r="BQ217" s="1"/>
      <c r="BR217" s="1"/>
      <c r="BS217" s="1"/>
    </row>
    <row r="218" spans="1:71" ht="12.75" x14ac:dyDescent="0.2">
      <c r="A218" s="11" t="s">
        <v>1222</v>
      </c>
      <c r="B218" s="2"/>
      <c r="C218" s="2" t="s">
        <v>65</v>
      </c>
      <c r="D218" s="2" t="s">
        <v>66</v>
      </c>
      <c r="E218" s="2"/>
      <c r="F218" s="2">
        <v>4</v>
      </c>
      <c r="G218" s="2">
        <v>20</v>
      </c>
      <c r="H218" s="2"/>
      <c r="I218" s="2"/>
      <c r="J218" s="2">
        <v>50</v>
      </c>
      <c r="K218" s="2" t="str">
        <f>IF(FtImprovedFlight,"perfect","good")</f>
        <v>good</v>
      </c>
      <c r="L218" s="2"/>
      <c r="M218" s="2">
        <v>2</v>
      </c>
      <c r="N218" s="2" t="s">
        <v>1196</v>
      </c>
      <c r="O218" s="2"/>
      <c r="P218" s="2" t="s">
        <v>61</v>
      </c>
      <c r="Q218" s="2"/>
      <c r="R218" s="2"/>
      <c r="S218" s="2"/>
      <c r="T218" s="2">
        <v>60</v>
      </c>
      <c r="U218" s="5"/>
      <c r="V218" s="2"/>
      <c r="W218" s="2" t="s">
        <v>61</v>
      </c>
      <c r="X218" s="2" t="s">
        <v>61</v>
      </c>
      <c r="Y218" s="2"/>
      <c r="Z218" s="2"/>
      <c r="AA218" s="5"/>
      <c r="AB218" s="5"/>
      <c r="AC218" s="5"/>
      <c r="AD218" s="2">
        <v>-2</v>
      </c>
      <c r="AE218" s="2">
        <v>6</v>
      </c>
      <c r="AF218" s="2"/>
      <c r="AG218" s="2"/>
      <c r="AH218" s="2">
        <v>2</v>
      </c>
      <c r="AI218" s="2"/>
      <c r="AJ218" s="2" t="s">
        <v>1223</v>
      </c>
      <c r="AK218" s="2"/>
      <c r="AL218" s="2" t="s">
        <v>1224</v>
      </c>
      <c r="AM218" s="2" t="s">
        <v>1225</v>
      </c>
      <c r="AN218" s="2">
        <v>2</v>
      </c>
      <c r="AO218" s="5"/>
      <c r="AP218" s="2">
        <v>3</v>
      </c>
      <c r="AQ218" s="2" t="s">
        <v>451</v>
      </c>
      <c r="AR218" s="2" t="s">
        <v>61</v>
      </c>
      <c r="AS218" s="2" t="s">
        <v>61</v>
      </c>
      <c r="AT218" s="2" t="s">
        <v>61</v>
      </c>
      <c r="AU218" s="5"/>
      <c r="AV218" s="2" t="b">
        <f t="shared" si="34"/>
        <v>1</v>
      </c>
      <c r="AX218" s="2" t="b">
        <v>1</v>
      </c>
      <c r="AY218" s="2" t="s">
        <v>316</v>
      </c>
      <c r="AZ218" s="2"/>
      <c r="BA218" s="2" t="s">
        <v>61</v>
      </c>
      <c r="BB218" s="2" t="b">
        <f>IF(RaceIgnoreSrc,TRUE,HRBoK)</f>
        <v>0</v>
      </c>
      <c r="BC218" s="2"/>
      <c r="BD218" s="2" t="b">
        <f t="shared" si="35"/>
        <v>0</v>
      </c>
      <c r="BE218" s="11">
        <f t="shared" si="31"/>
        <v>139</v>
      </c>
      <c r="BF218" s="2">
        <f t="shared" si="32"/>
        <v>316</v>
      </c>
      <c r="BG218" s="12" t="str">
        <f t="shared" si="33"/>
        <v>Witchknife [MM3]</v>
      </c>
      <c r="BH218" s="1" t="str">
        <f t="shared" si="29"/>
        <v/>
      </c>
      <c r="BI218" s="1"/>
      <c r="BJ218" s="11" t="s">
        <v>1226</v>
      </c>
      <c r="BK218" s="2" t="s">
        <v>785</v>
      </c>
      <c r="BL218" s="2">
        <f>IF('Race Info'!$BK$124=$BK218,BL217+1,BL217)</f>
        <v>146</v>
      </c>
      <c r="BM218" s="12" t="str">
        <f t="shared" si="30"/>
        <v/>
      </c>
      <c r="BN218" s="1"/>
      <c r="BO218" s="1"/>
      <c r="BP218" s="1"/>
      <c r="BQ218" s="1"/>
      <c r="BR218" s="1"/>
      <c r="BS218" s="1"/>
    </row>
    <row r="219" spans="1:71" ht="12.75" x14ac:dyDescent="0.2">
      <c r="A219" s="11" t="s">
        <v>1227</v>
      </c>
      <c r="B219" s="2"/>
      <c r="C219" s="2" t="s">
        <v>65</v>
      </c>
      <c r="D219" s="2" t="s">
        <v>77</v>
      </c>
      <c r="E219" s="2" t="s">
        <v>192</v>
      </c>
      <c r="F219" s="2">
        <v>8</v>
      </c>
      <c r="G219" s="2">
        <v>30</v>
      </c>
      <c r="H219" s="2"/>
      <c r="I219" s="2"/>
      <c r="J219" s="2"/>
      <c r="K219" s="2"/>
      <c r="L219" s="2"/>
      <c r="M219" s="2">
        <v>8</v>
      </c>
      <c r="N219" s="2" t="s">
        <v>1228</v>
      </c>
      <c r="O219" s="2"/>
      <c r="P219" s="2"/>
      <c r="Q219" s="2"/>
      <c r="R219" s="2"/>
      <c r="S219" s="2"/>
      <c r="T219" s="2">
        <v>60</v>
      </c>
      <c r="U219" s="5"/>
      <c r="V219" s="2" t="s">
        <v>162</v>
      </c>
      <c r="W219" s="2"/>
      <c r="X219" s="2"/>
      <c r="Y219" s="2">
        <v>18</v>
      </c>
      <c r="Z219" s="2" t="s">
        <v>1229</v>
      </c>
      <c r="AA219" s="5"/>
      <c r="AB219" s="5"/>
      <c r="AC219" s="5"/>
      <c r="AD219" s="2">
        <v>4</v>
      </c>
      <c r="AE219" s="2">
        <v>4</v>
      </c>
      <c r="AF219" s="2">
        <v>4</v>
      </c>
      <c r="AG219" s="2">
        <v>-4</v>
      </c>
      <c r="AH219" s="2"/>
      <c r="AI219" s="2">
        <v>2</v>
      </c>
      <c r="AJ219" s="2" t="s">
        <v>1230</v>
      </c>
      <c r="AK219" s="2"/>
      <c r="AL219" s="2" t="s">
        <v>1105</v>
      </c>
      <c r="AM219" s="2"/>
      <c r="AN219" s="2">
        <v>6</v>
      </c>
      <c r="AO219" s="5"/>
      <c r="AP219" s="2">
        <v>6</v>
      </c>
      <c r="AQ219" s="2"/>
      <c r="AR219" s="2"/>
      <c r="AS219" s="2"/>
      <c r="AT219" s="2"/>
      <c r="AU219" s="5"/>
      <c r="AV219" s="2" t="b">
        <f t="shared" si="34"/>
        <v>1</v>
      </c>
      <c r="AX219" s="2" t="b">
        <v>0</v>
      </c>
      <c r="AY219" s="2" t="s">
        <v>121</v>
      </c>
      <c r="AZ219" s="2"/>
      <c r="BA219" s="2"/>
      <c r="BB219" s="2" t="b">
        <f>IF(RaceIgnoreSrc,TRUE,HRMM)</f>
        <v>1</v>
      </c>
      <c r="BC219" s="2"/>
      <c r="BD219" s="2" t="b">
        <f t="shared" si="35"/>
        <v>1</v>
      </c>
      <c r="BE219" s="11">
        <f t="shared" si="31"/>
        <v>140</v>
      </c>
      <c r="BF219" s="2">
        <f t="shared" si="32"/>
        <v>317</v>
      </c>
      <c r="BG219" s="12" t="str">
        <f t="shared" si="33"/>
        <v>Xeph [XPH]</v>
      </c>
      <c r="BH219" s="1" t="str">
        <f t="shared" si="29"/>
        <v/>
      </c>
      <c r="BI219" s="1"/>
      <c r="BJ219" s="11" t="s">
        <v>1231</v>
      </c>
      <c r="BK219" s="2" t="s">
        <v>851</v>
      </c>
      <c r="BL219" s="2">
        <f>IF('Race Info'!$BK$124=$BK219,BL218+1,BL218)</f>
        <v>146</v>
      </c>
      <c r="BM219" s="12" t="str">
        <f t="shared" si="30"/>
        <v/>
      </c>
      <c r="BN219" s="1"/>
      <c r="BO219" s="1"/>
      <c r="BP219" s="1"/>
      <c r="BQ219" s="1"/>
      <c r="BR219" s="1"/>
      <c r="BS219" s="1"/>
    </row>
    <row r="220" spans="1:71" ht="12.75" x14ac:dyDescent="0.2">
      <c r="A220" s="11" t="s">
        <v>1232</v>
      </c>
      <c r="B220" s="2"/>
      <c r="C220" s="2" t="s">
        <v>65</v>
      </c>
      <c r="D220" s="2" t="s">
        <v>137</v>
      </c>
      <c r="E220" s="2" t="s">
        <v>683</v>
      </c>
      <c r="F220" s="2">
        <v>2</v>
      </c>
      <c r="G220" s="2">
        <v>30</v>
      </c>
      <c r="H220" s="2"/>
      <c r="I220" s="2"/>
      <c r="J220" s="2"/>
      <c r="K220" s="2"/>
      <c r="L220" s="2"/>
      <c r="M220" s="2">
        <v>5</v>
      </c>
      <c r="N220" s="2" t="s">
        <v>419</v>
      </c>
      <c r="O220" s="2"/>
      <c r="P220" s="2" t="s">
        <v>61</v>
      </c>
      <c r="Q220" s="2"/>
      <c r="R220" s="2"/>
      <c r="S220" s="2"/>
      <c r="T220" s="2"/>
      <c r="U220" s="5"/>
      <c r="V220" s="2"/>
      <c r="W220" s="2" t="s">
        <v>61</v>
      </c>
      <c r="X220" s="2" t="s">
        <v>61</v>
      </c>
      <c r="Y220" s="2"/>
      <c r="Z220" s="2"/>
      <c r="AA220" s="5"/>
      <c r="AB220" s="5"/>
      <c r="AC220" s="5"/>
      <c r="AD220" s="2">
        <v>2</v>
      </c>
      <c r="AE220" s="2"/>
      <c r="AF220" s="2">
        <v>2</v>
      </c>
      <c r="AG220" s="2">
        <v>-2</v>
      </c>
      <c r="AH220" s="2"/>
      <c r="AI220" s="2"/>
      <c r="AJ220" s="2" t="s">
        <v>1233</v>
      </c>
      <c r="AK220" s="2"/>
      <c r="AL220" s="2" t="s">
        <v>345</v>
      </c>
      <c r="AM220" s="2" t="s">
        <v>1234</v>
      </c>
      <c r="AN220" s="2">
        <v>1</v>
      </c>
      <c r="AO220" s="5"/>
      <c r="AP220" s="2">
        <v>1</v>
      </c>
      <c r="AQ220" s="2" t="s">
        <v>108</v>
      </c>
      <c r="AR220" s="2" t="s">
        <v>61</v>
      </c>
      <c r="AS220" s="2" t="s">
        <v>61</v>
      </c>
      <c r="AT220" s="2" t="s">
        <v>61</v>
      </c>
      <c r="AU220" s="5"/>
      <c r="AV220" s="2" t="b">
        <f t="shared" si="34"/>
        <v>1</v>
      </c>
      <c r="AX220" s="2" t="b">
        <v>1</v>
      </c>
      <c r="AY220" s="2" t="s">
        <v>121</v>
      </c>
      <c r="AZ220" s="2">
        <v>169</v>
      </c>
      <c r="BA220" s="2" t="s">
        <v>72</v>
      </c>
      <c r="BB220" s="2" t="b">
        <f>IF(RaceIgnoreSrc,TRUE,OR(HRMM,HRRoF))</f>
        <v>1</v>
      </c>
      <c r="BC220" s="2"/>
      <c r="BD220" s="2" t="b">
        <f t="shared" si="35"/>
        <v>1</v>
      </c>
      <c r="BE220" s="11">
        <f t="shared" si="31"/>
        <v>141</v>
      </c>
      <c r="BF220" s="2">
        <f t="shared" si="32"/>
        <v>318</v>
      </c>
      <c r="BG220" s="12" t="str">
        <f t="shared" si="33"/>
        <v>Yak Folk [MM2]</v>
      </c>
      <c r="BH220" s="1" t="str">
        <f t="shared" si="29"/>
        <v/>
      </c>
      <c r="BI220" s="1"/>
      <c r="BJ220" s="11" t="s">
        <v>1235</v>
      </c>
      <c r="BK220" s="2" t="s">
        <v>787</v>
      </c>
      <c r="BL220" s="2">
        <f>IF('Race Info'!$BK$124=$BK220,BL219+1,BL219)</f>
        <v>147</v>
      </c>
      <c r="BM220" s="12" t="str">
        <f t="shared" si="30"/>
        <v/>
      </c>
      <c r="BN220" s="1"/>
      <c r="BO220" s="1"/>
      <c r="BP220" s="1"/>
      <c r="BQ220" s="1"/>
      <c r="BR220" s="1"/>
      <c r="BS220" s="1"/>
    </row>
    <row r="221" spans="1:71" ht="12.75" x14ac:dyDescent="0.2">
      <c r="A221" s="11" t="s">
        <v>1236</v>
      </c>
      <c r="B221" s="2"/>
      <c r="C221" s="2" t="s">
        <v>93</v>
      </c>
      <c r="D221" s="2" t="s">
        <v>66</v>
      </c>
      <c r="E221" s="2" t="s">
        <v>683</v>
      </c>
      <c r="F221" s="2">
        <v>3</v>
      </c>
      <c r="G221" s="2">
        <v>40</v>
      </c>
      <c r="H221" s="2"/>
      <c r="I221" s="2"/>
      <c r="J221" s="2"/>
      <c r="K221" s="2"/>
      <c r="L221" s="2"/>
      <c r="M221" s="2">
        <v>7</v>
      </c>
      <c r="N221" s="2" t="s">
        <v>419</v>
      </c>
      <c r="O221" s="2"/>
      <c r="P221" s="2" t="s">
        <v>61</v>
      </c>
      <c r="Q221" s="2"/>
      <c r="R221" s="2"/>
      <c r="S221" s="2"/>
      <c r="T221" s="2">
        <v>60</v>
      </c>
      <c r="U221" s="5"/>
      <c r="V221" s="2"/>
      <c r="W221" s="2" t="s">
        <v>61</v>
      </c>
      <c r="X221" s="2" t="s">
        <v>1237</v>
      </c>
      <c r="Y221" s="2"/>
      <c r="Z221" s="2"/>
      <c r="AA221" s="5"/>
      <c r="AB221" s="5"/>
      <c r="AC221" s="5"/>
      <c r="AD221" s="2">
        <v>8</v>
      </c>
      <c r="AE221" s="2"/>
      <c r="AF221" s="2">
        <v>4</v>
      </c>
      <c r="AG221" s="2">
        <v>-2</v>
      </c>
      <c r="AH221" s="2"/>
      <c r="AI221" s="2">
        <v>-4</v>
      </c>
      <c r="AJ221" s="2" t="s">
        <v>1238</v>
      </c>
      <c r="AK221" s="2"/>
      <c r="AL221" s="2" t="s">
        <v>458</v>
      </c>
      <c r="AM221" s="2"/>
      <c r="AN221" s="2">
        <v>3</v>
      </c>
      <c r="AO221" s="5"/>
      <c r="AP221" s="2">
        <v>3</v>
      </c>
      <c r="AQ221" s="2" t="s">
        <v>186</v>
      </c>
      <c r="AR221" s="2" t="s">
        <v>61</v>
      </c>
      <c r="AS221" s="2" t="s">
        <v>61</v>
      </c>
      <c r="AT221" s="2" t="s">
        <v>61</v>
      </c>
      <c r="AU221" s="5"/>
      <c r="AV221" s="2" t="b">
        <f t="shared" si="34"/>
        <v>1</v>
      </c>
      <c r="AX221" s="2" t="b">
        <v>1</v>
      </c>
      <c r="AY221" s="2" t="s">
        <v>133</v>
      </c>
      <c r="AZ221" s="2">
        <v>95</v>
      </c>
      <c r="BA221" s="2" t="s">
        <v>61</v>
      </c>
      <c r="BB221" s="2" t="b">
        <f>IF(RaceIgnoreSrc,TRUE,HRMM3)</f>
        <v>1</v>
      </c>
      <c r="BC221" s="2"/>
      <c r="BD221" s="2" t="b">
        <f t="shared" si="35"/>
        <v>1</v>
      </c>
      <c r="BE221" s="11">
        <f t="shared" si="31"/>
        <v>142</v>
      </c>
      <c r="BF221" s="2">
        <f t="shared" si="32"/>
        <v>319</v>
      </c>
      <c r="BG221" s="12" t="str">
        <f t="shared" si="33"/>
        <v>Yuan-ti, Anathema [FF]</v>
      </c>
      <c r="BH221" s="1" t="str">
        <f t="shared" si="29"/>
        <v/>
      </c>
      <c r="BI221" s="1"/>
      <c r="BJ221" s="11" t="s">
        <v>1239</v>
      </c>
      <c r="BK221" s="2" t="s">
        <v>851</v>
      </c>
      <c r="BL221" s="2">
        <f>IF('Race Info'!$BK$124=$BK221,BL220+1,BL220)</f>
        <v>147</v>
      </c>
      <c r="BM221" s="12" t="str">
        <f t="shared" si="30"/>
        <v/>
      </c>
      <c r="BN221" s="1"/>
      <c r="BO221" s="1"/>
      <c r="BP221" s="1"/>
      <c r="BQ221" s="1"/>
      <c r="BR221" s="1"/>
      <c r="BS221" s="1"/>
    </row>
    <row r="222" spans="1:71" ht="12.75" x14ac:dyDescent="0.2">
      <c r="A222" s="11" t="s">
        <v>1240</v>
      </c>
      <c r="B222" s="2"/>
      <c r="C222" s="2" t="s">
        <v>101</v>
      </c>
      <c r="D222" s="2" t="s">
        <v>137</v>
      </c>
      <c r="E222" s="2" t="s">
        <v>683</v>
      </c>
      <c r="F222" s="2"/>
      <c r="G222" s="2">
        <v>30</v>
      </c>
      <c r="H222" s="2"/>
      <c r="I222" s="2"/>
      <c r="J222" s="2"/>
      <c r="K222" s="2"/>
      <c r="L222" s="2"/>
      <c r="M222" s="2">
        <v>3</v>
      </c>
      <c r="N222" s="2" t="s">
        <v>419</v>
      </c>
      <c r="O222" s="2"/>
      <c r="P222" s="2" t="s">
        <v>61</v>
      </c>
      <c r="Q222" s="2"/>
      <c r="R222" s="2"/>
      <c r="S222" s="2" t="s">
        <v>115</v>
      </c>
      <c r="T222" s="2"/>
      <c r="U222" s="5"/>
      <c r="V222" s="2"/>
      <c r="W222" s="2" t="s">
        <v>61</v>
      </c>
      <c r="X222" s="2" t="s">
        <v>61</v>
      </c>
      <c r="Y222" s="2"/>
      <c r="Z222" s="2"/>
      <c r="AA222" s="5"/>
      <c r="AB222" s="5"/>
      <c r="AC222" s="5"/>
      <c r="AD222" s="2"/>
      <c r="AE222" s="2">
        <v>2</v>
      </c>
      <c r="AF222" s="2">
        <v>2</v>
      </c>
      <c r="AG222" s="2"/>
      <c r="AH222" s="2"/>
      <c r="AI222" s="2">
        <v>-2</v>
      </c>
      <c r="AJ222" s="2" t="s">
        <v>1241</v>
      </c>
      <c r="AK222" s="2" t="s">
        <v>1242</v>
      </c>
      <c r="AL222" s="2" t="s">
        <v>345</v>
      </c>
      <c r="AM222" s="2" t="s">
        <v>1243</v>
      </c>
      <c r="AN222" s="2">
        <v>1</v>
      </c>
      <c r="AO222" s="5"/>
      <c r="AP222" s="2">
        <v>1</v>
      </c>
      <c r="AQ222" s="2" t="s">
        <v>71</v>
      </c>
      <c r="AR222" s="2" t="s">
        <v>61</v>
      </c>
      <c r="AS222" s="2" t="s">
        <v>61</v>
      </c>
      <c r="AT222" s="2" t="s">
        <v>61</v>
      </c>
      <c r="AU222" s="5"/>
      <c r="AV222" s="2" t="b">
        <f t="shared" si="34"/>
        <v>1</v>
      </c>
      <c r="AX222" s="2" t="b">
        <v>1</v>
      </c>
      <c r="AY222" s="2" t="s">
        <v>133</v>
      </c>
      <c r="AZ222" s="2">
        <v>96</v>
      </c>
      <c r="BA222" s="2" t="s">
        <v>61</v>
      </c>
      <c r="BB222" s="2" t="b">
        <f>IF(RaceIgnoreSrc,TRUE,HRMM3)</f>
        <v>1</v>
      </c>
      <c r="BC222" s="2"/>
      <c r="BD222" s="2" t="b">
        <f t="shared" si="35"/>
        <v>1</v>
      </c>
      <c r="BE222" s="11">
        <f t="shared" si="31"/>
        <v>143</v>
      </c>
      <c r="BF222" s="2">
        <f t="shared" si="32"/>
        <v>320</v>
      </c>
      <c r="BG222" s="12" t="str">
        <f t="shared" si="33"/>
        <v>Yuan-Ti, Abomination [MM]</v>
      </c>
      <c r="BH222" s="1" t="str">
        <f t="shared" si="29"/>
        <v/>
      </c>
      <c r="BI222" s="1"/>
      <c r="BJ222" s="11" t="s">
        <v>1244</v>
      </c>
      <c r="BK222" s="2" t="s">
        <v>792</v>
      </c>
      <c r="BL222" s="2">
        <f>IF('Race Info'!$BK$124=$BK222,BL221+1,BL221)</f>
        <v>147</v>
      </c>
      <c r="BM222" s="12" t="str">
        <f t="shared" si="30"/>
        <v/>
      </c>
      <c r="BN222" s="1"/>
      <c r="BO222" s="1"/>
      <c r="BP222" s="1"/>
      <c r="BQ222" s="1"/>
      <c r="BR222" s="1"/>
      <c r="BS222" s="1"/>
    </row>
    <row r="223" spans="1:71" ht="12.75" x14ac:dyDescent="0.2">
      <c r="A223" s="11" t="s">
        <v>1245</v>
      </c>
      <c r="B223" s="2"/>
      <c r="C223" s="2" t="s">
        <v>65</v>
      </c>
      <c r="D223" s="2" t="s">
        <v>137</v>
      </c>
      <c r="E223" s="2" t="s">
        <v>1246</v>
      </c>
      <c r="F223" s="2">
        <v>2</v>
      </c>
      <c r="G223" s="2">
        <v>30</v>
      </c>
      <c r="H223" s="2"/>
      <c r="I223" s="2"/>
      <c r="J223" s="2"/>
      <c r="K223" s="2"/>
      <c r="L223" s="2"/>
      <c r="M223" s="2">
        <v>5</v>
      </c>
      <c r="N223" s="2" t="s">
        <v>419</v>
      </c>
      <c r="O223" s="2"/>
      <c r="P223" s="2" t="s">
        <v>61</v>
      </c>
      <c r="Q223" s="2"/>
      <c r="R223" s="2"/>
      <c r="S223" s="2"/>
      <c r="T223" s="2"/>
      <c r="U223" s="5"/>
      <c r="V223" s="2"/>
      <c r="W223" s="2" t="s">
        <v>61</v>
      </c>
      <c r="X223" s="2" t="s">
        <v>61</v>
      </c>
      <c r="Y223" s="2"/>
      <c r="Z223" s="2"/>
      <c r="AA223" s="5"/>
      <c r="AB223" s="5"/>
      <c r="AC223" s="5"/>
      <c r="AD223" s="2"/>
      <c r="AE223" s="2"/>
      <c r="AF223" s="2">
        <v>2</v>
      </c>
      <c r="AG223" s="2"/>
      <c r="AH223" s="2"/>
      <c r="AI223" s="2"/>
      <c r="AJ223" s="2" t="s">
        <v>1233</v>
      </c>
      <c r="AK223" s="2"/>
      <c r="AL223" s="2" t="s">
        <v>345</v>
      </c>
      <c r="AM223" s="2" t="s">
        <v>1234</v>
      </c>
      <c r="AN223" s="2">
        <v>1</v>
      </c>
      <c r="AO223" s="5"/>
      <c r="AP223" s="2">
        <v>1</v>
      </c>
      <c r="AQ223" s="2" t="s">
        <v>108</v>
      </c>
      <c r="AR223" s="2" t="s">
        <v>61</v>
      </c>
      <c r="AS223" s="2" t="s">
        <v>61</v>
      </c>
      <c r="AT223" s="2" t="s">
        <v>61</v>
      </c>
      <c r="AU223" s="5"/>
      <c r="AV223" s="2" t="b">
        <f t="shared" si="34"/>
        <v>1</v>
      </c>
      <c r="AX223" s="2" t="b">
        <v>1</v>
      </c>
      <c r="AY223" s="2" t="s">
        <v>535</v>
      </c>
      <c r="AZ223" s="2"/>
      <c r="BA223" s="2" t="s">
        <v>61</v>
      </c>
      <c r="BB223" s="2" t="b">
        <f>IF(RaceIgnoreSrc,TRUE,HRDrM)</f>
        <v>1</v>
      </c>
      <c r="BC223" s="2"/>
      <c r="BD223" s="2" t="b">
        <f t="shared" si="35"/>
        <v>1</v>
      </c>
      <c r="BE223" s="11">
        <f t="shared" si="31"/>
        <v>144</v>
      </c>
      <c r="BF223" s="2">
        <f t="shared" si="32"/>
        <v>321</v>
      </c>
      <c r="BG223" s="12" t="str">
        <f t="shared" si="33"/>
        <v>Yuan-Ti, Halfblood [MM]</v>
      </c>
      <c r="BH223" s="1" t="str">
        <f t="shared" si="29"/>
        <v/>
      </c>
      <c r="BI223" s="1"/>
      <c r="BJ223" s="11" t="s">
        <v>1247</v>
      </c>
      <c r="BK223" s="2" t="s">
        <v>787</v>
      </c>
      <c r="BL223" s="2">
        <f>IF('Race Info'!$BK$124=$BK223,BL222+1,BL222)</f>
        <v>148</v>
      </c>
      <c r="BM223" s="12" t="str">
        <f t="shared" si="30"/>
        <v/>
      </c>
      <c r="BN223" s="1"/>
      <c r="BO223" s="1"/>
      <c r="BP223" s="1"/>
      <c r="BQ223" s="1"/>
      <c r="BR223" s="1"/>
      <c r="BS223" s="1"/>
    </row>
    <row r="224" spans="1:71" ht="12.75" x14ac:dyDescent="0.2">
      <c r="A224" s="11" t="s">
        <v>1248</v>
      </c>
      <c r="B224" s="2"/>
      <c r="C224" s="2" t="s">
        <v>65</v>
      </c>
      <c r="D224" s="2" t="s">
        <v>137</v>
      </c>
      <c r="E224" s="2" t="s">
        <v>149</v>
      </c>
      <c r="F224" s="2">
        <v>2</v>
      </c>
      <c r="G224" s="2">
        <v>10</v>
      </c>
      <c r="H224" s="2"/>
      <c r="I224" s="2"/>
      <c r="J224" s="2"/>
      <c r="K224" s="2"/>
      <c r="L224" s="2">
        <v>60</v>
      </c>
      <c r="M224" s="2">
        <v>3</v>
      </c>
      <c r="N224" s="2"/>
      <c r="O224" s="2"/>
      <c r="P224" s="2" t="s">
        <v>61</v>
      </c>
      <c r="Q224" s="2"/>
      <c r="R224" s="2"/>
      <c r="S224" s="2"/>
      <c r="T224" s="2"/>
      <c r="U224" s="5"/>
      <c r="V224" s="2"/>
      <c r="W224" s="2" t="s">
        <v>61</v>
      </c>
      <c r="X224" s="2" t="s">
        <v>61</v>
      </c>
      <c r="Y224" s="2"/>
      <c r="Z224" s="2"/>
      <c r="AA224" s="5"/>
      <c r="AB224" s="5"/>
      <c r="AC224" s="5"/>
      <c r="AD224" s="2"/>
      <c r="AE224" s="2">
        <v>2</v>
      </c>
      <c r="AF224" s="2"/>
      <c r="AG224" s="2">
        <v>2</v>
      </c>
      <c r="AH224" s="2">
        <v>2</v>
      </c>
      <c r="AI224" s="2"/>
      <c r="AJ224" s="2" t="s">
        <v>1249</v>
      </c>
      <c r="AK224" s="2"/>
      <c r="AL224" s="2" t="s">
        <v>1250</v>
      </c>
      <c r="AM224" s="2"/>
      <c r="AN224" s="2"/>
      <c r="AO224" s="5"/>
      <c r="AP224" s="2">
        <v>1</v>
      </c>
      <c r="AQ224" s="2" t="s">
        <v>186</v>
      </c>
      <c r="AR224" s="2" t="s">
        <v>61</v>
      </c>
      <c r="AS224" s="2" t="s">
        <v>61</v>
      </c>
      <c r="AT224" s="2" t="s">
        <v>61</v>
      </c>
      <c r="AU224" s="5"/>
      <c r="AV224" s="2" t="b">
        <f t="shared" si="34"/>
        <v>1</v>
      </c>
      <c r="AX224" s="2" t="b">
        <v>1</v>
      </c>
      <c r="AY224" s="2" t="s">
        <v>121</v>
      </c>
      <c r="AZ224" s="2">
        <v>169</v>
      </c>
      <c r="BA224" s="2" t="s">
        <v>61</v>
      </c>
      <c r="BB224" s="2" t="b">
        <f>IF(RaceIgnoreSrc,TRUE,HRMM)</f>
        <v>1</v>
      </c>
      <c r="BC224" s="2"/>
      <c r="BD224" s="2" t="b">
        <f t="shared" si="35"/>
        <v>1</v>
      </c>
      <c r="BE224" s="11">
        <f t="shared" si="31"/>
        <v>145</v>
      </c>
      <c r="BF224" s="2">
        <f t="shared" si="32"/>
        <v>322</v>
      </c>
      <c r="BG224" s="12" t="str">
        <f t="shared" si="33"/>
        <v>Yuan-Ti, Pureblood [MM]</v>
      </c>
      <c r="BH224" s="1" t="str">
        <f t="shared" si="29"/>
        <v/>
      </c>
      <c r="BI224" s="1"/>
      <c r="BJ224" s="11" t="s">
        <v>1251</v>
      </c>
      <c r="BK224" s="2" t="s">
        <v>787</v>
      </c>
      <c r="BL224" s="2">
        <f>IF('Race Info'!$BK$124=$BK224,BL223+1,BL223)</f>
        <v>149</v>
      </c>
      <c r="BM224" s="12" t="str">
        <f t="shared" si="30"/>
        <v/>
      </c>
      <c r="BN224" s="1"/>
      <c r="BO224" s="1"/>
      <c r="BP224" s="1"/>
      <c r="BQ224" s="1"/>
      <c r="BR224" s="1"/>
      <c r="BS224" s="1"/>
    </row>
    <row r="225" spans="1:71" ht="12.75" x14ac:dyDescent="0.2">
      <c r="A225" s="11" t="s">
        <v>1252</v>
      </c>
      <c r="B225" s="2"/>
      <c r="C225" s="2" t="s">
        <v>93</v>
      </c>
      <c r="D225" s="2" t="s">
        <v>66</v>
      </c>
      <c r="E225" s="2"/>
      <c r="F225" s="2">
        <v>5</v>
      </c>
      <c r="G225" s="2">
        <v>30</v>
      </c>
      <c r="H225" s="2"/>
      <c r="I225" s="2"/>
      <c r="J225" s="2"/>
      <c r="K225" s="2"/>
      <c r="L225" s="2"/>
      <c r="M225" s="2">
        <v>4</v>
      </c>
      <c r="N225" s="2" t="s">
        <v>1253</v>
      </c>
      <c r="O225" s="2"/>
      <c r="P225" s="2" t="s">
        <v>61</v>
      </c>
      <c r="Q225" s="2"/>
      <c r="R225" s="2"/>
      <c r="S225" s="2"/>
      <c r="T225" s="2">
        <v>60</v>
      </c>
      <c r="U225" s="5"/>
      <c r="V225" s="2"/>
      <c r="W225" s="2" t="s">
        <v>61</v>
      </c>
      <c r="X225" s="2" t="s">
        <v>61</v>
      </c>
      <c r="Y225" s="2"/>
      <c r="Z225" s="2"/>
      <c r="AA225" s="5"/>
      <c r="AB225" s="5"/>
      <c r="AC225" s="5"/>
      <c r="AD225" s="2">
        <v>8</v>
      </c>
      <c r="AE225" s="2">
        <v>2</v>
      </c>
      <c r="AF225" s="2">
        <v>2</v>
      </c>
      <c r="AG225" s="2"/>
      <c r="AH225" s="2"/>
      <c r="AI225" s="2">
        <v>-2</v>
      </c>
      <c r="AJ225" s="2" t="s">
        <v>1254</v>
      </c>
      <c r="AK225" s="2"/>
      <c r="AL225" s="2" t="s">
        <v>1252</v>
      </c>
      <c r="AM225" s="2" t="s">
        <v>151</v>
      </c>
      <c r="AN225" s="2">
        <v>2</v>
      </c>
      <c r="AO225" s="5"/>
      <c r="AP225" s="2">
        <v>2</v>
      </c>
      <c r="AQ225" s="2" t="s">
        <v>71</v>
      </c>
      <c r="AR225" s="2" t="s">
        <v>61</v>
      </c>
      <c r="AS225" s="2" t="s">
        <v>61</v>
      </c>
      <c r="AT225" s="2" t="s">
        <v>61</v>
      </c>
      <c r="AU225" s="5"/>
      <c r="AV225" s="2" t="b">
        <f t="shared" si="34"/>
        <v>1</v>
      </c>
      <c r="AX225" s="2" t="b">
        <v>1</v>
      </c>
      <c r="AY225" s="2" t="s">
        <v>103</v>
      </c>
      <c r="AZ225" s="2">
        <v>144</v>
      </c>
      <c r="BA225" s="2" t="s">
        <v>1255</v>
      </c>
      <c r="BB225" s="2" t="b">
        <f>IF(RaceIgnoreSrc,TRUE,OR(HRMM2,HRSS))</f>
        <v>1</v>
      </c>
      <c r="BC225" s="2"/>
      <c r="BD225" s="2" t="b">
        <f t="shared" si="35"/>
        <v>1</v>
      </c>
      <c r="BE225" s="11">
        <f t="shared" si="31"/>
        <v>146</v>
      </c>
      <c r="BF225" s="2">
        <f t="shared" si="32"/>
        <v>323</v>
      </c>
      <c r="BG225" s="12" t="str">
        <f t="shared" si="33"/>
        <v>Yurian [FF]</v>
      </c>
      <c r="BH225" s="1" t="str">
        <f t="shared" si="29"/>
        <v/>
      </c>
      <c r="BI225" s="1"/>
      <c r="BJ225" s="11" t="s">
        <v>1256</v>
      </c>
      <c r="BK225" s="2" t="s">
        <v>851</v>
      </c>
      <c r="BL225" s="2">
        <f>IF('Race Info'!$BK$124=$BK225,BL224+1,BL224)</f>
        <v>149</v>
      </c>
      <c r="BM225" s="12" t="str">
        <f t="shared" si="30"/>
        <v/>
      </c>
      <c r="BN225" s="1"/>
      <c r="BO225" s="1"/>
      <c r="BP225" s="1"/>
      <c r="BQ225" s="1"/>
      <c r="BR225" s="1"/>
      <c r="BS225" s="1"/>
    </row>
    <row r="226" spans="1:71" ht="12.75" x14ac:dyDescent="0.2">
      <c r="A226" s="11" t="s">
        <v>1257</v>
      </c>
      <c r="B226" s="2"/>
      <c r="C226" s="2" t="s">
        <v>65</v>
      </c>
      <c r="D226" s="2" t="s">
        <v>77</v>
      </c>
      <c r="E226" s="2" t="s">
        <v>207</v>
      </c>
      <c r="F226" s="2">
        <v>2</v>
      </c>
      <c r="G226" s="2">
        <v>30</v>
      </c>
      <c r="H226" s="2"/>
      <c r="I226" s="2"/>
      <c r="J226" s="2"/>
      <c r="K226" s="2"/>
      <c r="L226" s="2"/>
      <c r="M226" s="2"/>
      <c r="N226" s="2" t="s">
        <v>61</v>
      </c>
      <c r="O226" s="2"/>
      <c r="P226" s="2" t="s">
        <v>1258</v>
      </c>
      <c r="Q226" s="2"/>
      <c r="R226" s="2"/>
      <c r="S226" s="2"/>
      <c r="T226" s="2"/>
      <c r="U226" s="5"/>
      <c r="V226" s="2"/>
      <c r="W226" s="2" t="s">
        <v>61</v>
      </c>
      <c r="X226" s="2" t="s">
        <v>61</v>
      </c>
      <c r="Y226" s="2"/>
      <c r="Z226" s="2"/>
      <c r="AA226" s="5"/>
      <c r="AB226" s="5"/>
      <c r="AC226" s="5"/>
      <c r="AD226" s="2">
        <v>2</v>
      </c>
      <c r="AE226" s="2">
        <v>-2</v>
      </c>
      <c r="AF226" s="2">
        <v>4</v>
      </c>
      <c r="AG226" s="2"/>
      <c r="AH226" s="2">
        <v>4</v>
      </c>
      <c r="AI226" s="2"/>
      <c r="AJ226" s="2" t="s">
        <v>1259</v>
      </c>
      <c r="AK226" s="2" t="s">
        <v>1143</v>
      </c>
      <c r="AL226" s="2" t="s">
        <v>1260</v>
      </c>
      <c r="AM226" s="2" t="s">
        <v>1261</v>
      </c>
      <c r="AN226" s="2">
        <v>2</v>
      </c>
      <c r="AO226" s="5"/>
      <c r="AP226" s="2">
        <v>2</v>
      </c>
      <c r="AQ226" s="2" t="s">
        <v>471</v>
      </c>
      <c r="AR226" s="2" t="s">
        <v>61</v>
      </c>
      <c r="AS226" s="2" t="s">
        <v>61</v>
      </c>
      <c r="AT226" s="2" t="s">
        <v>61</v>
      </c>
      <c r="AU226" s="5"/>
      <c r="AV226" s="2" t="b">
        <f t="shared" si="34"/>
        <v>1</v>
      </c>
      <c r="AX226" s="2" t="b">
        <v>1</v>
      </c>
      <c r="AY226" s="2" t="s">
        <v>133</v>
      </c>
      <c r="AZ226" s="2">
        <v>98</v>
      </c>
      <c r="BA226" s="2" t="s">
        <v>61</v>
      </c>
      <c r="BB226" s="2" t="b">
        <f>IF(RaceIgnoreSrc,TRUE,HRMM3)</f>
        <v>1</v>
      </c>
      <c r="BC226" s="2"/>
      <c r="BD226" s="2" t="b">
        <f t="shared" si="35"/>
        <v>1</v>
      </c>
      <c r="BE226" s="11">
        <f t="shared" si="31"/>
        <v>147</v>
      </c>
      <c r="BF226" s="2">
        <f t="shared" si="32"/>
        <v>324</v>
      </c>
      <c r="BG226" s="12" t="str">
        <f t="shared" si="33"/>
        <v>Zenythri [MM2]</v>
      </c>
      <c r="BH226" s="1" t="str">
        <f t="shared" si="29"/>
        <v>Disrupt Undead (Dc10), Light (At Will); Cure Light Wounds, Glitterdust (Dc12) (3/Day)</v>
      </c>
      <c r="BI226" s="1"/>
      <c r="BJ226" s="11" t="s">
        <v>1262</v>
      </c>
      <c r="BK226" s="2" t="s">
        <v>787</v>
      </c>
      <c r="BL226" s="2">
        <f>IF('Race Info'!$BK$124=$BK226,BL225+1,BL225)</f>
        <v>150</v>
      </c>
      <c r="BM226" s="12" t="str">
        <f t="shared" si="30"/>
        <v/>
      </c>
      <c r="BN226" s="1"/>
      <c r="BO226" s="1"/>
      <c r="BP226" s="1"/>
      <c r="BQ226" s="1"/>
      <c r="BR226" s="1"/>
      <c r="BS226" s="1"/>
    </row>
    <row r="227" spans="1:71" ht="12.75" x14ac:dyDescent="0.2">
      <c r="A227" s="11" t="s">
        <v>1263</v>
      </c>
      <c r="B227" s="2"/>
      <c r="C227" s="2" t="s">
        <v>65</v>
      </c>
      <c r="D227" s="2" t="s">
        <v>77</v>
      </c>
      <c r="E227" s="2" t="s">
        <v>78</v>
      </c>
      <c r="F227" s="2"/>
      <c r="G227" s="2">
        <v>20</v>
      </c>
      <c r="H227" s="2"/>
      <c r="I227" s="2"/>
      <c r="J227" s="2"/>
      <c r="K227" s="2"/>
      <c r="L227" s="2"/>
      <c r="M227" s="2"/>
      <c r="N227" s="2"/>
      <c r="O227" s="2"/>
      <c r="P227" s="2" t="s">
        <v>61</v>
      </c>
      <c r="Q227" s="2"/>
      <c r="R227" s="2"/>
      <c r="S227" s="2"/>
      <c r="T227" s="2"/>
      <c r="U227" s="5"/>
      <c r="V227" s="2"/>
      <c r="W227" s="2" t="s">
        <v>61</v>
      </c>
      <c r="X227" s="2" t="s">
        <v>61</v>
      </c>
      <c r="Y227" s="2"/>
      <c r="Z227" s="2"/>
      <c r="AA227" s="5"/>
      <c r="AB227" s="5"/>
      <c r="AC227" s="5"/>
      <c r="AD227" s="2"/>
      <c r="AE227" s="2">
        <v>-2</v>
      </c>
      <c r="AF227" s="2">
        <v>4</v>
      </c>
      <c r="AG227" s="2"/>
      <c r="AH227" s="2"/>
      <c r="AI227" s="2"/>
      <c r="AJ227" s="2"/>
      <c r="AK227" s="2"/>
      <c r="AL227" s="2" t="s">
        <v>529</v>
      </c>
      <c r="AM227" s="2"/>
      <c r="AN227" s="2"/>
      <c r="AO227" s="5"/>
      <c r="AP227" s="2">
        <v>1</v>
      </c>
      <c r="AQ227" s="2" t="s">
        <v>471</v>
      </c>
      <c r="AR227" s="2" t="s">
        <v>61</v>
      </c>
      <c r="AS227" s="2" t="s">
        <v>61</v>
      </c>
      <c r="AT227" s="2" t="s">
        <v>61</v>
      </c>
      <c r="AU227" s="5"/>
      <c r="AV227" s="2" t="b">
        <f t="shared" si="34"/>
        <v>1</v>
      </c>
      <c r="AX227" s="2" t="b">
        <v>1</v>
      </c>
      <c r="AY227" s="2" t="s">
        <v>282</v>
      </c>
      <c r="AZ227" s="2"/>
      <c r="BA227" s="2" t="s">
        <v>61</v>
      </c>
      <c r="BB227" s="2" t="b">
        <f>IF(RaceIgnoreSrc,TRUE,HRFF)</f>
        <v>1</v>
      </c>
      <c r="BC227" s="2"/>
      <c r="BD227" s="2" t="b">
        <f t="shared" si="35"/>
        <v>1</v>
      </c>
      <c r="BE227" s="11">
        <f t="shared" si="31"/>
        <v>148</v>
      </c>
      <c r="BF227" s="2">
        <f t="shared" si="32"/>
        <v>0</v>
      </c>
      <c r="BG227" s="12" t="str">
        <f t="shared" si="33"/>
        <v/>
      </c>
      <c r="BH227" s="1" t="str">
        <f t="shared" si="29"/>
        <v/>
      </c>
      <c r="BI227" s="1"/>
      <c r="BJ227" s="11" t="s">
        <v>1264</v>
      </c>
      <c r="BK227" s="2" t="s">
        <v>851</v>
      </c>
      <c r="BL227" s="2">
        <f>IF('Race Info'!$BK$124=$BK227,BL226+1,BL226)</f>
        <v>150</v>
      </c>
      <c r="BM227" s="12" t="str">
        <f t="shared" si="30"/>
        <v/>
      </c>
      <c r="BN227" s="1"/>
      <c r="BO227" s="1"/>
      <c r="BP227" s="1"/>
      <c r="BQ227" s="1"/>
      <c r="BR227" s="1"/>
      <c r="BS227" s="1"/>
    </row>
    <row r="228" spans="1:71" ht="12.75" x14ac:dyDescent="0.2">
      <c r="A228" s="11" t="s">
        <v>1265</v>
      </c>
      <c r="B228" s="2"/>
      <c r="C228" s="2" t="s">
        <v>65</v>
      </c>
      <c r="D228" s="2" t="s">
        <v>137</v>
      </c>
      <c r="E228" s="2"/>
      <c r="F228" s="2"/>
      <c r="G228" s="2">
        <v>30</v>
      </c>
      <c r="H228" s="2"/>
      <c r="I228" s="2"/>
      <c r="J228" s="2"/>
      <c r="K228" s="2"/>
      <c r="L228" s="2"/>
      <c r="M228" s="2"/>
      <c r="N228" s="2"/>
      <c r="O228" s="2"/>
      <c r="P228" s="2" t="s">
        <v>61</v>
      </c>
      <c r="Q228" s="2"/>
      <c r="R228" s="2"/>
      <c r="S228" s="2"/>
      <c r="T228" s="2"/>
      <c r="U228" s="5"/>
      <c r="V228" s="2"/>
      <c r="W228" s="2" t="s">
        <v>61</v>
      </c>
      <c r="X228" s="2" t="s">
        <v>61</v>
      </c>
      <c r="Y228" s="2"/>
      <c r="Z228" s="2"/>
      <c r="AA228" s="5"/>
      <c r="AB228" s="5"/>
      <c r="AC228" s="5"/>
      <c r="AD228" s="2"/>
      <c r="AE228" s="2"/>
      <c r="AF228" s="2"/>
      <c r="AG228" s="2"/>
      <c r="AH228" s="2"/>
      <c r="AI228" s="2"/>
      <c r="AJ228" s="2"/>
      <c r="AK228" s="2"/>
      <c r="AL228" s="2" t="s">
        <v>1266</v>
      </c>
      <c r="AM228" s="2" t="s">
        <v>1267</v>
      </c>
      <c r="AN228" s="2"/>
      <c r="AO228" s="5"/>
      <c r="AP228" s="2"/>
      <c r="AQ228" s="2" t="s">
        <v>478</v>
      </c>
      <c r="AR228" s="2" t="s">
        <v>1268</v>
      </c>
      <c r="AS228" s="2" t="s">
        <v>1269</v>
      </c>
      <c r="AT228" s="2" t="s">
        <v>989</v>
      </c>
      <c r="AU228" s="5"/>
      <c r="AV228" s="2" t="b">
        <f t="shared" si="34"/>
        <v>1</v>
      </c>
      <c r="AX228" s="2" t="b">
        <v>1</v>
      </c>
      <c r="AY228" s="2" t="s">
        <v>239</v>
      </c>
      <c r="AZ228" s="2">
        <v>203</v>
      </c>
      <c r="BA228" s="2" t="s">
        <v>61</v>
      </c>
      <c r="BB228" s="2" t="b">
        <f>IF(RaceIgnoreSrc,TRUE,HRXPH)</f>
        <v>1</v>
      </c>
      <c r="BC228" s="2"/>
      <c r="BD228" s="2" t="b">
        <f t="shared" si="35"/>
        <v>1</v>
      </c>
      <c r="BE228" s="11">
        <f t="shared" si="31"/>
        <v>149</v>
      </c>
      <c r="BF228" s="2">
        <f t="shared" si="32"/>
        <v>0</v>
      </c>
      <c r="BG228" s="12" t="str">
        <f t="shared" si="33"/>
        <v/>
      </c>
      <c r="BH228" s="1" t="str">
        <f t="shared" si="29"/>
        <v/>
      </c>
      <c r="BI228" s="1"/>
      <c r="BJ228" s="11" t="s">
        <v>1270</v>
      </c>
      <c r="BK228" s="2" t="s">
        <v>950</v>
      </c>
      <c r="BL228" s="2">
        <f>IF('Race Info'!$BK$124=$BK228,BL227+1,BL227)</f>
        <v>150</v>
      </c>
      <c r="BM228" s="12" t="str">
        <f t="shared" si="30"/>
        <v/>
      </c>
      <c r="BN228" s="1"/>
      <c r="BO228" s="1"/>
      <c r="BP228" s="1"/>
      <c r="BQ228" s="1"/>
      <c r="BR228" s="1"/>
      <c r="BS228" s="1"/>
    </row>
    <row r="229" spans="1:71" ht="12.75" x14ac:dyDescent="0.2">
      <c r="A229" s="11" t="s">
        <v>1271</v>
      </c>
      <c r="B229" s="2"/>
      <c r="C229" s="2" t="s">
        <v>65</v>
      </c>
      <c r="D229" s="2" t="s">
        <v>77</v>
      </c>
      <c r="E229" s="2" t="s">
        <v>484</v>
      </c>
      <c r="F229" s="2">
        <v>7</v>
      </c>
      <c r="G229" s="2">
        <v>30</v>
      </c>
      <c r="H229" s="2"/>
      <c r="I229" s="2"/>
      <c r="J229" s="2">
        <v>70</v>
      </c>
      <c r="K229" s="2" t="str">
        <f>IF(FtImprovedFlight,"perfect","good")</f>
        <v>good</v>
      </c>
      <c r="L229" s="2"/>
      <c r="M229" s="2">
        <v>6</v>
      </c>
      <c r="N229" s="2" t="s">
        <v>977</v>
      </c>
      <c r="O229" s="2"/>
      <c r="P229" s="2" t="s">
        <v>1272</v>
      </c>
      <c r="Q229" s="2"/>
      <c r="R229" s="2"/>
      <c r="S229" s="2"/>
      <c r="T229" s="2"/>
      <c r="U229" s="5"/>
      <c r="V229" s="2"/>
      <c r="W229" s="2" t="s">
        <v>61</v>
      </c>
      <c r="X229" s="2" t="s">
        <v>61</v>
      </c>
      <c r="Y229" s="2"/>
      <c r="Z229" s="2"/>
      <c r="AA229" s="5"/>
      <c r="AB229" s="5"/>
      <c r="AC229" s="5"/>
      <c r="AD229" s="2">
        <v>2</v>
      </c>
      <c r="AE229" s="2">
        <v>6</v>
      </c>
      <c r="AF229" s="2">
        <v>2</v>
      </c>
      <c r="AG229" s="2">
        <v>-2</v>
      </c>
      <c r="AH229" s="2">
        <v>2</v>
      </c>
      <c r="AI229" s="2">
        <v>-2</v>
      </c>
      <c r="AJ229" s="2" t="s">
        <v>1273</v>
      </c>
      <c r="AK229" s="2"/>
      <c r="AL229" s="2" t="s">
        <v>231</v>
      </c>
      <c r="AM229" s="2" t="s">
        <v>151</v>
      </c>
      <c r="AN229" s="2">
        <v>5</v>
      </c>
      <c r="AO229" s="5"/>
      <c r="AP229" s="2">
        <v>6</v>
      </c>
      <c r="AQ229" s="2" t="s">
        <v>166</v>
      </c>
      <c r="AR229" s="2" t="s">
        <v>61</v>
      </c>
      <c r="AS229" s="2" t="s">
        <v>61</v>
      </c>
      <c r="AT229" s="2" t="s">
        <v>61</v>
      </c>
      <c r="AU229" s="5"/>
      <c r="AV229" s="2" t="b">
        <f t="shared" si="34"/>
        <v>1</v>
      </c>
      <c r="AX229" s="2" t="b">
        <v>1</v>
      </c>
      <c r="AY229" s="2" t="s">
        <v>103</v>
      </c>
      <c r="AZ229" s="2">
        <v>145</v>
      </c>
      <c r="BA229" s="2" t="s">
        <v>61</v>
      </c>
      <c r="BB229" s="2" t="b">
        <f>IF(RaceIgnoreSrc,TRUE,HRMM2)</f>
        <v>1</v>
      </c>
      <c r="BC229" s="2"/>
      <c r="BD229" s="2" t="b">
        <f t="shared" si="35"/>
        <v>1</v>
      </c>
      <c r="BE229" s="11">
        <f t="shared" si="31"/>
        <v>150</v>
      </c>
      <c r="BF229" s="2">
        <f t="shared" si="32"/>
        <v>0</v>
      </c>
      <c r="BG229" s="12" t="str">
        <f t="shared" si="33"/>
        <v/>
      </c>
      <c r="BH229" s="1" t="str">
        <f t="shared" si="29"/>
        <v>Protection From Arrows (At Will, Cl 10)</v>
      </c>
      <c r="BI229" s="1"/>
      <c r="BJ229" s="11" t="s">
        <v>1274</v>
      </c>
      <c r="BK229" s="2" t="s">
        <v>785</v>
      </c>
      <c r="BL229" s="2">
        <f>IF('Race Info'!$BK$124=$BK229,BL228+1,BL228)</f>
        <v>150</v>
      </c>
      <c r="BM229" s="12" t="str">
        <f t="shared" si="30"/>
        <v/>
      </c>
      <c r="BN229" s="1"/>
      <c r="BO229" s="1"/>
      <c r="BP229" s="1"/>
      <c r="BQ229" s="1"/>
      <c r="BR229" s="1"/>
      <c r="BS229" s="1"/>
    </row>
    <row r="230" spans="1:71" ht="12.75" x14ac:dyDescent="0.2">
      <c r="A230" s="11" t="s">
        <v>1275</v>
      </c>
      <c r="B230" s="2"/>
      <c r="C230" s="2" t="s">
        <v>93</v>
      </c>
      <c r="D230" s="2" t="s">
        <v>492</v>
      </c>
      <c r="E230" s="2" t="s">
        <v>207</v>
      </c>
      <c r="F230" s="2">
        <v>2</v>
      </c>
      <c r="G230" s="2">
        <v>40</v>
      </c>
      <c r="H230" s="2"/>
      <c r="I230" s="2"/>
      <c r="J230" s="2"/>
      <c r="K230" s="2"/>
      <c r="L230" s="2"/>
      <c r="M230" s="2">
        <v>7</v>
      </c>
      <c r="N230" s="2" t="s">
        <v>408</v>
      </c>
      <c r="O230" s="2"/>
      <c r="P230" s="2" t="s">
        <v>61</v>
      </c>
      <c r="Q230" s="2"/>
      <c r="R230" s="2"/>
      <c r="S230" s="2"/>
      <c r="T230" s="2">
        <v>60</v>
      </c>
      <c r="U230" s="5"/>
      <c r="V230" s="2" t="s">
        <v>1167</v>
      </c>
      <c r="W230" s="2" t="s">
        <v>61</v>
      </c>
      <c r="X230" s="2" t="s">
        <v>61</v>
      </c>
      <c r="Y230" s="2">
        <f>14+ClassLvl</f>
        <v>14</v>
      </c>
      <c r="Z230" s="2"/>
      <c r="AA230" s="5"/>
      <c r="AB230" s="5"/>
      <c r="AC230" s="5"/>
      <c r="AD230" s="2">
        <v>10</v>
      </c>
      <c r="AE230" s="2">
        <v>4</v>
      </c>
      <c r="AF230" s="2"/>
      <c r="AG230" s="2">
        <v>2</v>
      </c>
      <c r="AH230" s="2"/>
      <c r="AI230" s="2">
        <v>2</v>
      </c>
      <c r="AJ230" s="2" t="s">
        <v>1276</v>
      </c>
      <c r="AK230" s="2" t="s">
        <v>490</v>
      </c>
      <c r="AL230" s="2" t="s">
        <v>1277</v>
      </c>
      <c r="AM230" s="2"/>
      <c r="AN230" s="2">
        <v>3</v>
      </c>
      <c r="AO230" s="5"/>
      <c r="AP230" s="2">
        <v>3</v>
      </c>
      <c r="AQ230" s="2" t="s">
        <v>166</v>
      </c>
      <c r="AR230" s="2" t="s">
        <v>61</v>
      </c>
      <c r="AS230" s="2" t="s">
        <v>61</v>
      </c>
      <c r="AT230" s="2" t="s">
        <v>61</v>
      </c>
      <c r="AU230" s="5"/>
      <c r="AV230" s="2" t="b">
        <f t="shared" si="34"/>
        <v>1</v>
      </c>
      <c r="AX230" s="2" t="b">
        <v>1</v>
      </c>
      <c r="AY230" s="2" t="s">
        <v>282</v>
      </c>
      <c r="AZ230" s="2">
        <v>121</v>
      </c>
      <c r="BA230" s="2" t="s">
        <v>61</v>
      </c>
      <c r="BB230" s="2" t="b">
        <f>IF(RaceIgnoreSrc,TRUE,HRFF)</f>
        <v>1</v>
      </c>
      <c r="BC230" s="2"/>
      <c r="BD230" s="2" t="b">
        <f t="shared" si="35"/>
        <v>1</v>
      </c>
      <c r="BE230" s="11">
        <f t="shared" si="31"/>
        <v>151</v>
      </c>
      <c r="BF230" s="2">
        <f t="shared" si="32"/>
        <v>0</v>
      </c>
      <c r="BG230" s="12" t="str">
        <f t="shared" si="33"/>
        <v/>
      </c>
      <c r="BH230" s="1" t="str">
        <f t="shared" si="29"/>
        <v/>
      </c>
      <c r="BI230" s="1"/>
      <c r="BJ230" s="11" t="s">
        <v>1278</v>
      </c>
      <c r="BK230" s="2" t="s">
        <v>790</v>
      </c>
      <c r="BL230" s="2">
        <f>IF('Race Info'!$BK$124=$BK230,BL229+1,BL229)</f>
        <v>150</v>
      </c>
      <c r="BM230" s="12" t="str">
        <f t="shared" si="30"/>
        <v/>
      </c>
      <c r="BN230" s="1"/>
      <c r="BO230" s="1"/>
      <c r="BP230" s="1"/>
      <c r="BQ230" s="1"/>
      <c r="BR230" s="1"/>
      <c r="BS230" s="1"/>
    </row>
    <row r="231" spans="1:71" ht="12.75" x14ac:dyDescent="0.2">
      <c r="A231" s="11" t="s">
        <v>1279</v>
      </c>
      <c r="B231" s="2"/>
      <c r="C231" s="2" t="s">
        <v>65</v>
      </c>
      <c r="D231" s="2" t="s">
        <v>77</v>
      </c>
      <c r="E231" s="2" t="s">
        <v>78</v>
      </c>
      <c r="F231" s="2"/>
      <c r="G231" s="2">
        <v>20</v>
      </c>
      <c r="H231" s="2"/>
      <c r="I231" s="2"/>
      <c r="J231" s="2"/>
      <c r="K231" s="2"/>
      <c r="L231" s="2"/>
      <c r="M231" s="2">
        <v>1</v>
      </c>
      <c r="N231" s="2"/>
      <c r="O231" s="2"/>
      <c r="P231" s="2" t="s">
        <v>1280</v>
      </c>
      <c r="Q231" s="2"/>
      <c r="R231" s="2"/>
      <c r="S231" s="2"/>
      <c r="T231" s="2"/>
      <c r="U231" s="5"/>
      <c r="V231" s="2"/>
      <c r="W231" s="2" t="s">
        <v>61</v>
      </c>
      <c r="X231" s="2" t="s">
        <v>228</v>
      </c>
      <c r="Y231" s="2"/>
      <c r="Z231" s="2"/>
      <c r="AA231" s="5"/>
      <c r="AB231" s="5"/>
      <c r="AC231" s="5"/>
      <c r="AD231" s="2"/>
      <c r="AE231" s="2">
        <v>-2</v>
      </c>
      <c r="AF231" s="2">
        <v>2</v>
      </c>
      <c r="AG231" s="2">
        <v>2</v>
      </c>
      <c r="AH231" s="2"/>
      <c r="AI231" s="2">
        <v>-2</v>
      </c>
      <c r="AJ231" s="2" t="s">
        <v>1281</v>
      </c>
      <c r="AK231" s="2"/>
      <c r="AL231" s="2" t="s">
        <v>151</v>
      </c>
      <c r="AM231" s="2"/>
      <c r="AN231" s="2"/>
      <c r="AO231" s="5"/>
      <c r="AP231" s="2">
        <v>1</v>
      </c>
      <c r="AQ231" s="2" t="s">
        <v>166</v>
      </c>
      <c r="AR231" s="2" t="s">
        <v>61</v>
      </c>
      <c r="AS231" s="2" t="s">
        <v>61</v>
      </c>
      <c r="AT231" s="2" t="s">
        <v>61</v>
      </c>
      <c r="AU231" s="5"/>
      <c r="AV231" s="2" t="b">
        <f t="shared" si="34"/>
        <v>1</v>
      </c>
      <c r="AX231" s="2" t="b">
        <v>1</v>
      </c>
      <c r="AY231" s="2" t="s">
        <v>282</v>
      </c>
      <c r="AZ231" s="2"/>
      <c r="BA231" s="2" t="s">
        <v>61</v>
      </c>
      <c r="BB231" s="2" t="b">
        <f>IF(RaceIgnoreSrc,TRUE,HRFF)</f>
        <v>1</v>
      </c>
      <c r="BC231" s="2"/>
      <c r="BD231" s="2" t="b">
        <f t="shared" si="35"/>
        <v>1</v>
      </c>
      <c r="BE231" s="11">
        <f t="shared" si="31"/>
        <v>152</v>
      </c>
      <c r="BF231" s="2">
        <f t="shared" si="32"/>
        <v>0</v>
      </c>
      <c r="BG231" s="12" t="str">
        <f t="shared" si="33"/>
        <v/>
      </c>
      <c r="BH231" s="1" t="str">
        <f t="shared" si="29"/>
        <v>Shocking Grasp</v>
      </c>
      <c r="BI231" s="1"/>
      <c r="BJ231" s="11" t="s">
        <v>1282</v>
      </c>
      <c r="BK231" s="2" t="s">
        <v>785</v>
      </c>
      <c r="BL231" s="2">
        <f>IF('Race Info'!$BK$124=$BK231,BL230+1,BL230)</f>
        <v>150</v>
      </c>
      <c r="BM231" s="12" t="str">
        <f t="shared" si="30"/>
        <v/>
      </c>
      <c r="BN231" s="1"/>
      <c r="BO231" s="1"/>
      <c r="BP231" s="1"/>
      <c r="BQ231" s="1"/>
      <c r="BR231" s="1"/>
      <c r="BS231" s="1"/>
    </row>
    <row r="232" spans="1:71" ht="12.75" x14ac:dyDescent="0.2">
      <c r="A232" s="11" t="s">
        <v>1283</v>
      </c>
      <c r="B232" s="2"/>
      <c r="C232" s="2" t="s">
        <v>101</v>
      </c>
      <c r="D232" s="2" t="s">
        <v>137</v>
      </c>
      <c r="E232" s="2" t="s">
        <v>207</v>
      </c>
      <c r="F232" s="2"/>
      <c r="G232" s="2">
        <v>30</v>
      </c>
      <c r="H232" s="2"/>
      <c r="I232" s="2"/>
      <c r="J232" s="2">
        <v>10</v>
      </c>
      <c r="K232" s="2" t="s">
        <v>1140</v>
      </c>
      <c r="L232" s="2"/>
      <c r="M232" s="2"/>
      <c r="N232" s="2"/>
      <c r="O232" s="2"/>
      <c r="P232" s="2" t="s">
        <v>61</v>
      </c>
      <c r="Q232" s="2"/>
      <c r="R232" s="2"/>
      <c r="S232" s="2"/>
      <c r="T232" s="2"/>
      <c r="U232" s="5"/>
      <c r="V232" s="2"/>
      <c r="W232" s="2" t="s">
        <v>61</v>
      </c>
      <c r="X232" s="2" t="s">
        <v>61</v>
      </c>
      <c r="Y232" s="2"/>
      <c r="Z232" s="2"/>
      <c r="AA232" s="5"/>
      <c r="AB232" s="5"/>
      <c r="AC232" s="5"/>
      <c r="AD232" s="2"/>
      <c r="AE232" s="2">
        <v>2</v>
      </c>
      <c r="AF232" s="2"/>
      <c r="AG232" s="2">
        <v>-2</v>
      </c>
      <c r="AH232" s="2"/>
      <c r="AI232" s="2">
        <v>2</v>
      </c>
      <c r="AJ232" s="2"/>
      <c r="AK232" s="2"/>
      <c r="AL232" s="2" t="s">
        <v>1284</v>
      </c>
      <c r="AM232" s="2" t="s">
        <v>1285</v>
      </c>
      <c r="AN232" s="2"/>
      <c r="AO232" s="5"/>
      <c r="AP232" s="2">
        <v>1</v>
      </c>
      <c r="AQ232" s="2" t="s">
        <v>504</v>
      </c>
      <c r="AR232" s="2" t="s">
        <v>1286</v>
      </c>
      <c r="AS232" s="2" t="s">
        <v>1287</v>
      </c>
      <c r="AT232" s="2" t="s">
        <v>1288</v>
      </c>
      <c r="AU232" s="5"/>
      <c r="AV232" s="2" t="b">
        <f t="shared" si="34"/>
        <v>1</v>
      </c>
      <c r="AX232" s="2" t="b">
        <v>1</v>
      </c>
      <c r="AY232" s="2" t="s">
        <v>213</v>
      </c>
      <c r="AZ232" s="2"/>
      <c r="BA232" s="2" t="s">
        <v>61</v>
      </c>
      <c r="BB232" s="2" t="b">
        <f>IF(RaceIgnoreSrc,TRUE,HRPlH)</f>
        <v>1</v>
      </c>
      <c r="BC232" s="2"/>
      <c r="BD232" s="2" t="b">
        <f t="shared" si="35"/>
        <v>1</v>
      </c>
      <c r="BE232" s="11">
        <f t="shared" si="31"/>
        <v>153</v>
      </c>
      <c r="BF232" s="2">
        <f t="shared" si="32"/>
        <v>0</v>
      </c>
      <c r="BG232" s="12" t="str">
        <f t="shared" si="33"/>
        <v/>
      </c>
      <c r="BH232" s="1" t="str">
        <f t="shared" si="29"/>
        <v/>
      </c>
      <c r="BI232" s="1"/>
      <c r="BJ232" s="11" t="s">
        <v>1289</v>
      </c>
      <c r="BK232" s="2" t="s">
        <v>792</v>
      </c>
      <c r="BL232" s="2">
        <f>IF('Race Info'!$BK$124=$BK232,BL231+1,BL231)</f>
        <v>150</v>
      </c>
      <c r="BM232" s="12" t="str">
        <f t="shared" si="30"/>
        <v/>
      </c>
      <c r="BN232" s="1"/>
      <c r="BO232" s="1"/>
      <c r="BP232" s="1"/>
      <c r="BQ232" s="1"/>
      <c r="BR232" s="1"/>
      <c r="BS232" s="1"/>
    </row>
    <row r="233" spans="1:71" ht="12.75" x14ac:dyDescent="0.2">
      <c r="A233" s="11" t="s">
        <v>1290</v>
      </c>
      <c r="B233" s="2"/>
      <c r="C233" s="2" t="s">
        <v>101</v>
      </c>
      <c r="D233" s="2" t="s">
        <v>137</v>
      </c>
      <c r="E233" s="2" t="s">
        <v>207</v>
      </c>
      <c r="F233" s="2"/>
      <c r="G233" s="2">
        <v>30</v>
      </c>
      <c r="H233" s="2">
        <v>10</v>
      </c>
      <c r="I233" s="2"/>
      <c r="J233" s="2"/>
      <c r="K233" s="2"/>
      <c r="L233" s="2"/>
      <c r="M233" s="2"/>
      <c r="N233" s="2"/>
      <c r="O233" s="2"/>
      <c r="P233" s="2" t="s">
        <v>61</v>
      </c>
      <c r="Q233" s="2"/>
      <c r="R233" s="2"/>
      <c r="S233" s="2"/>
      <c r="T233" s="2"/>
      <c r="U233" s="5"/>
      <c r="V233" s="2"/>
      <c r="W233" s="2" t="s">
        <v>61</v>
      </c>
      <c r="X233" s="2" t="s">
        <v>61</v>
      </c>
      <c r="Y233" s="2"/>
      <c r="Z233" s="2"/>
      <c r="AA233" s="5"/>
      <c r="AB233" s="5"/>
      <c r="AC233" s="5"/>
      <c r="AD233" s="2">
        <v>2</v>
      </c>
      <c r="AE233" s="2">
        <v>-2</v>
      </c>
      <c r="AF233" s="2"/>
      <c r="AG233" s="2">
        <v>-2</v>
      </c>
      <c r="AH233" s="2"/>
      <c r="AI233" s="2">
        <v>2</v>
      </c>
      <c r="AJ233" s="2"/>
      <c r="AK233" s="2"/>
      <c r="AL233" s="2" t="s">
        <v>1291</v>
      </c>
      <c r="AM233" s="2" t="s">
        <v>1285</v>
      </c>
      <c r="AN233" s="2"/>
      <c r="AO233" s="5"/>
      <c r="AP233" s="2">
        <v>1</v>
      </c>
      <c r="AQ233" s="2" t="s">
        <v>108</v>
      </c>
      <c r="AR233" s="2" t="s">
        <v>1292</v>
      </c>
      <c r="AS233" s="2" t="s">
        <v>1287</v>
      </c>
      <c r="AT233" s="2" t="s">
        <v>1288</v>
      </c>
      <c r="AU233" s="5"/>
      <c r="AV233" s="2" t="b">
        <f t="shared" si="34"/>
        <v>1</v>
      </c>
      <c r="AX233" s="2" t="b">
        <v>1</v>
      </c>
      <c r="AY233" s="2" t="s">
        <v>213</v>
      </c>
      <c r="AZ233" s="2"/>
      <c r="BA233" s="2" t="s">
        <v>61</v>
      </c>
      <c r="BB233" s="2" t="b">
        <f>IF(RaceIgnoreSrc,TRUE,HRPlH)</f>
        <v>1</v>
      </c>
      <c r="BC233" s="2"/>
      <c r="BD233" s="2" t="b">
        <f t="shared" si="35"/>
        <v>1</v>
      </c>
      <c r="BE233" s="11">
        <f t="shared" si="31"/>
        <v>154</v>
      </c>
      <c r="BF233" s="2">
        <f t="shared" si="32"/>
        <v>0</v>
      </c>
      <c r="BG233" s="12" t="str">
        <f t="shared" si="33"/>
        <v/>
      </c>
      <c r="BH233" s="1" t="str">
        <f t="shared" si="29"/>
        <v/>
      </c>
      <c r="BI233" s="1"/>
      <c r="BJ233" s="11" t="s">
        <v>1293</v>
      </c>
      <c r="BK233" s="2" t="s">
        <v>787</v>
      </c>
      <c r="BL233" s="2">
        <f>IF('Race Info'!$BK$124=$BK233,BL232+1,BL232)</f>
        <v>151</v>
      </c>
      <c r="BM233" s="12" t="str">
        <f t="shared" si="30"/>
        <v/>
      </c>
      <c r="BN233" s="1"/>
      <c r="BO233" s="1"/>
      <c r="BP233" s="1"/>
      <c r="BQ233" s="1"/>
      <c r="BR233" s="1"/>
      <c r="BS233" s="1"/>
    </row>
    <row r="234" spans="1:71" ht="12.75" x14ac:dyDescent="0.2">
      <c r="A234" s="11" t="s">
        <v>1294</v>
      </c>
      <c r="B234" s="2"/>
      <c r="C234" s="2" t="s">
        <v>101</v>
      </c>
      <c r="D234" s="2" t="s">
        <v>137</v>
      </c>
      <c r="E234" s="2" t="s">
        <v>207</v>
      </c>
      <c r="F234" s="2"/>
      <c r="G234" s="2">
        <v>30</v>
      </c>
      <c r="H234" s="2"/>
      <c r="I234" s="2"/>
      <c r="J234" s="2"/>
      <c r="K234" s="2"/>
      <c r="L234" s="2"/>
      <c r="M234" s="2"/>
      <c r="N234" s="2"/>
      <c r="O234" s="2"/>
      <c r="P234" s="2" t="s">
        <v>61</v>
      </c>
      <c r="Q234" s="2"/>
      <c r="R234" s="2"/>
      <c r="S234" s="2"/>
      <c r="T234" s="2"/>
      <c r="U234" s="5"/>
      <c r="V234" s="2"/>
      <c r="W234" s="2" t="s">
        <v>61</v>
      </c>
      <c r="X234" s="2" t="s">
        <v>61</v>
      </c>
      <c r="Y234" s="2"/>
      <c r="Z234" s="2"/>
      <c r="AA234" s="5"/>
      <c r="AB234" s="5"/>
      <c r="AC234" s="5"/>
      <c r="AD234" s="2"/>
      <c r="AE234" s="2">
        <v>2</v>
      </c>
      <c r="AF234" s="2"/>
      <c r="AG234" s="2">
        <v>-2</v>
      </c>
      <c r="AH234" s="2"/>
      <c r="AI234" s="2">
        <v>2</v>
      </c>
      <c r="AJ234" s="2"/>
      <c r="AK234" s="2"/>
      <c r="AL234" s="2" t="s">
        <v>164</v>
      </c>
      <c r="AM234" s="2" t="s">
        <v>1285</v>
      </c>
      <c r="AN234" s="2"/>
      <c r="AO234" s="5"/>
      <c r="AP234" s="2">
        <v>1</v>
      </c>
      <c r="AQ234" s="2" t="s">
        <v>459</v>
      </c>
      <c r="AR234" s="2" t="s">
        <v>1295</v>
      </c>
      <c r="AS234" s="2" t="s">
        <v>1287</v>
      </c>
      <c r="AT234" s="2" t="s">
        <v>1288</v>
      </c>
      <c r="AU234" s="5"/>
      <c r="AV234" s="2" t="b">
        <f t="shared" si="34"/>
        <v>1</v>
      </c>
      <c r="AX234" s="2" t="b">
        <v>1</v>
      </c>
      <c r="AY234" s="2" t="s">
        <v>213</v>
      </c>
      <c r="AZ234" s="2"/>
      <c r="BA234" s="2" t="s">
        <v>61</v>
      </c>
      <c r="BB234" s="2" t="b">
        <f>IF(RaceIgnoreSrc,TRUE,HRPlH)</f>
        <v>1</v>
      </c>
      <c r="BC234" s="2"/>
      <c r="BD234" s="2" t="b">
        <f t="shared" si="35"/>
        <v>1</v>
      </c>
      <c r="BE234" s="11">
        <f t="shared" si="31"/>
        <v>155</v>
      </c>
      <c r="BF234" s="2">
        <f t="shared" si="32"/>
        <v>0</v>
      </c>
      <c r="BG234" s="12" t="str">
        <f t="shared" si="33"/>
        <v/>
      </c>
      <c r="BH234" s="1" t="str">
        <f t="shared" si="29"/>
        <v/>
      </c>
      <c r="BI234" s="1"/>
      <c r="BJ234" s="11" t="s">
        <v>1296</v>
      </c>
      <c r="BK234" s="2" t="s">
        <v>851</v>
      </c>
      <c r="BL234" s="2">
        <f>IF('Race Info'!$BK$124=$BK234,BL233+1,BL233)</f>
        <v>151</v>
      </c>
      <c r="BM234" s="12" t="str">
        <f t="shared" si="30"/>
        <v/>
      </c>
      <c r="BN234" s="1"/>
      <c r="BO234" s="1"/>
      <c r="BP234" s="1"/>
      <c r="BQ234" s="1"/>
      <c r="BR234" s="1"/>
      <c r="BS234" s="1"/>
    </row>
    <row r="235" spans="1:71" ht="12.75" x14ac:dyDescent="0.2">
      <c r="A235" s="11" t="s">
        <v>1297</v>
      </c>
      <c r="B235" s="2"/>
      <c r="C235" s="2" t="s">
        <v>101</v>
      </c>
      <c r="D235" s="2" t="s">
        <v>137</v>
      </c>
      <c r="E235" s="2" t="s">
        <v>207</v>
      </c>
      <c r="F235" s="2"/>
      <c r="G235" s="2">
        <v>30</v>
      </c>
      <c r="H235" s="2"/>
      <c r="I235" s="2"/>
      <c r="J235" s="2"/>
      <c r="K235" s="2"/>
      <c r="L235" s="2">
        <v>30</v>
      </c>
      <c r="M235" s="2"/>
      <c r="N235" s="2"/>
      <c r="O235" s="2"/>
      <c r="P235" s="2" t="s">
        <v>61</v>
      </c>
      <c r="Q235" s="2"/>
      <c r="R235" s="2"/>
      <c r="S235" s="2"/>
      <c r="T235" s="2"/>
      <c r="U235" s="5"/>
      <c r="V235" s="2"/>
      <c r="W235" s="2" t="s">
        <v>61</v>
      </c>
      <c r="X235" s="2" t="s">
        <v>61</v>
      </c>
      <c r="Y235" s="2"/>
      <c r="Z235" s="2"/>
      <c r="AA235" s="5"/>
      <c r="AB235" s="5"/>
      <c r="AC235" s="5"/>
      <c r="AD235" s="2"/>
      <c r="AE235" s="2"/>
      <c r="AF235" s="2">
        <v>2</v>
      </c>
      <c r="AG235" s="2">
        <v>-2</v>
      </c>
      <c r="AH235" s="2"/>
      <c r="AI235" s="2">
        <v>2</v>
      </c>
      <c r="AJ235" s="2"/>
      <c r="AK235" s="2"/>
      <c r="AL235" s="2" t="s">
        <v>1298</v>
      </c>
      <c r="AM235" s="2" t="s">
        <v>1285</v>
      </c>
      <c r="AN235" s="2"/>
      <c r="AO235" s="5"/>
      <c r="AP235" s="2">
        <v>1</v>
      </c>
      <c r="AQ235" s="2" t="s">
        <v>132</v>
      </c>
      <c r="AR235" s="2" t="s">
        <v>1299</v>
      </c>
      <c r="AS235" s="2" t="s">
        <v>1287</v>
      </c>
      <c r="AT235" s="2" t="s">
        <v>1288</v>
      </c>
      <c r="AU235" s="5"/>
      <c r="AV235" s="2" t="b">
        <f t="shared" si="34"/>
        <v>1</v>
      </c>
      <c r="AX235" s="2" t="b">
        <v>1</v>
      </c>
      <c r="AY235" s="2" t="s">
        <v>213</v>
      </c>
      <c r="AZ235" s="2"/>
      <c r="BA235" s="2" t="s">
        <v>61</v>
      </c>
      <c r="BB235" s="2" t="b">
        <f>IF(RaceIgnoreSrc,TRUE,HRPlH)</f>
        <v>1</v>
      </c>
      <c r="BC235" s="2"/>
      <c r="BD235" s="2" t="b">
        <f t="shared" si="35"/>
        <v>1</v>
      </c>
      <c r="BE235" s="11">
        <f t="shared" si="31"/>
        <v>156</v>
      </c>
      <c r="BF235" s="2">
        <f t="shared" si="32"/>
        <v>0</v>
      </c>
      <c r="BG235" s="12" t="str">
        <f t="shared" si="33"/>
        <v/>
      </c>
      <c r="BH235" s="1" t="str">
        <f t="shared" si="29"/>
        <v/>
      </c>
      <c r="BI235" s="1"/>
      <c r="BJ235" s="11" t="s">
        <v>1300</v>
      </c>
      <c r="BK235" s="2" t="s">
        <v>790</v>
      </c>
      <c r="BL235" s="2">
        <f>IF('Race Info'!$BK$124=$BK235,BL234+1,BL234)</f>
        <v>151</v>
      </c>
      <c r="BM235" s="12" t="str">
        <f t="shared" si="30"/>
        <v/>
      </c>
      <c r="BN235" s="1"/>
      <c r="BO235" s="1"/>
      <c r="BP235" s="1"/>
      <c r="BQ235" s="1"/>
      <c r="BR235" s="1"/>
      <c r="BS235" s="1"/>
    </row>
    <row r="236" spans="1:71" ht="12.75" x14ac:dyDescent="0.2">
      <c r="A236" s="11" t="s">
        <v>1301</v>
      </c>
      <c r="B236" s="2"/>
      <c r="C236" s="2" t="s">
        <v>65</v>
      </c>
      <c r="D236" s="2" t="s">
        <v>137</v>
      </c>
      <c r="E236" s="2" t="s">
        <v>149</v>
      </c>
      <c r="F236" s="2"/>
      <c r="G236" s="2">
        <v>5</v>
      </c>
      <c r="H236" s="2"/>
      <c r="I236" s="2"/>
      <c r="J236" s="2"/>
      <c r="K236" s="2"/>
      <c r="L236" s="2">
        <v>50</v>
      </c>
      <c r="M236" s="2"/>
      <c r="N236" s="2"/>
      <c r="O236" s="2"/>
      <c r="P236" s="2" t="s">
        <v>61</v>
      </c>
      <c r="Q236" s="2"/>
      <c r="R236" s="2"/>
      <c r="S236" s="2" t="s">
        <v>115</v>
      </c>
      <c r="T236" s="2"/>
      <c r="U236" s="5"/>
      <c r="V236" s="2"/>
      <c r="W236" s="2" t="s">
        <v>61</v>
      </c>
      <c r="X236" s="2" t="s">
        <v>61</v>
      </c>
      <c r="Y236" s="2"/>
      <c r="Z236" s="2"/>
      <c r="AA236" s="5"/>
      <c r="AB236" s="5"/>
      <c r="AC236" s="5"/>
      <c r="AD236" s="2">
        <v>2</v>
      </c>
      <c r="AE236" s="2">
        <v>2</v>
      </c>
      <c r="AF236" s="2">
        <v>4</v>
      </c>
      <c r="AG236" s="2"/>
      <c r="AH236" s="2">
        <v>-2</v>
      </c>
      <c r="AI236" s="2"/>
      <c r="AJ236" s="2" t="s">
        <v>150</v>
      </c>
      <c r="AK236" s="2"/>
      <c r="AL236" s="2" t="s">
        <v>1298</v>
      </c>
      <c r="AM236" s="2"/>
      <c r="AN236" s="2"/>
      <c r="AO236" s="5"/>
      <c r="AP236" s="2">
        <v>1</v>
      </c>
      <c r="AQ236" s="2" t="s">
        <v>504</v>
      </c>
      <c r="AR236" s="2" t="s">
        <v>61</v>
      </c>
      <c r="AS236" s="2" t="s">
        <v>61</v>
      </c>
      <c r="AT236" s="2" t="s">
        <v>61</v>
      </c>
      <c r="AU236" s="5"/>
      <c r="AV236" s="2" t="b">
        <f t="shared" si="34"/>
        <v>1</v>
      </c>
      <c r="AX236" s="2" t="b">
        <v>1</v>
      </c>
      <c r="AY236" s="2" t="s">
        <v>121</v>
      </c>
      <c r="AZ236" s="2">
        <v>185</v>
      </c>
      <c r="BA236" s="2" t="s">
        <v>61</v>
      </c>
      <c r="BB236" s="2" t="b">
        <f>IF(RaceIgnoreSrc,TRUE,HRMM)</f>
        <v>1</v>
      </c>
      <c r="BC236" s="2"/>
      <c r="BD236" s="2" t="b">
        <f t="shared" si="35"/>
        <v>1</v>
      </c>
      <c r="BE236" s="11">
        <f t="shared" si="31"/>
        <v>157</v>
      </c>
      <c r="BF236" s="2">
        <f t="shared" si="32"/>
        <v>0</v>
      </c>
      <c r="BG236" s="12" t="str">
        <f t="shared" si="33"/>
        <v/>
      </c>
      <c r="BH236" s="1" t="str">
        <f t="shared" si="29"/>
        <v/>
      </c>
      <c r="BI236" s="1"/>
      <c r="BJ236" s="11" t="s">
        <v>1302</v>
      </c>
      <c r="BK236" s="2" t="s">
        <v>851</v>
      </c>
      <c r="BL236" s="2">
        <f>IF('Race Info'!$BK$124=$BK236,BL235+1,BL235)</f>
        <v>151</v>
      </c>
      <c r="BM236" s="12" t="str">
        <f t="shared" si="30"/>
        <v/>
      </c>
      <c r="BN236" s="1"/>
      <c r="BO236" s="1"/>
      <c r="BP236" s="1"/>
      <c r="BQ236" s="1"/>
      <c r="BR236" s="1"/>
      <c r="BS236" s="1"/>
    </row>
    <row r="237" spans="1:71" ht="12.75" x14ac:dyDescent="0.2">
      <c r="A237" s="11" t="s">
        <v>1303</v>
      </c>
      <c r="B237" s="2"/>
      <c r="C237" s="2" t="s">
        <v>65</v>
      </c>
      <c r="D237" s="2" t="s">
        <v>77</v>
      </c>
      <c r="E237" s="2" t="s">
        <v>256</v>
      </c>
      <c r="F237" s="2">
        <v>3</v>
      </c>
      <c r="G237" s="2">
        <v>30</v>
      </c>
      <c r="H237" s="2"/>
      <c r="I237" s="2"/>
      <c r="J237" s="2"/>
      <c r="K237" s="2"/>
      <c r="L237" s="2"/>
      <c r="M237" s="2">
        <v>2</v>
      </c>
      <c r="N237" s="2"/>
      <c r="O237" s="2"/>
      <c r="P237" s="2"/>
      <c r="Q237" s="2"/>
      <c r="R237" s="2"/>
      <c r="S237" s="2"/>
      <c r="T237" s="2"/>
      <c r="U237" s="5"/>
      <c r="V237" s="2" t="s">
        <v>1304</v>
      </c>
      <c r="W237" s="2"/>
      <c r="X237" s="2" t="s">
        <v>196</v>
      </c>
      <c r="Y237" s="2"/>
      <c r="Z237" s="2" t="s">
        <v>96</v>
      </c>
      <c r="AA237" s="5"/>
      <c r="AB237" s="5"/>
      <c r="AC237" s="5"/>
      <c r="AD237" s="2">
        <v>6</v>
      </c>
      <c r="AE237" s="2">
        <v>6</v>
      </c>
      <c r="AF237" s="2">
        <v>4</v>
      </c>
      <c r="AG237" s="2">
        <v>-4</v>
      </c>
      <c r="AH237" s="2"/>
      <c r="AI237" s="2"/>
      <c r="AJ237" s="2" t="s">
        <v>1305</v>
      </c>
      <c r="AK237" s="2" t="s">
        <v>1306</v>
      </c>
      <c r="AL237" s="2" t="s">
        <v>231</v>
      </c>
      <c r="AM237" s="2"/>
      <c r="AN237" s="2">
        <v>3</v>
      </c>
      <c r="AO237" s="5"/>
      <c r="AP237" s="2">
        <v>5</v>
      </c>
      <c r="AQ237" s="2" t="s">
        <v>166</v>
      </c>
      <c r="AR237" s="2"/>
      <c r="AS237" s="2"/>
      <c r="AT237" s="2"/>
      <c r="AU237" s="5"/>
      <c r="AV237" s="2" t="b">
        <f t="shared" si="34"/>
        <v>1</v>
      </c>
      <c r="AX237" s="2" t="b">
        <v>0</v>
      </c>
      <c r="AY237" s="2" t="s">
        <v>262</v>
      </c>
      <c r="AZ237" s="2">
        <v>122</v>
      </c>
      <c r="BA237" s="2" t="s">
        <v>61</v>
      </c>
      <c r="BB237" s="2" t="b">
        <f>IF(RaceIgnoreSrc,TRUE,HRFCII)</f>
        <v>1</v>
      </c>
      <c r="BC237" s="2"/>
      <c r="BD237" s="2" t="b">
        <f t="shared" si="35"/>
        <v>1</v>
      </c>
      <c r="BE237" s="11">
        <f t="shared" si="31"/>
        <v>158</v>
      </c>
      <c r="BF237" s="2">
        <f t="shared" si="32"/>
        <v>0</v>
      </c>
      <c r="BG237" s="12" t="str">
        <f t="shared" si="33"/>
        <v/>
      </c>
      <c r="BH237" s="1"/>
      <c r="BI237" s="1"/>
      <c r="BJ237" s="11" t="s">
        <v>1307</v>
      </c>
      <c r="BK237" s="2" t="s">
        <v>785</v>
      </c>
      <c r="BL237" s="2">
        <f>IF('Race Info'!$BK$124=$BK237,BL236+1,BL236)</f>
        <v>151</v>
      </c>
      <c r="BM237" s="12" t="str">
        <f t="shared" si="30"/>
        <v/>
      </c>
      <c r="BN237" s="1"/>
      <c r="BO237" s="1"/>
      <c r="BP237" s="1"/>
      <c r="BQ237" s="1"/>
      <c r="BR237" s="1"/>
      <c r="BS237" s="1"/>
    </row>
    <row r="238" spans="1:71" ht="12.75" x14ac:dyDescent="0.2">
      <c r="A238" s="11" t="s">
        <v>1308</v>
      </c>
      <c r="B238" s="2"/>
      <c r="C238" s="2" t="s">
        <v>65</v>
      </c>
      <c r="D238" s="2" t="s">
        <v>349</v>
      </c>
      <c r="E238" s="2"/>
      <c r="F238" s="2">
        <f>IF(HRSVMC,1+1*((MCCell&gt;=3)+(MCCell&gt;=5)+(MCCell&gt;=7)+(MCCell&gt;=9)+(MCCell&gt;=11)+(MCCell&gt;=13)+(MCCell&gt;=15)),8)</f>
        <v>8</v>
      </c>
      <c r="G238" s="2">
        <v>30</v>
      </c>
      <c r="H238" s="2"/>
      <c r="I238" s="2"/>
      <c r="J238" s="2"/>
      <c r="K238" s="2"/>
      <c r="L238" s="2"/>
      <c r="M238" s="2">
        <f>IF(HRSVMC,1+1*((MCCell&gt;=6)+(MCCell&gt;=10)),3)</f>
        <v>3</v>
      </c>
      <c r="N238" s="2" t="str">
        <f>IF(NOT(HRSVMC),4,IF(mcell&gt;=9,4,IF(MCCell&gt;=5,3,2)))&amp;" Tentacles+4+0+1"</f>
        <v>4 Tentacles+4+0+1</v>
      </c>
      <c r="O238" s="2"/>
      <c r="P238" s="2" t="s">
        <v>1309</v>
      </c>
      <c r="Q238" s="2"/>
      <c r="R238" s="2"/>
      <c r="S238" s="2"/>
      <c r="T238" s="2">
        <v>60</v>
      </c>
      <c r="U238" s="5"/>
      <c r="V238" s="2"/>
      <c r="W238" s="2" t="s">
        <v>61</v>
      </c>
      <c r="X238" s="2" t="s">
        <v>61</v>
      </c>
      <c r="Y238" s="2">
        <f>IF(AND(HRSVMC,MCCell&lt;6),"",25+ClassLvl)</f>
        <v>25</v>
      </c>
      <c r="Z238" s="2"/>
      <c r="AA238" s="5"/>
      <c r="AB238" s="5"/>
      <c r="AC238" s="5"/>
      <c r="AD238" s="2">
        <f>IF(HRSVMC,2*(MCCell&gt;=2),2)</f>
        <v>2</v>
      </c>
      <c r="AE238" s="2">
        <f>IF(HRSVMC,2*((MCCell&gt;=6)+(MCCell&gt;=13)),4)</f>
        <v>4</v>
      </c>
      <c r="AF238" s="2">
        <f>IF(HRSVMC,2*(MCCell&gt;=4),2)</f>
        <v>2</v>
      </c>
      <c r="AG238" s="2">
        <f>IF(HRSVMC,2+2*((MCCell&gt;=5)+(MCCell&gt;=9)+(MCCell&gt;=13)),8)</f>
        <v>8</v>
      </c>
      <c r="AH238" s="2">
        <f>IF(HRSVMC,2*((MCCell&gt;=3)+(MCCell&gt;=10)+(MCCell&gt;=14)),6)</f>
        <v>6</v>
      </c>
      <c r="AI238" s="2">
        <f>IF(HRSVMC,2*((MCCell&gt;=7)+(MCCell&gt;=11)+(MCCell&gt;=15)),6)</f>
        <v>6</v>
      </c>
      <c r="AJ238" s="2" t="s">
        <v>1310</v>
      </c>
      <c r="AK238" s="2"/>
      <c r="AL238" s="2" t="s">
        <v>1202</v>
      </c>
      <c r="AM238" s="2" t="s">
        <v>1311</v>
      </c>
      <c r="AN238" s="2">
        <f>IF(HRSVMC,1+1*((MCCell&gt;=3)+(MCCell&gt;=5)+(MCCell&gt;=7)+(MCCell&gt;=9)+(MCCell&gt;=11)+(MCCell&gt;=13)+(MCCell&gt;=15)),8)</f>
        <v>8</v>
      </c>
      <c r="AO238" s="5"/>
      <c r="AP238" s="2">
        <f>IF(HRSVMC,1+1*((MCCell&gt;=3)+(MCCell&gt;=5)+(MCCell&gt;=7)+(MCCell&gt;=9)+(MCCell&gt;=11)+(MCCell&gt;=13)),7)</f>
        <v>7</v>
      </c>
      <c r="AQ238" s="2" t="s">
        <v>374</v>
      </c>
      <c r="AR238" s="2" t="s">
        <v>61</v>
      </c>
      <c r="AS238" s="2" t="s">
        <v>61</v>
      </c>
      <c r="AT238" s="2" t="s">
        <v>61</v>
      </c>
      <c r="AU238" s="5"/>
      <c r="AV238" s="2" t="b">
        <f t="shared" si="34"/>
        <v>1</v>
      </c>
      <c r="AX238" s="2" t="b">
        <v>1</v>
      </c>
      <c r="AY238" s="2" t="s">
        <v>121</v>
      </c>
      <c r="AZ238" s="2">
        <v>186</v>
      </c>
      <c r="BA238" s="2" t="s">
        <v>61</v>
      </c>
      <c r="BB238" s="2" t="b">
        <f>IF(RaceIgnoreSrc,TRUE,HRMM)</f>
        <v>1</v>
      </c>
      <c r="BC238" s="2"/>
      <c r="BD238" s="2" t="b">
        <f t="shared" si="35"/>
        <v>1</v>
      </c>
      <c r="BE238" s="11">
        <f t="shared" si="31"/>
        <v>159</v>
      </c>
      <c r="BF238" s="2">
        <f t="shared" si="32"/>
        <v>0</v>
      </c>
      <c r="BG238" s="12" t="str">
        <f t="shared" si="33"/>
        <v/>
      </c>
      <c r="BH238" s="1" t="str">
        <f t="shared" ref="BH238:BH263" si="36">PROPER($P238)</f>
        <v>× Psionics (Sp): At Will: Charm Monster(Dc 13), Detect Thoughts(Dc 11), Levitate, Plane Shift, Suggestion(Dc 12).</v>
      </c>
      <c r="BI238" s="1"/>
      <c r="BJ238" s="11" t="s">
        <v>1312</v>
      </c>
      <c r="BK238" s="2" t="s">
        <v>851</v>
      </c>
      <c r="BL238" s="2">
        <f>IF('Race Info'!$BK$124=$BK238,BL237+1,BL237)</f>
        <v>151</v>
      </c>
      <c r="BM238" s="12" t="str">
        <f t="shared" si="30"/>
        <v/>
      </c>
      <c r="BN238" s="1"/>
      <c r="BO238" s="1"/>
      <c r="BP238" s="1"/>
      <c r="BQ238" s="1"/>
      <c r="BR238" s="1"/>
      <c r="BS238" s="1"/>
    </row>
    <row r="239" spans="1:71" ht="12.75" x14ac:dyDescent="0.2">
      <c r="A239" s="11" t="s">
        <v>1313</v>
      </c>
      <c r="B239" s="2"/>
      <c r="C239" s="2" t="str">
        <f>IF(HRDLCS,"Medium","Large")</f>
        <v>Large</v>
      </c>
      <c r="D239" s="2" t="s">
        <v>66</v>
      </c>
      <c r="E239" s="2"/>
      <c r="F239" s="2">
        <f>IF(HRDLCS,0,6)</f>
        <v>6</v>
      </c>
      <c r="G239" s="2">
        <v>30</v>
      </c>
      <c r="H239" s="2"/>
      <c r="I239" s="2"/>
      <c r="J239" s="2"/>
      <c r="K239" s="2"/>
      <c r="L239" s="2"/>
      <c r="M239" s="2">
        <f>IF(HRDLCS,2,5)</f>
        <v>5</v>
      </c>
      <c r="N239" s="2" t="s">
        <v>1314</v>
      </c>
      <c r="O239" s="2"/>
      <c r="P239" s="2" t="s">
        <v>61</v>
      </c>
      <c r="Q239" s="2"/>
      <c r="R239" s="2"/>
      <c r="S239" s="2"/>
      <c r="T239" s="2">
        <f>IF(NOT(HRDLCS),60,0)</f>
        <v>60</v>
      </c>
      <c r="U239" s="5"/>
      <c r="V239" s="2"/>
      <c r="W239" s="2" t="s">
        <v>61</v>
      </c>
      <c r="X239" s="2" t="s">
        <v>61</v>
      </c>
      <c r="Y239" s="2"/>
      <c r="Z239" s="2"/>
      <c r="AA239" s="5"/>
      <c r="AB239" s="5"/>
      <c r="AC239" s="5"/>
      <c r="AD239" s="2">
        <f>IF(HRDLCS,4,8)</f>
        <v>8</v>
      </c>
      <c r="AE239" s="2">
        <f>IF(HRDLCS,-2,2)</f>
        <v>2</v>
      </c>
      <c r="AF239" s="2">
        <f>IF(HRDLCS,0,4)</f>
        <v>4</v>
      </c>
      <c r="AG239" s="2">
        <f>IF(HRDLCS,-2,-4)</f>
        <v>-4</v>
      </c>
      <c r="AH239" s="2"/>
      <c r="AI239" s="2">
        <v>-2</v>
      </c>
      <c r="AJ239" s="2" t="s">
        <v>1315</v>
      </c>
      <c r="AK239" s="2"/>
      <c r="AL239" s="2" t="str">
        <f>IF(HRDLCS,"Common, Kothian","Common, Giant")</f>
        <v>Common, Giant</v>
      </c>
      <c r="AM239" s="2" t="str">
        <f>IF(HRDLCS,"Kalinese, Nordmaarian, Ogre, Saifhum","Orc, Goblin, Terran")</f>
        <v>Orc, Goblin, Terran</v>
      </c>
      <c r="AN239" s="2">
        <f>IF(HRDLCS,0,4)</f>
        <v>4</v>
      </c>
      <c r="AO239" s="5"/>
      <c r="AP239" s="2">
        <f>IF(HRDLCS,0,2)</f>
        <v>2</v>
      </c>
      <c r="AQ239" s="2" t="str">
        <f>IF(HRDLCS,"Fighter","Barbarian")</f>
        <v>Barbarian</v>
      </c>
      <c r="AR239" s="2" t="s">
        <v>61</v>
      </c>
      <c r="AS239" s="2" t="s">
        <v>61</v>
      </c>
      <c r="AT239" s="2" t="s">
        <v>61</v>
      </c>
      <c r="AU239" s="5"/>
      <c r="AV239" s="2" t="b">
        <f t="shared" si="34"/>
        <v>1</v>
      </c>
      <c r="AX239" s="2" t="b">
        <v>1</v>
      </c>
      <c r="AY239" s="2" t="s">
        <v>121</v>
      </c>
      <c r="AZ239" s="2">
        <v>188</v>
      </c>
      <c r="BA239" s="2" t="s">
        <v>423</v>
      </c>
      <c r="BB239" s="2" t="b">
        <f>IF(RaceIgnoreSrc,TRUE,OR(HRMM,HRDLCS))</f>
        <v>1</v>
      </c>
      <c r="BC239" s="2"/>
      <c r="BD239" s="2" t="b">
        <f t="shared" si="35"/>
        <v>1</v>
      </c>
      <c r="BE239" s="11">
        <f t="shared" si="31"/>
        <v>160</v>
      </c>
      <c r="BF239" s="2">
        <f t="shared" si="32"/>
        <v>0</v>
      </c>
      <c r="BG239" s="12" t="str">
        <f t="shared" si="33"/>
        <v/>
      </c>
      <c r="BH239" s="1" t="str">
        <f t="shared" si="36"/>
        <v/>
      </c>
      <c r="BI239" s="1"/>
      <c r="BJ239" s="11" t="s">
        <v>1316</v>
      </c>
      <c r="BK239" s="2" t="s">
        <v>851</v>
      </c>
      <c r="BL239" s="2">
        <f>IF('Race Info'!$BK$124=$BK239,BL238+1,BL238)</f>
        <v>151</v>
      </c>
      <c r="BM239" s="12" t="str">
        <f t="shared" si="30"/>
        <v/>
      </c>
      <c r="BN239" s="1"/>
      <c r="BO239" s="1"/>
      <c r="BP239" s="1"/>
      <c r="BQ239" s="1"/>
      <c r="BR239" s="1"/>
      <c r="BS239" s="1"/>
    </row>
    <row r="240" spans="1:71" ht="12.75" x14ac:dyDescent="0.2">
      <c r="A240" s="11" t="s">
        <v>1317</v>
      </c>
      <c r="B240" s="2"/>
      <c r="C240" s="2" t="s">
        <v>65</v>
      </c>
      <c r="D240" s="2" t="s">
        <v>137</v>
      </c>
      <c r="E240" s="2" t="s">
        <v>90</v>
      </c>
      <c r="F240" s="2"/>
      <c r="G240" s="2">
        <v>30</v>
      </c>
      <c r="H240" s="2"/>
      <c r="I240" s="2"/>
      <c r="J240" s="2"/>
      <c r="K240" s="2"/>
      <c r="L240" s="2"/>
      <c r="M240" s="2"/>
      <c r="N240" s="2"/>
      <c r="O240" s="2"/>
      <c r="P240" s="2" t="s">
        <v>61</v>
      </c>
      <c r="Q240" s="2"/>
      <c r="R240" s="2"/>
      <c r="S240" s="2"/>
      <c r="T240" s="2"/>
      <c r="U240" s="5"/>
      <c r="V240" s="2" t="s">
        <v>604</v>
      </c>
      <c r="W240" s="2" t="s">
        <v>61</v>
      </c>
      <c r="X240" s="2" t="s">
        <v>61</v>
      </c>
      <c r="Y240" s="2"/>
      <c r="Z240" s="2"/>
      <c r="AA240" s="5"/>
      <c r="AB240" s="5"/>
      <c r="AC240" s="5"/>
      <c r="AD240" s="2"/>
      <c r="AE240" s="2"/>
      <c r="AF240" s="2">
        <v>4</v>
      </c>
      <c r="AG240" s="2">
        <v>-2</v>
      </c>
      <c r="AH240" s="2"/>
      <c r="AI240" s="2">
        <v>-4</v>
      </c>
      <c r="AJ240" s="2" t="s">
        <v>1318</v>
      </c>
      <c r="AK240" s="2"/>
      <c r="AL240" s="2" t="s">
        <v>151</v>
      </c>
      <c r="AM240" s="2" t="s">
        <v>153</v>
      </c>
      <c r="AN240" s="2"/>
      <c r="AO240" s="5"/>
      <c r="AP240" s="2"/>
      <c r="AQ240" s="2" t="s">
        <v>140</v>
      </c>
      <c r="AR240" s="2" t="s">
        <v>154</v>
      </c>
      <c r="AS240" s="2" t="s">
        <v>1319</v>
      </c>
      <c r="AT240" s="2" t="s">
        <v>1320</v>
      </c>
      <c r="AU240" s="5"/>
      <c r="AV240" s="2" t="b">
        <f t="shared" si="34"/>
        <v>1</v>
      </c>
      <c r="AX240" s="2" t="b">
        <v>0</v>
      </c>
      <c r="AY240" s="2" t="s">
        <v>87</v>
      </c>
      <c r="AZ240" s="2">
        <v>98</v>
      </c>
      <c r="BA240" s="2" t="s">
        <v>282</v>
      </c>
      <c r="BB240" s="2" t="b">
        <f>IF(RaceIgnoreSrc,TRUE,OR(HRRoD,HRFF))</f>
        <v>1</v>
      </c>
      <c r="BC240" s="2"/>
      <c r="BD240" s="2" t="b">
        <f t="shared" si="35"/>
        <v>1</v>
      </c>
      <c r="BE240" s="11">
        <f t="shared" si="31"/>
        <v>161</v>
      </c>
      <c r="BF240" s="2">
        <f t="shared" si="32"/>
        <v>0</v>
      </c>
      <c r="BG240" s="12" t="str">
        <f t="shared" si="33"/>
        <v/>
      </c>
      <c r="BH240" s="1" t="str">
        <f t="shared" si="36"/>
        <v/>
      </c>
      <c r="BI240" s="1"/>
      <c r="BJ240" s="11" t="s">
        <v>1321</v>
      </c>
      <c r="BK240" s="2" t="s">
        <v>785</v>
      </c>
      <c r="BL240" s="2">
        <f>IF('Race Info'!$BK$124=$BK240,BL239+1,BL239)</f>
        <v>151</v>
      </c>
      <c r="BM240" s="12" t="str">
        <f t="shared" si="30"/>
        <v/>
      </c>
      <c r="BN240" s="1"/>
      <c r="BO240" s="1"/>
      <c r="BP240" s="1"/>
      <c r="BQ240" s="1"/>
      <c r="BR240" s="1"/>
      <c r="BS240" s="1"/>
    </row>
    <row r="241" spans="1:71" ht="12.75" x14ac:dyDescent="0.2">
      <c r="A241" s="11" t="s">
        <v>1322</v>
      </c>
      <c r="B241" s="2"/>
      <c r="C241" s="2" t="s">
        <v>65</v>
      </c>
      <c r="D241" s="2" t="s">
        <v>77</v>
      </c>
      <c r="E241" s="2" t="s">
        <v>256</v>
      </c>
      <c r="F241" s="2">
        <v>7</v>
      </c>
      <c r="G241" s="2">
        <v>30</v>
      </c>
      <c r="H241" s="2"/>
      <c r="I241" s="2"/>
      <c r="J241" s="2"/>
      <c r="K241" s="2"/>
      <c r="L241" s="2"/>
      <c r="M241" s="2">
        <v>2</v>
      </c>
      <c r="N241" s="2"/>
      <c r="O241" s="2"/>
      <c r="P241" s="2" t="s">
        <v>1323</v>
      </c>
      <c r="Q241" s="2"/>
      <c r="R241" s="2"/>
      <c r="S241" s="2"/>
      <c r="T241" s="2"/>
      <c r="U241" s="5"/>
      <c r="V241" s="2" t="s">
        <v>195</v>
      </c>
      <c r="W241" s="2"/>
      <c r="X241" s="2" t="s">
        <v>196</v>
      </c>
      <c r="Y241" s="2">
        <v>15</v>
      </c>
      <c r="Z241" s="2" t="s">
        <v>396</v>
      </c>
      <c r="AA241" s="5"/>
      <c r="AB241" s="5"/>
      <c r="AC241" s="5"/>
      <c r="AD241" s="2">
        <v>6</v>
      </c>
      <c r="AE241" s="2">
        <v>2</v>
      </c>
      <c r="AF241" s="2">
        <v>4</v>
      </c>
      <c r="AG241" s="2"/>
      <c r="AH241" s="2">
        <v>2</v>
      </c>
      <c r="AI241" s="2">
        <v>2</v>
      </c>
      <c r="AJ241" s="2" t="s">
        <v>1324</v>
      </c>
      <c r="AK241" s="2"/>
      <c r="AL241" s="2" t="s">
        <v>1325</v>
      </c>
      <c r="AM241" s="2"/>
      <c r="AN241" s="2">
        <v>5</v>
      </c>
      <c r="AO241" s="5"/>
      <c r="AP241" s="2">
        <v>4</v>
      </c>
      <c r="AQ241" s="2" t="s">
        <v>166</v>
      </c>
      <c r="AR241" s="2"/>
      <c r="AS241" s="2"/>
      <c r="AT241" s="2"/>
      <c r="AU241" s="5"/>
      <c r="AV241" s="2" t="b">
        <f t="shared" si="34"/>
        <v>1</v>
      </c>
      <c r="AX241" s="2" t="b">
        <v>0</v>
      </c>
      <c r="AY241" s="2" t="s">
        <v>262</v>
      </c>
      <c r="AZ241" s="2">
        <v>125</v>
      </c>
      <c r="BA241" s="2"/>
      <c r="BB241" s="2" t="b">
        <f>IF(RaceIgnoreSrc,TRUE,HRFCII)</f>
        <v>1</v>
      </c>
      <c r="BC241" s="2"/>
      <c r="BD241" s="2" t="b">
        <f t="shared" si="35"/>
        <v>1</v>
      </c>
      <c r="BE241" s="11">
        <f t="shared" si="31"/>
        <v>162</v>
      </c>
      <c r="BF241" s="2">
        <f t="shared" si="32"/>
        <v>0</v>
      </c>
      <c r="BG241" s="12" t="str">
        <f t="shared" si="33"/>
        <v/>
      </c>
      <c r="BH241" s="1" t="str">
        <f t="shared" si="36"/>
        <v>Scorching Ray (At Will), Mount (3/Day).</v>
      </c>
      <c r="BI241" s="1"/>
      <c r="BJ241" s="11" t="s">
        <v>1326</v>
      </c>
      <c r="BK241" s="2" t="s">
        <v>950</v>
      </c>
      <c r="BL241" s="2">
        <f>IF('Race Info'!$BK$124=$BK241,BL240+1,BL240)</f>
        <v>151</v>
      </c>
      <c r="BM241" s="12" t="str">
        <f t="shared" si="30"/>
        <v/>
      </c>
      <c r="BN241" s="1"/>
      <c r="BO241" s="1"/>
      <c r="BP241" s="1"/>
      <c r="BQ241" s="1"/>
      <c r="BR241" s="1"/>
      <c r="BS241" s="1"/>
    </row>
    <row r="242" spans="1:71" ht="12.75" x14ac:dyDescent="0.2">
      <c r="A242" s="11" t="s">
        <v>1327</v>
      </c>
      <c r="B242" s="2"/>
      <c r="C242" s="2" t="s">
        <v>65</v>
      </c>
      <c r="D242" s="2" t="s">
        <v>137</v>
      </c>
      <c r="E242" s="2" t="s">
        <v>90</v>
      </c>
      <c r="F242" s="2"/>
      <c r="G242" s="2">
        <v>30</v>
      </c>
      <c r="H242" s="2"/>
      <c r="I242" s="2"/>
      <c r="J242" s="2"/>
      <c r="K242" s="2"/>
      <c r="L242" s="2"/>
      <c r="M242" s="2"/>
      <c r="N242" s="2"/>
      <c r="O242" s="2"/>
      <c r="P242" s="2" t="s">
        <v>61</v>
      </c>
      <c r="Q242" s="2"/>
      <c r="R242" s="2"/>
      <c r="S242" s="2"/>
      <c r="T242" s="2"/>
      <c r="U242" s="5"/>
      <c r="V242" s="2"/>
      <c r="W242" s="2" t="s">
        <v>61</v>
      </c>
      <c r="X242" s="2" t="s">
        <v>61</v>
      </c>
      <c r="Y242" s="2"/>
      <c r="Z242" s="2"/>
      <c r="AA242" s="5"/>
      <c r="AB242" s="5"/>
      <c r="AC242" s="5"/>
      <c r="AD242" s="2">
        <v>2</v>
      </c>
      <c r="AE242" s="2">
        <v>-2</v>
      </c>
      <c r="AF242" s="2">
        <v>2</v>
      </c>
      <c r="AG242" s="2">
        <v>-2</v>
      </c>
      <c r="AH242" s="2"/>
      <c r="AI242" s="2"/>
      <c r="AJ242" s="2" t="s">
        <v>1328</v>
      </c>
      <c r="AK242" s="2"/>
      <c r="AL242" s="2" t="s">
        <v>151</v>
      </c>
      <c r="AM242" s="2" t="s">
        <v>1329</v>
      </c>
      <c r="AN242" s="2"/>
      <c r="AO242" s="5"/>
      <c r="AP242" s="2"/>
      <c r="AQ242" s="2" t="s">
        <v>186</v>
      </c>
      <c r="AR242" s="2" t="s">
        <v>1330</v>
      </c>
      <c r="AS242" s="2" t="s">
        <v>1331</v>
      </c>
      <c r="AT242" s="2" t="s">
        <v>1332</v>
      </c>
      <c r="AU242" s="5"/>
      <c r="AV242" s="2" t="b">
        <f t="shared" si="34"/>
        <v>1</v>
      </c>
      <c r="AX242" s="2" t="b">
        <v>1</v>
      </c>
      <c r="AY242" s="2" t="s">
        <v>406</v>
      </c>
      <c r="AZ242" s="2">
        <v>145</v>
      </c>
      <c r="BA242" s="2" t="s">
        <v>61</v>
      </c>
      <c r="BB242" s="2" t="b">
        <f>IF(RaceIgnoreSrc,TRUE,HRFrost)</f>
        <v>1</v>
      </c>
      <c r="BC242" s="2"/>
      <c r="BD242" s="2" t="b">
        <f t="shared" si="35"/>
        <v>1</v>
      </c>
      <c r="BE242" s="11">
        <f t="shared" si="31"/>
        <v>163</v>
      </c>
      <c r="BF242" s="2">
        <f t="shared" si="32"/>
        <v>0</v>
      </c>
      <c r="BG242" s="12" t="str">
        <f t="shared" si="33"/>
        <v/>
      </c>
      <c r="BH242" s="1" t="str">
        <f t="shared" si="36"/>
        <v/>
      </c>
      <c r="BI242" s="1"/>
      <c r="BJ242" s="11" t="s">
        <v>1333</v>
      </c>
      <c r="BK242" s="2" t="s">
        <v>787</v>
      </c>
      <c r="BL242" s="2">
        <f>IF('Race Info'!$BK$124=$BK242,BL241+1,BL241)</f>
        <v>152</v>
      </c>
      <c r="BM242" s="12" t="str">
        <f t="shared" si="30"/>
        <v/>
      </c>
      <c r="BN242" s="1"/>
      <c r="BO242" s="1"/>
      <c r="BP242" s="1"/>
      <c r="BQ242" s="1"/>
      <c r="BR242" s="1"/>
      <c r="BS242" s="1"/>
    </row>
    <row r="243" spans="1:71" ht="12.75" x14ac:dyDescent="0.2">
      <c r="A243" s="11" t="s">
        <v>1334</v>
      </c>
      <c r="B243" s="2"/>
      <c r="C243" s="2" t="s">
        <v>65</v>
      </c>
      <c r="D243" s="2" t="s">
        <v>77</v>
      </c>
      <c r="E243" s="2" t="s">
        <v>207</v>
      </c>
      <c r="F243" s="2"/>
      <c r="G243" s="2">
        <v>30</v>
      </c>
      <c r="H243" s="2"/>
      <c r="I243" s="2"/>
      <c r="J243" s="2"/>
      <c r="K243" s="2"/>
      <c r="L243" s="2"/>
      <c r="M243" s="2">
        <v>2</v>
      </c>
      <c r="N243" s="2"/>
      <c r="O243" s="2"/>
      <c r="P243" s="2" t="s">
        <v>61</v>
      </c>
      <c r="Q243" s="2"/>
      <c r="R243" s="2"/>
      <c r="S243" s="2"/>
      <c r="T243" s="2">
        <v>60</v>
      </c>
      <c r="U243" s="5"/>
      <c r="V243" s="2"/>
      <c r="W243" s="2" t="s">
        <v>61</v>
      </c>
      <c r="X243" s="2" t="s">
        <v>61</v>
      </c>
      <c r="Y243" s="2"/>
      <c r="Z243" s="2"/>
      <c r="AA243" s="5"/>
      <c r="AB243" s="5"/>
      <c r="AC243" s="5"/>
      <c r="AD243" s="2"/>
      <c r="AE243" s="2"/>
      <c r="AF243" s="2"/>
      <c r="AG243" s="2"/>
      <c r="AH243" s="2"/>
      <c r="AI243" s="2"/>
      <c r="AJ243" s="2" t="s">
        <v>1335</v>
      </c>
      <c r="AK243" s="2"/>
      <c r="AL243" s="2" t="s">
        <v>1336</v>
      </c>
      <c r="AM243" s="2" t="s">
        <v>1337</v>
      </c>
      <c r="AN243" s="2"/>
      <c r="AO243" s="5"/>
      <c r="AP243" s="2"/>
      <c r="AQ243" s="2" t="s">
        <v>71</v>
      </c>
      <c r="AR243" s="2" t="s">
        <v>509</v>
      </c>
      <c r="AS243" s="2" t="s">
        <v>85</v>
      </c>
      <c r="AT243" s="2" t="s">
        <v>86</v>
      </c>
      <c r="AU243" s="5"/>
      <c r="AV243" s="2" t="b">
        <f t="shared" si="34"/>
        <v>1</v>
      </c>
      <c r="AX243" s="2" t="b">
        <v>1</v>
      </c>
      <c r="AY243" s="2" t="s">
        <v>213</v>
      </c>
      <c r="AZ243" s="2"/>
      <c r="BA243" s="2" t="s">
        <v>61</v>
      </c>
      <c r="BB243" s="2" t="b">
        <f>IF(RaceIgnoreSrc,TRUE,HRPlH)</f>
        <v>1</v>
      </c>
      <c r="BC243" s="2"/>
      <c r="BD243" s="2" t="b">
        <f t="shared" si="35"/>
        <v>1</v>
      </c>
      <c r="BE243" s="11">
        <f t="shared" si="31"/>
        <v>164</v>
      </c>
      <c r="BF243" s="2">
        <f t="shared" si="32"/>
        <v>0</v>
      </c>
      <c r="BG243" s="12" t="str">
        <f t="shared" si="33"/>
        <v/>
      </c>
      <c r="BH243" s="1" t="str">
        <f t="shared" si="36"/>
        <v/>
      </c>
      <c r="BI243" s="1"/>
      <c r="BJ243" s="11" t="s">
        <v>1338</v>
      </c>
      <c r="BK243" s="2" t="s">
        <v>851</v>
      </c>
      <c r="BL243" s="2">
        <f>IF('Race Info'!$BK$124=$BK243,BL242+1,BL242)</f>
        <v>152</v>
      </c>
      <c r="BM243" s="12" t="str">
        <f t="shared" si="30"/>
        <v/>
      </c>
      <c r="BN243" s="1"/>
      <c r="BO243" s="1"/>
      <c r="BP243" s="1"/>
      <c r="BQ243" s="1"/>
      <c r="BR243" s="1"/>
      <c r="BS243" s="1"/>
    </row>
    <row r="244" spans="1:71" ht="12.75" x14ac:dyDescent="0.2">
      <c r="A244" s="11" t="s">
        <v>1339</v>
      </c>
      <c r="B244" s="2"/>
      <c r="C244" s="2" t="s">
        <v>65</v>
      </c>
      <c r="D244" s="2" t="s">
        <v>77</v>
      </c>
      <c r="E244" s="2" t="s">
        <v>207</v>
      </c>
      <c r="F244" s="2">
        <v>3</v>
      </c>
      <c r="G244" s="2">
        <v>30</v>
      </c>
      <c r="H244" s="2"/>
      <c r="I244" s="2"/>
      <c r="J244" s="2"/>
      <c r="K244" s="2"/>
      <c r="L244" s="2"/>
      <c r="M244" s="2">
        <v>5</v>
      </c>
      <c r="N244" s="2"/>
      <c r="O244" s="2"/>
      <c r="P244" s="2" t="s">
        <v>1340</v>
      </c>
      <c r="Q244" s="2"/>
      <c r="R244" s="2"/>
      <c r="S244" s="2"/>
      <c r="T244" s="2"/>
      <c r="U244" s="5"/>
      <c r="V244" s="2" t="s">
        <v>1341</v>
      </c>
      <c r="W244" s="2" t="s">
        <v>1342</v>
      </c>
      <c r="X244" s="2" t="s">
        <v>1343</v>
      </c>
      <c r="Y244" s="2"/>
      <c r="Z244" s="2"/>
      <c r="AA244" s="5"/>
      <c r="AB244" s="5"/>
      <c r="AC244" s="5"/>
      <c r="AD244" s="2">
        <v>2</v>
      </c>
      <c r="AE244" s="2">
        <v>6</v>
      </c>
      <c r="AF244" s="2">
        <v>4</v>
      </c>
      <c r="AG244" s="2"/>
      <c r="AH244" s="2">
        <v>4</v>
      </c>
      <c r="AI244" s="2">
        <v>2</v>
      </c>
      <c r="AJ244" s="2" t="s">
        <v>1344</v>
      </c>
      <c r="AK244" s="2" t="s">
        <v>1345</v>
      </c>
      <c r="AL244" s="2" t="s">
        <v>1346</v>
      </c>
      <c r="AM244" s="2"/>
      <c r="AN244" s="2">
        <v>3</v>
      </c>
      <c r="AO244" s="5"/>
      <c r="AP244" s="2">
        <v>6</v>
      </c>
      <c r="AQ244" s="2" t="s">
        <v>166</v>
      </c>
      <c r="AR244" s="2" t="s">
        <v>61</v>
      </c>
      <c r="AS244" s="2" t="s">
        <v>61</v>
      </c>
      <c r="AT244" s="2" t="s">
        <v>61</v>
      </c>
      <c r="AU244" s="5"/>
      <c r="AV244" s="2" t="b">
        <f t="shared" si="34"/>
        <v>1</v>
      </c>
      <c r="AX244" s="2" t="b">
        <v>1</v>
      </c>
      <c r="AY244" s="2" t="s">
        <v>282</v>
      </c>
      <c r="AZ244" s="2">
        <v>128</v>
      </c>
      <c r="BA244" s="2" t="s">
        <v>61</v>
      </c>
      <c r="BB244" s="2" t="b">
        <f>IF(RaceIgnoreSrc,TRUE,HRFF)</f>
        <v>1</v>
      </c>
      <c r="BC244" s="2"/>
      <c r="BD244" s="2" t="b">
        <f t="shared" si="35"/>
        <v>1</v>
      </c>
      <c r="BE244" s="11">
        <f t="shared" si="31"/>
        <v>165</v>
      </c>
      <c r="BF244" s="2">
        <f t="shared" si="32"/>
        <v>0</v>
      </c>
      <c r="BG244" s="12" t="str">
        <f t="shared" si="33"/>
        <v/>
      </c>
      <c r="BH244" s="1" t="str">
        <f t="shared" si="36"/>
        <v>Mirror Image</v>
      </c>
      <c r="BI244" s="1"/>
      <c r="BJ244" s="11" t="s">
        <v>1347</v>
      </c>
      <c r="BK244" s="2" t="s">
        <v>792</v>
      </c>
      <c r="BL244" s="2">
        <f>IF('Race Info'!$BK$124=$BK244,BL243+1,BL243)</f>
        <v>152</v>
      </c>
      <c r="BM244" s="12" t="str">
        <f t="shared" si="30"/>
        <v/>
      </c>
      <c r="BN244" s="1"/>
      <c r="BO244" s="1"/>
      <c r="BP244" s="1"/>
      <c r="BQ244" s="1"/>
      <c r="BR244" s="1"/>
      <c r="BS244" s="1"/>
    </row>
    <row r="245" spans="1:71" ht="12.75" x14ac:dyDescent="0.2">
      <c r="A245" s="11" t="s">
        <v>1348</v>
      </c>
      <c r="B245" s="2"/>
      <c r="C245" s="2" t="s">
        <v>65</v>
      </c>
      <c r="D245" s="2" t="s">
        <v>77</v>
      </c>
      <c r="E245" s="2" t="s">
        <v>207</v>
      </c>
      <c r="F245" s="2">
        <v>7</v>
      </c>
      <c r="G245" s="2">
        <v>30</v>
      </c>
      <c r="H245" s="2"/>
      <c r="I245" s="2"/>
      <c r="J245" s="2"/>
      <c r="K245" s="2"/>
      <c r="L245" s="2"/>
      <c r="M245" s="2">
        <v>5</v>
      </c>
      <c r="N245" s="2"/>
      <c r="O245" s="2"/>
      <c r="P245" s="2" t="s">
        <v>1349</v>
      </c>
      <c r="Q245" s="2"/>
      <c r="R245" s="2"/>
      <c r="S245" s="2"/>
      <c r="T245" s="2"/>
      <c r="U245" s="5"/>
      <c r="V245" s="2" t="s">
        <v>1341</v>
      </c>
      <c r="W245" s="2" t="s">
        <v>1342</v>
      </c>
      <c r="X245" s="2" t="s">
        <v>1350</v>
      </c>
      <c r="Y245" s="2"/>
      <c r="Z245" s="2"/>
      <c r="AA245" s="5"/>
      <c r="AB245" s="5"/>
      <c r="AC245" s="5"/>
      <c r="AD245" s="2">
        <v>2</v>
      </c>
      <c r="AE245" s="2">
        <v>4</v>
      </c>
      <c r="AF245" s="2">
        <v>4</v>
      </c>
      <c r="AG245" s="2">
        <v>6</v>
      </c>
      <c r="AH245" s="2">
        <v>4</v>
      </c>
      <c r="AI245" s="2">
        <v>8</v>
      </c>
      <c r="AJ245" s="2" t="s">
        <v>1351</v>
      </c>
      <c r="AK245" s="2" t="s">
        <v>1345</v>
      </c>
      <c r="AL245" s="2" t="s">
        <v>1346</v>
      </c>
      <c r="AM245" s="2"/>
      <c r="AN245" s="2">
        <v>6</v>
      </c>
      <c r="AO245" s="5"/>
      <c r="AP245" s="2">
        <v>18</v>
      </c>
      <c r="AQ245" s="2" t="s">
        <v>374</v>
      </c>
      <c r="AR245" s="2" t="s">
        <v>61</v>
      </c>
      <c r="AS245" s="2" t="s">
        <v>61</v>
      </c>
      <c r="AT245" s="2" t="s">
        <v>61</v>
      </c>
      <c r="AU245" s="5"/>
      <c r="AV245" s="2" t="b">
        <f t="shared" si="34"/>
        <v>1</v>
      </c>
      <c r="AX245" s="2" t="b">
        <v>1</v>
      </c>
      <c r="AY245" s="2" t="s">
        <v>282</v>
      </c>
      <c r="AZ245" s="2">
        <v>129</v>
      </c>
      <c r="BA245" s="2" t="s">
        <v>61</v>
      </c>
      <c r="BB245" s="2" t="b">
        <f>IF(RaceIgnoreSrc,TRUE,HRFF)</f>
        <v>1</v>
      </c>
      <c r="BC245" s="2"/>
      <c r="BD245" s="2" t="b">
        <f t="shared" si="35"/>
        <v>1</v>
      </c>
      <c r="BE245" s="11">
        <f t="shared" si="31"/>
        <v>166</v>
      </c>
      <c r="BF245" s="2">
        <f t="shared" si="32"/>
        <v>0</v>
      </c>
      <c r="BG245" s="12" t="str">
        <f t="shared" si="33"/>
        <v/>
      </c>
      <c r="BH245" s="1" t="str">
        <f t="shared" si="36"/>
        <v>Change Self, False Vision, Mirror Image (At Will); Mislead (3/Day)</v>
      </c>
      <c r="BI245" s="1"/>
      <c r="BJ245" s="11" t="s">
        <v>1352</v>
      </c>
      <c r="BK245" s="2" t="s">
        <v>792</v>
      </c>
      <c r="BL245" s="2">
        <f>IF('Race Info'!$BK$124=$BK245,BL244+1,BL244)</f>
        <v>152</v>
      </c>
      <c r="BM245" s="12" t="str">
        <f t="shared" si="30"/>
        <v/>
      </c>
      <c r="BN245" s="1"/>
      <c r="BO245" s="1"/>
      <c r="BP245" s="1"/>
      <c r="BQ245" s="1"/>
      <c r="BR245" s="1"/>
      <c r="BS245" s="1"/>
    </row>
    <row r="246" spans="1:71" ht="12.75" x14ac:dyDescent="0.2">
      <c r="A246" s="11" t="s">
        <v>1353</v>
      </c>
      <c r="B246" s="2"/>
      <c r="C246" s="2" t="s">
        <v>65</v>
      </c>
      <c r="D246" s="2" t="s">
        <v>77</v>
      </c>
      <c r="E246" s="2" t="s">
        <v>207</v>
      </c>
      <c r="F246" s="2"/>
      <c r="G246" s="2">
        <v>30</v>
      </c>
      <c r="H246" s="2"/>
      <c r="I246" s="2"/>
      <c r="J246" s="2"/>
      <c r="K246" s="2"/>
      <c r="L246" s="2"/>
      <c r="M246" s="2">
        <v>3</v>
      </c>
      <c r="N246" s="2"/>
      <c r="O246" s="2"/>
      <c r="P246" s="2" t="s">
        <v>1354</v>
      </c>
      <c r="Q246" s="2"/>
      <c r="R246" s="2"/>
      <c r="S246" s="2"/>
      <c r="T246" s="2"/>
      <c r="U246" s="5"/>
      <c r="V246" s="2" t="s">
        <v>1341</v>
      </c>
      <c r="W246" s="2" t="s">
        <v>1342</v>
      </c>
      <c r="X246" s="2" t="s">
        <v>183</v>
      </c>
      <c r="Y246" s="2"/>
      <c r="Z246" s="2"/>
      <c r="AA246" s="5"/>
      <c r="AB246" s="5"/>
      <c r="AC246" s="5"/>
      <c r="AD246" s="2"/>
      <c r="AE246" s="2">
        <v>4</v>
      </c>
      <c r="AF246" s="2">
        <v>2</v>
      </c>
      <c r="AG246" s="2"/>
      <c r="AH246" s="2">
        <v>4</v>
      </c>
      <c r="AI246" s="2">
        <v>6</v>
      </c>
      <c r="AJ246" s="2" t="s">
        <v>1355</v>
      </c>
      <c r="AK246" s="2" t="s">
        <v>1356</v>
      </c>
      <c r="AL246" s="2" t="s">
        <v>1346</v>
      </c>
      <c r="AM246" s="2"/>
      <c r="AN246" s="2">
        <v>1</v>
      </c>
      <c r="AO246" s="5"/>
      <c r="AP246" s="2">
        <v>3</v>
      </c>
      <c r="AQ246" s="2" t="s">
        <v>140</v>
      </c>
      <c r="AR246" s="2" t="s">
        <v>61</v>
      </c>
      <c r="AS246" s="2" t="s">
        <v>61</v>
      </c>
      <c r="AT246" s="2" t="s">
        <v>61</v>
      </c>
      <c r="AU246" s="5"/>
      <c r="AV246" s="2" t="b">
        <f t="shared" si="34"/>
        <v>1</v>
      </c>
      <c r="AX246" s="2" t="b">
        <v>1</v>
      </c>
      <c r="AY246" s="2" t="s">
        <v>282</v>
      </c>
      <c r="AZ246" s="2">
        <v>130</v>
      </c>
      <c r="BA246" s="2" t="s">
        <v>61</v>
      </c>
      <c r="BB246" s="2" t="b">
        <f>IF(RaceIgnoreSrc,TRUE,HRFF)</f>
        <v>1</v>
      </c>
      <c r="BC246" s="2"/>
      <c r="BD246" s="2" t="b">
        <f t="shared" si="35"/>
        <v>1</v>
      </c>
      <c r="BE246" s="11">
        <f t="shared" si="31"/>
        <v>167</v>
      </c>
      <c r="BF246" s="2">
        <f t="shared" si="32"/>
        <v>0</v>
      </c>
      <c r="BG246" s="12" t="str">
        <f t="shared" si="33"/>
        <v/>
      </c>
      <c r="BH246" s="1" t="str">
        <f t="shared" si="36"/>
        <v>Change Self; Mirror Image (3/Day)</v>
      </c>
      <c r="BI246" s="1"/>
      <c r="BJ246" s="11" t="s">
        <v>1357</v>
      </c>
      <c r="BK246" s="2" t="s">
        <v>787</v>
      </c>
      <c r="BL246" s="2">
        <f>IF('Race Info'!$BK$124=$BK246,BL245+1,BL245)</f>
        <v>153</v>
      </c>
      <c r="BM246" s="12" t="str">
        <f t="shared" si="30"/>
        <v/>
      </c>
      <c r="BN246" s="1"/>
      <c r="BO246" s="1"/>
      <c r="BP246" s="1"/>
      <c r="BQ246" s="1"/>
      <c r="BR246" s="1"/>
      <c r="BS246" s="1"/>
    </row>
    <row r="247" spans="1:71" ht="12.75" x14ac:dyDescent="0.2">
      <c r="A247" s="11" t="s">
        <v>1358</v>
      </c>
      <c r="B247" s="2"/>
      <c r="C247" s="2" t="s">
        <v>65</v>
      </c>
      <c r="D247" s="2" t="s">
        <v>137</v>
      </c>
      <c r="E247" s="2"/>
      <c r="F247" s="2"/>
      <c r="G247" s="2">
        <v>40</v>
      </c>
      <c r="H247" s="2"/>
      <c r="I247" s="2"/>
      <c r="J247" s="2"/>
      <c r="K247" s="2"/>
      <c r="L247" s="2"/>
      <c r="M247" s="2"/>
      <c r="N247" s="2" t="s">
        <v>1359</v>
      </c>
      <c r="O247" s="2"/>
      <c r="P247" s="2"/>
      <c r="Q247" s="2"/>
      <c r="R247" s="2"/>
      <c r="S247" s="2" t="s">
        <v>115</v>
      </c>
      <c r="T247" s="2"/>
      <c r="U247" s="5"/>
      <c r="V247" s="2" t="s">
        <v>1360</v>
      </c>
      <c r="W247" s="2"/>
      <c r="X247" s="2"/>
      <c r="Y247" s="2"/>
      <c r="Z247" s="2"/>
      <c r="AA247" s="5"/>
      <c r="AB247" s="5"/>
      <c r="AC247" s="5"/>
      <c r="AD247" s="2"/>
      <c r="AE247" s="2"/>
      <c r="AF247" s="2">
        <v>2</v>
      </c>
      <c r="AG247" s="2"/>
      <c r="AH247" s="2"/>
      <c r="AI247" s="2">
        <v>-2</v>
      </c>
      <c r="AJ247" s="2" t="s">
        <v>138</v>
      </c>
      <c r="AK247" s="2"/>
      <c r="AL247" s="2" t="s">
        <v>1361</v>
      </c>
      <c r="AM247" s="2" t="s">
        <v>1362</v>
      </c>
      <c r="AN247" s="2"/>
      <c r="AO247" s="5"/>
      <c r="AP247" s="2"/>
      <c r="AQ247" s="2" t="s">
        <v>140</v>
      </c>
      <c r="AR247" s="2" t="s">
        <v>1363</v>
      </c>
      <c r="AS247" s="2" t="s">
        <v>1364</v>
      </c>
      <c r="AT247" s="2" t="s">
        <v>1365</v>
      </c>
      <c r="AU247" s="5"/>
      <c r="AV247" s="2" t="b">
        <f t="shared" si="34"/>
        <v>1</v>
      </c>
      <c r="AX247" s="2" t="b">
        <v>0</v>
      </c>
      <c r="AY247" s="2" t="s">
        <v>950</v>
      </c>
      <c r="AZ247" s="2">
        <v>13</v>
      </c>
      <c r="BA247" s="2"/>
      <c r="BB247" s="2" t="b">
        <f>IF(RaceIgnoreSrc,TRUE,HROA)</f>
        <v>0</v>
      </c>
      <c r="BC247" s="2"/>
      <c r="BD247" s="2" t="b">
        <f t="shared" si="35"/>
        <v>0</v>
      </c>
      <c r="BE247" s="11">
        <f t="shared" si="31"/>
        <v>167</v>
      </c>
      <c r="BF247" s="2">
        <f t="shared" si="32"/>
        <v>0</v>
      </c>
      <c r="BG247" s="12" t="str">
        <f t="shared" si="33"/>
        <v/>
      </c>
      <c r="BH247" s="1" t="str">
        <f t="shared" si="36"/>
        <v/>
      </c>
      <c r="BI247" s="1"/>
      <c r="BJ247" s="11" t="s">
        <v>1366</v>
      </c>
      <c r="BK247" s="2" t="s">
        <v>792</v>
      </c>
      <c r="BL247" s="2">
        <f>IF('Race Info'!$BK$124=$BK247,BL246+1,BL246)</f>
        <v>153</v>
      </c>
      <c r="BM247" s="12" t="str">
        <f t="shared" si="30"/>
        <v/>
      </c>
      <c r="BN247" s="1"/>
      <c r="BO247" s="1"/>
      <c r="BP247" s="1"/>
      <c r="BQ247" s="1"/>
      <c r="BR247" s="1"/>
      <c r="BS247" s="1"/>
    </row>
    <row r="248" spans="1:71" ht="12.75" x14ac:dyDescent="0.2">
      <c r="A248" s="11" t="s">
        <v>1367</v>
      </c>
      <c r="B248" s="2"/>
      <c r="C248" s="2" t="s">
        <v>101</v>
      </c>
      <c r="D248" s="2" t="s">
        <v>400</v>
      </c>
      <c r="E248" s="2" t="s">
        <v>149</v>
      </c>
      <c r="F248" s="2"/>
      <c r="G248" s="2">
        <v>20</v>
      </c>
      <c r="H248" s="2"/>
      <c r="I248" s="2"/>
      <c r="J248" s="2"/>
      <c r="K248" s="2"/>
      <c r="L248" s="2">
        <v>30</v>
      </c>
      <c r="M248" s="2"/>
      <c r="N248" s="2"/>
      <c r="O248" s="2"/>
      <c r="P248" s="2" t="s">
        <v>61</v>
      </c>
      <c r="Q248" s="2"/>
      <c r="R248" s="2"/>
      <c r="S248" s="2"/>
      <c r="T248" s="2"/>
      <c r="U248" s="5"/>
      <c r="V248" s="2"/>
      <c r="W248" s="2" t="s">
        <v>61</v>
      </c>
      <c r="X248" s="2" t="s">
        <v>61</v>
      </c>
      <c r="Y248" s="2">
        <f>16+ClassLvl</f>
        <v>16</v>
      </c>
      <c r="Z248" s="2" t="s">
        <v>954</v>
      </c>
      <c r="AA248" s="5"/>
      <c r="AB248" s="5"/>
      <c r="AC248" s="5"/>
      <c r="AD248" s="2">
        <v>-4</v>
      </c>
      <c r="AE248" s="2">
        <v>6</v>
      </c>
      <c r="AF248" s="2"/>
      <c r="AG248" s="2">
        <v>2</v>
      </c>
      <c r="AH248" s="2">
        <v>2</v>
      </c>
      <c r="AI248" s="2">
        <v>8</v>
      </c>
      <c r="AJ248" s="2" t="s">
        <v>150</v>
      </c>
      <c r="AK248" s="2" t="s">
        <v>956</v>
      </c>
      <c r="AL248" s="2" t="s">
        <v>1368</v>
      </c>
      <c r="AM248" s="2" t="s">
        <v>1369</v>
      </c>
      <c r="AN248" s="2">
        <v>1</v>
      </c>
      <c r="AO248" s="5"/>
      <c r="AP248" s="2">
        <v>3</v>
      </c>
      <c r="AQ248" s="2" t="s">
        <v>459</v>
      </c>
      <c r="AR248" s="2" t="s">
        <v>61</v>
      </c>
      <c r="AS248" s="2" t="s">
        <v>61</v>
      </c>
      <c r="AT248" s="2" t="s">
        <v>61</v>
      </c>
      <c r="AU248" s="5"/>
      <c r="AV248" s="2" t="b">
        <f t="shared" si="34"/>
        <v>1</v>
      </c>
      <c r="AX248" s="2" t="b">
        <v>1</v>
      </c>
      <c r="AY248" s="2" t="s">
        <v>121</v>
      </c>
      <c r="AZ248" s="2">
        <v>235</v>
      </c>
      <c r="BA248" s="2" t="s">
        <v>61</v>
      </c>
      <c r="BB248" s="2" t="b">
        <f>IF(RaceIgnoreSrc,TRUE,HRMM)</f>
        <v>1</v>
      </c>
      <c r="BC248" s="2"/>
      <c r="BD248" s="2" t="b">
        <f t="shared" si="35"/>
        <v>1</v>
      </c>
      <c r="BE248" s="11">
        <f t="shared" si="31"/>
        <v>168</v>
      </c>
      <c r="BF248" s="2">
        <f t="shared" si="32"/>
        <v>0</v>
      </c>
      <c r="BG248" s="12" t="str">
        <f t="shared" si="33"/>
        <v/>
      </c>
      <c r="BH248" s="1" t="str">
        <f t="shared" si="36"/>
        <v/>
      </c>
      <c r="BI248" s="1"/>
      <c r="BJ248" s="11" t="s">
        <v>1370</v>
      </c>
      <c r="BK248" s="2" t="s">
        <v>792</v>
      </c>
      <c r="BL248" s="2">
        <f>IF('Race Info'!$BK$124=$BK248,BL247+1,BL247)</f>
        <v>153</v>
      </c>
      <c r="BM248" s="12" t="str">
        <f t="shared" si="30"/>
        <v/>
      </c>
      <c r="BN248" s="1"/>
      <c r="BO248" s="1"/>
      <c r="BP248" s="1"/>
      <c r="BQ248" s="1"/>
      <c r="BR248" s="1"/>
      <c r="BS248" s="1"/>
    </row>
    <row r="249" spans="1:71" ht="12.75" x14ac:dyDescent="0.2">
      <c r="A249" s="11" t="s">
        <v>1371</v>
      </c>
      <c r="B249" s="2"/>
      <c r="C249" s="2" t="s">
        <v>101</v>
      </c>
      <c r="D249" s="2" t="s">
        <v>66</v>
      </c>
      <c r="E249" s="2"/>
      <c r="F249" s="2">
        <v>3</v>
      </c>
      <c r="G249" s="2">
        <v>20</v>
      </c>
      <c r="H249" s="2"/>
      <c r="I249" s="2"/>
      <c r="J249" s="2">
        <v>40</v>
      </c>
      <c r="K249" s="2" t="str">
        <f>IF(FtImprovedFlight,"perfect","good")</f>
        <v>good</v>
      </c>
      <c r="L249" s="2"/>
      <c r="M249" s="2">
        <v>3</v>
      </c>
      <c r="N249" s="2" t="s">
        <v>286</v>
      </c>
      <c r="O249" s="2"/>
      <c r="P249" s="2" t="s">
        <v>61</v>
      </c>
      <c r="Q249" s="2"/>
      <c r="R249" s="2"/>
      <c r="S249" s="2"/>
      <c r="T249" s="2">
        <v>60</v>
      </c>
      <c r="U249" s="5"/>
      <c r="V249" s="2"/>
      <c r="W249" s="2" t="s">
        <v>1342</v>
      </c>
      <c r="X249" s="2" t="s">
        <v>61</v>
      </c>
      <c r="Y249" s="2"/>
      <c r="Z249" s="2"/>
      <c r="AA249" s="5"/>
      <c r="AB249" s="5"/>
      <c r="AC249" s="5"/>
      <c r="AD249" s="2">
        <v>-2</v>
      </c>
      <c r="AE249" s="2">
        <v>4</v>
      </c>
      <c r="AF249" s="2"/>
      <c r="AG249" s="2"/>
      <c r="AH249" s="2">
        <v>2</v>
      </c>
      <c r="AI249" s="2">
        <v>-2</v>
      </c>
      <c r="AJ249" s="2" t="s">
        <v>1372</v>
      </c>
      <c r="AK249" s="2"/>
      <c r="AL249" s="2" t="s">
        <v>1371</v>
      </c>
      <c r="AM249" s="2" t="s">
        <v>867</v>
      </c>
      <c r="AN249" s="2">
        <v>2</v>
      </c>
      <c r="AO249" s="5"/>
      <c r="AP249" s="2">
        <v>2</v>
      </c>
      <c r="AQ249" s="2" t="s">
        <v>108</v>
      </c>
      <c r="AR249" s="2" t="s">
        <v>61</v>
      </c>
      <c r="AS249" s="2" t="s">
        <v>61</v>
      </c>
      <c r="AT249" s="2" t="s">
        <v>61</v>
      </c>
      <c r="AU249" s="5"/>
      <c r="AV249" s="2" t="b">
        <f t="shared" si="34"/>
        <v>1</v>
      </c>
      <c r="AX249" s="2" t="b">
        <v>1</v>
      </c>
      <c r="AY249" s="2" t="s">
        <v>133</v>
      </c>
      <c r="AZ249" s="2">
        <v>112</v>
      </c>
      <c r="BA249" s="2" t="s">
        <v>61</v>
      </c>
      <c r="BB249" s="2" t="b">
        <f>IF(RaceIgnoreSrc,TRUE,HRMM3)</f>
        <v>1</v>
      </c>
      <c r="BC249" s="2"/>
      <c r="BD249" s="2" t="b">
        <f t="shared" si="35"/>
        <v>1</v>
      </c>
      <c r="BE249" s="11">
        <f t="shared" si="31"/>
        <v>169</v>
      </c>
      <c r="BF249" s="2">
        <f t="shared" si="32"/>
        <v>0</v>
      </c>
      <c r="BG249" s="12" t="str">
        <f t="shared" si="33"/>
        <v/>
      </c>
      <c r="BH249" s="1" t="str">
        <f t="shared" si="36"/>
        <v/>
      </c>
      <c r="BI249" s="1"/>
      <c r="BJ249" s="11" t="s">
        <v>1373</v>
      </c>
      <c r="BK249" s="2" t="s">
        <v>785</v>
      </c>
      <c r="BL249" s="2">
        <f>IF('Race Info'!$BK$124=$BK249,BL248+1,BL248)</f>
        <v>153</v>
      </c>
      <c r="BM249" s="12" t="str">
        <f t="shared" si="30"/>
        <v/>
      </c>
      <c r="BN249" s="1"/>
      <c r="BO249" s="1"/>
      <c r="BP249" s="1"/>
      <c r="BQ249" s="1"/>
      <c r="BR249" s="1"/>
      <c r="BS249" s="1"/>
    </row>
    <row r="250" spans="1:71" ht="12.75" x14ac:dyDescent="0.2">
      <c r="A250" s="11" t="s">
        <v>1374</v>
      </c>
      <c r="B250" s="2"/>
      <c r="C250" s="2" t="str">
        <f>IF(AND(HRSVMC,MCCell&lt;5),"Medium","Large")</f>
        <v>Large</v>
      </c>
      <c r="D250" s="2" t="s">
        <v>253</v>
      </c>
      <c r="E250" s="2"/>
      <c r="F250" s="2">
        <f>IF(HRSVMC,1+1*((MCCell&gt;=2)+(MCCell&gt;=3)+(MCCell&gt;=5)),4)</f>
        <v>4</v>
      </c>
      <c r="G250" s="2">
        <v>40</v>
      </c>
      <c r="H250" s="2"/>
      <c r="I250" s="2"/>
      <c r="J250" s="2"/>
      <c r="K250" s="2"/>
      <c r="L250" s="2"/>
      <c r="M250" s="2">
        <f>IF(HRSVMC,3+1*((MCCell&gt;=3)+(MCCell&gt;=4)+(MCCell&gt;=6)),5)</f>
        <v>5</v>
      </c>
      <c r="N250" s="2"/>
      <c r="O250" s="2"/>
      <c r="P250" s="2" t="s">
        <v>61</v>
      </c>
      <c r="Q250" s="2"/>
      <c r="R250" s="2"/>
      <c r="S250" s="2" t="s">
        <v>115</v>
      </c>
      <c r="T250" s="2"/>
      <c r="U250" s="5"/>
      <c r="V250" s="2"/>
      <c r="W250" s="2" t="s">
        <v>61</v>
      </c>
      <c r="X250" s="2" t="s">
        <v>61</v>
      </c>
      <c r="Y250" s="2"/>
      <c r="Z250" s="2"/>
      <c r="AA250" s="5"/>
      <c r="AB250" s="5"/>
      <c r="AC250" s="5"/>
      <c r="AD250" s="2">
        <f>IF(HRSVMC,2+2*((MCCell&gt;=2)+(MCCell&gt;=4)+(MCCell&gt;=5)+(MCCell&gt;=6)),10)</f>
        <v>10</v>
      </c>
      <c r="AE250" s="2">
        <f>IF(AND(HRSVMC,MCCell&lt;5),0,-2)</f>
        <v>-2</v>
      </c>
      <c r="AF250" s="2">
        <f>IF(HRSVMC,2*((MCCell&gt;=2)+(MCCell&gt;=4)),4)</f>
        <v>4</v>
      </c>
      <c r="AG250" s="2">
        <v>-4</v>
      </c>
      <c r="AH250" s="2"/>
      <c r="AI250" s="2">
        <v>-4</v>
      </c>
      <c r="AJ250" s="2" t="s">
        <v>1375</v>
      </c>
      <c r="AK250" s="2"/>
      <c r="AL250" s="2" t="str">
        <f>IF(HRDLCS,"Common, Ogre","Common, Giant")</f>
        <v>Common, Giant</v>
      </c>
      <c r="AM250" s="2" t="str">
        <f>IF(HRDLCS,"Goblin, Kothian, High Ogre","Dwarven, Orc, Goblin, Terran")</f>
        <v>Dwarven, Orc, Goblin, Terran</v>
      </c>
      <c r="AN250" s="2">
        <f>IF(HRSVMC,1+1*(MCCell&gt;=5),3)</f>
        <v>3</v>
      </c>
      <c r="AO250" s="5"/>
      <c r="AP250" s="2">
        <f>IF(HRSVMC,1*((MCCell&gt;=3)+(MCCell&gt;=5)),2)</f>
        <v>2</v>
      </c>
      <c r="AQ250" s="2" t="s">
        <v>186</v>
      </c>
      <c r="AR250" s="2" t="s">
        <v>61</v>
      </c>
      <c r="AS250" s="2" t="s">
        <v>61</v>
      </c>
      <c r="AT250" s="2" t="s">
        <v>61</v>
      </c>
      <c r="AU250" s="5"/>
      <c r="AV250" s="2" t="b">
        <f t="shared" si="34"/>
        <v>1</v>
      </c>
      <c r="AX250" s="2" t="b">
        <v>1</v>
      </c>
      <c r="AY250" s="2" t="s">
        <v>121</v>
      </c>
      <c r="AZ250" s="2">
        <v>198</v>
      </c>
      <c r="BA250" s="2" t="s">
        <v>423</v>
      </c>
      <c r="BB250" s="2" t="b">
        <f>IF(RaceIgnoreSrc,TRUE,OR(HRMM,HRDLCS))</f>
        <v>1</v>
      </c>
      <c r="BC250" s="2"/>
      <c r="BD250" s="2" t="b">
        <f t="shared" si="35"/>
        <v>1</v>
      </c>
      <c r="BE250" s="11">
        <f t="shared" si="31"/>
        <v>170</v>
      </c>
      <c r="BF250" s="2">
        <f t="shared" si="32"/>
        <v>0</v>
      </c>
      <c r="BG250" s="12" t="str">
        <f t="shared" si="33"/>
        <v/>
      </c>
      <c r="BH250" s="1" t="str">
        <f t="shared" si="36"/>
        <v/>
      </c>
      <c r="BI250" s="1"/>
      <c r="BJ250" s="11" t="s">
        <v>1376</v>
      </c>
      <c r="BK250" s="2" t="s">
        <v>792</v>
      </c>
      <c r="BL250" s="2">
        <f>IF('Race Info'!$BK$124=$BK250,BL249+1,BL249)</f>
        <v>153</v>
      </c>
      <c r="BM250" s="12" t="str">
        <f t="shared" si="30"/>
        <v/>
      </c>
      <c r="BN250" s="1"/>
      <c r="BO250" s="1"/>
      <c r="BP250" s="1"/>
      <c r="BQ250" s="1"/>
      <c r="BR250" s="1"/>
      <c r="BS250" s="1"/>
    </row>
    <row r="251" spans="1:71" ht="12.75" x14ac:dyDescent="0.2">
      <c r="A251" s="11" t="s">
        <v>1377</v>
      </c>
      <c r="B251" s="2"/>
      <c r="C251" s="2" t="str">
        <f>IF(AND(HRSVMC,MCCell&lt;10),"Medium","Large")</f>
        <v>Large</v>
      </c>
      <c r="D251" s="2" t="s">
        <v>253</v>
      </c>
      <c r="E251" s="2"/>
      <c r="F251" s="2">
        <f>IF(HRSVMC,1+1*(MCCell&gt;=2)+(MCCell&gt;=4)+(MCCell&gt;=7)+(MCCell&gt;=10),5)</f>
        <v>5</v>
      </c>
      <c r="G251" s="2">
        <v>40</v>
      </c>
      <c r="H251" s="2"/>
      <c r="I251" s="2"/>
      <c r="J251" s="2">
        <f>IF(AND(HRSVMC,MCCell&lt;4),0,40)</f>
        <v>40</v>
      </c>
      <c r="K251" s="2" t="str">
        <f>IF(FtImprovedFlight,"perfect","good")</f>
        <v>good</v>
      </c>
      <c r="L251" s="2"/>
      <c r="M251" s="2">
        <f>IF(HRSVMC,2*((MCCell&gt;=2)+1*(MCCell&gt;=5)+(MCCell&gt;=7)+(MCCell&gt;=10)),5)</f>
        <v>5</v>
      </c>
      <c r="N251" s="2"/>
      <c r="O251" s="2"/>
      <c r="P251" s="2" t="s">
        <v>1378</v>
      </c>
      <c r="Q251" s="2"/>
      <c r="R251" s="2"/>
      <c r="S251" s="2" t="s">
        <v>115</v>
      </c>
      <c r="T251" s="2">
        <v>90</v>
      </c>
      <c r="U251" s="5"/>
      <c r="V251" s="2"/>
      <c r="W251" s="2" t="s">
        <v>61</v>
      </c>
      <c r="X251" s="2" t="s">
        <v>61</v>
      </c>
      <c r="Y251" s="2">
        <f>IF(AND(HRSVMC,MCCell&lt;8),"",19+ClassLvl)</f>
        <v>19</v>
      </c>
      <c r="Z251" s="2"/>
      <c r="AA251" s="5"/>
      <c r="AB251" s="5"/>
      <c r="AC251" s="5"/>
      <c r="AD251" s="2">
        <f>IF(HRSVMC,2+2*((MCCell&gt;=4)+(MCCell&gt;=7)+(MCCell&gt;=10)+(MCCell&gt;=12)),10)</f>
        <v>10</v>
      </c>
      <c r="AE251" s="2"/>
      <c r="AF251" s="2">
        <f>IF(HRSVMC,2*((MCCell&gt;=2)+(MCCell&gt;=8)+(MCCell&gt;=11)),6)</f>
        <v>6</v>
      </c>
      <c r="AG251" s="2">
        <f>IF(HRSVMC,2*((MCCell&gt;=5)+(MCCell&gt;=10)),4)</f>
        <v>4</v>
      </c>
      <c r="AH251" s="2">
        <f>IF(HRSVMC,2*((MCCell&gt;=3)+(MCCell&gt;=8)),4)</f>
        <v>4</v>
      </c>
      <c r="AI251" s="2">
        <f>IF(HRSVMC,2+2*((MCCell&gt;=4)+(MCCell&gt;=12)),6)</f>
        <v>6</v>
      </c>
      <c r="AJ251" s="2" t="s">
        <v>1379</v>
      </c>
      <c r="AK251" s="2"/>
      <c r="AL251" s="2" t="s">
        <v>807</v>
      </c>
      <c r="AM251" s="2" t="s">
        <v>1380</v>
      </c>
      <c r="AN251" s="2">
        <f>IF(HRSVMC,1+1*((MCCell&gt;=3)+(MCCell&gt;=5)+(MCCell&gt;=7)+(MCCell&gt;=9)+(MCCell&gt;=10)+(MCCell&gt;=11)+(MCCell&gt;=12)),8)</f>
        <v>8</v>
      </c>
      <c r="AO251" s="5"/>
      <c r="AP251" s="2">
        <f>IF(HRSVMC,1*((MCCell&gt;=3)+(MCCell&gt;=5)+(MCCell&gt;=6)+(MCCell&gt;=8)+(MCCell&gt;=9)+(MCCell&gt;=11)+(MCCell&gt;=12)),7)</f>
        <v>7</v>
      </c>
      <c r="AQ251" s="2" t="s">
        <v>459</v>
      </c>
      <c r="AR251" s="2" t="s">
        <v>61</v>
      </c>
      <c r="AS251" s="2" t="s">
        <v>61</v>
      </c>
      <c r="AT251" s="2" t="s">
        <v>61</v>
      </c>
      <c r="AU251" s="5"/>
      <c r="AV251" s="2" t="b">
        <f t="shared" si="34"/>
        <v>1</v>
      </c>
      <c r="AX251" s="2" t="b">
        <v>1</v>
      </c>
      <c r="AY251" s="2" t="s">
        <v>121</v>
      </c>
      <c r="AZ251" s="2">
        <v>200</v>
      </c>
      <c r="BA251" s="2" t="s">
        <v>61</v>
      </c>
      <c r="BB251" s="2" t="b">
        <f>IF(RaceIgnoreSrc,TRUE,HRMM)</f>
        <v>1</v>
      </c>
      <c r="BC251" s="2"/>
      <c r="BD251" s="2" t="b">
        <f t="shared" si="35"/>
        <v>1</v>
      </c>
      <c r="BE251" s="11">
        <f t="shared" si="31"/>
        <v>171</v>
      </c>
      <c r="BF251" s="2">
        <f t="shared" si="32"/>
        <v>0</v>
      </c>
      <c r="BG251" s="12" t="str">
        <f t="shared" si="33"/>
        <v/>
      </c>
      <c r="BH251" s="1" t="str">
        <f t="shared" si="36"/>
        <v>Darkness, Invisibility (At Will); Charm Person (Dc 10), Cone Of Cold (Dc 14), Gaseous Form, Sleep (Dc 10)</v>
      </c>
      <c r="BI251" s="1"/>
      <c r="BJ251" s="11" t="s">
        <v>1381</v>
      </c>
      <c r="BK251" s="2" t="s">
        <v>851</v>
      </c>
      <c r="BL251" s="2">
        <f>IF('Race Info'!$BK$124=$BK251,BL250+1,BL250)</f>
        <v>153</v>
      </c>
      <c r="BM251" s="12" t="str">
        <f t="shared" si="30"/>
        <v/>
      </c>
      <c r="BN251" s="1"/>
      <c r="BO251" s="1"/>
      <c r="BP251" s="1"/>
      <c r="BQ251" s="1"/>
      <c r="BR251" s="1"/>
      <c r="BS251" s="1"/>
    </row>
    <row r="252" spans="1:71" ht="12.75" x14ac:dyDescent="0.2">
      <c r="A252" s="11" t="s">
        <v>1382</v>
      </c>
      <c r="B252" s="2"/>
      <c r="C252" s="2" t="s">
        <v>65</v>
      </c>
      <c r="D252" s="2" t="s">
        <v>137</v>
      </c>
      <c r="E252" s="2" t="s">
        <v>318</v>
      </c>
      <c r="F252" s="2"/>
      <c r="G252" s="2">
        <v>30</v>
      </c>
      <c r="H252" s="2"/>
      <c r="I252" s="2"/>
      <c r="J252" s="2"/>
      <c r="K252" s="2"/>
      <c r="L252" s="2"/>
      <c r="M252" s="2"/>
      <c r="N252" s="2"/>
      <c r="O252" s="2"/>
      <c r="P252" s="2" t="s">
        <v>1383</v>
      </c>
      <c r="Q252" s="2"/>
      <c r="R252" s="2"/>
      <c r="S252" s="2" t="s">
        <v>115</v>
      </c>
      <c r="T252" s="2"/>
      <c r="U252" s="5"/>
      <c r="V252" s="2"/>
      <c r="W252" s="2" t="s">
        <v>61</v>
      </c>
      <c r="X252" s="2" t="s">
        <v>61</v>
      </c>
      <c r="Y252" s="2"/>
      <c r="Z252" s="2"/>
      <c r="AA252" s="5"/>
      <c r="AB252" s="5"/>
      <c r="AC252" s="5"/>
      <c r="AD252" s="2"/>
      <c r="AE252" s="2"/>
      <c r="AF252" s="2">
        <v>-2</v>
      </c>
      <c r="AG252" s="2">
        <v>2</v>
      </c>
      <c r="AH252" s="2"/>
      <c r="AI252" s="2">
        <v>2</v>
      </c>
      <c r="AJ252" s="2"/>
      <c r="AK252" s="2"/>
      <c r="AL252" s="2" t="s">
        <v>1384</v>
      </c>
      <c r="AM252" s="2" t="s">
        <v>1385</v>
      </c>
      <c r="AN252" s="2"/>
      <c r="AO252" s="5"/>
      <c r="AP252" s="2">
        <v>2</v>
      </c>
      <c r="AQ252" s="2" t="s">
        <v>374</v>
      </c>
      <c r="AR252" s="2" t="s">
        <v>61</v>
      </c>
      <c r="AS252" s="2" t="s">
        <v>61</v>
      </c>
      <c r="AT252" s="2" t="s">
        <v>61</v>
      </c>
      <c r="AU252" s="5"/>
      <c r="AV252" s="2" t="b">
        <f t="shared" si="34"/>
        <v>1</v>
      </c>
      <c r="AX252" s="2" t="b">
        <v>1</v>
      </c>
      <c r="AY252" s="2" t="s">
        <v>423</v>
      </c>
      <c r="AZ252" s="2"/>
      <c r="BA252" s="2" t="s">
        <v>61</v>
      </c>
      <c r="BB252" s="2" t="b">
        <f>IF(RaceIgnoreSrc,TRUE,HRDLCS)</f>
        <v>0</v>
      </c>
      <c r="BC252" s="2"/>
      <c r="BD252" s="2" t="b">
        <f t="shared" si="35"/>
        <v>0</v>
      </c>
      <c r="BE252" s="11">
        <f t="shared" si="31"/>
        <v>171</v>
      </c>
      <c r="BF252" s="2">
        <f t="shared" si="32"/>
        <v>0</v>
      </c>
      <c r="BG252" s="12" t="str">
        <f t="shared" si="33"/>
        <v/>
      </c>
      <c r="BH252" s="1" t="str">
        <f t="shared" si="36"/>
        <v>Dancing Lights, Detect Magic, Flare, Ghost Sound, Light, Mage Hand. (Dc 9)</v>
      </c>
      <c r="BI252" s="1"/>
      <c r="BJ252" s="11" t="s">
        <v>1386</v>
      </c>
      <c r="BK252" s="2" t="s">
        <v>792</v>
      </c>
      <c r="BL252" s="2">
        <f>IF('Race Info'!$BK$124=$BK252,BL251+1,BL251)</f>
        <v>153</v>
      </c>
      <c r="BM252" s="12" t="str">
        <f t="shared" si="30"/>
        <v/>
      </c>
      <c r="BN252" s="1"/>
      <c r="BO252" s="1"/>
      <c r="BP252" s="1"/>
      <c r="BQ252" s="1"/>
      <c r="BR252" s="1"/>
      <c r="BS252" s="1"/>
    </row>
    <row r="253" spans="1:71" ht="12.75" x14ac:dyDescent="0.2">
      <c r="A253" s="11" t="s">
        <v>1387</v>
      </c>
      <c r="B253" s="2"/>
      <c r="C253" s="2" t="s">
        <v>93</v>
      </c>
      <c r="D253" s="2" t="s">
        <v>253</v>
      </c>
      <c r="E253" s="2"/>
      <c r="F253" s="2">
        <v>8</v>
      </c>
      <c r="G253" s="2">
        <v>40</v>
      </c>
      <c r="H253" s="2"/>
      <c r="I253" s="2"/>
      <c r="J253" s="2"/>
      <c r="K253" s="2"/>
      <c r="L253" s="2"/>
      <c r="M253" s="2">
        <v>2</v>
      </c>
      <c r="N253" s="2"/>
      <c r="O253" s="2"/>
      <c r="P253" s="2" t="s">
        <v>61</v>
      </c>
      <c r="Q253" s="2"/>
      <c r="R253" s="2"/>
      <c r="S253" s="2" t="s">
        <v>115</v>
      </c>
      <c r="T253" s="2"/>
      <c r="U253" s="5"/>
      <c r="V253" s="2"/>
      <c r="W253" s="2" t="s">
        <v>61</v>
      </c>
      <c r="X253" s="2" t="s">
        <v>61</v>
      </c>
      <c r="Y253" s="2"/>
      <c r="Z253" s="2"/>
      <c r="AA253" s="5"/>
      <c r="AB253" s="5"/>
      <c r="AC253" s="5"/>
      <c r="AD253" s="2">
        <v>14</v>
      </c>
      <c r="AE253" s="2"/>
      <c r="AF253" s="2">
        <v>6</v>
      </c>
      <c r="AG253" s="2"/>
      <c r="AH253" s="2"/>
      <c r="AI253" s="2">
        <v>-2</v>
      </c>
      <c r="AJ253" s="2" t="s">
        <v>1388</v>
      </c>
      <c r="AK253" s="2" t="s">
        <v>1389</v>
      </c>
      <c r="AL253" s="2" t="s">
        <v>807</v>
      </c>
      <c r="AM253" s="2" t="s">
        <v>1390</v>
      </c>
      <c r="AN253" s="2">
        <v>5</v>
      </c>
      <c r="AO253" s="5"/>
      <c r="AP253" s="2">
        <v>3</v>
      </c>
      <c r="AQ253" s="2" t="s">
        <v>166</v>
      </c>
      <c r="AR253" s="2" t="s">
        <v>61</v>
      </c>
      <c r="AS253" s="2" t="s">
        <v>61</v>
      </c>
      <c r="AT253" s="2" t="s">
        <v>61</v>
      </c>
      <c r="AU253" s="5"/>
      <c r="AV253" s="2" t="b">
        <f t="shared" si="34"/>
        <v>1</v>
      </c>
      <c r="AX253" s="2" t="b">
        <v>1</v>
      </c>
      <c r="AY253" s="2" t="s">
        <v>133</v>
      </c>
      <c r="AZ253" s="2">
        <v>116</v>
      </c>
      <c r="BA253" s="2" t="s">
        <v>61</v>
      </c>
      <c r="BB253" s="2" t="b">
        <f>IF(RaceIgnoreSrc,TRUE,HRMM3)</f>
        <v>1</v>
      </c>
      <c r="BC253" s="2"/>
      <c r="BD253" s="2" t="b">
        <f t="shared" si="35"/>
        <v>1</v>
      </c>
      <c r="BE253" s="11">
        <f t="shared" si="31"/>
        <v>172</v>
      </c>
      <c r="BF253" s="2">
        <f t="shared" si="32"/>
        <v>0</v>
      </c>
      <c r="BG253" s="12" t="str">
        <f t="shared" si="33"/>
        <v/>
      </c>
      <c r="BH253" s="1" t="str">
        <f t="shared" si="36"/>
        <v/>
      </c>
      <c r="BI253" s="1"/>
      <c r="BJ253" s="11" t="s">
        <v>1391</v>
      </c>
      <c r="BK253" s="2" t="s">
        <v>785</v>
      </c>
      <c r="BL253" s="2">
        <f>IF('Race Info'!$BK$124=$BK253,BL252+1,BL252)</f>
        <v>153</v>
      </c>
      <c r="BM253" s="12" t="str">
        <f t="shared" si="30"/>
        <v/>
      </c>
      <c r="BN253" s="1"/>
      <c r="BO253" s="1"/>
      <c r="BP253" s="1"/>
      <c r="BQ253" s="1"/>
      <c r="BR253" s="1"/>
      <c r="BS253" s="1"/>
    </row>
    <row r="254" spans="1:71" ht="12.75" x14ac:dyDescent="0.2">
      <c r="A254" s="11" t="s">
        <v>689</v>
      </c>
      <c r="B254" s="2"/>
      <c r="C254" s="2" t="s">
        <v>65</v>
      </c>
      <c r="D254" s="2" t="s">
        <v>137</v>
      </c>
      <c r="E254" s="2" t="s">
        <v>689</v>
      </c>
      <c r="F254" s="2"/>
      <c r="G254" s="2">
        <v>30</v>
      </c>
      <c r="H254" s="2"/>
      <c r="I254" s="2"/>
      <c r="J254" s="2"/>
      <c r="K254" s="2"/>
      <c r="L254" s="2"/>
      <c r="M254" s="2"/>
      <c r="N254" s="2"/>
      <c r="O254" s="2"/>
      <c r="P254" s="2" t="s">
        <v>61</v>
      </c>
      <c r="Q254" s="2"/>
      <c r="R254" s="2"/>
      <c r="S254" s="2"/>
      <c r="T254" s="2"/>
      <c r="U254" s="5"/>
      <c r="V254" s="2"/>
      <c r="W254" s="2" t="s">
        <v>61</v>
      </c>
      <c r="X254" s="2" t="s">
        <v>61</v>
      </c>
      <c r="Y254" s="2"/>
      <c r="Z254" s="2"/>
      <c r="AA254" s="5"/>
      <c r="AB254" s="5"/>
      <c r="AC254" s="5"/>
      <c r="AD254" s="2">
        <v>4</v>
      </c>
      <c r="AE254" s="2"/>
      <c r="AF254" s="2"/>
      <c r="AG254" s="2">
        <v>-2</v>
      </c>
      <c r="AH254" s="2">
        <v>-2</v>
      </c>
      <c r="AI254" s="2">
        <v>-2</v>
      </c>
      <c r="AJ254" s="2"/>
      <c r="AK254" s="2"/>
      <c r="AL254" s="2" t="s">
        <v>274</v>
      </c>
      <c r="AM254" s="2" t="s">
        <v>1392</v>
      </c>
      <c r="AN254" s="2"/>
      <c r="AO254" s="5"/>
      <c r="AP254" s="2"/>
      <c r="AQ254" s="2" t="s">
        <v>186</v>
      </c>
      <c r="AR254" s="2" t="s">
        <v>61</v>
      </c>
      <c r="AS254" s="2" t="s">
        <v>61</v>
      </c>
      <c r="AT254" s="2" t="s">
        <v>61</v>
      </c>
      <c r="AU254" s="5"/>
      <c r="AV254" s="2" t="b">
        <f t="shared" si="34"/>
        <v>1</v>
      </c>
      <c r="AX254" s="2" t="b">
        <v>1</v>
      </c>
      <c r="AY254" s="2" t="s">
        <v>121</v>
      </c>
      <c r="AZ254" s="2">
        <v>203</v>
      </c>
      <c r="BA254" s="2" t="s">
        <v>61</v>
      </c>
      <c r="BB254" s="2" t="b">
        <f>IF(RaceIgnoreSrc,TRUE,HRMM)</f>
        <v>1</v>
      </c>
      <c r="BC254" s="2"/>
      <c r="BD254" s="2" t="b">
        <f t="shared" si="35"/>
        <v>1</v>
      </c>
      <c r="BE254" s="11">
        <f t="shared" si="31"/>
        <v>173</v>
      </c>
      <c r="BF254" s="2">
        <f t="shared" si="32"/>
        <v>0</v>
      </c>
      <c r="BG254" s="12" t="str">
        <f t="shared" si="33"/>
        <v/>
      </c>
      <c r="BH254" s="1" t="str">
        <f t="shared" si="36"/>
        <v/>
      </c>
      <c r="BI254" s="1"/>
      <c r="BJ254" s="11" t="s">
        <v>1393</v>
      </c>
      <c r="BK254" s="2" t="s">
        <v>851</v>
      </c>
      <c r="BL254" s="2">
        <f>IF('Race Info'!$BK$124=$BK254,BL253+1,BL253)</f>
        <v>153</v>
      </c>
      <c r="BM254" s="12" t="str">
        <f t="shared" si="30"/>
        <v/>
      </c>
      <c r="BN254" s="1"/>
      <c r="BO254" s="1"/>
      <c r="BP254" s="1"/>
      <c r="BQ254" s="1"/>
      <c r="BR254" s="1"/>
      <c r="BS254" s="1"/>
    </row>
    <row r="255" spans="1:71" ht="12.75" x14ac:dyDescent="0.2">
      <c r="A255" s="11" t="s">
        <v>1394</v>
      </c>
      <c r="B255" s="2"/>
      <c r="C255" s="2" t="s">
        <v>65</v>
      </c>
      <c r="D255" s="2" t="s">
        <v>137</v>
      </c>
      <c r="E255" s="2" t="s">
        <v>689</v>
      </c>
      <c r="F255" s="2"/>
      <c r="G255" s="2">
        <v>30</v>
      </c>
      <c r="H255" s="2"/>
      <c r="I255" s="2"/>
      <c r="J255" s="2"/>
      <c r="K255" s="2"/>
      <c r="L255" s="2"/>
      <c r="M255" s="2">
        <v>2</v>
      </c>
      <c r="N255" s="2"/>
      <c r="O255" s="2"/>
      <c r="P255" s="2" t="s">
        <v>61</v>
      </c>
      <c r="Q255" s="2"/>
      <c r="R255" s="2"/>
      <c r="S255" s="2"/>
      <c r="T255" s="2">
        <v>120</v>
      </c>
      <c r="U255" s="5"/>
      <c r="V255" s="2"/>
      <c r="W255" s="2" t="s">
        <v>61</v>
      </c>
      <c r="X255" s="2" t="s">
        <v>1395</v>
      </c>
      <c r="Y255" s="2"/>
      <c r="Z255" s="2"/>
      <c r="AA255" s="5"/>
      <c r="AB255" s="5"/>
      <c r="AC255" s="5"/>
      <c r="AD255" s="2">
        <v>6</v>
      </c>
      <c r="AE255" s="2">
        <v>-2</v>
      </c>
      <c r="AF255" s="2"/>
      <c r="AG255" s="2"/>
      <c r="AH255" s="2">
        <v>-2</v>
      </c>
      <c r="AI255" s="2">
        <v>2</v>
      </c>
      <c r="AJ255" s="2" t="s">
        <v>1396</v>
      </c>
      <c r="AK255" s="2"/>
      <c r="AL255" s="2" t="s">
        <v>1397</v>
      </c>
      <c r="AM255" s="2" t="s">
        <v>1398</v>
      </c>
      <c r="AN255" s="2"/>
      <c r="AO255" s="5"/>
      <c r="AP255" s="2">
        <v>2</v>
      </c>
      <c r="AQ255" s="2" t="s">
        <v>166</v>
      </c>
      <c r="AR255" s="2" t="s">
        <v>61</v>
      </c>
      <c r="AS255" s="2" t="s">
        <v>61</v>
      </c>
      <c r="AT255" s="2" t="s">
        <v>61</v>
      </c>
      <c r="AU255" s="5"/>
      <c r="AV255" s="2" t="b">
        <f t="shared" si="34"/>
        <v>1</v>
      </c>
      <c r="AX255" s="2" t="b">
        <v>1</v>
      </c>
      <c r="AY255" s="2" t="s">
        <v>72</v>
      </c>
      <c r="AZ255" s="2"/>
      <c r="BA255" s="2" t="s">
        <v>61</v>
      </c>
      <c r="BB255" s="2" t="b">
        <f>IF(RaceIgnoreSrc,TRUE,HRRoF)</f>
        <v>0</v>
      </c>
      <c r="BC255" s="2"/>
      <c r="BD255" s="2" t="b">
        <f t="shared" si="35"/>
        <v>0</v>
      </c>
      <c r="BE255" s="11">
        <f t="shared" si="31"/>
        <v>173</v>
      </c>
      <c r="BF255" s="2">
        <f t="shared" si="32"/>
        <v>0</v>
      </c>
      <c r="BG255" s="12" t="str">
        <f t="shared" si="33"/>
        <v/>
      </c>
      <c r="BH255" s="1" t="str">
        <f t="shared" si="36"/>
        <v/>
      </c>
      <c r="BI255" s="1"/>
      <c r="BJ255" s="11" t="s">
        <v>1399</v>
      </c>
      <c r="BK255" s="2" t="s">
        <v>785</v>
      </c>
      <c r="BL255" s="2">
        <f>IF('Race Info'!$BK$124=$BK255,BL254+1,BL254)</f>
        <v>153</v>
      </c>
      <c r="BM255" s="12" t="str">
        <f t="shared" si="30"/>
        <v/>
      </c>
      <c r="BN255" s="1"/>
      <c r="BO255" s="1"/>
      <c r="BP255" s="1"/>
      <c r="BQ255" s="1"/>
      <c r="BR255" s="1"/>
      <c r="BS255" s="1"/>
    </row>
    <row r="256" spans="1:71" ht="12.75" x14ac:dyDescent="0.2">
      <c r="A256" s="11" t="s">
        <v>1400</v>
      </c>
      <c r="B256" s="2"/>
      <c r="C256" s="2" t="s">
        <v>65</v>
      </c>
      <c r="D256" s="2" t="s">
        <v>137</v>
      </c>
      <c r="E256" s="2" t="s">
        <v>1068</v>
      </c>
      <c r="F256" s="2"/>
      <c r="G256" s="2">
        <v>30</v>
      </c>
      <c r="H256" s="2"/>
      <c r="I256" s="2"/>
      <c r="J256" s="2"/>
      <c r="K256" s="2"/>
      <c r="L256" s="2"/>
      <c r="M256" s="2"/>
      <c r="N256" s="2"/>
      <c r="O256" s="2"/>
      <c r="P256" s="2" t="s">
        <v>61</v>
      </c>
      <c r="Q256" s="2"/>
      <c r="R256" s="2"/>
      <c r="S256" s="2"/>
      <c r="T256" s="2"/>
      <c r="U256" s="5"/>
      <c r="V256" s="2"/>
      <c r="W256" s="2" t="s">
        <v>161</v>
      </c>
      <c r="X256" s="2" t="s">
        <v>1069</v>
      </c>
      <c r="Y256" s="2"/>
      <c r="Z256" s="2"/>
      <c r="AA256" s="5"/>
      <c r="AB256" s="5"/>
      <c r="AC256" s="5"/>
      <c r="AD256" s="2">
        <v>4</v>
      </c>
      <c r="AE256" s="2"/>
      <c r="AF256" s="2"/>
      <c r="AG256" s="2">
        <v>-2</v>
      </c>
      <c r="AH256" s="2">
        <v>-2</v>
      </c>
      <c r="AI256" s="2">
        <v>-2</v>
      </c>
      <c r="AJ256" s="2"/>
      <c r="AK256" s="2" t="s">
        <v>1070</v>
      </c>
      <c r="AL256" s="2" t="s">
        <v>274</v>
      </c>
      <c r="AM256" s="2" t="s">
        <v>1392</v>
      </c>
      <c r="AN256" s="2"/>
      <c r="AO256" s="5"/>
      <c r="AP256" s="2"/>
      <c r="AQ256" s="2" t="s">
        <v>186</v>
      </c>
      <c r="AR256" s="2" t="s">
        <v>61</v>
      </c>
      <c r="AS256" s="2" t="s">
        <v>61</v>
      </c>
      <c r="AT256" s="2" t="s">
        <v>61</v>
      </c>
      <c r="AU256" s="5"/>
      <c r="AV256" s="2" t="b">
        <f t="shared" si="34"/>
        <v>1</v>
      </c>
      <c r="AX256" s="2" t="b">
        <v>1</v>
      </c>
      <c r="AY256" s="2" t="s">
        <v>535</v>
      </c>
      <c r="AZ256" s="2"/>
      <c r="BA256" s="2" t="s">
        <v>61</v>
      </c>
      <c r="BB256" s="2" t="b">
        <f>IF(RaceIgnoreSrc,TRUE,HRDrM)</f>
        <v>1</v>
      </c>
      <c r="BC256" s="2"/>
      <c r="BD256" s="2" t="b">
        <f t="shared" si="35"/>
        <v>1</v>
      </c>
      <c r="BE256" s="11">
        <f t="shared" si="31"/>
        <v>174</v>
      </c>
      <c r="BF256" s="2">
        <f t="shared" si="32"/>
        <v>0</v>
      </c>
      <c r="BG256" s="12" t="str">
        <f t="shared" si="33"/>
        <v/>
      </c>
      <c r="BH256" s="1" t="str">
        <f t="shared" si="36"/>
        <v/>
      </c>
      <c r="BI256" s="1"/>
      <c r="BJ256" s="11" t="s">
        <v>1401</v>
      </c>
      <c r="BK256" s="2" t="s">
        <v>792</v>
      </c>
      <c r="BL256" s="2">
        <f>IF('Race Info'!$BK$124=$BK256,BL255+1,BL255)</f>
        <v>153</v>
      </c>
      <c r="BM256" s="12" t="str">
        <f t="shared" ref="BM256:BM319" si="37">IF(ROW()&lt;=$BM$127,INDEX($BJ$128:$BJ$347,MATCH(ROW(),$BL$128:$BL$347,0)),"")</f>
        <v/>
      </c>
      <c r="BN256" s="1"/>
      <c r="BO256" s="1"/>
      <c r="BP256" s="1"/>
      <c r="BQ256" s="1"/>
      <c r="BR256" s="1"/>
      <c r="BS256" s="1"/>
    </row>
    <row r="257" spans="1:71" ht="12.75" x14ac:dyDescent="0.2">
      <c r="A257" s="11" t="s">
        <v>1402</v>
      </c>
      <c r="B257" s="2"/>
      <c r="C257" s="2" t="s">
        <v>65</v>
      </c>
      <c r="D257" s="2" t="s">
        <v>137</v>
      </c>
      <c r="E257" s="2" t="s">
        <v>689</v>
      </c>
      <c r="F257" s="2"/>
      <c r="G257" s="2">
        <v>40</v>
      </c>
      <c r="H257" s="2"/>
      <c r="I257" s="2"/>
      <c r="J257" s="2"/>
      <c r="K257" s="2"/>
      <c r="L257" s="2"/>
      <c r="M257" s="2"/>
      <c r="N257" s="2"/>
      <c r="O257" s="2"/>
      <c r="P257" s="2" t="s">
        <v>61</v>
      </c>
      <c r="Q257" s="2"/>
      <c r="R257" s="2"/>
      <c r="S257" s="2"/>
      <c r="T257" s="2">
        <v>60</v>
      </c>
      <c r="U257" s="5"/>
      <c r="V257" s="2"/>
      <c r="W257" s="2" t="s">
        <v>61</v>
      </c>
      <c r="X257" s="2" t="s">
        <v>61</v>
      </c>
      <c r="Y257" s="2"/>
      <c r="Z257" s="2"/>
      <c r="AA257" s="5"/>
      <c r="AB257" s="5"/>
      <c r="AC257" s="5"/>
      <c r="AD257" s="2">
        <v>2</v>
      </c>
      <c r="AE257" s="2"/>
      <c r="AF257" s="2"/>
      <c r="AG257" s="2">
        <v>-2</v>
      </c>
      <c r="AH257" s="2">
        <v>2</v>
      </c>
      <c r="AI257" s="2">
        <v>-2</v>
      </c>
      <c r="AJ257" s="2"/>
      <c r="AK257" s="2"/>
      <c r="AL257" s="2" t="s">
        <v>274</v>
      </c>
      <c r="AM257" s="2" t="s">
        <v>1403</v>
      </c>
      <c r="AN257" s="2"/>
      <c r="AO257" s="5"/>
      <c r="AP257" s="2">
        <v>1</v>
      </c>
      <c r="AQ257" s="2" t="s">
        <v>471</v>
      </c>
      <c r="AR257" s="2" t="s">
        <v>299</v>
      </c>
      <c r="AS257" s="2" t="s">
        <v>772</v>
      </c>
      <c r="AT257" s="2" t="s">
        <v>1065</v>
      </c>
      <c r="AU257" s="5"/>
      <c r="AV257" s="2" t="b">
        <f t="shared" si="34"/>
        <v>1</v>
      </c>
      <c r="AX257" s="2" t="b">
        <v>1</v>
      </c>
      <c r="AY257" s="2" t="s">
        <v>72</v>
      </c>
      <c r="AZ257" s="2"/>
      <c r="BA257" s="2" t="s">
        <v>61</v>
      </c>
      <c r="BB257" s="2" t="b">
        <f>IF(RaceIgnoreSrc,TRUE,HRRoF)</f>
        <v>0</v>
      </c>
      <c r="BC257" s="2"/>
      <c r="BD257" s="2" t="b">
        <f t="shared" si="35"/>
        <v>0</v>
      </c>
      <c r="BE257" s="11">
        <f t="shared" si="31"/>
        <v>174</v>
      </c>
      <c r="BF257" s="2">
        <f t="shared" si="32"/>
        <v>0</v>
      </c>
      <c r="BG257" s="12" t="str">
        <f t="shared" si="33"/>
        <v/>
      </c>
      <c r="BH257" s="1" t="str">
        <f t="shared" si="36"/>
        <v/>
      </c>
      <c r="BI257" s="1"/>
      <c r="BJ257" s="11" t="s">
        <v>1404</v>
      </c>
      <c r="BK257" s="2" t="s">
        <v>851</v>
      </c>
      <c r="BL257" s="2">
        <f>IF('Race Info'!$BK$124=$BK257,BL256+1,BL256)</f>
        <v>153</v>
      </c>
      <c r="BM257" s="12" t="str">
        <f t="shared" si="37"/>
        <v/>
      </c>
      <c r="BN257" s="1"/>
      <c r="BO257" s="1"/>
      <c r="BP257" s="1"/>
      <c r="BQ257" s="1"/>
      <c r="BR257" s="1"/>
      <c r="BS257" s="1"/>
    </row>
    <row r="258" spans="1:71" ht="12.75" x14ac:dyDescent="0.2">
      <c r="A258" s="11" t="s">
        <v>1405</v>
      </c>
      <c r="B258" s="2"/>
      <c r="C258" s="2" t="s">
        <v>65</v>
      </c>
      <c r="D258" s="2" t="s">
        <v>137</v>
      </c>
      <c r="E258" s="2" t="s">
        <v>689</v>
      </c>
      <c r="F258" s="2"/>
      <c r="G258" s="2">
        <v>30</v>
      </c>
      <c r="H258" s="2"/>
      <c r="I258" s="2"/>
      <c r="J258" s="2"/>
      <c r="K258" s="2"/>
      <c r="L258" s="2"/>
      <c r="M258" s="2"/>
      <c r="N258" s="2"/>
      <c r="O258" s="2"/>
      <c r="P258" s="2" t="s">
        <v>61</v>
      </c>
      <c r="Q258" s="2"/>
      <c r="R258" s="2"/>
      <c r="S258" s="2"/>
      <c r="T258" s="2"/>
      <c r="U258" s="5"/>
      <c r="V258" s="2"/>
      <c r="W258" s="2" t="s">
        <v>61</v>
      </c>
      <c r="X258" s="2" t="s">
        <v>61</v>
      </c>
      <c r="Y258" s="2"/>
      <c r="Z258" s="2"/>
      <c r="AA258" s="5"/>
      <c r="AB258" s="5"/>
      <c r="AC258" s="5"/>
      <c r="AD258" s="2">
        <v>4</v>
      </c>
      <c r="AE258" s="2"/>
      <c r="AF258" s="2"/>
      <c r="AG258" s="2">
        <v>-2</v>
      </c>
      <c r="AH258" s="2">
        <v>-2</v>
      </c>
      <c r="AI258" s="2">
        <v>-2</v>
      </c>
      <c r="AJ258" s="2"/>
      <c r="AK258" s="2"/>
      <c r="AL258" s="2" t="s">
        <v>274</v>
      </c>
      <c r="AM258" s="2" t="s">
        <v>1406</v>
      </c>
      <c r="AN258" s="2"/>
      <c r="AO258" s="5"/>
      <c r="AP258" s="2"/>
      <c r="AQ258" s="2" t="s">
        <v>186</v>
      </c>
      <c r="AR258" s="2" t="s">
        <v>299</v>
      </c>
      <c r="AS258" s="2" t="s">
        <v>1407</v>
      </c>
      <c r="AT258" s="2" t="s">
        <v>1408</v>
      </c>
      <c r="AU258" s="5"/>
      <c r="AV258" s="2" t="b">
        <f t="shared" si="34"/>
        <v>1</v>
      </c>
      <c r="AX258" s="2" t="b">
        <v>1</v>
      </c>
      <c r="AY258" s="2" t="s">
        <v>72</v>
      </c>
      <c r="AZ258" s="2"/>
      <c r="BA258" s="2" t="s">
        <v>61</v>
      </c>
      <c r="BB258" s="2" t="b">
        <f>IF(RaceIgnoreSrc,TRUE,HRRoF)</f>
        <v>0</v>
      </c>
      <c r="BC258" s="2"/>
      <c r="BD258" s="2" t="b">
        <f t="shared" si="35"/>
        <v>0</v>
      </c>
      <c r="BE258" s="11">
        <f t="shared" si="31"/>
        <v>174</v>
      </c>
      <c r="BF258" s="2">
        <f t="shared" si="32"/>
        <v>0</v>
      </c>
      <c r="BG258" s="12" t="str">
        <f t="shared" si="33"/>
        <v/>
      </c>
      <c r="BH258" s="1" t="str">
        <f t="shared" si="36"/>
        <v/>
      </c>
      <c r="BI258" s="1"/>
      <c r="BJ258" s="11" t="s">
        <v>1409</v>
      </c>
      <c r="BK258" s="2" t="s">
        <v>787</v>
      </c>
      <c r="BL258" s="2">
        <f>IF('Race Info'!$BK$124=$BK258,BL256+1,BL256)</f>
        <v>154</v>
      </c>
      <c r="BM258" s="12" t="str">
        <f t="shared" si="37"/>
        <v/>
      </c>
      <c r="BN258" s="1"/>
      <c r="BO258" s="1"/>
      <c r="BP258" s="1"/>
      <c r="BQ258" s="1"/>
      <c r="BR258" s="1"/>
      <c r="BS258" s="1"/>
    </row>
    <row r="259" spans="1:71" ht="12.75" x14ac:dyDescent="0.2">
      <c r="A259" s="11" t="s">
        <v>1410</v>
      </c>
      <c r="B259" s="2"/>
      <c r="C259" s="2" t="s">
        <v>101</v>
      </c>
      <c r="D259" s="2" t="s">
        <v>400</v>
      </c>
      <c r="E259" s="2"/>
      <c r="F259" s="2">
        <f>IF(HRSVMC,1,0)</f>
        <v>0</v>
      </c>
      <c r="G259" s="2">
        <v>20</v>
      </c>
      <c r="H259" s="2"/>
      <c r="I259" s="2"/>
      <c r="J259" s="2">
        <f>IF(HRSVMC,20*((MCCell&gt;=2)+(MCCell&gt;=3)+(MCCell&gt;=4)),60)</f>
        <v>60</v>
      </c>
      <c r="K259" s="2" t="str">
        <f>IF(FtImprovedFlight,"perfect","good")</f>
        <v>good</v>
      </c>
      <c r="L259" s="2"/>
      <c r="M259" s="2">
        <f>IF(HRSVMC,1*(MCCell&gt;=3),1)</f>
        <v>1</v>
      </c>
      <c r="N259" s="2"/>
      <c r="O259" s="2"/>
      <c r="P259" s="2" t="s">
        <v>1411</v>
      </c>
      <c r="Q259" s="2"/>
      <c r="R259" s="2"/>
      <c r="S259" s="2"/>
      <c r="T259" s="2"/>
      <c r="U259" s="5"/>
      <c r="V259" s="2"/>
      <c r="W259" s="2" t="s">
        <v>61</v>
      </c>
      <c r="X259" s="2" t="s">
        <v>61</v>
      </c>
      <c r="Y259" s="2">
        <f>IF(AND(HRSVMC,MCCell&lt;5),"",15+ClassLvl)</f>
        <v>15</v>
      </c>
      <c r="Z259" s="2" t="s">
        <v>1412</v>
      </c>
      <c r="AA259" s="5"/>
      <c r="AB259" s="5"/>
      <c r="AC259" s="5"/>
      <c r="AD259" s="2">
        <v>-4</v>
      </c>
      <c r="AE259" s="2">
        <f>IF(HRSVMC,4+2*((MCCell&gt;=3)+(MCCell&gt;=5)),8)</f>
        <v>8</v>
      </c>
      <c r="AF259" s="2"/>
      <c r="AG259" s="2">
        <f>IF(HRSVMC,2+2*((MCCell&gt;=2)+(MCCell&gt;=4)),6)</f>
        <v>6</v>
      </c>
      <c r="AH259" s="2">
        <f>IF(HRSVMC,2*((MCCell&gt;=3)+(MCCell&gt;=5)),4)</f>
        <v>4</v>
      </c>
      <c r="AI259" s="2">
        <f>IF(HRSVMC,2+2*((MCCell&gt;=2)+(MCCell&gt;=4)),6)</f>
        <v>6</v>
      </c>
      <c r="AJ259" s="2" t="s">
        <v>621</v>
      </c>
      <c r="AK259" s="2" t="str">
        <f>IF(NOT(HRSVMC),"Dodge, Weapon Finesse",IF(AND(HRSVMC,MCCell&gt;=2),"Dodge",""))</f>
        <v>Dodge, Weapon Finesse</v>
      </c>
      <c r="AL259" s="2" t="s">
        <v>495</v>
      </c>
      <c r="AM259" s="2" t="s">
        <v>957</v>
      </c>
      <c r="AN259" s="2">
        <f>IF(HRSVMC,1*((MCCell&gt;=1)+(MCCell&gt;=2)+(MCCell&gt;=3)+(MCCell&gt;=5)),4)</f>
        <v>4</v>
      </c>
      <c r="AO259" s="5"/>
      <c r="AP259" s="2">
        <f>IF(HRSVMC,1*((MCCell&gt;=2)+(MCCell&gt;=3)+(MCCell&gt;=4)+(MCCell&gt;=5)),4)</f>
        <v>4</v>
      </c>
      <c r="AQ259" s="2" t="s">
        <v>459</v>
      </c>
      <c r="AR259" s="2" t="s">
        <v>61</v>
      </c>
      <c r="AS259" s="2" t="s">
        <v>61</v>
      </c>
      <c r="AT259" s="2" t="s">
        <v>61</v>
      </c>
      <c r="AU259" s="5"/>
      <c r="AV259" s="2" t="b">
        <f t="shared" si="34"/>
        <v>1</v>
      </c>
      <c r="AX259" s="2" t="b">
        <v>1</v>
      </c>
      <c r="AY259" s="2" t="s">
        <v>121</v>
      </c>
      <c r="AZ259" s="2">
        <v>236</v>
      </c>
      <c r="BA259" s="2" t="s">
        <v>61</v>
      </c>
      <c r="BB259" s="2" t="b">
        <f>IF(RaceIgnoreSrc,TRUE,HRMM)</f>
        <v>1</v>
      </c>
      <c r="BC259" s="2"/>
      <c r="BD259" s="2" t="b">
        <f t="shared" si="35"/>
        <v>1</v>
      </c>
      <c r="BE259" s="11">
        <f t="shared" si="31"/>
        <v>175</v>
      </c>
      <c r="BF259" s="2">
        <f t="shared" si="32"/>
        <v>0</v>
      </c>
      <c r="BG259" s="12" t="str">
        <f t="shared" si="33"/>
        <v/>
      </c>
      <c r="BH259" s="1" t="str">
        <f t="shared" si="36"/>
        <v>Lesser Confusion (Dc 10), Dancing Lights, Detect Chaos, Detect Good, Detect Evil, Detect Law, Detect Thoughts (Dc 11), Dispel Magic, Entangle (Dc 10), Permanent Image (Dc 15)</v>
      </c>
      <c r="BI259" s="1"/>
      <c r="BJ259" s="11" t="s">
        <v>1413</v>
      </c>
      <c r="BK259" s="2" t="s">
        <v>792</v>
      </c>
      <c r="BL259" s="2">
        <f>IF('Race Info'!$BK$124=$BK259,BL258+1,BL258)</f>
        <v>154</v>
      </c>
      <c r="BM259" s="12" t="str">
        <f t="shared" si="37"/>
        <v/>
      </c>
      <c r="BN259" s="1"/>
      <c r="BO259" s="1"/>
      <c r="BP259" s="1"/>
      <c r="BQ259" s="1"/>
      <c r="BR259" s="1"/>
      <c r="BS259" s="1"/>
    </row>
    <row r="260" spans="1:71" ht="12.75" x14ac:dyDescent="0.2">
      <c r="A260" s="11" t="s">
        <v>1414</v>
      </c>
      <c r="B260" s="2"/>
      <c r="C260" s="2" t="s">
        <v>126</v>
      </c>
      <c r="D260" s="2" t="s">
        <v>349</v>
      </c>
      <c r="E260" s="2"/>
      <c r="F260" s="2">
        <v>9</v>
      </c>
      <c r="G260" s="2">
        <v>40</v>
      </c>
      <c r="H260" s="2"/>
      <c r="I260" s="2"/>
      <c r="J260" s="2"/>
      <c r="K260" s="2"/>
      <c r="L260" s="2"/>
      <c r="M260" s="2">
        <v>7</v>
      </c>
      <c r="N260" s="2" t="s">
        <v>1415</v>
      </c>
      <c r="O260" s="2"/>
      <c r="P260" s="2" t="s">
        <v>61</v>
      </c>
      <c r="Q260" s="2"/>
      <c r="R260" s="2"/>
      <c r="S260" s="2"/>
      <c r="T260" s="2">
        <v>60</v>
      </c>
      <c r="U260" s="5"/>
      <c r="V260" s="2"/>
      <c r="W260" s="2" t="s">
        <v>61</v>
      </c>
      <c r="X260" s="2" t="s">
        <v>61</v>
      </c>
      <c r="Y260" s="2"/>
      <c r="Z260" s="2"/>
      <c r="AA260" s="5"/>
      <c r="AB260" s="5"/>
      <c r="AC260" s="5"/>
      <c r="AD260" s="2">
        <v>10</v>
      </c>
      <c r="AE260" s="2"/>
      <c r="AF260" s="2">
        <v>12</v>
      </c>
      <c r="AG260" s="2">
        <v>-4</v>
      </c>
      <c r="AH260" s="2">
        <v>4</v>
      </c>
      <c r="AI260" s="2"/>
      <c r="AJ260" s="2" t="s">
        <v>1416</v>
      </c>
      <c r="AK260" s="2"/>
      <c r="AL260" s="2" t="s">
        <v>253</v>
      </c>
      <c r="AM260" s="2"/>
      <c r="AN260" s="2">
        <v>5</v>
      </c>
      <c r="AO260" s="5"/>
      <c r="AP260" s="2">
        <v>5</v>
      </c>
      <c r="AQ260" s="2" t="s">
        <v>186</v>
      </c>
      <c r="AR260" s="2" t="s">
        <v>61</v>
      </c>
      <c r="AS260" s="2" t="s">
        <v>61</v>
      </c>
      <c r="AT260" s="2" t="s">
        <v>61</v>
      </c>
      <c r="AU260" s="5"/>
      <c r="AV260" s="2" t="b">
        <f t="shared" si="34"/>
        <v>1</v>
      </c>
      <c r="AX260" s="2" t="b">
        <v>1</v>
      </c>
      <c r="AY260" s="2" t="s">
        <v>133</v>
      </c>
      <c r="AZ260" s="2">
        <v>128</v>
      </c>
      <c r="BA260" s="2" t="s">
        <v>61</v>
      </c>
      <c r="BB260" s="2" t="b">
        <f>IF(RaceIgnoreSrc,TRUE,HRMM3)</f>
        <v>1</v>
      </c>
      <c r="BC260" s="2"/>
      <c r="BD260" s="2" t="b">
        <f t="shared" si="35"/>
        <v>1</v>
      </c>
      <c r="BE260" s="11">
        <f t="shared" ref="BE260:BE323" si="38">IF($BD260,$BE259+1,$BE259)</f>
        <v>176</v>
      </c>
      <c r="BF260" s="2">
        <f t="shared" ref="BF260:BF323" si="39">IF(ROW()&gt;$BE$1,0,MATCH(ROW(),$BE$3:$BE$332,0))</f>
        <v>0</v>
      </c>
      <c r="BG260" s="12" t="str">
        <f t="shared" si="33"/>
        <v/>
      </c>
      <c r="BH260" s="1" t="str">
        <f t="shared" si="36"/>
        <v/>
      </c>
      <c r="BI260" s="1"/>
      <c r="BJ260" s="11" t="s">
        <v>1417</v>
      </c>
      <c r="BK260" s="2" t="s">
        <v>792</v>
      </c>
      <c r="BL260" s="2">
        <f>IF('Race Info'!$BK$124=$BK260,BL259+1,BL259)</f>
        <v>154</v>
      </c>
      <c r="BM260" s="12" t="str">
        <f t="shared" si="37"/>
        <v/>
      </c>
      <c r="BN260" s="1"/>
      <c r="BO260" s="1"/>
      <c r="BP260" s="1"/>
      <c r="BQ260" s="1"/>
      <c r="BR260" s="1"/>
      <c r="BS260" s="1"/>
    </row>
    <row r="261" spans="1:71" ht="12.75" x14ac:dyDescent="0.2">
      <c r="A261" s="11" t="s">
        <v>1418</v>
      </c>
      <c r="B261" s="2"/>
      <c r="C261" s="2" t="s">
        <v>65</v>
      </c>
      <c r="D261" s="2" t="s">
        <v>77</v>
      </c>
      <c r="E261" s="2" t="s">
        <v>78</v>
      </c>
      <c r="F261" s="2">
        <v>7</v>
      </c>
      <c r="G261" s="2">
        <v>40</v>
      </c>
      <c r="H261" s="2"/>
      <c r="I261" s="2"/>
      <c r="J261" s="2"/>
      <c r="K261" s="2"/>
      <c r="L261" s="2"/>
      <c r="M261" s="2">
        <v>9</v>
      </c>
      <c r="N261" s="2" t="s">
        <v>977</v>
      </c>
      <c r="O261" s="2"/>
      <c r="P261" s="2" t="s">
        <v>61</v>
      </c>
      <c r="Q261" s="2"/>
      <c r="R261" s="2"/>
      <c r="S261" s="2"/>
      <c r="T261" s="2"/>
      <c r="U261" s="5"/>
      <c r="V261" s="2"/>
      <c r="W261" s="2" t="s">
        <v>61</v>
      </c>
      <c r="X261" s="2" t="s">
        <v>61</v>
      </c>
      <c r="Y261" s="2">
        <f>27+ClassLvl</f>
        <v>27</v>
      </c>
      <c r="Z261" s="2" t="s">
        <v>1419</v>
      </c>
      <c r="AA261" s="5"/>
      <c r="AB261" s="5"/>
      <c r="AC261" s="5"/>
      <c r="AD261" s="2">
        <v>2</v>
      </c>
      <c r="AE261" s="2">
        <v>4</v>
      </c>
      <c r="AF261" s="2">
        <v>6</v>
      </c>
      <c r="AG261" s="2">
        <v>2</v>
      </c>
      <c r="AH261" s="2">
        <v>2</v>
      </c>
      <c r="AI261" s="2">
        <v>6</v>
      </c>
      <c r="AJ261" s="2" t="s">
        <v>1420</v>
      </c>
      <c r="AK261" s="2"/>
      <c r="AL261" s="2" t="s">
        <v>1105</v>
      </c>
      <c r="AM261" s="2" t="s">
        <v>1421</v>
      </c>
      <c r="AN261" s="2">
        <v>10</v>
      </c>
      <c r="AO261" s="5"/>
      <c r="AP261" s="2">
        <v>7</v>
      </c>
      <c r="AQ261" s="2" t="s">
        <v>459</v>
      </c>
      <c r="AR261" s="2" t="s">
        <v>61</v>
      </c>
      <c r="AS261" s="2" t="s">
        <v>61</v>
      </c>
      <c r="AT261" s="2" t="s">
        <v>61</v>
      </c>
      <c r="AU261" s="5"/>
      <c r="AV261" s="2" t="b">
        <f t="shared" si="34"/>
        <v>1</v>
      </c>
      <c r="AX261" s="2" t="b">
        <v>1</v>
      </c>
      <c r="AY261" s="2" t="s">
        <v>121</v>
      </c>
      <c r="AZ261" s="2">
        <v>211</v>
      </c>
      <c r="BA261" s="2" t="s">
        <v>61</v>
      </c>
      <c r="BB261" s="2" t="b">
        <f>IF(RaceIgnoreSrc,TRUE,HRMM)</f>
        <v>1</v>
      </c>
      <c r="BC261" s="2"/>
      <c r="BD261" s="2" t="b">
        <f t="shared" si="35"/>
        <v>1</v>
      </c>
      <c r="BE261" s="11">
        <f t="shared" si="38"/>
        <v>177</v>
      </c>
      <c r="BF261" s="2">
        <f t="shared" si="39"/>
        <v>0</v>
      </c>
      <c r="BG261" s="12" t="str">
        <f t="shared" ref="BG261:BG324" si="40">IF($BF261&gt;0,INDEX(RaceName,$BF261)&amp;" ["&amp;INDEX($AY$3:$AY$332,$BF261)&amp;"]","")</f>
        <v/>
      </c>
      <c r="BH261" s="1" t="str">
        <f t="shared" si="36"/>
        <v/>
      </c>
      <c r="BI261" s="1"/>
      <c r="BJ261" s="11" t="s">
        <v>1422</v>
      </c>
      <c r="BK261" s="2" t="s">
        <v>851</v>
      </c>
      <c r="BL261" s="2">
        <f>IF('Race Info'!$BK$124=$BK261,BL260+1,BL260)</f>
        <v>154</v>
      </c>
      <c r="BM261" s="12" t="str">
        <f t="shared" si="37"/>
        <v/>
      </c>
      <c r="BN261" s="1"/>
      <c r="BO261" s="1"/>
      <c r="BP261" s="1"/>
      <c r="BQ261" s="1"/>
      <c r="BR261" s="1"/>
      <c r="BS261" s="1"/>
    </row>
    <row r="262" spans="1:71" ht="12.75" x14ac:dyDescent="0.2">
      <c r="A262" s="11" t="s">
        <v>1423</v>
      </c>
      <c r="B262" s="2"/>
      <c r="C262" s="2" t="s">
        <v>65</v>
      </c>
      <c r="D262" s="2" t="s">
        <v>77</v>
      </c>
      <c r="E262" s="2" t="s">
        <v>78</v>
      </c>
      <c r="F262" s="2">
        <v>11</v>
      </c>
      <c r="G262" s="2">
        <v>40</v>
      </c>
      <c r="H262" s="2"/>
      <c r="I262" s="2"/>
      <c r="J262" s="2"/>
      <c r="K262" s="2"/>
      <c r="L262" s="2"/>
      <c r="M262" s="2">
        <v>5</v>
      </c>
      <c r="N262" s="2" t="s">
        <v>1424</v>
      </c>
      <c r="O262" s="2"/>
      <c r="P262" s="2" t="s">
        <v>61</v>
      </c>
      <c r="Q262" s="2"/>
      <c r="R262" s="2"/>
      <c r="S262" s="2"/>
      <c r="T262" s="2"/>
      <c r="U262" s="5"/>
      <c r="V262" s="2"/>
      <c r="W262" s="2" t="s">
        <v>61</v>
      </c>
      <c r="X262" s="2" t="s">
        <v>61</v>
      </c>
      <c r="Y262" s="2">
        <f>21+ClassLvl</f>
        <v>21</v>
      </c>
      <c r="Z262" s="2" t="s">
        <v>1419</v>
      </c>
      <c r="AA262" s="5"/>
      <c r="AB262" s="5"/>
      <c r="AC262" s="5"/>
      <c r="AD262" s="2">
        <v>4</v>
      </c>
      <c r="AE262" s="2">
        <v>10</v>
      </c>
      <c r="AF262" s="2">
        <v>8</v>
      </c>
      <c r="AG262" s="2">
        <v>4</v>
      </c>
      <c r="AH262" s="2"/>
      <c r="AI262" s="2">
        <v>4</v>
      </c>
      <c r="AJ262" s="2" t="s">
        <v>1425</v>
      </c>
      <c r="AK262" s="2"/>
      <c r="AL262" s="2" t="s">
        <v>1105</v>
      </c>
      <c r="AM262" s="2" t="s">
        <v>1421</v>
      </c>
      <c r="AN262" s="2">
        <v>11</v>
      </c>
      <c r="AO262" s="5"/>
      <c r="AP262" s="2">
        <v>5</v>
      </c>
      <c r="AQ262" s="2" t="s">
        <v>140</v>
      </c>
      <c r="AR262" s="2" t="s">
        <v>61</v>
      </c>
      <c r="AS262" s="2" t="s">
        <v>61</v>
      </c>
      <c r="AT262" s="2" t="s">
        <v>61</v>
      </c>
      <c r="AU262" s="5"/>
      <c r="AV262" s="2" t="b">
        <f t="shared" si="34"/>
        <v>1</v>
      </c>
      <c r="AX262" s="2" t="b">
        <v>1</v>
      </c>
      <c r="AY262" s="2" t="s">
        <v>133</v>
      </c>
      <c r="AZ262" s="2">
        <v>136</v>
      </c>
      <c r="BA262" s="2" t="s">
        <v>61</v>
      </c>
      <c r="BB262" s="2" t="b">
        <f>IF(RaceIgnoreSrc,TRUE,HRMM3)</f>
        <v>1</v>
      </c>
      <c r="BC262" s="2"/>
      <c r="BD262" s="2" t="b">
        <f t="shared" si="35"/>
        <v>1</v>
      </c>
      <c r="BE262" s="11">
        <f t="shared" si="38"/>
        <v>178</v>
      </c>
      <c r="BF262" s="2">
        <f t="shared" si="39"/>
        <v>0</v>
      </c>
      <c r="BG262" s="12" t="str">
        <f t="shared" si="40"/>
        <v/>
      </c>
      <c r="BH262" s="1" t="str">
        <f t="shared" si="36"/>
        <v/>
      </c>
      <c r="BI262" s="1"/>
      <c r="BJ262" s="11" t="s">
        <v>1426</v>
      </c>
      <c r="BK262" s="2" t="s">
        <v>792</v>
      </c>
      <c r="BL262" s="2">
        <f>IF('Race Info'!$BK$124=$BK262,BL261+1,BL261)</f>
        <v>154</v>
      </c>
      <c r="BM262" s="12" t="str">
        <f t="shared" si="37"/>
        <v/>
      </c>
      <c r="BN262" s="1"/>
      <c r="BO262" s="1"/>
      <c r="BP262" s="1"/>
      <c r="BQ262" s="1"/>
      <c r="BR262" s="1"/>
      <c r="BS262" s="1"/>
    </row>
    <row r="263" spans="1:71" ht="12.75" x14ac:dyDescent="0.2">
      <c r="A263" s="11" t="s">
        <v>1427</v>
      </c>
      <c r="B263" s="2"/>
      <c r="C263" s="2" t="s">
        <v>65</v>
      </c>
      <c r="D263" s="2" t="s">
        <v>137</v>
      </c>
      <c r="E263" s="2"/>
      <c r="F263" s="2"/>
      <c r="G263" s="2">
        <v>30</v>
      </c>
      <c r="H263" s="2"/>
      <c r="I263" s="2"/>
      <c r="J263" s="2" t="str">
        <f>IF(HitDice&gt;=5,IF(StTLvl&gt;=9,80,IF(StTLvl&gt;=5,60,IF(StTLvl&gt;=3,50,40)))+10*(AND(FtrLvl&gt;=8,RslRaFtr8)),"")</f>
        <v/>
      </c>
      <c r="K263" s="2" t="str">
        <f>IF(HitDice&gt;=5,IF(FtImprovedFlight,"good","average"),"")</f>
        <v/>
      </c>
      <c r="L263" s="2"/>
      <c r="M263" s="2"/>
      <c r="N263" s="2"/>
      <c r="O263" s="2"/>
      <c r="P263" s="2" t="s">
        <v>61</v>
      </c>
      <c r="Q263" s="2"/>
      <c r="R263" s="2"/>
      <c r="S263" s="2" t="s">
        <v>115</v>
      </c>
      <c r="T263" s="2"/>
      <c r="U263" s="5"/>
      <c r="V263" s="2"/>
      <c r="W263" s="2" t="s">
        <v>61</v>
      </c>
      <c r="X263" s="2" t="s">
        <v>61</v>
      </c>
      <c r="Y263" s="2"/>
      <c r="Z263" s="2"/>
      <c r="AA263" s="5"/>
      <c r="AB263" s="5"/>
      <c r="AC263" s="5"/>
      <c r="AD263" s="2"/>
      <c r="AE263" s="2"/>
      <c r="AF263" s="2"/>
      <c r="AG263" s="2"/>
      <c r="AH263" s="2"/>
      <c r="AI263" s="2"/>
      <c r="AJ263" s="2" t="s">
        <v>1428</v>
      </c>
      <c r="AK263" s="2"/>
      <c r="AL263" s="2" t="s">
        <v>1429</v>
      </c>
      <c r="AM263" s="2" t="s">
        <v>1430</v>
      </c>
      <c r="AN263" s="2"/>
      <c r="AO263" s="5"/>
      <c r="AP263" s="2"/>
      <c r="AQ263" s="2" t="s">
        <v>471</v>
      </c>
      <c r="AR263" s="2" t="s">
        <v>210</v>
      </c>
      <c r="AS263" s="2" t="s">
        <v>1431</v>
      </c>
      <c r="AT263" s="2" t="s">
        <v>413</v>
      </c>
      <c r="AU263" s="5"/>
      <c r="AV263" s="2" t="b">
        <f t="shared" si="34"/>
        <v>1</v>
      </c>
      <c r="AX263" s="2" t="b">
        <v>1</v>
      </c>
      <c r="AY263" s="2" t="s">
        <v>301</v>
      </c>
      <c r="AZ263" s="2">
        <v>65</v>
      </c>
      <c r="BA263" s="2" t="s">
        <v>61</v>
      </c>
      <c r="BB263" s="2" t="b">
        <f>IF(RaceIgnoreSrc,TRUE,HRRotW)</f>
        <v>1</v>
      </c>
      <c r="BC263" s="2"/>
      <c r="BD263" s="2" t="b">
        <f t="shared" si="35"/>
        <v>1</v>
      </c>
      <c r="BE263" s="11">
        <f t="shared" si="38"/>
        <v>179</v>
      </c>
      <c r="BF263" s="2">
        <f t="shared" si="39"/>
        <v>0</v>
      </c>
      <c r="BG263" s="12" t="str">
        <f t="shared" si="40"/>
        <v/>
      </c>
      <c r="BH263" s="1" t="str">
        <f t="shared" si="36"/>
        <v/>
      </c>
      <c r="BI263" s="1"/>
      <c r="BJ263" s="11" t="s">
        <v>1432</v>
      </c>
      <c r="BK263" s="2" t="s">
        <v>785</v>
      </c>
      <c r="BL263" s="2">
        <f>IF('Race Info'!$BK$124=$BK263,BL262+1,BL262)</f>
        <v>154</v>
      </c>
      <c r="BM263" s="12" t="str">
        <f t="shared" si="37"/>
        <v/>
      </c>
      <c r="BN263" s="1"/>
      <c r="BO263" s="1"/>
      <c r="BP263" s="1"/>
      <c r="BQ263" s="1"/>
      <c r="BR263" s="1"/>
      <c r="BS263" s="1"/>
    </row>
    <row r="264" spans="1:71" ht="12.75" x14ac:dyDescent="0.2">
      <c r="A264" s="11" t="s">
        <v>1433</v>
      </c>
      <c r="B264" s="2"/>
      <c r="C264" s="2" t="s">
        <v>65</v>
      </c>
      <c r="D264" s="2" t="s">
        <v>137</v>
      </c>
      <c r="E264" s="2" t="s">
        <v>683</v>
      </c>
      <c r="F264" s="2"/>
      <c r="G264" s="2">
        <v>30</v>
      </c>
      <c r="H264" s="2"/>
      <c r="I264" s="2"/>
      <c r="J264" s="2"/>
      <c r="K264" s="2"/>
      <c r="L264" s="2"/>
      <c r="M264" s="2"/>
      <c r="N264" s="2"/>
      <c r="O264" s="2"/>
      <c r="P264" s="2"/>
      <c r="Q264" s="2"/>
      <c r="R264" s="2"/>
      <c r="S264" s="2"/>
      <c r="T264" s="2"/>
      <c r="U264" s="5"/>
      <c r="V264" s="2"/>
      <c r="W264" s="2"/>
      <c r="X264" s="2"/>
      <c r="Y264" s="2"/>
      <c r="Z264" s="2"/>
      <c r="AA264" s="5"/>
      <c r="AB264" s="5"/>
      <c r="AC264" s="5"/>
      <c r="AD264" s="2">
        <v>-2</v>
      </c>
      <c r="AE264" s="2">
        <v>2</v>
      </c>
      <c r="AF264" s="2"/>
      <c r="AG264" s="2"/>
      <c r="AH264" s="2"/>
      <c r="AI264" s="2"/>
      <c r="AJ264" s="2" t="s">
        <v>1434</v>
      </c>
      <c r="AK264" s="2"/>
      <c r="AL264" s="2" t="s">
        <v>151</v>
      </c>
      <c r="AM264" s="2" t="s">
        <v>153</v>
      </c>
      <c r="AN264" s="2"/>
      <c r="AO264" s="5"/>
      <c r="AP264" s="2"/>
      <c r="AQ264" s="2" t="s">
        <v>1435</v>
      </c>
      <c r="AR264" s="2" t="s">
        <v>299</v>
      </c>
      <c r="AS264" s="2" t="s">
        <v>673</v>
      </c>
      <c r="AT264" s="2" t="s">
        <v>1436</v>
      </c>
      <c r="AU264" s="5"/>
      <c r="AV264" s="2" t="b">
        <f t="shared" si="34"/>
        <v>1</v>
      </c>
      <c r="AX264" s="2" t="b">
        <v>1</v>
      </c>
      <c r="AY264" s="2" t="s">
        <v>175</v>
      </c>
      <c r="AZ264" s="2">
        <v>12</v>
      </c>
      <c r="BA264" s="2" t="s">
        <v>61</v>
      </c>
      <c r="BB264" s="2" t="b">
        <f>IF(RaceIgnoreSrc,TRUE,HRMoI)</f>
        <v>1</v>
      </c>
      <c r="BC264" s="2"/>
      <c r="BD264" s="2" t="b">
        <f t="shared" si="35"/>
        <v>1</v>
      </c>
      <c r="BE264" s="11">
        <f t="shared" si="38"/>
        <v>180</v>
      </c>
      <c r="BF264" s="2">
        <f t="shared" si="39"/>
        <v>0</v>
      </c>
      <c r="BG264" s="12" t="str">
        <f t="shared" si="40"/>
        <v/>
      </c>
      <c r="BH264" s="1"/>
      <c r="BI264" s="1"/>
      <c r="BJ264" s="11" t="s">
        <v>1437</v>
      </c>
      <c r="BK264" s="2" t="s">
        <v>792</v>
      </c>
      <c r="BL264" s="2">
        <f>IF('Race Info'!$BK$124=$BK264,BL263+1,BL263)</f>
        <v>154</v>
      </c>
      <c r="BM264" s="12" t="str">
        <f t="shared" si="37"/>
        <v/>
      </c>
      <c r="BN264" s="1"/>
      <c r="BO264" s="1"/>
      <c r="BP264" s="1"/>
      <c r="BQ264" s="1"/>
      <c r="BR264" s="1"/>
      <c r="BS264" s="1"/>
    </row>
    <row r="265" spans="1:71" ht="12.75" x14ac:dyDescent="0.2">
      <c r="A265" s="11" t="s">
        <v>1438</v>
      </c>
      <c r="B265" s="2"/>
      <c r="C265" s="2" t="s">
        <v>93</v>
      </c>
      <c r="D265" s="2" t="s">
        <v>77</v>
      </c>
      <c r="E265" s="2" t="s">
        <v>207</v>
      </c>
      <c r="F265" s="2">
        <v>16</v>
      </c>
      <c r="G265" s="2">
        <v>50</v>
      </c>
      <c r="H265" s="2"/>
      <c r="I265" s="2"/>
      <c r="J265" s="2"/>
      <c r="K265" s="2"/>
      <c r="L265" s="2"/>
      <c r="M265" s="2">
        <v>14</v>
      </c>
      <c r="N265" s="2"/>
      <c r="O265" s="2"/>
      <c r="P265" s="2" t="s">
        <v>1439</v>
      </c>
      <c r="Q265" s="2"/>
      <c r="R265" s="2"/>
      <c r="S265" s="2"/>
      <c r="T265" s="2"/>
      <c r="U265" s="5"/>
      <c r="V265" s="2" t="s">
        <v>1440</v>
      </c>
      <c r="W265" s="2" t="s">
        <v>61</v>
      </c>
      <c r="X265" s="2" t="s">
        <v>1441</v>
      </c>
      <c r="Y265" s="2">
        <v>30</v>
      </c>
      <c r="Z265" s="2" t="s">
        <v>1442</v>
      </c>
      <c r="AA265" s="5"/>
      <c r="AB265" s="5"/>
      <c r="AC265" s="5"/>
      <c r="AD265" s="2">
        <v>12</v>
      </c>
      <c r="AE265" s="2">
        <v>8</v>
      </c>
      <c r="AF265" s="2">
        <v>14</v>
      </c>
      <c r="AG265" s="2">
        <v>12</v>
      </c>
      <c r="AH265" s="2">
        <v>14</v>
      </c>
      <c r="AI265" s="2">
        <v>16</v>
      </c>
      <c r="AJ265" s="2" t="s">
        <v>1443</v>
      </c>
      <c r="AK265" s="2"/>
      <c r="AL265" s="2" t="s">
        <v>1444</v>
      </c>
      <c r="AM265" s="2"/>
      <c r="AN265" s="2">
        <v>17</v>
      </c>
      <c r="AO265" s="5"/>
      <c r="AP265" s="2">
        <v>9</v>
      </c>
      <c r="AQ265" s="2" t="s">
        <v>471</v>
      </c>
      <c r="AR265" s="2" t="s">
        <v>61</v>
      </c>
      <c r="AS265" s="2" t="s">
        <v>61</v>
      </c>
      <c r="AT265" s="2" t="s">
        <v>61</v>
      </c>
      <c r="AU265" s="5"/>
      <c r="AV265" s="2" t="b">
        <f t="shared" si="34"/>
        <v>1</v>
      </c>
      <c r="AX265" s="2" t="b">
        <v>1</v>
      </c>
      <c r="AY265" s="2" t="s">
        <v>301</v>
      </c>
      <c r="AZ265" s="2">
        <v>67</v>
      </c>
      <c r="BA265" s="2" t="s">
        <v>61</v>
      </c>
      <c r="BB265" s="2" t="b">
        <f>IF(RaceIgnoreSrc,TRUE,HRRotW)</f>
        <v>1</v>
      </c>
      <c r="BC265" s="2"/>
      <c r="BD265" s="2" t="b">
        <f t="shared" si="35"/>
        <v>1</v>
      </c>
      <c r="BE265" s="11">
        <f t="shared" si="38"/>
        <v>181</v>
      </c>
      <c r="BF265" s="2">
        <f t="shared" si="39"/>
        <v>0</v>
      </c>
      <c r="BG265" s="12" t="str">
        <f t="shared" si="40"/>
        <v/>
      </c>
      <c r="BH265" s="1" t="str">
        <f t="shared" ref="BH265:BH277" si="41">PROPER($P265)</f>
        <v>Comprehend Languages, Detect Chaos, Detect Evil, Detect Good, Detect Law, Detect Magic, Detect Thoughts, Feather Fall, Sanctuary, Tongues, Charm Monster, Cone Of Cold, Greater Dispelling, Magic Circle Against Chaos, Magic Circle Against Evil, Magic Circle Against Good, Magic Circle Against Law, Magic Missile, Mass Suggestion, Teleport Without Error (Self +Max Load Of Objects) (At Will); Dissmissal, Fly, Forbiddance, Heal, Mind Blank, Prismatic Spray, True Seeing (Cl 17, Save Dc 18+Spell Level) (3/Day)</v>
      </c>
      <c r="BI265" s="1"/>
      <c r="BJ265" s="11" t="s">
        <v>1445</v>
      </c>
      <c r="BK265" s="2" t="s">
        <v>792</v>
      </c>
      <c r="BL265" s="2">
        <f>IF('Race Info'!$BK$124=$BK265,BL264+1,BL264)</f>
        <v>154</v>
      </c>
      <c r="BM265" s="12" t="str">
        <f t="shared" si="37"/>
        <v/>
      </c>
      <c r="BN265" s="1"/>
      <c r="BO265" s="1"/>
      <c r="BP265" s="1"/>
      <c r="BQ265" s="1"/>
      <c r="BR265" s="1"/>
      <c r="BS265" s="1"/>
    </row>
    <row r="266" spans="1:71" ht="12.75" x14ac:dyDescent="0.2">
      <c r="A266" s="11" t="s">
        <v>1446</v>
      </c>
      <c r="B266" s="2"/>
      <c r="C266" s="2" t="s">
        <v>65</v>
      </c>
      <c r="D266" s="2" t="s">
        <v>77</v>
      </c>
      <c r="E266" s="2" t="s">
        <v>207</v>
      </c>
      <c r="F266" s="2">
        <v>12</v>
      </c>
      <c r="G266" s="2">
        <v>40</v>
      </c>
      <c r="H266" s="2"/>
      <c r="I266" s="2">
        <v>20</v>
      </c>
      <c r="J266" s="2"/>
      <c r="K266" s="2"/>
      <c r="L266" s="2"/>
      <c r="M266" s="2">
        <v>15</v>
      </c>
      <c r="N266" s="2"/>
      <c r="O266" s="2"/>
      <c r="P266" s="2" t="s">
        <v>1447</v>
      </c>
      <c r="Q266" s="2"/>
      <c r="R266" s="2"/>
      <c r="S266" s="2"/>
      <c r="T266" s="2"/>
      <c r="U266" s="5"/>
      <c r="V266" s="2" t="s">
        <v>1440</v>
      </c>
      <c r="W266" s="2" t="s">
        <v>61</v>
      </c>
      <c r="X266" s="2" t="s">
        <v>1441</v>
      </c>
      <c r="Y266" s="2">
        <v>25</v>
      </c>
      <c r="Z266" s="2" t="s">
        <v>1448</v>
      </c>
      <c r="AA266" s="5"/>
      <c r="AB266" s="5"/>
      <c r="AC266" s="5"/>
      <c r="AD266" s="2">
        <v>8</v>
      </c>
      <c r="AE266" s="2">
        <v>14</v>
      </c>
      <c r="AF266" s="2">
        <v>10</v>
      </c>
      <c r="AG266" s="2">
        <v>8</v>
      </c>
      <c r="AH266" s="2">
        <v>8</v>
      </c>
      <c r="AI266" s="2">
        <v>12</v>
      </c>
      <c r="AJ266" s="2" t="s">
        <v>1449</v>
      </c>
      <c r="AK266" s="2"/>
      <c r="AL266" s="2" t="s">
        <v>1450</v>
      </c>
      <c r="AM266" s="2"/>
      <c r="AN266" s="2">
        <v>12</v>
      </c>
      <c r="AO266" s="5"/>
      <c r="AP266" s="2">
        <v>5</v>
      </c>
      <c r="AQ266" s="2" t="s">
        <v>140</v>
      </c>
      <c r="AR266" s="2" t="s">
        <v>61</v>
      </c>
      <c r="AS266" s="2" t="s">
        <v>61</v>
      </c>
      <c r="AT266" s="2" t="s">
        <v>61</v>
      </c>
      <c r="AU266" s="5"/>
      <c r="AV266" s="2" t="b">
        <f t="shared" si="34"/>
        <v>1</v>
      </c>
      <c r="AX266" s="2" t="b">
        <v>1</v>
      </c>
      <c r="AY266" s="2" t="s">
        <v>282</v>
      </c>
      <c r="AZ266" s="2">
        <v>142</v>
      </c>
      <c r="BA266" s="2" t="s">
        <v>61</v>
      </c>
      <c r="BB266" s="2" t="b">
        <f>IF(RaceIgnoreSrc,TRUE,HRFF)</f>
        <v>1</v>
      </c>
      <c r="BC266" s="2"/>
      <c r="BD266" s="2" t="b">
        <f t="shared" si="35"/>
        <v>1</v>
      </c>
      <c r="BE266" s="11">
        <f t="shared" si="38"/>
        <v>182</v>
      </c>
      <c r="BF266" s="2">
        <f t="shared" si="39"/>
        <v>0</v>
      </c>
      <c r="BG266" s="12" t="str">
        <f t="shared" si="40"/>
        <v/>
      </c>
      <c r="BH266" s="1" t="str">
        <f t="shared" si="41"/>
        <v>Comprehend Languages, Detect Chaos, Detect Evil, Detect Good, Detect Law, Detect Magic, Detect Thoughts, Feather Fall, Sanctuary, Tongues, Knock, Locate Object, Melf'S Acid Arrow, Misdirection, See Invisibility (At Will); Dimension Door, Enervation, Mislead, Poison (Cl 12,Save Dc 16 + Spell Level) (3/Day)</v>
      </c>
      <c r="BI266" s="1"/>
      <c r="BJ266" s="11" t="s">
        <v>1451</v>
      </c>
      <c r="BK266" s="2" t="s">
        <v>792</v>
      </c>
      <c r="BL266" s="2">
        <f>IF('Race Info'!$BK$124=$BK266,BL265+1,BL265)</f>
        <v>154</v>
      </c>
      <c r="BM266" s="12" t="str">
        <f t="shared" si="37"/>
        <v/>
      </c>
      <c r="BN266" s="1"/>
      <c r="BO266" s="1"/>
      <c r="BP266" s="1"/>
      <c r="BQ266" s="1"/>
      <c r="BR266" s="1"/>
      <c r="BS266" s="1"/>
    </row>
    <row r="267" spans="1:71" ht="12.75" x14ac:dyDescent="0.2">
      <c r="A267" s="11" t="s">
        <v>1452</v>
      </c>
      <c r="B267" s="2"/>
      <c r="C267" s="2" t="s">
        <v>65</v>
      </c>
      <c r="D267" s="2" t="s">
        <v>77</v>
      </c>
      <c r="E267" s="2" t="s">
        <v>207</v>
      </c>
      <c r="F267" s="2">
        <v>8</v>
      </c>
      <c r="G267" s="2">
        <v>30</v>
      </c>
      <c r="H267" s="2"/>
      <c r="I267" s="2"/>
      <c r="J267" s="2"/>
      <c r="K267" s="2"/>
      <c r="L267" s="2"/>
      <c r="M267" s="2">
        <v>7</v>
      </c>
      <c r="N267" s="2"/>
      <c r="O267" s="2"/>
      <c r="P267" s="2" t="s">
        <v>1453</v>
      </c>
      <c r="Q267" s="2"/>
      <c r="R267" s="2"/>
      <c r="S267" s="2"/>
      <c r="T267" s="2"/>
      <c r="U267" s="5"/>
      <c r="V267" s="2" t="s">
        <v>1440</v>
      </c>
      <c r="W267" s="2" t="s">
        <v>61</v>
      </c>
      <c r="X267" s="2" t="s">
        <v>1441</v>
      </c>
      <c r="Y267" s="2">
        <v>20</v>
      </c>
      <c r="Z267" s="2" t="s">
        <v>1448</v>
      </c>
      <c r="AA267" s="5"/>
      <c r="AB267" s="5"/>
      <c r="AC267" s="5"/>
      <c r="AD267" s="2">
        <v>14</v>
      </c>
      <c r="AE267" s="2">
        <v>2</v>
      </c>
      <c r="AF267" s="2">
        <v>18</v>
      </c>
      <c r="AG267" s="2">
        <v>4</v>
      </c>
      <c r="AH267" s="2">
        <v>2</v>
      </c>
      <c r="AI267" s="2">
        <v>10</v>
      </c>
      <c r="AJ267" s="2" t="s">
        <v>1454</v>
      </c>
      <c r="AK267" s="2"/>
      <c r="AL267" s="2" t="s">
        <v>1455</v>
      </c>
      <c r="AM267" s="2"/>
      <c r="AN267" s="2">
        <v>9</v>
      </c>
      <c r="AO267" s="5"/>
      <c r="AP267" s="2">
        <v>5</v>
      </c>
      <c r="AQ267" s="2" t="s">
        <v>166</v>
      </c>
      <c r="AR267" s="2" t="s">
        <v>61</v>
      </c>
      <c r="AS267" s="2" t="s">
        <v>61</v>
      </c>
      <c r="AT267" s="2" t="s">
        <v>61</v>
      </c>
      <c r="AU267" s="5"/>
      <c r="AV267" s="2" t="b">
        <f t="shared" si="34"/>
        <v>1</v>
      </c>
      <c r="AX267" s="2" t="b">
        <v>1</v>
      </c>
      <c r="AY267" s="2" t="s">
        <v>282</v>
      </c>
      <c r="AZ267" s="2">
        <v>143</v>
      </c>
      <c r="BA267" s="2" t="s">
        <v>61</v>
      </c>
      <c r="BB267" s="2" t="b">
        <f>IF(RaceIgnoreSrc,TRUE,HRFF)</f>
        <v>1</v>
      </c>
      <c r="BC267" s="2"/>
      <c r="BD267" s="2" t="b">
        <f t="shared" si="35"/>
        <v>1</v>
      </c>
      <c r="BE267" s="11">
        <f t="shared" si="38"/>
        <v>183</v>
      </c>
      <c r="BF267" s="2">
        <f t="shared" si="39"/>
        <v>0</v>
      </c>
      <c r="BG267" s="12" t="str">
        <f t="shared" si="40"/>
        <v/>
      </c>
      <c r="BH267" s="1" t="str">
        <f t="shared" si="41"/>
        <v>Comprehend Languages, Detect Chaos, Detect Evil, Detect Good, Detect Law, Detect Magic, Detect Thoughts, Feather Fall, Sanctuary, Tongues, Blur, Command, Obscuring Mist, See Invisibility, Silence (At Will); Cure Moderate Wounds, Dispel Magic, Ice Storm, Phantom Steed (Cl 9,Save Dc 15 + Spell Level) (3/Day)</v>
      </c>
      <c r="BI267" s="1"/>
      <c r="BJ267" s="11" t="s">
        <v>1456</v>
      </c>
      <c r="BK267" s="2" t="s">
        <v>792</v>
      </c>
      <c r="BL267" s="2">
        <f>IF('Race Info'!$BK$124=$BK267,BL266+1,BL266)</f>
        <v>154</v>
      </c>
      <c r="BM267" s="12" t="str">
        <f t="shared" si="37"/>
        <v/>
      </c>
      <c r="BN267" s="1"/>
      <c r="BO267" s="1"/>
      <c r="BP267" s="1"/>
      <c r="BQ267" s="1"/>
      <c r="BR267" s="1"/>
      <c r="BS267" s="1"/>
    </row>
    <row r="268" spans="1:71" ht="12.75" x14ac:dyDescent="0.2">
      <c r="A268" s="11" t="s">
        <v>1457</v>
      </c>
      <c r="B268" s="2"/>
      <c r="C268" s="2" t="s">
        <v>65</v>
      </c>
      <c r="D268" s="2" t="s">
        <v>400</v>
      </c>
      <c r="E268" s="2"/>
      <c r="F268" s="2">
        <v>5</v>
      </c>
      <c r="G268" s="2">
        <v>40</v>
      </c>
      <c r="H268" s="2"/>
      <c r="I268" s="2"/>
      <c r="J268" s="2"/>
      <c r="K268" s="2"/>
      <c r="L268" s="2"/>
      <c r="M268" s="2">
        <v>4</v>
      </c>
      <c r="N268" s="2" t="s">
        <v>922</v>
      </c>
      <c r="O268" s="2"/>
      <c r="P268" s="2" t="s">
        <v>61</v>
      </c>
      <c r="Q268" s="2"/>
      <c r="R268" s="2"/>
      <c r="S268" s="2" t="s">
        <v>115</v>
      </c>
      <c r="T268" s="2"/>
      <c r="U268" s="5"/>
      <c r="V268" s="2"/>
      <c r="W268" s="2" t="s">
        <v>61</v>
      </c>
      <c r="X268" s="2" t="s">
        <v>61</v>
      </c>
      <c r="Y268" s="2"/>
      <c r="Z268" s="2" t="s">
        <v>954</v>
      </c>
      <c r="AA268" s="5"/>
      <c r="AB268" s="5"/>
      <c r="AC268" s="5"/>
      <c r="AD268" s="2"/>
      <c r="AE268" s="2">
        <v>2</v>
      </c>
      <c r="AF268" s="2">
        <v>2</v>
      </c>
      <c r="AG268" s="2">
        <v>2</v>
      </c>
      <c r="AH268" s="2">
        <v>2</v>
      </c>
      <c r="AI268" s="2">
        <v>2</v>
      </c>
      <c r="AJ268" s="2" t="s">
        <v>1458</v>
      </c>
      <c r="AK268" s="2" t="s">
        <v>490</v>
      </c>
      <c r="AL268" s="2" t="s">
        <v>1459</v>
      </c>
      <c r="AM268" s="2" t="s">
        <v>1460</v>
      </c>
      <c r="AN268" s="2">
        <v>2</v>
      </c>
      <c r="AO268" s="5"/>
      <c r="AP268" s="2">
        <v>2</v>
      </c>
      <c r="AQ268" s="2" t="s">
        <v>504</v>
      </c>
      <c r="AR268" s="2" t="s">
        <v>61</v>
      </c>
      <c r="AS268" s="2" t="s">
        <v>61</v>
      </c>
      <c r="AT268" s="2" t="s">
        <v>61</v>
      </c>
      <c r="AU268" s="5"/>
      <c r="AV268" s="2" t="b">
        <f t="shared" si="34"/>
        <v>1</v>
      </c>
      <c r="AX268" s="2" t="b">
        <v>1</v>
      </c>
      <c r="AY268" s="2" t="s">
        <v>121</v>
      </c>
      <c r="AZ268" s="2">
        <v>219</v>
      </c>
      <c r="BA268" s="2" t="s">
        <v>61</v>
      </c>
      <c r="BB268" s="2" t="b">
        <f>IF(RaceIgnoreSrc,TRUE,HRMM)</f>
        <v>1</v>
      </c>
      <c r="BC268" s="2"/>
      <c r="BD268" s="2" t="b">
        <f t="shared" si="35"/>
        <v>1</v>
      </c>
      <c r="BE268" s="11">
        <f t="shared" si="38"/>
        <v>184</v>
      </c>
      <c r="BF268" s="2">
        <f t="shared" si="39"/>
        <v>0</v>
      </c>
      <c r="BG268" s="12" t="str">
        <f t="shared" si="40"/>
        <v/>
      </c>
      <c r="BH268" s="1" t="str">
        <f t="shared" si="41"/>
        <v/>
      </c>
      <c r="BI268" s="1"/>
      <c r="BJ268" s="11" t="s">
        <v>1461</v>
      </c>
      <c r="BK268" s="2" t="s">
        <v>792</v>
      </c>
      <c r="BL268" s="2">
        <f>IF('Race Info'!$BK$124=$BK268,BL267+1,BL267)</f>
        <v>154</v>
      </c>
      <c r="BM268" s="12" t="str">
        <f t="shared" si="37"/>
        <v/>
      </c>
      <c r="BN268" s="1"/>
      <c r="BO268" s="1"/>
      <c r="BP268" s="1"/>
      <c r="BQ268" s="1"/>
      <c r="BR268" s="1"/>
      <c r="BS268" s="1"/>
    </row>
    <row r="269" spans="1:71" ht="12.75" x14ac:dyDescent="0.2">
      <c r="A269" s="11" t="s">
        <v>1462</v>
      </c>
      <c r="B269" s="2"/>
      <c r="C269" s="2" t="s">
        <v>126</v>
      </c>
      <c r="D269" s="2" t="s">
        <v>66</v>
      </c>
      <c r="E269" s="2"/>
      <c r="F269" s="2">
        <v>12</v>
      </c>
      <c r="G269" s="2">
        <v>40</v>
      </c>
      <c r="H269" s="2"/>
      <c r="I269" s="2"/>
      <c r="J269" s="2"/>
      <c r="K269" s="2"/>
      <c r="L269" s="2"/>
      <c r="M269" s="2">
        <v>6</v>
      </c>
      <c r="N269" s="2" t="s">
        <v>1463</v>
      </c>
      <c r="O269" s="2"/>
      <c r="P269" s="2" t="s">
        <v>1464</v>
      </c>
      <c r="Q269" s="2"/>
      <c r="R269" s="2"/>
      <c r="S269" s="2"/>
      <c r="T269" s="2">
        <v>60</v>
      </c>
      <c r="U269" s="5"/>
      <c r="V269" s="2"/>
      <c r="W269" s="2" t="s">
        <v>61</v>
      </c>
      <c r="X269" s="2" t="s">
        <v>244</v>
      </c>
      <c r="Y269" s="2">
        <v>18</v>
      </c>
      <c r="Z269" s="2"/>
      <c r="AA269" s="5"/>
      <c r="AB269" s="5"/>
      <c r="AC269" s="5"/>
      <c r="AD269" s="2">
        <v>8</v>
      </c>
      <c r="AE269" s="2">
        <v>2</v>
      </c>
      <c r="AF269" s="2">
        <v>2</v>
      </c>
      <c r="AG269" s="2">
        <v>-2</v>
      </c>
      <c r="AH269" s="2">
        <v>4</v>
      </c>
      <c r="AI269" s="2">
        <v>4</v>
      </c>
      <c r="AJ269" s="2" t="s">
        <v>1465</v>
      </c>
      <c r="AK269" s="2"/>
      <c r="AL269" s="2" t="s">
        <v>151</v>
      </c>
      <c r="AM269" s="2" t="s">
        <v>382</v>
      </c>
      <c r="AN269" s="2">
        <v>7</v>
      </c>
      <c r="AO269" s="5"/>
      <c r="AP269" s="2">
        <v>4</v>
      </c>
      <c r="AQ269" s="2" t="s">
        <v>71</v>
      </c>
      <c r="AR269" s="2" t="s">
        <v>61</v>
      </c>
      <c r="AS269" s="2" t="s">
        <v>61</v>
      </c>
      <c r="AT269" s="2" t="s">
        <v>61</v>
      </c>
      <c r="AU269" s="5"/>
      <c r="AV269" s="2" t="b">
        <f t="shared" si="34"/>
        <v>1</v>
      </c>
      <c r="AX269" s="2" t="b">
        <v>1</v>
      </c>
      <c r="AY269" s="2" t="s">
        <v>103</v>
      </c>
      <c r="AZ269" s="2">
        <v>221</v>
      </c>
      <c r="BA269" s="2" t="s">
        <v>61</v>
      </c>
      <c r="BB269" s="2" t="b">
        <f>IF(RaceIgnoreSrc,TRUE,HRMM2)</f>
        <v>1</v>
      </c>
      <c r="BC269" s="2"/>
      <c r="BD269" s="2" t="b">
        <f t="shared" si="35"/>
        <v>1</v>
      </c>
      <c r="BE269" s="11">
        <f t="shared" si="38"/>
        <v>185</v>
      </c>
      <c r="BF269" s="2">
        <f t="shared" si="39"/>
        <v>0</v>
      </c>
      <c r="BG269" s="12" t="str">
        <f t="shared" si="40"/>
        <v/>
      </c>
      <c r="BH269" s="1" t="str">
        <f t="shared" si="41"/>
        <v>Major Image (2/Day); Mirror Image (Cl10, Save Dc 12+Spell Level)</v>
      </c>
      <c r="BI269" s="1"/>
      <c r="BJ269" s="11" t="s">
        <v>1466</v>
      </c>
      <c r="BK269" s="2" t="s">
        <v>790</v>
      </c>
      <c r="BL269" s="2">
        <f>IF('Race Info'!$BK$124=$BK269,BL268+1,BL268)</f>
        <v>154</v>
      </c>
      <c r="BM269" s="12" t="str">
        <f t="shared" si="37"/>
        <v/>
      </c>
      <c r="BN269" s="1"/>
      <c r="BO269" s="1"/>
      <c r="BP269" s="1"/>
      <c r="BQ269" s="1"/>
      <c r="BR269" s="1"/>
      <c r="BS269" s="1"/>
    </row>
    <row r="270" spans="1:71" ht="12.75" x14ac:dyDescent="0.2">
      <c r="A270" s="11" t="s">
        <v>1467</v>
      </c>
      <c r="B270" s="2"/>
      <c r="C270" s="2" t="s">
        <v>65</v>
      </c>
      <c r="D270" s="2" t="s">
        <v>137</v>
      </c>
      <c r="E270" s="2" t="s">
        <v>90</v>
      </c>
      <c r="F270" s="2"/>
      <c r="G270" s="2">
        <v>30</v>
      </c>
      <c r="H270" s="2"/>
      <c r="I270" s="2"/>
      <c r="J270" s="2"/>
      <c r="K270" s="2"/>
      <c r="L270" s="2">
        <v>30</v>
      </c>
      <c r="M270" s="2"/>
      <c r="N270" s="2"/>
      <c r="O270" s="2"/>
      <c r="P270" s="2" t="s">
        <v>61</v>
      </c>
      <c r="Q270" s="2"/>
      <c r="R270" s="2"/>
      <c r="S270" s="2" t="s">
        <v>115</v>
      </c>
      <c r="T270" s="2"/>
      <c r="U270" s="5"/>
      <c r="V270" s="2"/>
      <c r="W270" s="2" t="s">
        <v>61</v>
      </c>
      <c r="X270" s="2" t="s">
        <v>61</v>
      </c>
      <c r="Y270" s="2"/>
      <c r="Z270" s="2"/>
      <c r="AA270" s="5"/>
      <c r="AB270" s="5"/>
      <c r="AC270" s="5"/>
      <c r="AD270" s="2"/>
      <c r="AE270" s="2"/>
      <c r="AF270" s="2"/>
      <c r="AG270" s="2"/>
      <c r="AH270" s="2"/>
      <c r="AI270" s="2"/>
      <c r="AJ270" s="2" t="s">
        <v>1468</v>
      </c>
      <c r="AK270" s="2"/>
      <c r="AL270" s="2" t="s">
        <v>151</v>
      </c>
      <c r="AM270" s="2" t="s">
        <v>152</v>
      </c>
      <c r="AN270" s="2"/>
      <c r="AO270" s="5"/>
      <c r="AP270" s="2"/>
      <c r="AQ270" s="2" t="s">
        <v>108</v>
      </c>
      <c r="AR270" s="2" t="s">
        <v>1469</v>
      </c>
      <c r="AS270" s="2" t="s">
        <v>85</v>
      </c>
      <c r="AT270" s="2" t="s">
        <v>86</v>
      </c>
      <c r="AU270" s="5"/>
      <c r="AV270" s="2" t="b">
        <f t="shared" si="34"/>
        <v>1</v>
      </c>
      <c r="AX270" s="2" t="b">
        <v>1</v>
      </c>
      <c r="AY270" s="2" t="s">
        <v>87</v>
      </c>
      <c r="AZ270" s="2">
        <v>100</v>
      </c>
      <c r="BA270" s="2" t="s">
        <v>61</v>
      </c>
      <c r="BB270" s="2" t="b">
        <f>IF(RaceIgnoreSrc,TRUE,HRRoD)</f>
        <v>1</v>
      </c>
      <c r="BC270" s="2"/>
      <c r="BD270" s="2" t="b">
        <f t="shared" si="35"/>
        <v>1</v>
      </c>
      <c r="BE270" s="11">
        <f t="shared" si="38"/>
        <v>186</v>
      </c>
      <c r="BF270" s="2">
        <f t="shared" si="39"/>
        <v>0</v>
      </c>
      <c r="BG270" s="12" t="str">
        <f t="shared" si="40"/>
        <v/>
      </c>
      <c r="BH270" s="1" t="str">
        <f t="shared" si="41"/>
        <v/>
      </c>
      <c r="BI270" s="1"/>
      <c r="BJ270" s="11" t="s">
        <v>1470</v>
      </c>
      <c r="BK270" s="2" t="s">
        <v>792</v>
      </c>
      <c r="BL270" s="2">
        <f>IF('Race Info'!$BK$124=$BK270,BL269+1,BL269)</f>
        <v>154</v>
      </c>
      <c r="BM270" s="12" t="str">
        <f t="shared" si="37"/>
        <v/>
      </c>
      <c r="BN270" s="1"/>
      <c r="BO270" s="1"/>
      <c r="BP270" s="1"/>
      <c r="BQ270" s="1"/>
      <c r="BR270" s="1"/>
      <c r="BS270" s="1"/>
    </row>
    <row r="271" spans="1:71" ht="12.75" x14ac:dyDescent="0.2">
      <c r="A271" s="11" t="s">
        <v>1471</v>
      </c>
      <c r="B271" s="2"/>
      <c r="C271" s="2" t="s">
        <v>65</v>
      </c>
      <c r="D271" s="2" t="s">
        <v>137</v>
      </c>
      <c r="E271" s="2" t="s">
        <v>1472</v>
      </c>
      <c r="F271" s="2">
        <v>3</v>
      </c>
      <c r="G271" s="2">
        <v>30</v>
      </c>
      <c r="H271" s="2"/>
      <c r="I271" s="2"/>
      <c r="J271" s="2"/>
      <c r="K271" s="2"/>
      <c r="L271" s="2">
        <v>40</v>
      </c>
      <c r="M271" s="2"/>
      <c r="N271" s="2"/>
      <c r="O271" s="2"/>
      <c r="P271" s="2" t="s">
        <v>61</v>
      </c>
      <c r="Q271" s="2"/>
      <c r="R271" s="2"/>
      <c r="S271" s="2"/>
      <c r="T271" s="2"/>
      <c r="U271" s="5"/>
      <c r="V271" s="2"/>
      <c r="W271" s="2" t="s">
        <v>61</v>
      </c>
      <c r="X271" s="2" t="s">
        <v>61</v>
      </c>
      <c r="Y271" s="2"/>
      <c r="Z271" s="2"/>
      <c r="AA271" s="5"/>
      <c r="AB271" s="5"/>
      <c r="AC271" s="5"/>
      <c r="AD271" s="2">
        <v>-2</v>
      </c>
      <c r="AE271" s="2">
        <v>2</v>
      </c>
      <c r="AF271" s="2"/>
      <c r="AG271" s="2">
        <v>2</v>
      </c>
      <c r="AH271" s="2"/>
      <c r="AI271" s="2">
        <v>2</v>
      </c>
      <c r="AJ271" s="2" t="s">
        <v>1473</v>
      </c>
      <c r="AK271" s="2"/>
      <c r="AL271" s="2" t="s">
        <v>151</v>
      </c>
      <c r="AM271" s="2" t="s">
        <v>1250</v>
      </c>
      <c r="AN271" s="2">
        <v>1</v>
      </c>
      <c r="AO271" s="5"/>
      <c r="AP271" s="2">
        <v>1</v>
      </c>
      <c r="AQ271" s="2" t="s">
        <v>504</v>
      </c>
      <c r="AR271" s="2" t="s">
        <v>61</v>
      </c>
      <c r="AS271" s="2" t="s">
        <v>61</v>
      </c>
      <c r="AT271" s="2" t="s">
        <v>61</v>
      </c>
      <c r="AU271" s="5"/>
      <c r="AV271" s="2" t="b">
        <f t="shared" si="34"/>
        <v>1</v>
      </c>
      <c r="AX271" s="2" t="b">
        <v>1</v>
      </c>
      <c r="AY271" s="2" t="s">
        <v>282</v>
      </c>
      <c r="AZ271" s="2">
        <v>145</v>
      </c>
      <c r="BA271" s="2" t="s">
        <v>61</v>
      </c>
      <c r="BB271" s="2" t="b">
        <f>IF(RaceIgnoreSrc,TRUE,HRFF)</f>
        <v>1</v>
      </c>
      <c r="BC271" s="2"/>
      <c r="BD271" s="2" t="b">
        <f t="shared" si="35"/>
        <v>1</v>
      </c>
      <c r="BE271" s="11">
        <f t="shared" si="38"/>
        <v>187</v>
      </c>
      <c r="BF271" s="2">
        <f t="shared" si="39"/>
        <v>0</v>
      </c>
      <c r="BG271" s="12" t="str">
        <f t="shared" si="40"/>
        <v/>
      </c>
      <c r="BH271" s="1" t="str">
        <f t="shared" si="41"/>
        <v/>
      </c>
      <c r="BI271" s="1"/>
      <c r="BJ271" s="11" t="s">
        <v>1474</v>
      </c>
      <c r="BK271" s="2" t="s">
        <v>792</v>
      </c>
      <c r="BL271" s="2">
        <f>IF('Race Info'!$BK$124=$BK271,BL270+1,BL270)</f>
        <v>154</v>
      </c>
      <c r="BM271" s="12" t="str">
        <f t="shared" si="37"/>
        <v/>
      </c>
      <c r="BN271" s="1"/>
      <c r="BO271" s="1"/>
      <c r="BP271" s="1"/>
      <c r="BQ271" s="1"/>
      <c r="BR271" s="1"/>
      <c r="BS271" s="1"/>
    </row>
    <row r="272" spans="1:71" ht="12.75" x14ac:dyDescent="0.2">
      <c r="A272" s="11" t="s">
        <v>1475</v>
      </c>
      <c r="B272" s="2"/>
      <c r="C272" s="2" t="s">
        <v>65</v>
      </c>
      <c r="D272" s="2" t="s">
        <v>400</v>
      </c>
      <c r="E272" s="2" t="s">
        <v>207</v>
      </c>
      <c r="F272" s="2">
        <v>3</v>
      </c>
      <c r="G272" s="2">
        <v>30</v>
      </c>
      <c r="H272" s="2"/>
      <c r="I272" s="2"/>
      <c r="J272" s="2"/>
      <c r="K272" s="2"/>
      <c r="L272" s="2"/>
      <c r="M272" s="2"/>
      <c r="N272" s="2"/>
      <c r="O272" s="2"/>
      <c r="P272" s="2" t="s">
        <v>61</v>
      </c>
      <c r="Q272" s="2"/>
      <c r="R272" s="2"/>
      <c r="S272" s="2" t="str">
        <f>IF(AND(MonType="Fey",NOT(ChildoftheSeaSelected)),"normal","superior")</f>
        <v>superior</v>
      </c>
      <c r="T272" s="2"/>
      <c r="U272" s="5"/>
      <c r="V272" s="2"/>
      <c r="W272" s="2" t="s">
        <v>61</v>
      </c>
      <c r="X272" s="2" t="s">
        <v>61</v>
      </c>
      <c r="Y272" s="2"/>
      <c r="Z272" s="2" t="s">
        <v>954</v>
      </c>
      <c r="AA272" s="5"/>
      <c r="AB272" s="5"/>
      <c r="AC272" s="5"/>
      <c r="AD272" s="2"/>
      <c r="AE272" s="2">
        <v>6</v>
      </c>
      <c r="AF272" s="2"/>
      <c r="AG272" s="2"/>
      <c r="AH272" s="2"/>
      <c r="AI272" s="2">
        <v>-2</v>
      </c>
      <c r="AJ272" s="2"/>
      <c r="AK272" s="2" t="s">
        <v>1476</v>
      </c>
      <c r="AL272" s="2" t="s">
        <v>1459</v>
      </c>
      <c r="AM272" s="2" t="s">
        <v>606</v>
      </c>
      <c r="AN272" s="2">
        <v>1</v>
      </c>
      <c r="AO272" s="5"/>
      <c r="AP272" s="2">
        <v>1</v>
      </c>
      <c r="AQ272" s="2" t="s">
        <v>140</v>
      </c>
      <c r="AR272" s="2" t="s">
        <v>61</v>
      </c>
      <c r="AS272" s="2" t="s">
        <v>61</v>
      </c>
      <c r="AT272" s="2" t="s">
        <v>61</v>
      </c>
      <c r="AU272" s="5"/>
      <c r="AV272" s="2" t="b">
        <f t="shared" si="34"/>
        <v>1</v>
      </c>
      <c r="AX272" s="2" t="b">
        <v>1</v>
      </c>
      <c r="AY272" s="2" t="s">
        <v>282</v>
      </c>
      <c r="AZ272" s="2">
        <v>150</v>
      </c>
      <c r="BA272" s="2" t="s">
        <v>61</v>
      </c>
      <c r="BB272" s="2" t="b">
        <f>IF(RaceIgnoreSrc,TRUE,HRFF)</f>
        <v>1</v>
      </c>
      <c r="BC272" s="2"/>
      <c r="BD272" s="2" t="b">
        <f t="shared" si="35"/>
        <v>1</v>
      </c>
      <c r="BE272" s="11">
        <f t="shared" si="38"/>
        <v>188</v>
      </c>
      <c r="BF272" s="2">
        <f t="shared" si="39"/>
        <v>0</v>
      </c>
      <c r="BG272" s="12" t="str">
        <f t="shared" si="40"/>
        <v/>
      </c>
      <c r="BH272" s="1" t="str">
        <f t="shared" si="41"/>
        <v/>
      </c>
      <c r="BI272" s="1"/>
      <c r="BJ272" s="11" t="s">
        <v>1477</v>
      </c>
      <c r="BK272" s="2" t="s">
        <v>792</v>
      </c>
      <c r="BL272" s="2">
        <f>IF('Race Info'!$BK$124=$BK272,BL271+1,BL271)</f>
        <v>154</v>
      </c>
      <c r="BM272" s="12" t="str">
        <f t="shared" si="37"/>
        <v/>
      </c>
      <c r="BN272" s="1"/>
      <c r="BO272" s="1"/>
      <c r="BP272" s="1"/>
      <c r="BQ272" s="1"/>
      <c r="BR272" s="1"/>
      <c r="BS272" s="1"/>
    </row>
    <row r="273" spans="1:71" ht="12.75" x14ac:dyDescent="0.2">
      <c r="A273" s="11" t="s">
        <v>1478</v>
      </c>
      <c r="B273" s="2"/>
      <c r="C273" s="2" t="s">
        <v>65</v>
      </c>
      <c r="D273" s="2" t="s">
        <v>77</v>
      </c>
      <c r="E273" s="2" t="s">
        <v>207</v>
      </c>
      <c r="F273" s="2"/>
      <c r="G273" s="2">
        <v>40</v>
      </c>
      <c r="H273" s="2"/>
      <c r="I273" s="2"/>
      <c r="J273" s="2"/>
      <c r="K273" s="2"/>
      <c r="L273" s="2"/>
      <c r="M273" s="2"/>
      <c r="N273" s="2"/>
      <c r="O273" s="2"/>
      <c r="P273" s="2" t="s">
        <v>61</v>
      </c>
      <c r="Q273" s="2"/>
      <c r="R273" s="2"/>
      <c r="S273" s="2"/>
      <c r="T273" s="2"/>
      <c r="U273" s="5"/>
      <c r="V273" s="2"/>
      <c r="W273" s="2" t="s">
        <v>61</v>
      </c>
      <c r="X273" s="2" t="s">
        <v>61</v>
      </c>
      <c r="Y273" s="2"/>
      <c r="Z273" s="2"/>
      <c r="AA273" s="5"/>
      <c r="AB273" s="5"/>
      <c r="AC273" s="5"/>
      <c r="AD273" s="2"/>
      <c r="AE273" s="2">
        <v>2</v>
      </c>
      <c r="AF273" s="2">
        <v>-2</v>
      </c>
      <c r="AG273" s="2"/>
      <c r="AH273" s="2"/>
      <c r="AI273" s="2"/>
      <c r="AJ273" s="2" t="s">
        <v>1479</v>
      </c>
      <c r="AK273" s="2"/>
      <c r="AL273" s="2" t="s">
        <v>1480</v>
      </c>
      <c r="AM273" s="2" t="s">
        <v>1481</v>
      </c>
      <c r="AN273" s="2"/>
      <c r="AO273" s="5"/>
      <c r="AP273" s="2">
        <v>1</v>
      </c>
      <c r="AQ273" s="2" t="s">
        <v>140</v>
      </c>
      <c r="AR273" s="2" t="s">
        <v>1482</v>
      </c>
      <c r="AS273" s="2" t="s">
        <v>1483</v>
      </c>
      <c r="AT273" s="2" t="s">
        <v>1484</v>
      </c>
      <c r="AU273" s="5"/>
      <c r="AV273" s="2" t="b">
        <f t="shared" si="34"/>
        <v>1</v>
      </c>
      <c r="AX273" s="2" t="b">
        <v>1</v>
      </c>
      <c r="AY273" s="2" t="s">
        <v>213</v>
      </c>
      <c r="AZ273" s="2"/>
      <c r="BA273" s="2" t="s">
        <v>61</v>
      </c>
      <c r="BB273" s="2" t="b">
        <f>IF(RaceIgnoreSrc,TRUE,HRPlH)</f>
        <v>1</v>
      </c>
      <c r="BC273" s="2"/>
      <c r="BD273" s="2" t="b">
        <f t="shared" si="35"/>
        <v>1</v>
      </c>
      <c r="BE273" s="11">
        <f t="shared" si="38"/>
        <v>189</v>
      </c>
      <c r="BF273" s="2">
        <f t="shared" si="39"/>
        <v>0</v>
      </c>
      <c r="BG273" s="12" t="str">
        <f t="shared" si="40"/>
        <v/>
      </c>
      <c r="BH273" s="1" t="str">
        <f t="shared" si="41"/>
        <v/>
      </c>
      <c r="BI273" s="1"/>
      <c r="BJ273" s="11" t="s">
        <v>1485</v>
      </c>
      <c r="BK273" s="2" t="s">
        <v>792</v>
      </c>
      <c r="BL273" s="2">
        <f>IF('Race Info'!$BK$124=$BK273,BL272+1,BL272)</f>
        <v>154</v>
      </c>
      <c r="BM273" s="12" t="str">
        <f t="shared" si="37"/>
        <v/>
      </c>
      <c r="BN273" s="1"/>
      <c r="BO273" s="1"/>
      <c r="BP273" s="1"/>
      <c r="BQ273" s="1"/>
      <c r="BR273" s="1"/>
      <c r="BS273" s="1"/>
    </row>
    <row r="274" spans="1:71" ht="12.75" x14ac:dyDescent="0.2">
      <c r="A274" s="11" t="s">
        <v>1486</v>
      </c>
      <c r="B274" s="2"/>
      <c r="C274" s="2" t="s">
        <v>65</v>
      </c>
      <c r="D274" s="2" t="s">
        <v>137</v>
      </c>
      <c r="E274" s="2" t="s">
        <v>90</v>
      </c>
      <c r="F274" s="2"/>
      <c r="G274" s="2">
        <v>30</v>
      </c>
      <c r="H274" s="2"/>
      <c r="I274" s="2"/>
      <c r="J274" s="2"/>
      <c r="K274" s="2"/>
      <c r="L274" s="2"/>
      <c r="M274" s="2">
        <v>1</v>
      </c>
      <c r="N274" s="2"/>
      <c r="O274" s="2"/>
      <c r="P274" s="2" t="s">
        <v>61</v>
      </c>
      <c r="Q274" s="2"/>
      <c r="R274" s="2"/>
      <c r="S274" s="2"/>
      <c r="T274" s="2">
        <v>60</v>
      </c>
      <c r="U274" s="5"/>
      <c r="V274" s="2"/>
      <c r="W274" s="2" t="s">
        <v>61</v>
      </c>
      <c r="X274" s="2" t="s">
        <v>61</v>
      </c>
      <c r="Y274" s="2"/>
      <c r="Z274" s="2"/>
      <c r="AA274" s="5"/>
      <c r="AB274" s="5"/>
      <c r="AC274" s="5"/>
      <c r="AD274" s="2">
        <v>2</v>
      </c>
      <c r="AE274" s="2">
        <v>-2</v>
      </c>
      <c r="AF274" s="2"/>
      <c r="AG274" s="2">
        <v>2</v>
      </c>
      <c r="AH274" s="2"/>
      <c r="AI274" s="2">
        <v>-2</v>
      </c>
      <c r="AJ274" s="2"/>
      <c r="AK274" s="2"/>
      <c r="AL274" s="2" t="s">
        <v>151</v>
      </c>
      <c r="AM274" s="2" t="s">
        <v>1487</v>
      </c>
      <c r="AN274" s="2"/>
      <c r="AO274" s="5"/>
      <c r="AP274" s="2">
        <v>1</v>
      </c>
      <c r="AQ274" s="2" t="s">
        <v>374</v>
      </c>
      <c r="AR274" s="2" t="s">
        <v>1488</v>
      </c>
      <c r="AS274" s="2" t="s">
        <v>85</v>
      </c>
      <c r="AT274" s="2" t="s">
        <v>1065</v>
      </c>
      <c r="AU274" s="5"/>
      <c r="AV274" s="2" t="b">
        <f t="shared" si="34"/>
        <v>1</v>
      </c>
      <c r="AX274" s="2" t="b">
        <v>1</v>
      </c>
      <c r="AY274" s="2" t="s">
        <v>87</v>
      </c>
      <c r="AZ274" s="2">
        <v>102</v>
      </c>
      <c r="BA274" s="2" t="s">
        <v>61</v>
      </c>
      <c r="BB274" s="2" t="b">
        <f>IF(RaceIgnoreSrc,TRUE,HRRoD)</f>
        <v>1</v>
      </c>
      <c r="BC274" s="2"/>
      <c r="BD274" s="2" t="b">
        <f t="shared" si="35"/>
        <v>1</v>
      </c>
      <c r="BE274" s="11">
        <f t="shared" si="38"/>
        <v>190</v>
      </c>
      <c r="BF274" s="2">
        <f t="shared" si="39"/>
        <v>0</v>
      </c>
      <c r="BG274" s="12" t="str">
        <f t="shared" si="40"/>
        <v/>
      </c>
      <c r="BH274" s="1" t="str">
        <f t="shared" si="41"/>
        <v/>
      </c>
      <c r="BI274" s="1"/>
      <c r="BJ274" s="11" t="s">
        <v>1489</v>
      </c>
      <c r="BK274" s="2" t="s">
        <v>792</v>
      </c>
      <c r="BL274" s="2">
        <f>IF('Race Info'!$BK$124=$BK274,BL273+1,BL273)</f>
        <v>154</v>
      </c>
      <c r="BM274" s="12" t="str">
        <f t="shared" si="37"/>
        <v/>
      </c>
      <c r="BN274" s="1"/>
      <c r="BO274" s="1"/>
      <c r="BP274" s="1"/>
      <c r="BQ274" s="1"/>
      <c r="BR274" s="1"/>
      <c r="BS274" s="1"/>
    </row>
    <row r="275" spans="1:71" ht="12.75" x14ac:dyDescent="0.2">
      <c r="A275" s="11" t="s">
        <v>1490</v>
      </c>
      <c r="B275" s="2"/>
      <c r="C275" s="2" t="s">
        <v>65</v>
      </c>
      <c r="D275" s="2" t="s">
        <v>137</v>
      </c>
      <c r="E275" s="2" t="s">
        <v>318</v>
      </c>
      <c r="F275" s="2"/>
      <c r="G275" s="2">
        <v>30</v>
      </c>
      <c r="H275" s="2"/>
      <c r="I275" s="2">
        <f>ShifterClimbSpeed</f>
        <v>0</v>
      </c>
      <c r="J275" s="2">
        <f>ShifterFlySpeed</f>
        <v>0</v>
      </c>
      <c r="K275" s="2" t="str">
        <f>IF(ShifterFlySpeed&gt;0,IF(OR(FtImprovedFlight,FtSwiftwingElite),"good","average"),"")</f>
        <v/>
      </c>
      <c r="L275" s="2">
        <f>ShifterSwimSpeed</f>
        <v>0</v>
      </c>
      <c r="M275" s="2"/>
      <c r="N275" s="2" t="str">
        <f>ShifterAttacks</f>
        <v/>
      </c>
      <c r="O275" s="2"/>
      <c r="P275" s="2" t="s">
        <v>61</v>
      </c>
      <c r="Q275" s="2"/>
      <c r="R275" s="2"/>
      <c r="S275" s="2" t="s">
        <v>115</v>
      </c>
      <c r="T275" s="2"/>
      <c r="U275" s="5"/>
      <c r="V275" s="2"/>
      <c r="W275" s="2" t="s">
        <v>61</v>
      </c>
      <c r="X275" s="2" t="s">
        <v>61</v>
      </c>
      <c r="Y275" s="2"/>
      <c r="Z275" s="2"/>
      <c r="AA275" s="5"/>
      <c r="AB275" s="5"/>
      <c r="AC275" s="5"/>
      <c r="AD275" s="2"/>
      <c r="AE275" s="2">
        <v>2</v>
      </c>
      <c r="AF275" s="2"/>
      <c r="AG275" s="2">
        <v>-2</v>
      </c>
      <c r="AH275" s="2"/>
      <c r="AI275" s="2">
        <v>-2</v>
      </c>
      <c r="AJ275" s="2" t="str">
        <f>"Balance+2,Climb+2"&amp;IF(ShifterHandleAnimalBonus&gt;0,",Handle Animal"&amp;TEXT(ShifterHandleAnimalBonus,"+0;-0"),"")&amp;",Jump+2"&amp;IF(ShifterSurvivalBonus&gt;0,",Survival"&amp;TEXT(ShifterSurvivalBonus,"+0;-0")&amp;",","")&amp;IF($L275&gt;0,",Swim+8","")</f>
        <v>Balance+2,Climb+2,Jump+2</v>
      </c>
      <c r="AK275" s="2"/>
      <c r="AL275" s="2" t="s">
        <v>151</v>
      </c>
      <c r="AM275" s="2" t="s">
        <v>1491</v>
      </c>
      <c r="AN275" s="2"/>
      <c r="AO275" s="5"/>
      <c r="AP275" s="2"/>
      <c r="AQ275" s="2" t="s">
        <v>71</v>
      </c>
      <c r="AR275" s="2" t="s">
        <v>1492</v>
      </c>
      <c r="AS275" s="2" t="s">
        <v>994</v>
      </c>
      <c r="AT275" s="2" t="s">
        <v>1493</v>
      </c>
      <c r="AU275" s="5"/>
      <c r="AV275" s="2" t="b">
        <f t="shared" si="34"/>
        <v>1</v>
      </c>
      <c r="AX275" s="2" t="b">
        <v>1</v>
      </c>
      <c r="AY275" s="2" t="s">
        <v>133</v>
      </c>
      <c r="AZ275" s="2">
        <v>150</v>
      </c>
      <c r="BA275" s="2" t="s">
        <v>1494</v>
      </c>
      <c r="BB275" s="2" t="b">
        <f>IF(RaceIgnoreSrc,TRUE,OR(HRMM3,HRECS,HRRE))</f>
        <v>1</v>
      </c>
      <c r="BC275" s="2"/>
      <c r="BD275" s="2" t="b">
        <f t="shared" si="35"/>
        <v>1</v>
      </c>
      <c r="BE275" s="11">
        <f t="shared" si="38"/>
        <v>191</v>
      </c>
      <c r="BF275" s="2">
        <f t="shared" si="39"/>
        <v>0</v>
      </c>
      <c r="BG275" s="12" t="str">
        <f t="shared" si="40"/>
        <v/>
      </c>
      <c r="BH275" s="1" t="str">
        <f t="shared" si="41"/>
        <v/>
      </c>
      <c r="BI275" s="1"/>
      <c r="BJ275" s="11" t="s">
        <v>1495</v>
      </c>
      <c r="BK275" s="2" t="s">
        <v>792</v>
      </c>
      <c r="BL275" s="2">
        <f>IF('Race Info'!$BK$124=$BK275,BL274+1,BL274)</f>
        <v>154</v>
      </c>
      <c r="BM275" s="12" t="str">
        <f t="shared" si="37"/>
        <v/>
      </c>
      <c r="BN275" s="1"/>
      <c r="BO275" s="1"/>
      <c r="BP275" s="1"/>
      <c r="BQ275" s="1"/>
      <c r="BR275" s="1"/>
      <c r="BS275" s="1"/>
    </row>
    <row r="276" spans="1:71" ht="12.75" x14ac:dyDescent="0.2">
      <c r="A276" s="11" t="s">
        <v>1496</v>
      </c>
      <c r="B276" s="2"/>
      <c r="C276" s="2" t="s">
        <v>65</v>
      </c>
      <c r="D276" s="2" t="s">
        <v>77</v>
      </c>
      <c r="E276" s="2" t="s">
        <v>78</v>
      </c>
      <c r="F276" s="2"/>
      <c r="G276" s="2">
        <v>30</v>
      </c>
      <c r="H276" s="2"/>
      <c r="I276" s="2"/>
      <c r="J276" s="2"/>
      <c r="K276" s="2"/>
      <c r="L276" s="2"/>
      <c r="M276" s="2"/>
      <c r="N276" s="2"/>
      <c r="O276" s="2"/>
      <c r="P276" s="2" t="s">
        <v>1497</v>
      </c>
      <c r="Q276" s="2"/>
      <c r="R276" s="2"/>
      <c r="S276" s="2"/>
      <c r="T276" s="2"/>
      <c r="U276" s="5"/>
      <c r="V276" s="2"/>
      <c r="W276" s="2" t="s">
        <v>61</v>
      </c>
      <c r="X276" s="2" t="s">
        <v>1498</v>
      </c>
      <c r="Y276" s="2"/>
      <c r="Z276" s="2"/>
      <c r="AA276" s="5"/>
      <c r="AB276" s="5"/>
      <c r="AC276" s="5"/>
      <c r="AD276" s="2">
        <v>-2</v>
      </c>
      <c r="AE276" s="2">
        <v>2</v>
      </c>
      <c r="AF276" s="2"/>
      <c r="AG276" s="2"/>
      <c r="AH276" s="2">
        <v>2</v>
      </c>
      <c r="AI276" s="2">
        <v>-2</v>
      </c>
      <c r="AJ276" s="2" t="s">
        <v>1499</v>
      </c>
      <c r="AK276" s="2"/>
      <c r="AL276" s="2" t="s">
        <v>151</v>
      </c>
      <c r="AM276" s="2"/>
      <c r="AN276" s="2">
        <v>1</v>
      </c>
      <c r="AO276" s="5"/>
      <c r="AP276" s="2">
        <v>3</v>
      </c>
      <c r="AQ276" s="2" t="s">
        <v>140</v>
      </c>
      <c r="AR276" s="2" t="s">
        <v>61</v>
      </c>
      <c r="AS276" s="2" t="s">
        <v>61</v>
      </c>
      <c r="AT276" s="2" t="s">
        <v>61</v>
      </c>
      <c r="AU276" s="5"/>
      <c r="AV276" s="2" t="b">
        <f t="shared" si="34"/>
        <v>1</v>
      </c>
      <c r="AX276" s="2" t="b">
        <v>1</v>
      </c>
      <c r="AY276" s="2" t="s">
        <v>282</v>
      </c>
      <c r="AZ276" s="2"/>
      <c r="BA276" s="2" t="s">
        <v>61</v>
      </c>
      <c r="BB276" s="2" t="b">
        <f>IF(RaceIgnoreSrc,TRUE,HRFF)</f>
        <v>1</v>
      </c>
      <c r="BC276" s="2"/>
      <c r="BD276" s="2" t="b">
        <f t="shared" si="35"/>
        <v>1</v>
      </c>
      <c r="BE276" s="11">
        <f t="shared" si="38"/>
        <v>192</v>
      </c>
      <c r="BF276" s="2">
        <f t="shared" si="39"/>
        <v>0</v>
      </c>
      <c r="BG276" s="12" t="str">
        <f t="shared" si="40"/>
        <v/>
      </c>
      <c r="BH276" s="1" t="str">
        <f t="shared" si="41"/>
        <v>Ethereal Jaunt</v>
      </c>
      <c r="BI276" s="1"/>
      <c r="BJ276" s="11" t="s">
        <v>1500</v>
      </c>
      <c r="BK276" s="2" t="s">
        <v>792</v>
      </c>
      <c r="BL276" s="2">
        <f>IF('Race Info'!$BK$124=$BK276,BL275+1,BL275)</f>
        <v>154</v>
      </c>
      <c r="BM276" s="12" t="str">
        <f t="shared" si="37"/>
        <v/>
      </c>
      <c r="BN276" s="1"/>
      <c r="BO276" s="1"/>
      <c r="BP276" s="1"/>
      <c r="BQ276" s="1"/>
      <c r="BR276" s="1"/>
      <c r="BS276" s="1"/>
    </row>
    <row r="277" spans="1:71" ht="12.75" x14ac:dyDescent="0.2">
      <c r="A277" s="11" t="s">
        <v>1501</v>
      </c>
      <c r="B277" s="2"/>
      <c r="C277" s="2" t="s">
        <v>65</v>
      </c>
      <c r="D277" s="2" t="s">
        <v>400</v>
      </c>
      <c r="E277" s="2" t="s">
        <v>149</v>
      </c>
      <c r="F277" s="2">
        <v>4</v>
      </c>
      <c r="G277" s="2">
        <v>30</v>
      </c>
      <c r="H277" s="2"/>
      <c r="I277" s="2"/>
      <c r="J277" s="2"/>
      <c r="K277" s="2"/>
      <c r="L277" s="2">
        <v>60</v>
      </c>
      <c r="M277" s="2">
        <f>ChaMod</f>
        <v>-1</v>
      </c>
      <c r="N277" s="2"/>
      <c r="O277" s="2"/>
      <c r="P277" s="2" t="s">
        <v>1502</v>
      </c>
      <c r="Q277" s="2"/>
      <c r="R277" s="2"/>
      <c r="S277" s="2"/>
      <c r="T277" s="2"/>
      <c r="U277" s="5"/>
      <c r="V277" s="2"/>
      <c r="W277" s="2" t="s">
        <v>61</v>
      </c>
      <c r="X277" s="2" t="s">
        <v>61</v>
      </c>
      <c r="Y277" s="2"/>
      <c r="Z277" s="2" t="s">
        <v>954</v>
      </c>
      <c r="AA277" s="5"/>
      <c r="AB277" s="5"/>
      <c r="AC277" s="5"/>
      <c r="AD277" s="2"/>
      <c r="AE277" s="2">
        <v>8</v>
      </c>
      <c r="AF277" s="2"/>
      <c r="AG277" s="2">
        <v>2</v>
      </c>
      <c r="AH277" s="2">
        <v>6</v>
      </c>
      <c r="AI277" s="2">
        <v>6</v>
      </c>
      <c r="AJ277" s="2" t="s">
        <v>1503</v>
      </c>
      <c r="AK277" s="2"/>
      <c r="AL277" s="2" t="s">
        <v>1504</v>
      </c>
      <c r="AM277" s="2" t="s">
        <v>1250</v>
      </c>
      <c r="AN277" s="2">
        <v>5</v>
      </c>
      <c r="AO277" s="5"/>
      <c r="AP277" s="2">
        <v>4</v>
      </c>
      <c r="AQ277" s="2" t="s">
        <v>459</v>
      </c>
      <c r="AR277" s="2" t="s">
        <v>61</v>
      </c>
      <c r="AS277" s="2" t="s">
        <v>61</v>
      </c>
      <c r="AT277" s="2" t="s">
        <v>61</v>
      </c>
      <c r="AU277" s="5"/>
      <c r="AV277" s="2" t="b">
        <f t="shared" si="34"/>
        <v>1</v>
      </c>
      <c r="AX277" s="2" t="b">
        <v>1</v>
      </c>
      <c r="AY277" s="2" t="s">
        <v>103</v>
      </c>
      <c r="AZ277" s="2">
        <v>185</v>
      </c>
      <c r="BA277" s="2" t="s">
        <v>61</v>
      </c>
      <c r="BB277" s="2" t="b">
        <f>IF(RaceIgnoreSrc,TRUE,HRMM2)</f>
        <v>1</v>
      </c>
      <c r="BC277" s="2"/>
      <c r="BD277" s="2" t="b">
        <f t="shared" si="35"/>
        <v>1</v>
      </c>
      <c r="BE277" s="11">
        <f t="shared" si="38"/>
        <v>193</v>
      </c>
      <c r="BF277" s="2">
        <f t="shared" si="39"/>
        <v>0</v>
      </c>
      <c r="BG277" s="12" t="str">
        <f t="shared" si="40"/>
        <v/>
      </c>
      <c r="BH277" s="1" t="str">
        <f t="shared" si="41"/>
        <v>Fog Cloud, Improved Invisibility (Cl 11, Save Dc 13+Spell Level)</v>
      </c>
      <c r="BI277" s="1"/>
      <c r="BJ277" s="11" t="s">
        <v>1505</v>
      </c>
      <c r="BK277" s="2" t="s">
        <v>792</v>
      </c>
      <c r="BL277" s="2">
        <f>IF('Race Info'!$BK$124=$BK277,BL276+1,BL276)</f>
        <v>154</v>
      </c>
      <c r="BM277" s="12" t="str">
        <f t="shared" si="37"/>
        <v/>
      </c>
      <c r="BN277" s="1"/>
      <c r="BO277" s="1"/>
      <c r="BP277" s="1"/>
      <c r="BQ277" s="1"/>
      <c r="BR277" s="1"/>
      <c r="BS277" s="1"/>
    </row>
    <row r="278" spans="1:71" ht="12.75" x14ac:dyDescent="0.2">
      <c r="A278" s="11" t="s">
        <v>1506</v>
      </c>
      <c r="B278" s="2"/>
      <c r="C278" s="2" t="s">
        <v>65</v>
      </c>
      <c r="D278" s="2" t="s">
        <v>137</v>
      </c>
      <c r="E278" s="2" t="s">
        <v>683</v>
      </c>
      <c r="F278" s="2"/>
      <c r="G278" s="2">
        <v>30</v>
      </c>
      <c r="H278" s="2"/>
      <c r="I278" s="2"/>
      <c r="J278" s="2"/>
      <c r="K278" s="2"/>
      <c r="L278" s="2"/>
      <c r="M278" s="2"/>
      <c r="N278" s="2" t="str">
        <f>"Spine+"&amp;IF(AND(MnkLvl&gt;=1,RslSkMnk1),INDEX(TblUnarmedDamage,IF(AND(FtSuperiorUnarmedStrike,MnkLvl&gt;=1),MnkLvl+4,MnkLvl)+IF(FtAsceticHunter,RgrLvl,0)+IF(FtAsceticKnight,PalLvl,0)+IF(FtAsceticRogue,RogLvl,0)+IF(FtAsceticStalker,NjaLvl,0)+IF(FtImprovedUnarmed,AtvLvl,0)+IPSLvl+TtMLvl+SaFLvl+MLDLvl+EnFLvl+FoZLvl+ClALvl+SuSMLvl+1+IF(FoFLvl&gt;=1,3,0)+IF(FoFLvl&gt;=3,3,0)+(IDMLvl&gt;=4)+(IDMLvl&gt;=8)+SSNLvl+DrgDLvl+HazLvl+IF(FtTashalatora,VLOOKUP(TashalatoraClass,TblManifesterRef,3))+5*(MagicEquipWaistType=2)+IF(AND(BinLvl&gt;=1,NOT(ISERROR(MATCH("Ronove",VestigesSelected,0)))),effBinLvl+1*'[1]Class Abilities'!G4682,0),2),5)&amp;"+0+1"</f>
        <v>Spine+5+0+1</v>
      </c>
      <c r="O278" s="2"/>
      <c r="P278" s="2"/>
      <c r="Q278" s="2"/>
      <c r="R278" s="2"/>
      <c r="S278" s="2"/>
      <c r="T278" s="2"/>
      <c r="U278" s="5"/>
      <c r="V278" s="2"/>
      <c r="W278" s="2"/>
      <c r="X278" s="2"/>
      <c r="Y278" s="2"/>
      <c r="Z278" s="2"/>
      <c r="AA278" s="5"/>
      <c r="AB278" s="5"/>
      <c r="AC278" s="5"/>
      <c r="AD278" s="2">
        <v>2</v>
      </c>
      <c r="AE278" s="2">
        <v>-2</v>
      </c>
      <c r="AF278" s="2"/>
      <c r="AG278" s="2"/>
      <c r="AH278" s="2"/>
      <c r="AI278" s="2"/>
      <c r="AJ278" s="2" t="s">
        <v>1507</v>
      </c>
      <c r="AK278" s="2"/>
      <c r="AL278" s="2" t="s">
        <v>151</v>
      </c>
      <c r="AM278" s="2" t="s">
        <v>1508</v>
      </c>
      <c r="AN278" s="2"/>
      <c r="AO278" s="5"/>
      <c r="AP278" s="2"/>
      <c r="AQ278" s="2" t="s">
        <v>1435</v>
      </c>
      <c r="AR278" s="2" t="s">
        <v>1509</v>
      </c>
      <c r="AS278" s="2" t="s">
        <v>1510</v>
      </c>
      <c r="AT278" s="2" t="s">
        <v>1511</v>
      </c>
      <c r="AU278" s="5"/>
      <c r="AV278" s="2" t="b">
        <f t="shared" si="34"/>
        <v>1</v>
      </c>
      <c r="AX278" s="2" t="b">
        <v>1</v>
      </c>
      <c r="AY278" s="2" t="s">
        <v>175</v>
      </c>
      <c r="AZ278" s="2">
        <v>15</v>
      </c>
      <c r="BA278" s="2" t="s">
        <v>61</v>
      </c>
      <c r="BB278" s="2" t="b">
        <f>IF(RaceIgnoreSrc,TRUE,HRMoI)</f>
        <v>1</v>
      </c>
      <c r="BC278" s="2"/>
      <c r="BD278" s="2" t="b">
        <f t="shared" si="35"/>
        <v>1</v>
      </c>
      <c r="BE278" s="11">
        <f t="shared" si="38"/>
        <v>194</v>
      </c>
      <c r="BF278" s="2">
        <f t="shared" si="39"/>
        <v>0</v>
      </c>
      <c r="BG278" s="12" t="str">
        <f t="shared" si="40"/>
        <v/>
      </c>
      <c r="BH278" s="1"/>
      <c r="BI278" s="1"/>
      <c r="BJ278" s="11" t="s">
        <v>1512</v>
      </c>
      <c r="BK278" s="2" t="s">
        <v>792</v>
      </c>
      <c r="BL278" s="2">
        <f>IF('Race Info'!$BK$124=$BK278,BL277+1,BL277)</f>
        <v>154</v>
      </c>
      <c r="BM278" s="12" t="str">
        <f t="shared" si="37"/>
        <v/>
      </c>
      <c r="BN278" s="1"/>
      <c r="BO278" s="1"/>
      <c r="BP278" s="1"/>
      <c r="BQ278" s="1"/>
      <c r="BR278" s="1"/>
      <c r="BS278" s="1"/>
    </row>
    <row r="279" spans="1:71" ht="12.75" x14ac:dyDescent="0.2">
      <c r="A279" s="11" t="s">
        <v>1513</v>
      </c>
      <c r="B279" s="2"/>
      <c r="C279" s="2" t="s">
        <v>65</v>
      </c>
      <c r="D279" s="2" t="s">
        <v>137</v>
      </c>
      <c r="E279" s="2" t="s">
        <v>90</v>
      </c>
      <c r="F279" s="2">
        <f>1+1*(MCCell&gt;=2)</f>
        <v>1</v>
      </c>
      <c r="G279" s="2">
        <v>30</v>
      </c>
      <c r="H279" s="2"/>
      <c r="I279" s="2"/>
      <c r="J279" s="2"/>
      <c r="K279" s="2"/>
      <c r="L279" s="2"/>
      <c r="M279" s="2"/>
      <c r="N279" s="2"/>
      <c r="O279" s="2"/>
      <c r="P279" s="2" t="s">
        <v>61</v>
      </c>
      <c r="Q279" s="2"/>
      <c r="R279" s="2"/>
      <c r="S279" s="2"/>
      <c r="T279" s="2"/>
      <c r="U279" s="5"/>
      <c r="V279" s="2"/>
      <c r="W279" s="2" t="s">
        <v>61</v>
      </c>
      <c r="X279" s="2" t="s">
        <v>61</v>
      </c>
      <c r="Y279" s="2"/>
      <c r="Z279" s="2"/>
      <c r="AA279" s="5"/>
      <c r="AB279" s="5"/>
      <c r="AC279" s="5"/>
      <c r="AD279" s="2"/>
      <c r="AE279" s="2">
        <f>2+2*(MCCell&gt;=3)</f>
        <v>2</v>
      </c>
      <c r="AF279" s="2"/>
      <c r="AG279" s="2"/>
      <c r="AH279" s="2">
        <v>-2</v>
      </c>
      <c r="AI279" s="2">
        <v>-4</v>
      </c>
      <c r="AJ279" s="2" t="s">
        <v>1514</v>
      </c>
      <c r="AK279" s="2"/>
      <c r="AL279" s="2" t="s">
        <v>151</v>
      </c>
      <c r="AM279" s="2" t="s">
        <v>1515</v>
      </c>
      <c r="AN279" s="2"/>
      <c r="AO279" s="5"/>
      <c r="AP279" s="2">
        <f>1*(MCCell&gt;=3)</f>
        <v>0</v>
      </c>
      <c r="AQ279" s="2" t="s">
        <v>140</v>
      </c>
      <c r="AR279" s="2" t="s">
        <v>154</v>
      </c>
      <c r="AS279" s="2" t="s">
        <v>85</v>
      </c>
      <c r="AT279" s="2" t="s">
        <v>1516</v>
      </c>
      <c r="AU279" s="5"/>
      <c r="AV279" s="2" t="b">
        <f t="shared" si="34"/>
        <v>1</v>
      </c>
      <c r="AX279" s="2" t="b">
        <v>1</v>
      </c>
      <c r="AY279" s="2" t="s">
        <v>1517</v>
      </c>
      <c r="AZ279" s="2">
        <v>187</v>
      </c>
      <c r="BA279" s="2" t="s">
        <v>61</v>
      </c>
      <c r="BB279" s="2" t="b">
        <f>IF(RaceIgnoreSrc,TRUE,HRMM2)</f>
        <v>1</v>
      </c>
      <c r="BC279" s="2"/>
      <c r="BD279" s="2" t="b">
        <f t="shared" si="35"/>
        <v>1</v>
      </c>
      <c r="BE279" s="11">
        <f t="shared" si="38"/>
        <v>195</v>
      </c>
      <c r="BF279" s="2">
        <f t="shared" si="39"/>
        <v>0</v>
      </c>
      <c r="BG279" s="12" t="str">
        <f t="shared" si="40"/>
        <v/>
      </c>
      <c r="BH279" s="1" t="str">
        <f t="shared" ref="BH279:BH332" si="42">PROPER($P279)</f>
        <v/>
      </c>
      <c r="BI279" s="1"/>
      <c r="BJ279" s="11" t="s">
        <v>1518</v>
      </c>
      <c r="BK279" s="2" t="s">
        <v>792</v>
      </c>
      <c r="BL279" s="2">
        <f>IF('Race Info'!$BK$124=$BK279,BL278+1,BL278)</f>
        <v>154</v>
      </c>
      <c r="BM279" s="12" t="str">
        <f t="shared" si="37"/>
        <v/>
      </c>
      <c r="BN279" s="1"/>
      <c r="BO279" s="1"/>
      <c r="BP279" s="1"/>
      <c r="BQ279" s="1"/>
      <c r="BR279" s="1"/>
      <c r="BS279" s="1"/>
    </row>
    <row r="280" spans="1:71" ht="12.75" x14ac:dyDescent="0.2">
      <c r="A280" s="11" t="s">
        <v>1519</v>
      </c>
      <c r="B280" s="2"/>
      <c r="C280" s="2" t="s">
        <v>65</v>
      </c>
      <c r="D280" s="2" t="s">
        <v>137</v>
      </c>
      <c r="E280" s="2" t="s">
        <v>683</v>
      </c>
      <c r="F280" s="2">
        <v>3</v>
      </c>
      <c r="G280" s="2">
        <v>30</v>
      </c>
      <c r="H280" s="2"/>
      <c r="I280" s="2"/>
      <c r="J280" s="2"/>
      <c r="K280" s="2"/>
      <c r="L280" s="2"/>
      <c r="M280" s="2">
        <v>4</v>
      </c>
      <c r="N280" s="2" t="s">
        <v>419</v>
      </c>
      <c r="O280" s="2"/>
      <c r="P280" s="2" t="s">
        <v>61</v>
      </c>
      <c r="Q280" s="2"/>
      <c r="R280" s="2"/>
      <c r="S280" s="2"/>
      <c r="T280" s="2">
        <v>60</v>
      </c>
      <c r="U280" s="5"/>
      <c r="V280" s="2"/>
      <c r="W280" s="2" t="s">
        <v>61</v>
      </c>
      <c r="X280" s="2" t="s">
        <v>1520</v>
      </c>
      <c r="Y280" s="2"/>
      <c r="Z280" s="2"/>
      <c r="AA280" s="5"/>
      <c r="AB280" s="5"/>
      <c r="AC280" s="5"/>
      <c r="AD280" s="2">
        <v>4</v>
      </c>
      <c r="AE280" s="2">
        <v>4</v>
      </c>
      <c r="AF280" s="2">
        <v>2</v>
      </c>
      <c r="AG280" s="2"/>
      <c r="AH280" s="2"/>
      <c r="AI280" s="2">
        <v>-4</v>
      </c>
      <c r="AJ280" s="2" t="s">
        <v>1521</v>
      </c>
      <c r="AK280" s="2"/>
      <c r="AL280" s="2" t="s">
        <v>345</v>
      </c>
      <c r="AM280" s="2" t="s">
        <v>1522</v>
      </c>
      <c r="AN280" s="2">
        <v>2</v>
      </c>
      <c r="AO280" s="5"/>
      <c r="AP280" s="2">
        <v>2</v>
      </c>
      <c r="AQ280" s="2" t="s">
        <v>140</v>
      </c>
      <c r="AR280" s="2" t="s">
        <v>61</v>
      </c>
      <c r="AS280" s="2" t="s">
        <v>61</v>
      </c>
      <c r="AT280" s="2" t="s">
        <v>61</v>
      </c>
      <c r="AU280" s="5"/>
      <c r="AV280" s="2" t="b">
        <f t="shared" ref="AV280:AV326" si="43">OR(NOT(HRLivingGreyhawk),$AX280)</f>
        <v>1</v>
      </c>
      <c r="AX280" s="2" t="b">
        <v>1</v>
      </c>
      <c r="AY280" s="2" t="s">
        <v>316</v>
      </c>
      <c r="AZ280" s="2"/>
      <c r="BA280" s="2" t="s">
        <v>61</v>
      </c>
      <c r="BB280" s="2" t="b">
        <f>IF(RaceIgnoreSrc,TRUE,HRBoK)</f>
        <v>0</v>
      </c>
      <c r="BC280" s="2"/>
      <c r="BD280" s="2" t="b">
        <f t="shared" ref="BD280:BD326" si="44">AND($AV280,$BB280)</f>
        <v>0</v>
      </c>
      <c r="BE280" s="11">
        <f t="shared" si="38"/>
        <v>195</v>
      </c>
      <c r="BF280" s="2">
        <f t="shared" si="39"/>
        <v>0</v>
      </c>
      <c r="BG280" s="12" t="str">
        <f t="shared" si="40"/>
        <v/>
      </c>
      <c r="BH280" s="1" t="str">
        <f t="shared" si="42"/>
        <v/>
      </c>
      <c r="BI280" s="1"/>
      <c r="BJ280" s="11" t="s">
        <v>1523</v>
      </c>
      <c r="BK280" s="2" t="s">
        <v>792</v>
      </c>
      <c r="BL280" s="2">
        <f>IF('Race Info'!$BK$124=$BK280,BL279+1,BL279)</f>
        <v>154</v>
      </c>
      <c r="BM280" s="12" t="str">
        <f t="shared" si="37"/>
        <v/>
      </c>
      <c r="BN280" s="1"/>
      <c r="BO280" s="1"/>
      <c r="BP280" s="1"/>
      <c r="BQ280" s="1"/>
      <c r="BR280" s="1"/>
      <c r="BS280" s="1"/>
    </row>
    <row r="281" spans="1:71" ht="12.75" x14ac:dyDescent="0.2">
      <c r="A281" s="11" t="s">
        <v>1524</v>
      </c>
      <c r="B281" s="2"/>
      <c r="C281" s="2" t="s">
        <v>65</v>
      </c>
      <c r="D281" s="2" t="s">
        <v>137</v>
      </c>
      <c r="E281" s="2" t="s">
        <v>1525</v>
      </c>
      <c r="F281" s="2">
        <v>3</v>
      </c>
      <c r="G281" s="2">
        <v>20</v>
      </c>
      <c r="H281" s="2"/>
      <c r="I281" s="2"/>
      <c r="J281" s="2"/>
      <c r="K281" s="2"/>
      <c r="L281" s="2">
        <v>40</v>
      </c>
      <c r="M281" s="2">
        <v>4</v>
      </c>
      <c r="N281" s="2" t="s">
        <v>419</v>
      </c>
      <c r="O281" s="2"/>
      <c r="P281" s="2" t="s">
        <v>61</v>
      </c>
      <c r="Q281" s="2"/>
      <c r="R281" s="2"/>
      <c r="S281" s="2"/>
      <c r="T281" s="2">
        <v>60</v>
      </c>
      <c r="U281" s="5"/>
      <c r="V281" s="2"/>
      <c r="W281" s="2" t="s">
        <v>61</v>
      </c>
      <c r="X281" s="2" t="s">
        <v>1520</v>
      </c>
      <c r="Y281" s="2"/>
      <c r="Z281" s="2"/>
      <c r="AA281" s="5"/>
      <c r="AB281" s="5"/>
      <c r="AC281" s="5"/>
      <c r="AD281" s="2">
        <v>4</v>
      </c>
      <c r="AE281" s="2">
        <v>4</v>
      </c>
      <c r="AF281" s="2">
        <v>2</v>
      </c>
      <c r="AG281" s="2"/>
      <c r="AH281" s="2"/>
      <c r="AI281" s="2">
        <v>-4</v>
      </c>
      <c r="AJ281" s="2" t="s">
        <v>1521</v>
      </c>
      <c r="AK281" s="2"/>
      <c r="AL281" s="2" t="s">
        <v>345</v>
      </c>
      <c r="AM281" s="2" t="s">
        <v>1522</v>
      </c>
      <c r="AN281" s="2">
        <v>2</v>
      </c>
      <c r="AO281" s="5"/>
      <c r="AP281" s="2">
        <v>2</v>
      </c>
      <c r="AQ281" s="2" t="s">
        <v>140</v>
      </c>
      <c r="AR281" s="2" t="s">
        <v>61</v>
      </c>
      <c r="AS281" s="2" t="s">
        <v>61</v>
      </c>
      <c r="AT281" s="2" t="s">
        <v>61</v>
      </c>
      <c r="AU281" s="5"/>
      <c r="AV281" s="2" t="b">
        <f t="shared" si="43"/>
        <v>1</v>
      </c>
      <c r="AX281" s="2" t="b">
        <v>1</v>
      </c>
      <c r="AY281" s="2" t="s">
        <v>316</v>
      </c>
      <c r="AZ281" s="2"/>
      <c r="BA281" s="2" t="s">
        <v>61</v>
      </c>
      <c r="BB281" s="2" t="b">
        <f>IF(RaceIgnoreSrc,TRUE,HRBoK)</f>
        <v>0</v>
      </c>
      <c r="BC281" s="2"/>
      <c r="BD281" s="2" t="b">
        <f t="shared" si="44"/>
        <v>0</v>
      </c>
      <c r="BE281" s="11">
        <f t="shared" si="38"/>
        <v>195</v>
      </c>
      <c r="BF281" s="2">
        <f t="shared" si="39"/>
        <v>0</v>
      </c>
      <c r="BG281" s="12" t="str">
        <f t="shared" si="40"/>
        <v/>
      </c>
      <c r="BH281" s="1" t="str">
        <f t="shared" si="42"/>
        <v/>
      </c>
      <c r="BI281" s="1"/>
      <c r="BJ281" s="11" t="s">
        <v>1526</v>
      </c>
      <c r="BK281" s="2" t="s">
        <v>792</v>
      </c>
      <c r="BL281" s="2">
        <f>IF('Race Info'!$BK$124=$BK281,BL280+1,BL280)</f>
        <v>154</v>
      </c>
      <c r="BM281" s="12" t="str">
        <f t="shared" si="37"/>
        <v/>
      </c>
      <c r="BN281" s="1"/>
      <c r="BO281" s="1"/>
      <c r="BP281" s="1"/>
      <c r="BQ281" s="1"/>
      <c r="BR281" s="1"/>
      <c r="BS281" s="1"/>
    </row>
    <row r="282" spans="1:71" ht="12.75" x14ac:dyDescent="0.2">
      <c r="A282" s="11" t="s">
        <v>1527</v>
      </c>
      <c r="B282" s="2"/>
      <c r="C282" s="2" t="s">
        <v>65</v>
      </c>
      <c r="D282" s="2" t="s">
        <v>137</v>
      </c>
      <c r="E282" s="2" t="s">
        <v>318</v>
      </c>
      <c r="F282" s="2"/>
      <c r="G282" s="2">
        <v>30</v>
      </c>
      <c r="H282" s="2"/>
      <c r="I282" s="2"/>
      <c r="J282" s="2"/>
      <c r="K282" s="2"/>
      <c r="L282" s="2">
        <v>30</v>
      </c>
      <c r="M282" s="2"/>
      <c r="N282" s="2"/>
      <c r="O282" s="2"/>
      <c r="P282" s="2" t="s">
        <v>61</v>
      </c>
      <c r="Q282" s="2"/>
      <c r="R282" s="2"/>
      <c r="S282" s="2"/>
      <c r="T282" s="2"/>
      <c r="U282" s="5"/>
      <c r="V282" s="2" t="s">
        <v>1528</v>
      </c>
      <c r="W282" s="2" t="s">
        <v>61</v>
      </c>
      <c r="X282" s="2" t="s">
        <v>1529</v>
      </c>
      <c r="Y282" s="2"/>
      <c r="Z282" s="2"/>
      <c r="AA282" s="5"/>
      <c r="AB282" s="5"/>
      <c r="AC282" s="5"/>
      <c r="AD282" s="2">
        <v>-2</v>
      </c>
      <c r="AE282" s="2">
        <v>2</v>
      </c>
      <c r="AF282" s="2"/>
      <c r="AG282" s="2"/>
      <c r="AH282" s="2">
        <v>2</v>
      </c>
      <c r="AI282" s="2"/>
      <c r="AJ282" s="2" t="s">
        <v>1530</v>
      </c>
      <c r="AK282" s="2"/>
      <c r="AL282" s="2" t="s">
        <v>1202</v>
      </c>
      <c r="AM282" s="2" t="s">
        <v>1531</v>
      </c>
      <c r="AN282" s="2"/>
      <c r="AO282" s="5"/>
      <c r="AP282" s="2">
        <v>2</v>
      </c>
      <c r="AQ282" s="2" t="s">
        <v>108</v>
      </c>
      <c r="AR282" s="2" t="s">
        <v>61</v>
      </c>
      <c r="AS282" s="2" t="s">
        <v>61</v>
      </c>
      <c r="AT282" s="2" t="s">
        <v>61</v>
      </c>
      <c r="AU282" s="5"/>
      <c r="AV282" s="2" t="b">
        <f t="shared" si="43"/>
        <v>1</v>
      </c>
      <c r="AX282" s="2" t="b">
        <v>1</v>
      </c>
      <c r="AY282" s="2" t="s">
        <v>187</v>
      </c>
      <c r="AZ282" s="2"/>
      <c r="BA282" s="2" t="s">
        <v>61</v>
      </c>
      <c r="BB282" s="2" t="b">
        <f>IF(RaceIgnoreSrc,TRUE,HRUD)</f>
        <v>0</v>
      </c>
      <c r="BC282" s="2"/>
      <c r="BD282" s="2" t="b">
        <f t="shared" si="44"/>
        <v>0</v>
      </c>
      <c r="BE282" s="11">
        <f t="shared" si="38"/>
        <v>195</v>
      </c>
      <c r="BF282" s="2">
        <f t="shared" si="39"/>
        <v>0</v>
      </c>
      <c r="BG282" s="12" t="str">
        <f t="shared" si="40"/>
        <v/>
      </c>
      <c r="BH282" s="1" t="str">
        <f t="shared" si="42"/>
        <v/>
      </c>
      <c r="BI282" s="1"/>
      <c r="BJ282" s="11" t="s">
        <v>1532</v>
      </c>
      <c r="BK282" s="2" t="s">
        <v>790</v>
      </c>
      <c r="BL282" s="2">
        <f>IF('Race Info'!$BK$124=$BK282,BL281+1,BL281)</f>
        <v>154</v>
      </c>
      <c r="BM282" s="12" t="str">
        <f t="shared" si="37"/>
        <v/>
      </c>
      <c r="BN282" s="1"/>
      <c r="BO282" s="1"/>
      <c r="BP282" s="1"/>
      <c r="BQ282" s="1"/>
      <c r="BR282" s="1"/>
      <c r="BS282" s="1"/>
    </row>
    <row r="283" spans="1:71" ht="12.75" x14ac:dyDescent="0.2">
      <c r="A283" s="11" t="s">
        <v>1533</v>
      </c>
      <c r="B283" s="2"/>
      <c r="C283" s="2" t="s">
        <v>65</v>
      </c>
      <c r="D283" s="2" t="s">
        <v>137</v>
      </c>
      <c r="E283" s="3" t="s">
        <v>659</v>
      </c>
      <c r="F283" s="2"/>
      <c r="G283" s="2">
        <v>30</v>
      </c>
      <c r="H283" s="2"/>
      <c r="I283" s="2"/>
      <c r="J283" s="2"/>
      <c r="K283" s="2"/>
      <c r="L283" s="2"/>
      <c r="M283" s="2"/>
      <c r="N283" s="2"/>
      <c r="O283" s="2"/>
      <c r="P283" s="2" t="s">
        <v>61</v>
      </c>
      <c r="Q283" s="2"/>
      <c r="R283" s="2"/>
      <c r="S283" s="2" t="s">
        <v>115</v>
      </c>
      <c r="T283" s="2"/>
      <c r="U283" s="5"/>
      <c r="V283" s="2"/>
      <c r="W283" s="2" t="s">
        <v>61</v>
      </c>
      <c r="X283" s="2" t="s">
        <v>61</v>
      </c>
      <c r="Y283" s="2"/>
      <c r="Z283" s="2"/>
      <c r="AA283" s="5"/>
      <c r="AB283" s="5"/>
      <c r="AC283" s="5"/>
      <c r="AD283" s="2"/>
      <c r="AE283" s="2"/>
      <c r="AF283" s="2">
        <v>-2</v>
      </c>
      <c r="AG283" s="2"/>
      <c r="AH283" s="2"/>
      <c r="AI283" s="2">
        <v>2</v>
      </c>
      <c r="AJ283" s="2"/>
      <c r="AK283" s="2"/>
      <c r="AL283" s="2" t="s">
        <v>1534</v>
      </c>
      <c r="AM283" s="2" t="s">
        <v>1535</v>
      </c>
      <c r="AN283" s="2"/>
      <c r="AO283" s="5"/>
      <c r="AP283" s="2"/>
      <c r="AQ283" s="2" t="s">
        <v>459</v>
      </c>
      <c r="AR283" s="2" t="s">
        <v>1536</v>
      </c>
      <c r="AS283" s="2" t="s">
        <v>1537</v>
      </c>
      <c r="AT283" s="2" t="s">
        <v>1538</v>
      </c>
      <c r="AU283" s="5"/>
      <c r="AV283" s="2" t="b">
        <f t="shared" si="43"/>
        <v>1</v>
      </c>
      <c r="AX283" s="2" t="b">
        <v>1</v>
      </c>
      <c r="AY283" s="2" t="s">
        <v>1539</v>
      </c>
      <c r="AZ283" s="2">
        <v>21</v>
      </c>
      <c r="BA283" s="2" t="s">
        <v>61</v>
      </c>
      <c r="BB283" s="2" t="b">
        <f>IF(RaceIgnoreSrc,TRUE,HRRotD)</f>
        <v>1</v>
      </c>
      <c r="BC283" s="2"/>
      <c r="BD283" s="2" t="b">
        <f t="shared" si="44"/>
        <v>1</v>
      </c>
      <c r="BE283" s="11">
        <f t="shared" si="38"/>
        <v>196</v>
      </c>
      <c r="BF283" s="2">
        <f t="shared" si="39"/>
        <v>0</v>
      </c>
      <c r="BG283" s="12" t="str">
        <f t="shared" si="40"/>
        <v/>
      </c>
      <c r="BH283" s="1" t="str">
        <f t="shared" si="42"/>
        <v/>
      </c>
      <c r="BI283" s="1"/>
      <c r="BJ283" s="11" t="s">
        <v>1540</v>
      </c>
      <c r="BK283" s="2" t="s">
        <v>792</v>
      </c>
      <c r="BL283" s="2">
        <f>IF('Race Info'!$BK$124=$BK283,BL282+1,BL282)</f>
        <v>154</v>
      </c>
      <c r="BM283" s="12" t="str">
        <f t="shared" si="37"/>
        <v/>
      </c>
      <c r="BN283" s="1"/>
      <c r="BO283" s="1"/>
      <c r="BP283" s="1"/>
      <c r="BQ283" s="1"/>
      <c r="BR283" s="1"/>
      <c r="BS283" s="1"/>
    </row>
    <row r="284" spans="1:71" ht="12.75" x14ac:dyDescent="0.2">
      <c r="A284" s="11" t="s">
        <v>1541</v>
      </c>
      <c r="B284" s="2"/>
      <c r="C284" s="2" t="s">
        <v>65</v>
      </c>
      <c r="D284" s="2" t="s">
        <v>137</v>
      </c>
      <c r="E284" s="2" t="s">
        <v>207</v>
      </c>
      <c r="F284" s="2"/>
      <c r="G284" s="2">
        <v>30</v>
      </c>
      <c r="H284" s="2"/>
      <c r="I284" s="2"/>
      <c r="J284" s="2"/>
      <c r="K284" s="2"/>
      <c r="L284" s="2"/>
      <c r="M284" s="2">
        <v>1</v>
      </c>
      <c r="N284" s="2"/>
      <c r="O284" s="2"/>
      <c r="P284" s="2" t="s">
        <v>61</v>
      </c>
      <c r="Q284" s="2"/>
      <c r="R284" s="2"/>
      <c r="S284" s="2"/>
      <c r="T284" s="2">
        <v>60</v>
      </c>
      <c r="U284" s="5"/>
      <c r="V284" s="2"/>
      <c r="W284" s="2" t="s">
        <v>61</v>
      </c>
      <c r="X284" s="2" t="s">
        <v>1237</v>
      </c>
      <c r="Y284" s="2"/>
      <c r="Z284" s="2" t="s">
        <v>1542</v>
      </c>
      <c r="AA284" s="5"/>
      <c r="AB284" s="5"/>
      <c r="AC284" s="5"/>
      <c r="AD284" s="2"/>
      <c r="AE284" s="2"/>
      <c r="AF284" s="2"/>
      <c r="AG284" s="2"/>
      <c r="AH284" s="2"/>
      <c r="AI284" s="2"/>
      <c r="AJ284" s="2"/>
      <c r="AK284" s="2"/>
      <c r="AL284" s="2" t="s">
        <v>151</v>
      </c>
      <c r="AM284" s="2" t="s">
        <v>231</v>
      </c>
      <c r="AN284" s="2"/>
      <c r="AO284" s="5"/>
      <c r="AP284" s="2"/>
      <c r="AQ284" s="2" t="s">
        <v>166</v>
      </c>
      <c r="AR284" s="2" t="s">
        <v>141</v>
      </c>
      <c r="AS284" s="2" t="s">
        <v>85</v>
      </c>
      <c r="AT284" s="2" t="s">
        <v>1543</v>
      </c>
      <c r="AU284" s="5"/>
      <c r="AV284" s="2" t="b">
        <f t="shared" si="43"/>
        <v>1</v>
      </c>
      <c r="AX284" s="2" t="b">
        <v>1</v>
      </c>
      <c r="AY284" s="2" t="s">
        <v>213</v>
      </c>
      <c r="AZ284" s="2"/>
      <c r="BA284" s="2" t="s">
        <v>61</v>
      </c>
      <c r="BB284" s="2" t="b">
        <f>IF(RaceIgnoreSrc,TRUE,HRPlH)</f>
        <v>1</v>
      </c>
      <c r="BC284" s="2"/>
      <c r="BD284" s="2" t="b">
        <f t="shared" si="44"/>
        <v>1</v>
      </c>
      <c r="BE284" s="11">
        <f t="shared" si="38"/>
        <v>197</v>
      </c>
      <c r="BF284" s="2">
        <f t="shared" si="39"/>
        <v>0</v>
      </c>
      <c r="BG284" s="12" t="str">
        <f t="shared" si="40"/>
        <v/>
      </c>
      <c r="BH284" s="1" t="str">
        <f t="shared" si="42"/>
        <v/>
      </c>
      <c r="BI284" s="1"/>
      <c r="BJ284" s="11" t="s">
        <v>1544</v>
      </c>
      <c r="BK284" s="2" t="s">
        <v>792</v>
      </c>
      <c r="BL284" s="2">
        <f>IF('Race Info'!$BK$124=$BK284,BL283+1,BL283)</f>
        <v>154</v>
      </c>
      <c r="BM284" s="12" t="str">
        <f t="shared" si="37"/>
        <v/>
      </c>
      <c r="BN284" s="1"/>
      <c r="BO284" s="1"/>
      <c r="BP284" s="1"/>
      <c r="BQ284" s="1"/>
      <c r="BR284" s="1"/>
      <c r="BS284" s="1"/>
    </row>
    <row r="285" spans="1:71" ht="12.75" x14ac:dyDescent="0.2">
      <c r="A285" s="11" t="s">
        <v>1545</v>
      </c>
      <c r="B285" s="2"/>
      <c r="C285" s="2" t="s">
        <v>65</v>
      </c>
      <c r="D285" s="2" t="s">
        <v>137</v>
      </c>
      <c r="E285" s="2" t="s">
        <v>1546</v>
      </c>
      <c r="F285" s="2"/>
      <c r="G285" s="2">
        <v>30</v>
      </c>
      <c r="H285" s="2"/>
      <c r="I285" s="2"/>
      <c r="J285" s="2"/>
      <c r="K285" s="2"/>
      <c r="L285" s="2"/>
      <c r="M285" s="2"/>
      <c r="N285" s="2"/>
      <c r="O285" s="2"/>
      <c r="P285" s="2" t="s">
        <v>1547</v>
      </c>
      <c r="Q285" s="2"/>
      <c r="R285" s="2"/>
      <c r="S285" s="2" t="s">
        <v>115</v>
      </c>
      <c r="T285" s="2"/>
      <c r="U285" s="5"/>
      <c r="V285" s="2"/>
      <c r="W285" s="2"/>
      <c r="X285" s="2"/>
      <c r="Y285" s="2"/>
      <c r="Z285" s="2"/>
      <c r="AA285" s="5"/>
      <c r="AB285" s="5"/>
      <c r="AC285" s="5"/>
      <c r="AD285" s="2"/>
      <c r="AE285" s="2"/>
      <c r="AF285" s="2"/>
      <c r="AG285" s="2"/>
      <c r="AH285" s="2"/>
      <c r="AI285" s="2"/>
      <c r="AJ285" s="2" t="s">
        <v>1086</v>
      </c>
      <c r="AK285" s="2"/>
      <c r="AL285" s="2" t="s">
        <v>1548</v>
      </c>
      <c r="AM285" s="2" t="s">
        <v>1549</v>
      </c>
      <c r="AN285" s="2"/>
      <c r="AO285" s="5"/>
      <c r="AP285" s="2"/>
      <c r="AQ285" s="2" t="s">
        <v>153</v>
      </c>
      <c r="AR285" s="2" t="s">
        <v>608</v>
      </c>
      <c r="AS285" s="2" t="s">
        <v>775</v>
      </c>
      <c r="AT285" s="2" t="s">
        <v>86</v>
      </c>
      <c r="AU285" s="5"/>
      <c r="AV285" s="2" t="b">
        <f t="shared" si="43"/>
        <v>1</v>
      </c>
      <c r="AX285" s="2" t="b">
        <v>0</v>
      </c>
      <c r="AY285" s="2" t="s">
        <v>950</v>
      </c>
      <c r="AZ285" s="2">
        <v>14</v>
      </c>
      <c r="BA285" s="2"/>
      <c r="BB285" s="2" t="b">
        <f>IF(RaceIgnoreSrc,TRUE,HROA)</f>
        <v>0</v>
      </c>
      <c r="BC285" s="2"/>
      <c r="BD285" s="2" t="b">
        <f t="shared" si="44"/>
        <v>0</v>
      </c>
      <c r="BE285" s="11">
        <f t="shared" si="38"/>
        <v>197</v>
      </c>
      <c r="BF285" s="2">
        <f t="shared" si="39"/>
        <v>0</v>
      </c>
      <c r="BG285" s="12" t="str">
        <f t="shared" si="40"/>
        <v/>
      </c>
      <c r="BH285" s="1" t="str">
        <f t="shared" si="42"/>
        <v>Speak With Animals 1/Day</v>
      </c>
      <c r="BI285" s="1"/>
      <c r="BJ285" s="11" t="s">
        <v>1550</v>
      </c>
      <c r="BK285" s="2" t="s">
        <v>790</v>
      </c>
      <c r="BL285" s="2">
        <f>IF('Race Info'!$BK$124=$BK285,BL284+1,BL284)</f>
        <v>154</v>
      </c>
      <c r="BM285" s="12" t="str">
        <f t="shared" si="37"/>
        <v/>
      </c>
      <c r="BN285" s="1"/>
      <c r="BO285" s="1"/>
      <c r="BP285" s="1"/>
      <c r="BQ285" s="1"/>
      <c r="BR285" s="1"/>
      <c r="BS285" s="1"/>
    </row>
    <row r="286" spans="1:71" ht="12.75" x14ac:dyDescent="0.2">
      <c r="A286" s="11" t="s">
        <v>1551</v>
      </c>
      <c r="B286" s="2"/>
      <c r="C286" s="2" t="s">
        <v>65</v>
      </c>
      <c r="D286" s="2" t="s">
        <v>137</v>
      </c>
      <c r="E286" s="2" t="s">
        <v>1546</v>
      </c>
      <c r="F286" s="2"/>
      <c r="G286" s="2">
        <v>30</v>
      </c>
      <c r="H286" s="2"/>
      <c r="I286" s="2"/>
      <c r="J286" s="2"/>
      <c r="K286" s="2"/>
      <c r="L286" s="2">
        <v>30</v>
      </c>
      <c r="M286" s="2"/>
      <c r="N286" s="2"/>
      <c r="O286" s="2"/>
      <c r="P286" s="2" t="s">
        <v>1552</v>
      </c>
      <c r="Q286" s="2"/>
      <c r="R286" s="2"/>
      <c r="S286" s="2" t="s">
        <v>115</v>
      </c>
      <c r="T286" s="2"/>
      <c r="U286" s="5"/>
      <c r="V286" s="2"/>
      <c r="W286" s="2"/>
      <c r="X286" s="2"/>
      <c r="Y286" s="2"/>
      <c r="Z286" s="2"/>
      <c r="AA286" s="5"/>
      <c r="AB286" s="5"/>
      <c r="AC286" s="5"/>
      <c r="AD286" s="2"/>
      <c r="AE286" s="2"/>
      <c r="AF286" s="2"/>
      <c r="AG286" s="2"/>
      <c r="AH286" s="2"/>
      <c r="AI286" s="2"/>
      <c r="AJ286" s="2" t="s">
        <v>150</v>
      </c>
      <c r="AK286" s="2"/>
      <c r="AL286" s="2" t="s">
        <v>1548</v>
      </c>
      <c r="AM286" s="2" t="s">
        <v>1549</v>
      </c>
      <c r="AN286" s="2"/>
      <c r="AO286" s="5"/>
      <c r="AP286" s="2"/>
      <c r="AQ286" s="2" t="s">
        <v>153</v>
      </c>
      <c r="AR286" s="2" t="s">
        <v>608</v>
      </c>
      <c r="AS286" s="2" t="s">
        <v>775</v>
      </c>
      <c r="AT286" s="2" t="s">
        <v>86</v>
      </c>
      <c r="AU286" s="5"/>
      <c r="AV286" s="2" t="b">
        <f t="shared" si="43"/>
        <v>1</v>
      </c>
      <c r="AX286" s="2" t="b">
        <v>0</v>
      </c>
      <c r="AY286" s="2" t="s">
        <v>950</v>
      </c>
      <c r="AZ286" s="2">
        <v>14</v>
      </c>
      <c r="BA286" s="2"/>
      <c r="BB286" s="2" t="b">
        <f>IF(RaceIgnoreSrc,TRUE,HROA)</f>
        <v>0</v>
      </c>
      <c r="BC286" s="2"/>
      <c r="BD286" s="2" t="b">
        <f t="shared" si="44"/>
        <v>0</v>
      </c>
      <c r="BE286" s="11">
        <f t="shared" si="38"/>
        <v>197</v>
      </c>
      <c r="BF286" s="2">
        <f t="shared" si="39"/>
        <v>0</v>
      </c>
      <c r="BG286" s="12" t="str">
        <f t="shared" si="40"/>
        <v/>
      </c>
      <c r="BH286" s="1" t="str">
        <f t="shared" si="42"/>
        <v>Speak With Animals 1/Day (Fish Only)</v>
      </c>
      <c r="BI286" s="1"/>
      <c r="BJ286" s="11" t="s">
        <v>1553</v>
      </c>
      <c r="BK286" s="2" t="s">
        <v>790</v>
      </c>
      <c r="BL286" s="2">
        <f>IF('Race Info'!$BK$124=$BK286,BL285+1,BL285)</f>
        <v>154</v>
      </c>
      <c r="BM286" s="12" t="str">
        <f t="shared" si="37"/>
        <v/>
      </c>
      <c r="BN286" s="1"/>
      <c r="BO286" s="1"/>
      <c r="BP286" s="1"/>
      <c r="BQ286" s="1"/>
      <c r="BR286" s="1"/>
      <c r="BS286" s="1"/>
    </row>
    <row r="287" spans="1:71" ht="12.75" x14ac:dyDescent="0.2">
      <c r="A287" s="11" t="s">
        <v>1554</v>
      </c>
      <c r="B287" s="2"/>
      <c r="C287" s="2" t="s">
        <v>65</v>
      </c>
      <c r="D287" s="2" t="s">
        <v>137</v>
      </c>
      <c r="E287" s="2" t="s">
        <v>1546</v>
      </c>
      <c r="F287" s="2"/>
      <c r="G287" s="2">
        <v>30</v>
      </c>
      <c r="H287" s="2"/>
      <c r="I287" s="2"/>
      <c r="J287" s="2"/>
      <c r="K287" s="2"/>
      <c r="L287" s="2">
        <v>30</v>
      </c>
      <c r="M287" s="2"/>
      <c r="N287" s="2"/>
      <c r="O287" s="2"/>
      <c r="P287" s="2"/>
      <c r="Q287" s="2"/>
      <c r="R287" s="2"/>
      <c r="S287" s="2" t="s">
        <v>115</v>
      </c>
      <c r="T287" s="2"/>
      <c r="U287" s="5"/>
      <c r="V287" s="2"/>
      <c r="W287" s="2"/>
      <c r="X287" s="2"/>
      <c r="Y287" s="2"/>
      <c r="Z287" s="2"/>
      <c r="AA287" s="5"/>
      <c r="AB287" s="5"/>
      <c r="AC287" s="5"/>
      <c r="AD287" s="2"/>
      <c r="AE287" s="2"/>
      <c r="AF287" s="2"/>
      <c r="AG287" s="2"/>
      <c r="AH287" s="2"/>
      <c r="AI287" s="2"/>
      <c r="AJ287" s="2" t="s">
        <v>150</v>
      </c>
      <c r="AK287" s="2"/>
      <c r="AL287" s="2" t="s">
        <v>1548</v>
      </c>
      <c r="AM287" s="2" t="s">
        <v>1549</v>
      </c>
      <c r="AN287" s="2"/>
      <c r="AO287" s="5"/>
      <c r="AP287" s="2"/>
      <c r="AQ287" s="2" t="s">
        <v>153</v>
      </c>
      <c r="AR287" s="2" t="s">
        <v>608</v>
      </c>
      <c r="AS287" s="2" t="s">
        <v>775</v>
      </c>
      <c r="AT287" s="2" t="s">
        <v>86</v>
      </c>
      <c r="AU287" s="5"/>
      <c r="AV287" s="2" t="b">
        <f t="shared" si="43"/>
        <v>1</v>
      </c>
      <c r="AX287" s="2" t="b">
        <v>0</v>
      </c>
      <c r="AY287" s="2" t="s">
        <v>950</v>
      </c>
      <c r="AZ287" s="2">
        <v>14</v>
      </c>
      <c r="BA287" s="2"/>
      <c r="BB287" s="2" t="b">
        <f>IF(RaceIgnoreSrc,TRUE,HROA)</f>
        <v>0</v>
      </c>
      <c r="BC287" s="2"/>
      <c r="BD287" s="2" t="b">
        <f t="shared" si="44"/>
        <v>0</v>
      </c>
      <c r="BE287" s="11">
        <f t="shared" si="38"/>
        <v>197</v>
      </c>
      <c r="BF287" s="2">
        <f t="shared" si="39"/>
        <v>0</v>
      </c>
      <c r="BG287" s="12" t="str">
        <f t="shared" si="40"/>
        <v/>
      </c>
      <c r="BH287" s="1" t="str">
        <f t="shared" si="42"/>
        <v/>
      </c>
      <c r="BI287" s="1"/>
      <c r="BJ287" s="11" t="s">
        <v>1555</v>
      </c>
      <c r="BK287" s="2" t="s">
        <v>792</v>
      </c>
      <c r="BL287" s="2">
        <f>IF('Race Info'!$BK$124=$BK287,BL286+1,BL286)</f>
        <v>154</v>
      </c>
      <c r="BM287" s="12" t="str">
        <f t="shared" si="37"/>
        <v/>
      </c>
      <c r="BN287" s="1"/>
      <c r="BO287" s="1"/>
      <c r="BP287" s="1"/>
      <c r="BQ287" s="1"/>
      <c r="BR287" s="1"/>
      <c r="BS287" s="1"/>
    </row>
    <row r="288" spans="1:71" ht="12.75" x14ac:dyDescent="0.2">
      <c r="A288" s="11" t="s">
        <v>1556</v>
      </c>
      <c r="B288" s="2"/>
      <c r="C288" s="2" t="s">
        <v>101</v>
      </c>
      <c r="D288" s="2" t="s">
        <v>400</v>
      </c>
      <c r="E288" s="2"/>
      <c r="F288" s="2">
        <v>5</v>
      </c>
      <c r="G288" s="2">
        <v>20</v>
      </c>
      <c r="H288" s="2"/>
      <c r="I288" s="2"/>
      <c r="J288" s="2"/>
      <c r="K288" s="2"/>
      <c r="L288" s="2"/>
      <c r="M288" s="2"/>
      <c r="N288" s="2"/>
      <c r="O288" s="2"/>
      <c r="P288" s="2" t="s">
        <v>1557</v>
      </c>
      <c r="Q288" s="2"/>
      <c r="R288" s="2"/>
      <c r="S288" s="2"/>
      <c r="T288" s="2"/>
      <c r="U288" s="5"/>
      <c r="V288" s="2"/>
      <c r="W288" s="2" t="s">
        <v>61</v>
      </c>
      <c r="X288" s="2" t="s">
        <v>61</v>
      </c>
      <c r="Y288" s="2"/>
      <c r="Z288" s="2" t="s">
        <v>954</v>
      </c>
      <c r="AA288" s="5"/>
      <c r="AB288" s="5"/>
      <c r="AC288" s="5"/>
      <c r="AD288" s="2"/>
      <c r="AE288" s="2">
        <v>10</v>
      </c>
      <c r="AF288" s="2">
        <v>2</v>
      </c>
      <c r="AG288" s="2"/>
      <c r="AH288" s="2">
        <v>-2</v>
      </c>
      <c r="AI288" s="2"/>
      <c r="AJ288" s="2" t="s">
        <v>1558</v>
      </c>
      <c r="AK288" s="2"/>
      <c r="AL288" s="2" t="s">
        <v>847</v>
      </c>
      <c r="AM288" s="2" t="s">
        <v>1559</v>
      </c>
      <c r="AN288" s="2">
        <v>3</v>
      </c>
      <c r="AO288" s="5"/>
      <c r="AP288" s="2">
        <v>2</v>
      </c>
      <c r="AQ288" s="2" t="s">
        <v>140</v>
      </c>
      <c r="AR288" s="2" t="s">
        <v>61</v>
      </c>
      <c r="AS288" s="2" t="s">
        <v>61</v>
      </c>
      <c r="AT288" s="2" t="s">
        <v>61</v>
      </c>
      <c r="AU288" s="5"/>
      <c r="AV288" s="2" t="b">
        <f t="shared" si="43"/>
        <v>1</v>
      </c>
      <c r="AX288" s="2" t="b">
        <v>1</v>
      </c>
      <c r="AY288" s="2" t="s">
        <v>282</v>
      </c>
      <c r="AZ288" s="2">
        <v>162</v>
      </c>
      <c r="BA288" s="2" t="s">
        <v>61</v>
      </c>
      <c r="BB288" s="2" t="b">
        <f>IF(RaceIgnoreSrc,TRUE,HRFF)</f>
        <v>1</v>
      </c>
      <c r="BC288" s="2"/>
      <c r="BD288" s="2" t="b">
        <f t="shared" si="44"/>
        <v>1</v>
      </c>
      <c r="BE288" s="11">
        <f t="shared" si="38"/>
        <v>198</v>
      </c>
      <c r="BF288" s="2">
        <f t="shared" si="39"/>
        <v>0</v>
      </c>
      <c r="BG288" s="12" t="str">
        <f t="shared" si="40"/>
        <v/>
      </c>
      <c r="BH288" s="1" t="str">
        <f t="shared" si="42"/>
        <v>Produce Flame, Scare, Shatter (At Will, Cl 8, Dc 10+Spell Level) (At Will)</v>
      </c>
      <c r="BI288" s="1"/>
      <c r="BJ288" s="11" t="s">
        <v>1560</v>
      </c>
      <c r="BK288" s="2" t="s">
        <v>851</v>
      </c>
      <c r="BL288" s="2">
        <f>IF('Race Info'!$BK$124=$BK288,BL287+1,BL287)</f>
        <v>154</v>
      </c>
      <c r="BM288" s="12" t="str">
        <f t="shared" si="37"/>
        <v/>
      </c>
      <c r="BN288" s="1"/>
      <c r="BO288" s="1"/>
      <c r="BP288" s="1"/>
      <c r="BQ288" s="1"/>
      <c r="BR288" s="1"/>
      <c r="BS288" s="1"/>
    </row>
    <row r="289" spans="1:71" ht="12.75" x14ac:dyDescent="0.2">
      <c r="A289" s="11" t="s">
        <v>1561</v>
      </c>
      <c r="B289" s="2"/>
      <c r="C289" s="2" t="s">
        <v>65</v>
      </c>
      <c r="D289" s="2" t="s">
        <v>137</v>
      </c>
      <c r="E289" s="2" t="s">
        <v>683</v>
      </c>
      <c r="F289" s="2"/>
      <c r="G289" s="2">
        <v>30</v>
      </c>
      <c r="H289" s="2"/>
      <c r="I289" s="2"/>
      <c r="J289" s="2"/>
      <c r="K289" s="2"/>
      <c r="L289" s="2"/>
      <c r="M289" s="2">
        <v>3</v>
      </c>
      <c r="N289" s="2" t="s">
        <v>1196</v>
      </c>
      <c r="O289" s="2"/>
      <c r="P289" s="2" t="s">
        <v>61</v>
      </c>
      <c r="Q289" s="2"/>
      <c r="R289" s="2"/>
      <c r="S289" s="2" t="s">
        <v>115</v>
      </c>
      <c r="T289" s="2"/>
      <c r="U289" s="5"/>
      <c r="V289" s="2"/>
      <c r="W289" s="2" t="s">
        <v>61</v>
      </c>
      <c r="X289" s="2" t="s">
        <v>61</v>
      </c>
      <c r="Y289" s="2"/>
      <c r="Z289" s="2"/>
      <c r="AA289" s="5"/>
      <c r="AB289" s="5"/>
      <c r="AC289" s="5"/>
      <c r="AD289" s="2"/>
      <c r="AE289" s="2">
        <v>2</v>
      </c>
      <c r="AF289" s="2"/>
      <c r="AG289" s="2"/>
      <c r="AH289" s="2">
        <v>-2</v>
      </c>
      <c r="AI289" s="2">
        <v>-2</v>
      </c>
      <c r="AJ289" s="2"/>
      <c r="AK289" s="2"/>
      <c r="AL289" s="2" t="s">
        <v>1562</v>
      </c>
      <c r="AM289" s="2" t="s">
        <v>1563</v>
      </c>
      <c r="AN289" s="2"/>
      <c r="AO289" s="5"/>
      <c r="AP289" s="2"/>
      <c r="AQ289" s="2" t="s">
        <v>186</v>
      </c>
      <c r="AR289" s="2" t="s">
        <v>61</v>
      </c>
      <c r="AS289" s="2" t="s">
        <v>61</v>
      </c>
      <c r="AT289" s="2" t="s">
        <v>61</v>
      </c>
      <c r="AU289" s="5"/>
      <c r="AV289" s="2" t="b">
        <f t="shared" si="43"/>
        <v>1</v>
      </c>
      <c r="AX289" s="2" t="b">
        <v>1</v>
      </c>
      <c r="AY289" s="2" t="s">
        <v>1564</v>
      </c>
      <c r="AZ289" s="2"/>
      <c r="BA289" s="2" t="s">
        <v>61</v>
      </c>
      <c r="BB289" s="2" t="b">
        <v>0</v>
      </c>
      <c r="BC289" s="2"/>
      <c r="BD289" s="2" t="b">
        <f t="shared" si="44"/>
        <v>0</v>
      </c>
      <c r="BE289" s="11">
        <f t="shared" si="38"/>
        <v>198</v>
      </c>
      <c r="BF289" s="2">
        <f t="shared" si="39"/>
        <v>0</v>
      </c>
      <c r="BG289" s="12" t="str">
        <f t="shared" si="40"/>
        <v/>
      </c>
      <c r="BH289" s="1" t="str">
        <f t="shared" si="42"/>
        <v/>
      </c>
      <c r="BI289" s="1"/>
      <c r="BJ289" s="11" t="s">
        <v>1565</v>
      </c>
      <c r="BK289" s="2" t="s">
        <v>792</v>
      </c>
      <c r="BL289" s="2">
        <f>IF('Race Info'!$BK$124=$BK289,BL288+1,BL288)</f>
        <v>154</v>
      </c>
      <c r="BM289" s="12" t="str">
        <f t="shared" si="37"/>
        <v/>
      </c>
      <c r="BN289" s="1"/>
      <c r="BO289" s="1"/>
      <c r="BP289" s="1"/>
      <c r="BQ289" s="1"/>
      <c r="BR289" s="1"/>
      <c r="BS289" s="1"/>
    </row>
    <row r="290" spans="1:71" ht="12.75" x14ac:dyDescent="0.2">
      <c r="A290" s="11" t="s">
        <v>1566</v>
      </c>
      <c r="B290" s="2"/>
      <c r="C290" s="2" t="s">
        <v>65</v>
      </c>
      <c r="D290" s="2" t="s">
        <v>137</v>
      </c>
      <c r="E290" s="2" t="s">
        <v>683</v>
      </c>
      <c r="F290" s="2"/>
      <c r="G290" s="2">
        <v>30</v>
      </c>
      <c r="H290" s="2"/>
      <c r="I290" s="2"/>
      <c r="J290" s="2"/>
      <c r="K290" s="2"/>
      <c r="L290" s="2"/>
      <c r="M290" s="2">
        <v>2</v>
      </c>
      <c r="N290" s="2" t="s">
        <v>1196</v>
      </c>
      <c r="O290" s="2"/>
      <c r="P290" s="2" t="s">
        <v>61</v>
      </c>
      <c r="Q290" s="2"/>
      <c r="R290" s="2"/>
      <c r="S290" s="2" t="s">
        <v>115</v>
      </c>
      <c r="T290" s="2"/>
      <c r="U290" s="5"/>
      <c r="V290" s="2"/>
      <c r="W290" s="2" t="s">
        <v>61</v>
      </c>
      <c r="X290" s="2" t="s">
        <v>61</v>
      </c>
      <c r="Y290" s="2"/>
      <c r="Z290" s="2"/>
      <c r="AA290" s="5"/>
      <c r="AB290" s="5"/>
      <c r="AC290" s="5"/>
      <c r="AD290" s="2"/>
      <c r="AE290" s="2">
        <v>2</v>
      </c>
      <c r="AF290" s="2"/>
      <c r="AG290" s="2">
        <v>-2</v>
      </c>
      <c r="AH290" s="2"/>
      <c r="AI290" s="2"/>
      <c r="AJ290" s="2" t="s">
        <v>1567</v>
      </c>
      <c r="AK290" s="2"/>
      <c r="AL290" s="2" t="s">
        <v>1568</v>
      </c>
      <c r="AM290" s="2" t="s">
        <v>1569</v>
      </c>
      <c r="AN290" s="2"/>
      <c r="AO290" s="5"/>
      <c r="AP290" s="2"/>
      <c r="AQ290" s="2" t="s">
        <v>71</v>
      </c>
      <c r="AR290" s="2" t="s">
        <v>61</v>
      </c>
      <c r="AS290" s="2" t="s">
        <v>61</v>
      </c>
      <c r="AT290" s="2" t="s">
        <v>61</v>
      </c>
      <c r="AU290" s="5"/>
      <c r="AV290" s="2" t="b">
        <f t="shared" si="43"/>
        <v>1</v>
      </c>
      <c r="AX290" s="2" t="b">
        <v>1</v>
      </c>
      <c r="AY290" s="2" t="s">
        <v>1564</v>
      </c>
      <c r="AZ290" s="2"/>
      <c r="BA290" s="2" t="s">
        <v>61</v>
      </c>
      <c r="BB290" s="2" t="b">
        <v>0</v>
      </c>
      <c r="BC290" s="2"/>
      <c r="BD290" s="2" t="b">
        <f t="shared" si="44"/>
        <v>0</v>
      </c>
      <c r="BE290" s="11">
        <f t="shared" si="38"/>
        <v>198</v>
      </c>
      <c r="BF290" s="2">
        <f t="shared" si="39"/>
        <v>0</v>
      </c>
      <c r="BG290" s="12" t="str">
        <f t="shared" si="40"/>
        <v/>
      </c>
      <c r="BH290" s="1" t="str">
        <f t="shared" si="42"/>
        <v/>
      </c>
      <c r="BI290" s="1"/>
      <c r="BJ290" s="11" t="s">
        <v>1570</v>
      </c>
      <c r="BK290" s="2" t="s">
        <v>792</v>
      </c>
      <c r="BL290" s="2">
        <f>IF('Race Info'!$BK$124=$BK290,BL289+1,BL289)</f>
        <v>154</v>
      </c>
      <c r="BM290" s="12" t="str">
        <f t="shared" si="37"/>
        <v/>
      </c>
      <c r="BN290" s="1"/>
      <c r="BO290" s="1"/>
      <c r="BP290" s="1"/>
      <c r="BQ290" s="1"/>
      <c r="BR290" s="1"/>
      <c r="BS290" s="1"/>
    </row>
    <row r="291" spans="1:71" ht="12.75" x14ac:dyDescent="0.2">
      <c r="A291" s="11" t="s">
        <v>1571</v>
      </c>
      <c r="B291" s="2"/>
      <c r="C291" s="2" t="s">
        <v>65</v>
      </c>
      <c r="D291" s="2" t="s">
        <v>77</v>
      </c>
      <c r="E291" s="2" t="s">
        <v>1572</v>
      </c>
      <c r="F291" s="2">
        <f>1+1*(MCCell&gt;=4)</f>
        <v>1</v>
      </c>
      <c r="G291" s="2">
        <v>30</v>
      </c>
      <c r="H291" s="2"/>
      <c r="I291" s="2"/>
      <c r="J291" s="2"/>
      <c r="K291" s="2"/>
      <c r="L291" s="2"/>
      <c r="M291" s="2">
        <f>1*(MCCell&gt;=2)+1*(MCCell&gt;=3)+1*(MCCell&gt;=5)+1*(MCCell&gt;=6)</f>
        <v>0</v>
      </c>
      <c r="N291" s="2"/>
      <c r="O291" s="2"/>
      <c r="P291" s="2" t="s">
        <v>61</v>
      </c>
      <c r="Q291" s="2"/>
      <c r="R291" s="2"/>
      <c r="S291" s="2"/>
      <c r="T291" s="2"/>
      <c r="U291" s="5"/>
      <c r="V291" s="2" t="s">
        <v>1573</v>
      </c>
      <c r="W291" s="2" t="s">
        <v>61</v>
      </c>
      <c r="X291" s="2" t="s">
        <v>61</v>
      </c>
      <c r="Y291" s="2"/>
      <c r="Z291" s="2"/>
      <c r="AA291" s="5"/>
      <c r="AB291" s="5"/>
      <c r="AC291" s="5"/>
      <c r="AD291" s="2">
        <f>2*(MCCell&gt;=2)+2*(MCCell&gt;=3)+2*(MCCell&gt;=5)+2*(MCCell&gt;=6)</f>
        <v>0</v>
      </c>
      <c r="AE291" s="2"/>
      <c r="AF291" s="2">
        <f>2+2*(MCCell&gt;=2)+2*(MCCell&gt;=3)+2*(MCCell&gt;=5)</f>
        <v>2</v>
      </c>
      <c r="AG291" s="2">
        <v>2</v>
      </c>
      <c r="AH291" s="2"/>
      <c r="AI291" s="2">
        <v>-2</v>
      </c>
      <c r="AJ291" s="2" t="s">
        <v>1574</v>
      </c>
      <c r="AK291" s="2" t="str">
        <f>IF(MCCell&gt;=4,"Blind-Fight","")</f>
        <v/>
      </c>
      <c r="AL291" s="2" t="s">
        <v>1291</v>
      </c>
      <c r="AM291" s="2" t="s">
        <v>1575</v>
      </c>
      <c r="AN291" s="2">
        <f>1+1*(MCCell&gt;=4)+1*(MCCell&gt;=5)</f>
        <v>1</v>
      </c>
      <c r="AO291" s="5"/>
      <c r="AP291" s="2">
        <f>1*(MCCell&gt;=2)+1*(MCCell&gt;=3)+1*(MCCell&gt;=5)+1*(MCCell&gt;=6)</f>
        <v>0</v>
      </c>
      <c r="AQ291" s="2" t="s">
        <v>166</v>
      </c>
      <c r="AR291" s="2" t="s">
        <v>1576</v>
      </c>
      <c r="AS291" s="2" t="s">
        <v>836</v>
      </c>
      <c r="AT291" s="2" t="s">
        <v>837</v>
      </c>
      <c r="AU291" s="5"/>
      <c r="AV291" s="2" t="b">
        <f t="shared" si="43"/>
        <v>1</v>
      </c>
      <c r="AX291" s="2" t="b">
        <v>1</v>
      </c>
      <c r="AY291" s="2" t="s">
        <v>523</v>
      </c>
      <c r="AZ291" s="2"/>
      <c r="BA291" s="2" t="s">
        <v>302</v>
      </c>
      <c r="BB291" s="2" t="b">
        <f>IF(RaceIgnoreSrc,TRUE,HRRoS)</f>
        <v>1</v>
      </c>
      <c r="BC291" s="2"/>
      <c r="BD291" s="2" t="b">
        <f t="shared" si="44"/>
        <v>1</v>
      </c>
      <c r="BE291" s="11">
        <f t="shared" si="38"/>
        <v>199</v>
      </c>
      <c r="BF291" s="2">
        <f t="shared" si="39"/>
        <v>0</v>
      </c>
      <c r="BG291" s="12" t="str">
        <f t="shared" si="40"/>
        <v/>
      </c>
      <c r="BH291" s="1" t="str">
        <f t="shared" si="42"/>
        <v/>
      </c>
      <c r="BI291" s="1"/>
      <c r="BJ291" s="11" t="s">
        <v>1577</v>
      </c>
      <c r="BK291" s="2" t="s">
        <v>792</v>
      </c>
      <c r="BL291" s="2">
        <f>IF('Race Info'!$BK$124=$BK291,BL290+1,BL290)</f>
        <v>154</v>
      </c>
      <c r="BM291" s="12" t="str">
        <f t="shared" si="37"/>
        <v/>
      </c>
      <c r="BN291" s="1"/>
      <c r="BO291" s="1"/>
      <c r="BP291" s="1"/>
      <c r="BQ291" s="1"/>
      <c r="BR291" s="1"/>
      <c r="BS291" s="1"/>
    </row>
    <row r="292" spans="1:71" ht="12.75" customHeight="1" x14ac:dyDescent="0.2">
      <c r="A292" s="11" t="s">
        <v>1578</v>
      </c>
      <c r="B292" s="2"/>
      <c r="C292" s="2" t="s">
        <v>65</v>
      </c>
      <c r="D292" s="2" t="s">
        <v>349</v>
      </c>
      <c r="E292" s="2"/>
      <c r="F292" s="2"/>
      <c r="G292" s="2">
        <v>30</v>
      </c>
      <c r="H292" s="2"/>
      <c r="I292" s="2"/>
      <c r="J292" s="2"/>
      <c r="K292" s="2"/>
      <c r="L292" s="2"/>
      <c r="M292" s="2"/>
      <c r="N292" s="2"/>
      <c r="O292" s="2"/>
      <c r="P292" s="2" t="s">
        <v>61</v>
      </c>
      <c r="Q292" s="2"/>
      <c r="R292" s="2"/>
      <c r="S292" s="2"/>
      <c r="T292" s="2">
        <v>60</v>
      </c>
      <c r="U292" s="5"/>
      <c r="V292" s="2"/>
      <c r="W292" s="2" t="s">
        <v>61</v>
      </c>
      <c r="X292" s="2" t="s">
        <v>61</v>
      </c>
      <c r="Y292" s="2"/>
      <c r="Z292" s="2"/>
      <c r="AA292" s="5"/>
      <c r="AB292" s="5"/>
      <c r="AC292" s="5"/>
      <c r="AD292" s="2"/>
      <c r="AE292" s="2"/>
      <c r="AF292" s="2"/>
      <c r="AG292" s="2"/>
      <c r="AH292" s="2"/>
      <c r="AI292" s="2"/>
      <c r="AJ292" s="2"/>
      <c r="AK292" s="2"/>
      <c r="AL292" s="2" t="s">
        <v>1579</v>
      </c>
      <c r="AM292" s="2" t="s">
        <v>153</v>
      </c>
      <c r="AN292" s="2"/>
      <c r="AO292" s="5"/>
      <c r="AP292" s="2"/>
      <c r="AQ292" s="2" t="s">
        <v>153</v>
      </c>
      <c r="AR292" s="2" t="s">
        <v>61</v>
      </c>
      <c r="AS292" s="2" t="s">
        <v>61</v>
      </c>
      <c r="AT292" s="2" t="s">
        <v>61</v>
      </c>
      <c r="AU292" s="5"/>
      <c r="AV292" s="2" t="b">
        <f t="shared" si="43"/>
        <v>1</v>
      </c>
      <c r="AX292" s="2" t="b">
        <v>1</v>
      </c>
      <c r="AY292" s="2" t="s">
        <v>1580</v>
      </c>
      <c r="AZ292" s="2"/>
      <c r="BA292" s="2" t="s">
        <v>61</v>
      </c>
      <c r="BB292" s="2" t="b">
        <f>IF(RaceIgnoreSrc,TRUE,HRCPs)</f>
        <v>1</v>
      </c>
      <c r="BC292" s="2"/>
      <c r="BD292" s="2" t="b">
        <f t="shared" si="44"/>
        <v>1</v>
      </c>
      <c r="BE292" s="11">
        <f t="shared" si="38"/>
        <v>200</v>
      </c>
      <c r="BF292" s="2">
        <f t="shared" si="39"/>
        <v>0</v>
      </c>
      <c r="BG292" s="12" t="str">
        <f t="shared" si="40"/>
        <v/>
      </c>
      <c r="BH292" s="1" t="str">
        <f t="shared" si="42"/>
        <v/>
      </c>
      <c r="BI292" s="1"/>
      <c r="BJ292" s="11" t="s">
        <v>1581</v>
      </c>
      <c r="BK292" s="2" t="s">
        <v>792</v>
      </c>
      <c r="BL292" s="2">
        <f>IF('Race Info'!$BK$124=$BK292,BL291+1,BL291)</f>
        <v>154</v>
      </c>
      <c r="BM292" s="12" t="str">
        <f t="shared" si="37"/>
        <v/>
      </c>
      <c r="BN292" s="1"/>
      <c r="BO292" s="1"/>
      <c r="BP292" s="1"/>
      <c r="BQ292" s="1"/>
      <c r="BR292" s="1"/>
      <c r="BS292" s="1"/>
    </row>
    <row r="293" spans="1:71" ht="12.75" customHeight="1" x14ac:dyDescent="0.2">
      <c r="A293" s="11" t="s">
        <v>1582</v>
      </c>
      <c r="B293" s="2"/>
      <c r="C293" s="2" t="s">
        <v>65</v>
      </c>
      <c r="D293" s="2" t="s">
        <v>77</v>
      </c>
      <c r="E293" s="2" t="s">
        <v>78</v>
      </c>
      <c r="F293" s="2">
        <v>5</v>
      </c>
      <c r="G293" s="2">
        <v>20</v>
      </c>
      <c r="H293" s="2"/>
      <c r="I293" s="2"/>
      <c r="J293" s="2"/>
      <c r="K293" s="2"/>
      <c r="L293" s="2"/>
      <c r="M293" s="2">
        <v>4</v>
      </c>
      <c r="N293" s="2" t="s">
        <v>286</v>
      </c>
      <c r="O293" s="2"/>
      <c r="P293" s="2" t="s">
        <v>61</v>
      </c>
      <c r="Q293" s="2"/>
      <c r="R293" s="2"/>
      <c r="S293" s="2"/>
      <c r="T293" s="2"/>
      <c r="U293" s="5"/>
      <c r="V293" s="2"/>
      <c r="W293" s="2" t="s">
        <v>61</v>
      </c>
      <c r="X293" s="2" t="s">
        <v>1520</v>
      </c>
      <c r="Y293" s="2">
        <f>14+ClassLvl</f>
        <v>14</v>
      </c>
      <c r="Z293" s="2"/>
      <c r="AA293" s="5"/>
      <c r="AB293" s="5"/>
      <c r="AC293" s="5"/>
      <c r="AD293" s="2">
        <v>4</v>
      </c>
      <c r="AE293" s="2">
        <v>2</v>
      </c>
      <c r="AF293" s="2"/>
      <c r="AG293" s="2"/>
      <c r="AH293" s="2">
        <v>-2</v>
      </c>
      <c r="AI293" s="2">
        <v>-4</v>
      </c>
      <c r="AJ293" s="2" t="s">
        <v>1583</v>
      </c>
      <c r="AK293" s="2"/>
      <c r="AL293" s="2" t="s">
        <v>1584</v>
      </c>
      <c r="AM293" s="2" t="s">
        <v>342</v>
      </c>
      <c r="AN293" s="2"/>
      <c r="AO293" s="5"/>
      <c r="AP293" s="2">
        <v>3</v>
      </c>
      <c r="AQ293" s="2" t="s">
        <v>186</v>
      </c>
      <c r="AR293" s="2" t="s">
        <v>61</v>
      </c>
      <c r="AS293" s="2" t="s">
        <v>61</v>
      </c>
      <c r="AT293" s="2" t="s">
        <v>61</v>
      </c>
      <c r="AU293" s="5"/>
      <c r="AV293" s="2" t="b">
        <f t="shared" si="43"/>
        <v>1</v>
      </c>
      <c r="AX293" s="2" t="b">
        <v>1</v>
      </c>
      <c r="AY293" s="2" t="s">
        <v>72</v>
      </c>
      <c r="AZ293" s="2"/>
      <c r="BA293" s="2" t="s">
        <v>73</v>
      </c>
      <c r="BB293" s="2" t="b">
        <f>IF(RaceIgnoreSrc,TRUE,HRRoF)</f>
        <v>0</v>
      </c>
      <c r="BC293" s="2"/>
      <c r="BD293" s="2" t="b">
        <f t="shared" si="44"/>
        <v>0</v>
      </c>
      <c r="BE293" s="11">
        <f t="shared" si="38"/>
        <v>200</v>
      </c>
      <c r="BF293" s="2">
        <f t="shared" si="39"/>
        <v>0</v>
      </c>
      <c r="BG293" s="12" t="str">
        <f t="shared" si="40"/>
        <v/>
      </c>
      <c r="BH293" s="1" t="str">
        <f t="shared" si="42"/>
        <v/>
      </c>
      <c r="BI293" s="1"/>
      <c r="BJ293" s="11" t="s">
        <v>1585</v>
      </c>
      <c r="BK293" s="2" t="s">
        <v>851</v>
      </c>
      <c r="BL293" s="2">
        <f>IF('Race Info'!$BK$124=$BK293,BL292+1,BL292)</f>
        <v>154</v>
      </c>
      <c r="BM293" s="12" t="str">
        <f t="shared" si="37"/>
        <v/>
      </c>
      <c r="BN293" s="1"/>
      <c r="BO293" s="1"/>
      <c r="BP293" s="1"/>
      <c r="BQ293" s="1"/>
      <c r="BR293" s="1"/>
      <c r="BS293" s="1"/>
    </row>
    <row r="294" spans="1:71" ht="12.75" customHeight="1" x14ac:dyDescent="0.2">
      <c r="A294" s="11" t="s">
        <v>1586</v>
      </c>
      <c r="B294" s="2"/>
      <c r="C294" s="2" t="s">
        <v>65</v>
      </c>
      <c r="D294" s="2" t="s">
        <v>137</v>
      </c>
      <c r="E294" s="2" t="s">
        <v>90</v>
      </c>
      <c r="F294" s="2"/>
      <c r="G294" s="2">
        <v>30</v>
      </c>
      <c r="H294" s="2"/>
      <c r="I294" s="2"/>
      <c r="J294" s="2"/>
      <c r="K294" s="2"/>
      <c r="L294" s="2"/>
      <c r="M294" s="2"/>
      <c r="N294" s="2"/>
      <c r="O294" s="2"/>
      <c r="P294" s="2" t="s">
        <v>61</v>
      </c>
      <c r="Q294" s="2"/>
      <c r="R294" s="2"/>
      <c r="S294" s="2"/>
      <c r="T294" s="2"/>
      <c r="U294" s="5"/>
      <c r="V294" s="2"/>
      <c r="W294" s="2" t="s">
        <v>61</v>
      </c>
      <c r="X294" s="2" t="s">
        <v>61</v>
      </c>
      <c r="Y294" s="2"/>
      <c r="Z294" s="2"/>
      <c r="AA294" s="5"/>
      <c r="AB294" s="5"/>
      <c r="AC294" s="5"/>
      <c r="AD294" s="2">
        <v>2</v>
      </c>
      <c r="AE294" s="2"/>
      <c r="AF294" s="2">
        <v>2</v>
      </c>
      <c r="AG294" s="2">
        <v>-2</v>
      </c>
      <c r="AH294" s="2"/>
      <c r="AI294" s="2">
        <v>-2</v>
      </c>
      <c r="AJ294" s="2"/>
      <c r="AK294" s="2"/>
      <c r="AL294" s="2" t="s">
        <v>1587</v>
      </c>
      <c r="AM294" s="2" t="s">
        <v>153</v>
      </c>
      <c r="AN294" s="2"/>
      <c r="AO294" s="5"/>
      <c r="AP294" s="2"/>
      <c r="AQ294" s="2" t="s">
        <v>186</v>
      </c>
      <c r="AR294" s="2" t="s">
        <v>61</v>
      </c>
      <c r="AS294" s="2" t="s">
        <v>61</v>
      </c>
      <c r="AT294" s="2" t="s">
        <v>61</v>
      </c>
      <c r="AU294" s="5"/>
      <c r="AV294" s="2" t="b">
        <f t="shared" si="43"/>
        <v>1</v>
      </c>
      <c r="AX294" s="2" t="b">
        <v>1</v>
      </c>
      <c r="AY294" s="2" t="s">
        <v>1025</v>
      </c>
      <c r="AZ294" s="2"/>
      <c r="BA294" s="2" t="s">
        <v>423</v>
      </c>
      <c r="BB294" s="2" t="b">
        <f>IF(RaceIgnoreSrc,TRUE,OR(HRAoM,HRDLCS))</f>
        <v>0</v>
      </c>
      <c r="BC294" s="2"/>
      <c r="BD294" s="2" t="b">
        <f t="shared" si="44"/>
        <v>0</v>
      </c>
      <c r="BE294" s="11">
        <f t="shared" si="38"/>
        <v>200</v>
      </c>
      <c r="BF294" s="2">
        <f t="shared" si="39"/>
        <v>0</v>
      </c>
      <c r="BG294" s="12" t="str">
        <f t="shared" si="40"/>
        <v/>
      </c>
      <c r="BH294" s="1" t="str">
        <f t="shared" si="42"/>
        <v/>
      </c>
      <c r="BI294" s="1"/>
      <c r="BJ294" s="11" t="s">
        <v>1588</v>
      </c>
      <c r="BK294" s="2" t="s">
        <v>792</v>
      </c>
      <c r="BL294" s="2">
        <f>IF('Race Info'!$BK$124=$BK294,BL293+1,BL293)</f>
        <v>154</v>
      </c>
      <c r="BM294" s="12" t="str">
        <f t="shared" si="37"/>
        <v/>
      </c>
      <c r="BN294" s="1"/>
      <c r="BO294" s="1"/>
      <c r="BP294" s="1"/>
      <c r="BQ294" s="1"/>
      <c r="BR294" s="1"/>
      <c r="BS294" s="1"/>
    </row>
    <row r="295" spans="1:71" ht="12.75" x14ac:dyDescent="0.2">
      <c r="A295" s="11" t="s">
        <v>1589</v>
      </c>
      <c r="B295" s="2"/>
      <c r="C295" s="2" t="s">
        <v>93</v>
      </c>
      <c r="D295" s="2" t="s">
        <v>66</v>
      </c>
      <c r="E295" s="2"/>
      <c r="F295" s="2">
        <v>2</v>
      </c>
      <c r="G295" s="2">
        <v>30</v>
      </c>
      <c r="H295" s="2"/>
      <c r="I295" s="2"/>
      <c r="J295" s="2"/>
      <c r="K295" s="2"/>
      <c r="L295" s="2"/>
      <c r="M295" s="2">
        <v>4</v>
      </c>
      <c r="N295" s="2"/>
      <c r="O295" s="2"/>
      <c r="P295" s="2" t="s">
        <v>61</v>
      </c>
      <c r="Q295" s="2"/>
      <c r="R295" s="2"/>
      <c r="S295" s="2"/>
      <c r="T295" s="2"/>
      <c r="U295" s="5"/>
      <c r="V295" s="2" t="s">
        <v>1590</v>
      </c>
      <c r="W295" s="2" t="s">
        <v>61</v>
      </c>
      <c r="X295" s="2" t="s">
        <v>61</v>
      </c>
      <c r="Y295" s="2"/>
      <c r="Z295" s="2"/>
      <c r="AA295" s="5"/>
      <c r="AB295" s="5"/>
      <c r="AC295" s="5"/>
      <c r="AD295" s="2">
        <v>6</v>
      </c>
      <c r="AE295" s="2"/>
      <c r="AF295" s="2">
        <v>2</v>
      </c>
      <c r="AG295" s="2">
        <v>-2</v>
      </c>
      <c r="AH295" s="2"/>
      <c r="AI295" s="2">
        <v>-4</v>
      </c>
      <c r="AJ295" s="2" t="s">
        <v>1591</v>
      </c>
      <c r="AK295" s="2"/>
      <c r="AL295" s="2" t="s">
        <v>1592</v>
      </c>
      <c r="AM295" s="2" t="s">
        <v>1593</v>
      </c>
      <c r="AN295" s="2">
        <v>2</v>
      </c>
      <c r="AO295" s="5"/>
      <c r="AP295" s="2">
        <v>1</v>
      </c>
      <c r="AQ295" s="2" t="s">
        <v>166</v>
      </c>
      <c r="AR295" s="2" t="s">
        <v>61</v>
      </c>
      <c r="AS295" s="2" t="s">
        <v>61</v>
      </c>
      <c r="AT295" s="2" t="s">
        <v>61</v>
      </c>
      <c r="AU295" s="5"/>
      <c r="AV295" s="2" t="b">
        <f t="shared" si="43"/>
        <v>1</v>
      </c>
      <c r="AX295" s="2" t="b">
        <v>1</v>
      </c>
      <c r="AY295" s="2" t="s">
        <v>316</v>
      </c>
      <c r="AZ295" s="2"/>
      <c r="BA295" s="2" t="s">
        <v>61</v>
      </c>
      <c r="BB295" s="2" t="b">
        <f>IF(RaceIgnoreSrc,TRUE,HRBoK)</f>
        <v>0</v>
      </c>
      <c r="BC295" s="2"/>
      <c r="BD295" s="2" t="b">
        <f t="shared" si="44"/>
        <v>0</v>
      </c>
      <c r="BE295" s="11">
        <f t="shared" si="38"/>
        <v>200</v>
      </c>
      <c r="BF295" s="2">
        <f t="shared" si="39"/>
        <v>0</v>
      </c>
      <c r="BG295" s="12" t="str">
        <f t="shared" si="40"/>
        <v/>
      </c>
      <c r="BH295" s="1" t="str">
        <f t="shared" si="42"/>
        <v/>
      </c>
      <c r="BI295" s="1"/>
      <c r="BJ295" s="11" t="s">
        <v>1594</v>
      </c>
      <c r="BK295" s="2" t="s">
        <v>790</v>
      </c>
      <c r="BL295" s="2">
        <f>IF('Race Info'!$BK$124=$BK295,BL294+1,BL294)</f>
        <v>154</v>
      </c>
      <c r="BM295" s="12" t="str">
        <f t="shared" si="37"/>
        <v/>
      </c>
      <c r="BN295" s="1"/>
      <c r="BO295" s="1"/>
      <c r="BP295" s="1"/>
      <c r="BQ295" s="1"/>
      <c r="BR295" s="1"/>
      <c r="BS295" s="1"/>
    </row>
    <row r="296" spans="1:71" ht="12.75" x14ac:dyDescent="0.2">
      <c r="A296" s="11" t="s">
        <v>1595</v>
      </c>
      <c r="B296" s="2"/>
      <c r="C296" s="2" t="s">
        <v>65</v>
      </c>
      <c r="D296" s="2" t="s">
        <v>137</v>
      </c>
      <c r="E296" s="2"/>
      <c r="F296" s="2"/>
      <c r="G296" s="2">
        <v>30</v>
      </c>
      <c r="H296" s="2"/>
      <c r="I296" s="2"/>
      <c r="J296" s="2"/>
      <c r="K296" s="2"/>
      <c r="L296" s="2"/>
      <c r="M296" s="2"/>
      <c r="N296" s="2"/>
      <c r="O296" s="2"/>
      <c r="P296" s="2" t="s">
        <v>1596</v>
      </c>
      <c r="Q296" s="2"/>
      <c r="R296" s="2"/>
      <c r="S296" s="2"/>
      <c r="T296" s="2"/>
      <c r="U296" s="5"/>
      <c r="V296" s="2" t="s">
        <v>1590</v>
      </c>
      <c r="W296" s="2" t="s">
        <v>61</v>
      </c>
      <c r="X296" s="2" t="s">
        <v>61</v>
      </c>
      <c r="Y296" s="2">
        <f>5+ClassLvl</f>
        <v>5</v>
      </c>
      <c r="Z296" s="2"/>
      <c r="AA296" s="5"/>
      <c r="AB296" s="5"/>
      <c r="AC296" s="5"/>
      <c r="AD296" s="2">
        <v>-2</v>
      </c>
      <c r="AE296" s="2">
        <v>2</v>
      </c>
      <c r="AF296" s="2">
        <v>-2</v>
      </c>
      <c r="AG296" s="2"/>
      <c r="AH296" s="2">
        <v>2</v>
      </c>
      <c r="AI296" s="2">
        <v>2</v>
      </c>
      <c r="AJ296" s="2" t="s">
        <v>1597</v>
      </c>
      <c r="AK296" s="2"/>
      <c r="AL296" s="2" t="s">
        <v>1592</v>
      </c>
      <c r="AM296" s="2" t="s">
        <v>1593</v>
      </c>
      <c r="AN296" s="2">
        <f>CharLvl+1</f>
        <v>1</v>
      </c>
      <c r="AO296" s="5"/>
      <c r="AP296" s="2">
        <v>2</v>
      </c>
      <c r="AQ296" s="2" t="s">
        <v>459</v>
      </c>
      <c r="AR296" s="2" t="s">
        <v>61</v>
      </c>
      <c r="AS296" s="2" t="s">
        <v>61</v>
      </c>
      <c r="AT296" s="2" t="s">
        <v>61</v>
      </c>
      <c r="AU296" s="5"/>
      <c r="AV296" s="2" t="b">
        <f t="shared" si="43"/>
        <v>1</v>
      </c>
      <c r="AX296" s="2" t="b">
        <v>1</v>
      </c>
      <c r="AY296" s="2" t="s">
        <v>316</v>
      </c>
      <c r="AZ296" s="2"/>
      <c r="BA296" s="2" t="s">
        <v>61</v>
      </c>
      <c r="BB296" s="2" t="b">
        <f>IF(RaceIgnoreSrc,TRUE,HRBoK)</f>
        <v>0</v>
      </c>
      <c r="BC296" s="2"/>
      <c r="BD296" s="2" t="b">
        <f t="shared" si="44"/>
        <v>0</v>
      </c>
      <c r="BE296" s="11">
        <f t="shared" si="38"/>
        <v>200</v>
      </c>
      <c r="BF296" s="2">
        <f t="shared" si="39"/>
        <v>0</v>
      </c>
      <c r="BG296" s="12" t="str">
        <f t="shared" si="40"/>
        <v/>
      </c>
      <c r="BH296" s="1" t="str">
        <f t="shared" si="42"/>
        <v>Cure Minor Wounds, Mage Hand, Cat'S Grace, Haste, Polymorph (3/Day)</v>
      </c>
      <c r="BI296" s="1"/>
      <c r="BJ296" s="11" t="s">
        <v>1598</v>
      </c>
      <c r="BK296" s="2" t="s">
        <v>851</v>
      </c>
      <c r="BL296" s="2">
        <f>IF('Race Info'!$BK$124=$BK296,BL295+1,BL295)</f>
        <v>154</v>
      </c>
      <c r="BM296" s="12" t="str">
        <f t="shared" si="37"/>
        <v/>
      </c>
      <c r="BN296" s="1"/>
      <c r="BO296" s="1"/>
      <c r="BP296" s="1"/>
      <c r="BQ296" s="1"/>
      <c r="BR296" s="1"/>
      <c r="BS296" s="1"/>
    </row>
    <row r="297" spans="1:71" ht="12.75" x14ac:dyDescent="0.2">
      <c r="A297" s="11" t="s">
        <v>1599</v>
      </c>
      <c r="B297" s="2"/>
      <c r="C297" s="2" t="s">
        <v>65</v>
      </c>
      <c r="D297" s="2" t="s">
        <v>66</v>
      </c>
      <c r="E297" s="2"/>
      <c r="F297" s="2">
        <v>2</v>
      </c>
      <c r="G297" s="2">
        <v>40</v>
      </c>
      <c r="H297" s="2"/>
      <c r="I297" s="2"/>
      <c r="J297" s="2"/>
      <c r="K297" s="2"/>
      <c r="L297" s="2"/>
      <c r="M297" s="2">
        <v>3</v>
      </c>
      <c r="N297" s="2" t="s">
        <v>1600</v>
      </c>
      <c r="O297" s="2"/>
      <c r="P297" s="2" t="s">
        <v>61</v>
      </c>
      <c r="Q297" s="2"/>
      <c r="R297" s="2"/>
      <c r="S297" s="2"/>
      <c r="T297" s="2">
        <v>60</v>
      </c>
      <c r="U297" s="5"/>
      <c r="V297" s="2" t="s">
        <v>604</v>
      </c>
      <c r="W297" s="2" t="s">
        <v>61</v>
      </c>
      <c r="X297" s="2" t="s">
        <v>61</v>
      </c>
      <c r="Y297" s="2"/>
      <c r="Z297" s="2"/>
      <c r="AA297" s="5"/>
      <c r="AB297" s="5"/>
      <c r="AC297" s="5"/>
      <c r="AD297" s="2">
        <v>2</v>
      </c>
      <c r="AE297" s="2">
        <v>4</v>
      </c>
      <c r="AF297" s="2"/>
      <c r="AG297" s="2">
        <v>-2</v>
      </c>
      <c r="AH297" s="2">
        <v>2</v>
      </c>
      <c r="AI297" s="2">
        <v>-4</v>
      </c>
      <c r="AJ297" s="2" t="s">
        <v>1601</v>
      </c>
      <c r="AK297" s="2" t="s">
        <v>1602</v>
      </c>
      <c r="AL297" s="2" t="s">
        <v>1603</v>
      </c>
      <c r="AM297" s="2" t="s">
        <v>1604</v>
      </c>
      <c r="AN297" s="2">
        <v>1</v>
      </c>
      <c r="AO297" s="5"/>
      <c r="AP297" s="2">
        <v>1</v>
      </c>
      <c r="AQ297" s="2" t="s">
        <v>71</v>
      </c>
      <c r="AR297" s="2" t="s">
        <v>1605</v>
      </c>
      <c r="AS297" s="2" t="s">
        <v>1606</v>
      </c>
      <c r="AT297" s="2" t="s">
        <v>1607</v>
      </c>
      <c r="AU297" s="5"/>
      <c r="AV297" s="2" t="b">
        <f t="shared" si="43"/>
        <v>1</v>
      </c>
      <c r="AX297" s="2" t="b">
        <v>1</v>
      </c>
      <c r="AY297" s="2" t="s">
        <v>103</v>
      </c>
      <c r="AZ297" s="2">
        <v>195</v>
      </c>
      <c r="BA297" s="2" t="s">
        <v>1255</v>
      </c>
      <c r="BB297" s="2" t="b">
        <f>IF(RaceIgnoreSrc,TRUE,OR(HRMM2,HRSS))</f>
        <v>1</v>
      </c>
      <c r="BC297" s="2"/>
      <c r="BD297" s="2" t="b">
        <f t="shared" si="44"/>
        <v>1</v>
      </c>
      <c r="BE297" s="11">
        <f t="shared" si="38"/>
        <v>201</v>
      </c>
      <c r="BF297" s="2">
        <f t="shared" si="39"/>
        <v>0</v>
      </c>
      <c r="BG297" s="12" t="str">
        <f t="shared" si="40"/>
        <v/>
      </c>
      <c r="BH297" s="1" t="str">
        <f t="shared" si="42"/>
        <v/>
      </c>
      <c r="BI297" s="1"/>
      <c r="BJ297" s="11" t="s">
        <v>1608</v>
      </c>
      <c r="BK297" s="2" t="s">
        <v>792</v>
      </c>
      <c r="BL297" s="2">
        <f>IF('Race Info'!$BK$124=$BK297,BL296+1,BL296)</f>
        <v>154</v>
      </c>
      <c r="BM297" s="12" t="str">
        <f t="shared" si="37"/>
        <v/>
      </c>
    </row>
    <row r="298" spans="1:71" ht="12.75" x14ac:dyDescent="0.2">
      <c r="A298" s="11" t="s">
        <v>1609</v>
      </c>
      <c r="B298" s="2"/>
      <c r="C298" s="2" t="s">
        <v>65</v>
      </c>
      <c r="D298" s="2" t="s">
        <v>66</v>
      </c>
      <c r="E298" s="2"/>
      <c r="F298" s="2">
        <v>2</v>
      </c>
      <c r="G298" s="2">
        <v>40</v>
      </c>
      <c r="H298" s="2"/>
      <c r="I298" s="2"/>
      <c r="J298" s="2"/>
      <c r="K298" s="2"/>
      <c r="L298" s="2"/>
      <c r="M298" s="2">
        <v>3</v>
      </c>
      <c r="N298" s="2" t="s">
        <v>1600</v>
      </c>
      <c r="O298" s="2"/>
      <c r="P298" s="2" t="s">
        <v>61</v>
      </c>
      <c r="Q298" s="2"/>
      <c r="R298" s="2"/>
      <c r="S298" s="2"/>
      <c r="T298" s="2">
        <v>60</v>
      </c>
      <c r="U298" s="5"/>
      <c r="V298" s="2" t="s">
        <v>604</v>
      </c>
      <c r="W298" s="2" t="s">
        <v>61</v>
      </c>
      <c r="X298" s="2" t="s">
        <v>61</v>
      </c>
      <c r="Y298" s="2"/>
      <c r="Z298" s="2"/>
      <c r="AA298" s="5"/>
      <c r="AB298" s="5"/>
      <c r="AC298" s="5"/>
      <c r="AD298" s="2">
        <v>2</v>
      </c>
      <c r="AE298" s="2">
        <v>4</v>
      </c>
      <c r="AF298" s="2"/>
      <c r="AG298" s="2">
        <v>-2</v>
      </c>
      <c r="AH298" s="2">
        <v>2</v>
      </c>
      <c r="AI298" s="2">
        <v>-4</v>
      </c>
      <c r="AJ298" s="2" t="s">
        <v>1601</v>
      </c>
      <c r="AK298" s="2" t="s">
        <v>1602</v>
      </c>
      <c r="AL298" s="2" t="s">
        <v>1603</v>
      </c>
      <c r="AM298" s="2" t="s">
        <v>1604</v>
      </c>
      <c r="AN298" s="2">
        <v>1</v>
      </c>
      <c r="AO298" s="5"/>
      <c r="AP298" s="2">
        <v>3</v>
      </c>
      <c r="AQ298" s="2" t="s">
        <v>71</v>
      </c>
      <c r="AR298" s="2" t="s">
        <v>61</v>
      </c>
      <c r="AS298" s="2" t="s">
        <v>61</v>
      </c>
      <c r="AT298" s="2" t="s">
        <v>61</v>
      </c>
      <c r="AU298" s="5"/>
      <c r="AV298" s="2" t="b">
        <f t="shared" si="43"/>
        <v>1</v>
      </c>
      <c r="AX298" s="2" t="b">
        <v>1</v>
      </c>
      <c r="AY298" s="2" t="s">
        <v>239</v>
      </c>
      <c r="AZ298" s="2">
        <v>213</v>
      </c>
      <c r="BA298" s="2" t="s">
        <v>61</v>
      </c>
      <c r="BB298" s="2" t="b">
        <f>IF(RaceIgnoreSrc,TRUE,HRXPH)</f>
        <v>1</v>
      </c>
      <c r="BC298" s="2"/>
      <c r="BD298" s="2" t="b">
        <f t="shared" si="44"/>
        <v>1</v>
      </c>
      <c r="BE298" s="11">
        <f t="shared" si="38"/>
        <v>202</v>
      </c>
      <c r="BF298" s="2">
        <f t="shared" si="39"/>
        <v>0</v>
      </c>
      <c r="BG298" s="12" t="str">
        <f t="shared" si="40"/>
        <v/>
      </c>
      <c r="BH298" s="1" t="str">
        <f t="shared" si="42"/>
        <v/>
      </c>
      <c r="BI298" s="1"/>
      <c r="BJ298" s="11" t="s">
        <v>1610</v>
      </c>
      <c r="BK298" s="2" t="s">
        <v>792</v>
      </c>
      <c r="BL298" s="2">
        <f>IF('Race Info'!$BK$124=$BK298,BL297+1,BL297)</f>
        <v>154</v>
      </c>
      <c r="BM298" s="12" t="str">
        <f t="shared" si="37"/>
        <v/>
      </c>
    </row>
    <row r="299" spans="1:71" ht="12.75" x14ac:dyDescent="0.2">
      <c r="A299" s="11" t="s">
        <v>1611</v>
      </c>
      <c r="B299" s="2"/>
      <c r="C299" s="2" t="s">
        <v>65</v>
      </c>
      <c r="D299" s="2" t="s">
        <v>77</v>
      </c>
      <c r="E299" s="2" t="s">
        <v>78</v>
      </c>
      <c r="F299" s="2"/>
      <c r="G299" s="2">
        <v>30</v>
      </c>
      <c r="H299" s="2"/>
      <c r="I299" s="2"/>
      <c r="J299" s="2">
        <f>G299*FtOutsiderWings</f>
        <v>0</v>
      </c>
      <c r="K299" s="2"/>
      <c r="L299" s="2"/>
      <c r="M299" s="2"/>
      <c r="N299" s="2"/>
      <c r="O299" s="2"/>
      <c r="P299" s="2" t="s">
        <v>182</v>
      </c>
      <c r="Q299" s="2"/>
      <c r="R299" s="2"/>
      <c r="S299" s="2"/>
      <c r="T299" s="2"/>
      <c r="U299" s="5"/>
      <c r="V299" s="2"/>
      <c r="W299" s="2" t="s">
        <v>61</v>
      </c>
      <c r="X299" s="2" t="str">
        <f>"cold "&amp;IF(TPgResistCell=3,10,5)&amp;", electricity "&amp;IF(TPgResistCell=4,10,5)&amp;", fire "&amp;IF(TPgResistCell=2,10,5)</f>
        <v>cold 5, electricity 5, fire 5</v>
      </c>
      <c r="Y299" s="2"/>
      <c r="Z299" s="2"/>
      <c r="AA299" s="5"/>
      <c r="AB299" s="5"/>
      <c r="AC299" s="5"/>
      <c r="AD299" s="2"/>
      <c r="AE299" s="2">
        <v>2</v>
      </c>
      <c r="AF299" s="2"/>
      <c r="AG299" s="2">
        <v>2</v>
      </c>
      <c r="AH299" s="2"/>
      <c r="AI299" s="2">
        <v>-2</v>
      </c>
      <c r="AJ299" s="2" t="s">
        <v>1612</v>
      </c>
      <c r="AK299" s="2"/>
      <c r="AL299" s="2" t="s">
        <v>1105</v>
      </c>
      <c r="AM299" s="2" t="s">
        <v>1613</v>
      </c>
      <c r="AN299" s="2"/>
      <c r="AO299" s="5"/>
      <c r="AP299" s="2">
        <v>1</v>
      </c>
      <c r="AQ299" s="2" t="s">
        <v>140</v>
      </c>
      <c r="AR299" s="2" t="s">
        <v>84</v>
      </c>
      <c r="AS299" s="2" t="s">
        <v>85</v>
      </c>
      <c r="AT299" s="2" t="s">
        <v>86</v>
      </c>
      <c r="AU299" s="5"/>
      <c r="AV299" s="2" t="b">
        <f t="shared" si="43"/>
        <v>1</v>
      </c>
      <c r="AX299" s="2" t="b">
        <v>1</v>
      </c>
      <c r="AY299" s="2" t="s">
        <v>87</v>
      </c>
      <c r="AZ299" s="2">
        <v>107</v>
      </c>
      <c r="BA299" s="2" t="s">
        <v>1614</v>
      </c>
      <c r="BB299" s="2" t="b">
        <f>IF(RaceIgnoreSrc,TRUE,OR(HRRoD,HRMM,HRPGtF,HRPlH))</f>
        <v>1</v>
      </c>
      <c r="BC299" s="2"/>
      <c r="BD299" s="2" t="b">
        <f t="shared" si="44"/>
        <v>1</v>
      </c>
      <c r="BE299" s="11">
        <f t="shared" si="38"/>
        <v>203</v>
      </c>
      <c r="BF299" s="2">
        <f t="shared" si="39"/>
        <v>0</v>
      </c>
      <c r="BG299" s="12" t="str">
        <f t="shared" si="40"/>
        <v/>
      </c>
      <c r="BH299" s="1" t="str">
        <f t="shared" si="42"/>
        <v>Darkness</v>
      </c>
      <c r="BI299" s="1"/>
      <c r="BJ299" s="11" t="s">
        <v>1615</v>
      </c>
      <c r="BK299" s="2" t="s">
        <v>792</v>
      </c>
      <c r="BL299" s="2">
        <f>IF('Race Info'!$BK$124=$BK299,BL298+1,BL298)</f>
        <v>154</v>
      </c>
      <c r="BM299" s="12" t="str">
        <f t="shared" si="37"/>
        <v/>
      </c>
    </row>
    <row r="300" spans="1:71" ht="12.75" x14ac:dyDescent="0.2">
      <c r="A300" s="11" t="s">
        <v>1616</v>
      </c>
      <c r="B300" s="2"/>
      <c r="C300" s="2" t="s">
        <v>65</v>
      </c>
      <c r="D300" s="2" t="s">
        <v>137</v>
      </c>
      <c r="E300" s="2" t="s">
        <v>683</v>
      </c>
      <c r="F300" s="2">
        <v>2</v>
      </c>
      <c r="G300" s="2">
        <v>30</v>
      </c>
      <c r="H300" s="2"/>
      <c r="I300" s="2"/>
      <c r="J300" s="2"/>
      <c r="K300" s="2"/>
      <c r="L300" s="2"/>
      <c r="M300" s="2">
        <v>6</v>
      </c>
      <c r="N300" s="2" t="s">
        <v>419</v>
      </c>
      <c r="O300" s="2"/>
      <c r="P300" s="2" t="s">
        <v>61</v>
      </c>
      <c r="Q300" s="2"/>
      <c r="R300" s="2"/>
      <c r="S300" s="2"/>
      <c r="T300" s="2">
        <v>90</v>
      </c>
      <c r="U300" s="5"/>
      <c r="V300" s="2"/>
      <c r="W300" s="2" t="s">
        <v>61</v>
      </c>
      <c r="X300" s="2" t="s">
        <v>61</v>
      </c>
      <c r="Y300" s="2"/>
      <c r="Z300" s="2"/>
      <c r="AA300" s="5"/>
      <c r="AB300" s="5"/>
      <c r="AC300" s="5"/>
      <c r="AD300" s="2"/>
      <c r="AE300" s="2">
        <v>-2</v>
      </c>
      <c r="AF300" s="2">
        <v>4</v>
      </c>
      <c r="AG300" s="2">
        <v>-2</v>
      </c>
      <c r="AH300" s="2"/>
      <c r="AI300" s="2"/>
      <c r="AJ300" s="2" t="s">
        <v>1617</v>
      </c>
      <c r="AK300" s="2" t="s">
        <v>1242</v>
      </c>
      <c r="AL300" s="2" t="s">
        <v>458</v>
      </c>
      <c r="AM300" s="2" t="s">
        <v>1618</v>
      </c>
      <c r="AN300" s="2">
        <v>1</v>
      </c>
      <c r="AO300" s="5"/>
      <c r="AP300" s="2">
        <v>2</v>
      </c>
      <c r="AQ300" s="2" t="s">
        <v>471</v>
      </c>
      <c r="AR300" s="2" t="s">
        <v>61</v>
      </c>
      <c r="AS300" s="2" t="s">
        <v>61</v>
      </c>
      <c r="AT300" s="2" t="s">
        <v>61</v>
      </c>
      <c r="AU300" s="5"/>
      <c r="AV300" s="2" t="b">
        <f t="shared" si="43"/>
        <v>1</v>
      </c>
      <c r="AX300" s="2" t="b">
        <v>1</v>
      </c>
      <c r="AY300" s="2" t="s">
        <v>121</v>
      </c>
      <c r="AZ300" s="2">
        <v>246</v>
      </c>
      <c r="BA300" s="2" t="s">
        <v>61</v>
      </c>
      <c r="BB300" s="2" t="b">
        <f>IF(RaceIgnoreSrc,TRUE,HRMM)</f>
        <v>1</v>
      </c>
      <c r="BC300" s="2"/>
      <c r="BD300" s="2" t="b">
        <f t="shared" si="44"/>
        <v>1</v>
      </c>
      <c r="BE300" s="11">
        <f t="shared" si="38"/>
        <v>204</v>
      </c>
      <c r="BF300" s="2">
        <f t="shared" si="39"/>
        <v>0</v>
      </c>
      <c r="BG300" s="12" t="str">
        <f t="shared" si="40"/>
        <v/>
      </c>
      <c r="BH300" s="1" t="str">
        <f t="shared" si="42"/>
        <v/>
      </c>
      <c r="BI300" s="1"/>
      <c r="BJ300" s="11" t="s">
        <v>1619</v>
      </c>
      <c r="BK300" s="2" t="s">
        <v>792</v>
      </c>
      <c r="BL300" s="2">
        <f>IF('Race Info'!$BK$124=$BK300,BL299+1,BL299)</f>
        <v>154</v>
      </c>
      <c r="BM300" s="12" t="str">
        <f t="shared" si="37"/>
        <v/>
      </c>
    </row>
    <row r="301" spans="1:71" ht="12.75" x14ac:dyDescent="0.2">
      <c r="A301" s="11" t="s">
        <v>1620</v>
      </c>
      <c r="B301" s="2"/>
      <c r="C301" s="2" t="s">
        <v>93</v>
      </c>
      <c r="D301" s="2" t="s">
        <v>253</v>
      </c>
      <c r="E301" s="2"/>
      <c r="F301" s="2">
        <v>6</v>
      </c>
      <c r="G301" s="2">
        <v>30</v>
      </c>
      <c r="H301" s="2"/>
      <c r="I301" s="2"/>
      <c r="J301" s="2"/>
      <c r="K301" s="2"/>
      <c r="L301" s="2"/>
      <c r="M301" s="2">
        <v>5</v>
      </c>
      <c r="N301" s="2" t="s">
        <v>419</v>
      </c>
      <c r="O301" s="2"/>
      <c r="P301" s="2" t="s">
        <v>61</v>
      </c>
      <c r="Q301" s="2"/>
      <c r="R301" s="2"/>
      <c r="S301" s="2" t="s">
        <v>115</v>
      </c>
      <c r="T301" s="2">
        <v>90</v>
      </c>
      <c r="U301" s="5"/>
      <c r="V301" s="2"/>
      <c r="W301" s="2" t="s">
        <v>61</v>
      </c>
      <c r="X301" s="2" t="s">
        <v>61</v>
      </c>
      <c r="Y301" s="2"/>
      <c r="Z301" s="2"/>
      <c r="AA301" s="5"/>
      <c r="AB301" s="5"/>
      <c r="AC301" s="5"/>
      <c r="AD301" s="2">
        <v>12</v>
      </c>
      <c r="AE301" s="2">
        <v>4</v>
      </c>
      <c r="AF301" s="2">
        <v>12</v>
      </c>
      <c r="AG301" s="2">
        <v>-4</v>
      </c>
      <c r="AH301" s="2">
        <v>-2</v>
      </c>
      <c r="AI301" s="2">
        <v>-4</v>
      </c>
      <c r="AJ301" s="2" t="s">
        <v>835</v>
      </c>
      <c r="AK301" s="2"/>
      <c r="AL301" s="2" t="s">
        <v>253</v>
      </c>
      <c r="AM301" s="2" t="s">
        <v>274</v>
      </c>
      <c r="AN301" s="2">
        <v>5</v>
      </c>
      <c r="AO301" s="5"/>
      <c r="AP301" s="2">
        <v>5</v>
      </c>
      <c r="AQ301" s="2" t="s">
        <v>166</v>
      </c>
      <c r="AR301" s="2" t="s">
        <v>61</v>
      </c>
      <c r="AS301" s="2" t="s">
        <v>61</v>
      </c>
      <c r="AT301" s="2" t="s">
        <v>61</v>
      </c>
      <c r="AU301" s="5"/>
      <c r="AV301" s="2" t="b">
        <f t="shared" si="43"/>
        <v>1</v>
      </c>
      <c r="AX301" s="2" t="b">
        <v>1</v>
      </c>
      <c r="AY301" s="2" t="s">
        <v>121</v>
      </c>
      <c r="AZ301" s="2">
        <v>247</v>
      </c>
      <c r="BA301" s="2" t="s">
        <v>61</v>
      </c>
      <c r="BB301" s="2" t="b">
        <f>IF(RaceIgnoreSrc,TRUE,HRMM)</f>
        <v>1</v>
      </c>
      <c r="BC301" s="2"/>
      <c r="BD301" s="2" t="b">
        <f t="shared" si="44"/>
        <v>1</v>
      </c>
      <c r="BE301" s="11">
        <f t="shared" si="38"/>
        <v>205</v>
      </c>
      <c r="BF301" s="2">
        <f t="shared" si="39"/>
        <v>0</v>
      </c>
      <c r="BG301" s="12" t="str">
        <f t="shared" si="40"/>
        <v/>
      </c>
      <c r="BH301" s="1" t="str">
        <f t="shared" si="42"/>
        <v/>
      </c>
      <c r="BI301" s="1"/>
      <c r="BJ301" s="11" t="s">
        <v>1621</v>
      </c>
      <c r="BK301" s="2" t="s">
        <v>792</v>
      </c>
      <c r="BL301" s="2">
        <f>IF('Race Info'!$BK$124=$BK301,BL300+1,BL300)</f>
        <v>154</v>
      </c>
      <c r="BM301" s="12" t="str">
        <f t="shared" si="37"/>
        <v/>
      </c>
    </row>
    <row r="302" spans="1:71" ht="12.75" x14ac:dyDescent="0.2">
      <c r="A302" s="11" t="s">
        <v>1622</v>
      </c>
      <c r="B302" s="2"/>
      <c r="C302" s="2" t="s">
        <v>93</v>
      </c>
      <c r="D302" s="2" t="s">
        <v>253</v>
      </c>
      <c r="E302" s="2"/>
      <c r="F302" s="2">
        <v>10</v>
      </c>
      <c r="G302" s="2">
        <v>30</v>
      </c>
      <c r="H302" s="2"/>
      <c r="I302" s="2"/>
      <c r="J302" s="2"/>
      <c r="K302" s="2"/>
      <c r="L302" s="2"/>
      <c r="M302" s="2">
        <v>7</v>
      </c>
      <c r="N302" s="2" t="s">
        <v>449</v>
      </c>
      <c r="O302" s="2"/>
      <c r="P302" s="2" t="s">
        <v>61</v>
      </c>
      <c r="Q302" s="2"/>
      <c r="R302" s="2"/>
      <c r="S302" s="2" t="s">
        <v>115</v>
      </c>
      <c r="T302" s="2">
        <v>90</v>
      </c>
      <c r="U302" s="5"/>
      <c r="V302" s="2" t="s">
        <v>1623</v>
      </c>
      <c r="W302" s="2" t="s">
        <v>1342</v>
      </c>
      <c r="X302" s="2" t="s">
        <v>61</v>
      </c>
      <c r="Y302" s="2"/>
      <c r="Z302" s="2"/>
      <c r="AA302" s="5"/>
      <c r="AB302" s="5"/>
      <c r="AC302" s="5"/>
      <c r="AD302" s="2">
        <v>12</v>
      </c>
      <c r="AE302" s="2">
        <v>4</v>
      </c>
      <c r="AF302" s="2">
        <v>12</v>
      </c>
      <c r="AG302" s="2">
        <v>-4</v>
      </c>
      <c r="AH302" s="2">
        <v>-2</v>
      </c>
      <c r="AI302" s="2">
        <v>-2</v>
      </c>
      <c r="AJ302" s="2" t="s">
        <v>835</v>
      </c>
      <c r="AK302" s="2"/>
      <c r="AL302" s="2" t="s">
        <v>253</v>
      </c>
      <c r="AM302" s="2" t="s">
        <v>274</v>
      </c>
      <c r="AN302" s="2">
        <v>7</v>
      </c>
      <c r="AO302" s="5"/>
      <c r="AP302" s="2">
        <v>5</v>
      </c>
      <c r="AQ302" s="2" t="s">
        <v>166</v>
      </c>
      <c r="AR302" s="2" t="s">
        <v>61</v>
      </c>
      <c r="AS302" s="2" t="s">
        <v>61</v>
      </c>
      <c r="AT302" s="2" t="s">
        <v>61</v>
      </c>
      <c r="AU302" s="5"/>
      <c r="AV302" s="2" t="b">
        <f t="shared" si="43"/>
        <v>1</v>
      </c>
      <c r="AX302" s="2" t="b">
        <v>1</v>
      </c>
      <c r="AY302" s="2" t="s">
        <v>133</v>
      </c>
      <c r="AZ302" s="2">
        <v>178</v>
      </c>
      <c r="BA302" s="2" t="s">
        <v>61</v>
      </c>
      <c r="BB302" s="2" t="b">
        <f>IF(RaceIgnoreSrc,TRUE,HRMM3)</f>
        <v>1</v>
      </c>
      <c r="BC302" s="2"/>
      <c r="BD302" s="2" t="b">
        <f t="shared" si="44"/>
        <v>1</v>
      </c>
      <c r="BE302" s="11">
        <f t="shared" si="38"/>
        <v>206</v>
      </c>
      <c r="BF302" s="2">
        <f t="shared" si="39"/>
        <v>0</v>
      </c>
      <c r="BG302" s="12" t="str">
        <f t="shared" si="40"/>
        <v/>
      </c>
      <c r="BH302" s="1" t="str">
        <f t="shared" si="42"/>
        <v/>
      </c>
      <c r="BI302" s="1"/>
      <c r="BJ302" s="11" t="s">
        <v>1624</v>
      </c>
      <c r="BK302" s="2" t="s">
        <v>790</v>
      </c>
      <c r="BL302" s="2">
        <f>IF('Race Info'!$BK$124=$BK302,BL301+1,BL301)</f>
        <v>154</v>
      </c>
      <c r="BM302" s="12" t="str">
        <f t="shared" si="37"/>
        <v/>
      </c>
    </row>
    <row r="303" spans="1:71" ht="12.75" x14ac:dyDescent="0.2">
      <c r="A303" s="11" t="s">
        <v>1625</v>
      </c>
      <c r="B303" s="2"/>
      <c r="C303" s="2" t="s">
        <v>101</v>
      </c>
      <c r="D303" s="2" t="s">
        <v>400</v>
      </c>
      <c r="E303" s="2"/>
      <c r="F303" s="2"/>
      <c r="G303" s="2">
        <v>20</v>
      </c>
      <c r="H303" s="2"/>
      <c r="I303" s="2"/>
      <c r="J303" s="2"/>
      <c r="K303" s="2"/>
      <c r="L303" s="2"/>
      <c r="M303" s="2"/>
      <c r="N303" s="2"/>
      <c r="O303" s="2"/>
      <c r="P303" s="2" t="s">
        <v>1626</v>
      </c>
      <c r="Q303" s="2"/>
      <c r="R303" s="2"/>
      <c r="S303" s="2" t="s">
        <v>115</v>
      </c>
      <c r="T303" s="2">
        <v>120</v>
      </c>
      <c r="U303" s="5"/>
      <c r="V303" s="2"/>
      <c r="W303" s="2" t="s">
        <v>61</v>
      </c>
      <c r="X303" s="2" t="s">
        <v>731</v>
      </c>
      <c r="Y303" s="2"/>
      <c r="Z303" s="2"/>
      <c r="AA303" s="5"/>
      <c r="AB303" s="5"/>
      <c r="AC303" s="5"/>
      <c r="AD303" s="2">
        <v>-2</v>
      </c>
      <c r="AE303" s="2"/>
      <c r="AF303" s="2">
        <v>2</v>
      </c>
      <c r="AG303" s="2"/>
      <c r="AH303" s="2">
        <v>2</v>
      </c>
      <c r="AI303" s="2"/>
      <c r="AJ303" s="2" t="s">
        <v>218</v>
      </c>
      <c r="AK303" s="2"/>
      <c r="AL303" s="2" t="s">
        <v>495</v>
      </c>
      <c r="AM303" s="2" t="s">
        <v>153</v>
      </c>
      <c r="AN303" s="2"/>
      <c r="AO303" s="5"/>
      <c r="AP303" s="2">
        <v>1</v>
      </c>
      <c r="AQ303" s="2" t="s">
        <v>108</v>
      </c>
      <c r="AR303" s="2" t="s">
        <v>1627</v>
      </c>
      <c r="AS303" s="2" t="s">
        <v>1628</v>
      </c>
      <c r="AT303" s="2" t="s">
        <v>1629</v>
      </c>
      <c r="AU303" s="5"/>
      <c r="AV303" s="2" t="b">
        <f t="shared" si="43"/>
        <v>1</v>
      </c>
      <c r="AX303" s="2" t="b">
        <v>1</v>
      </c>
      <c r="AY303" s="2" t="s">
        <v>406</v>
      </c>
      <c r="AZ303" s="2">
        <v>158</v>
      </c>
      <c r="BA303" s="2" t="s">
        <v>61</v>
      </c>
      <c r="BB303" s="2" t="b">
        <f>IF(RaceIgnoreSrc,TRUE,HRFrost)</f>
        <v>1</v>
      </c>
      <c r="BC303" s="2"/>
      <c r="BD303" s="2" t="b">
        <f t="shared" si="44"/>
        <v>1</v>
      </c>
      <c r="BE303" s="11">
        <f t="shared" si="38"/>
        <v>207</v>
      </c>
      <c r="BF303" s="2">
        <f t="shared" si="39"/>
        <v>0</v>
      </c>
      <c r="BG303" s="12" t="str">
        <f t="shared" si="40"/>
        <v/>
      </c>
      <c r="BH303" s="1" t="str">
        <f t="shared" si="42"/>
        <v>Ray Of Frost (3/Day); Speak With Animals, Touch Of Fatigue</v>
      </c>
      <c r="BI303" s="1"/>
      <c r="BJ303" s="11" t="s">
        <v>1630</v>
      </c>
      <c r="BK303" s="2" t="s">
        <v>792</v>
      </c>
      <c r="BL303" s="2">
        <f>IF('Race Info'!$BK$124=$BK303,BL302+1,BL302)</f>
        <v>154</v>
      </c>
      <c r="BM303" s="12" t="str">
        <f t="shared" si="37"/>
        <v/>
      </c>
    </row>
    <row r="304" spans="1:71" ht="12.75" x14ac:dyDescent="0.2">
      <c r="A304" s="11" t="s">
        <v>1631</v>
      </c>
      <c r="B304" s="2"/>
      <c r="C304" s="2" t="s">
        <v>65</v>
      </c>
      <c r="D304" s="2" t="s">
        <v>66</v>
      </c>
      <c r="E304" s="2" t="s">
        <v>666</v>
      </c>
      <c r="F304" s="2">
        <v>4</v>
      </c>
      <c r="G304" s="2"/>
      <c r="H304" s="2"/>
      <c r="I304" s="2"/>
      <c r="J304" s="2">
        <v>30</v>
      </c>
      <c r="K304" s="2" t="str">
        <f>IF(FtImprovedFlight,"perfect","good")</f>
        <v>good</v>
      </c>
      <c r="L304" s="2"/>
      <c r="M304" s="2"/>
      <c r="N304" s="2" t="s">
        <v>1632</v>
      </c>
      <c r="O304" s="2"/>
      <c r="P304" s="2" t="s">
        <v>61</v>
      </c>
      <c r="Q304" s="2"/>
      <c r="R304" s="2"/>
      <c r="S304" s="2"/>
      <c r="T304" s="2">
        <v>60</v>
      </c>
      <c r="U304" s="5"/>
      <c r="V304" s="2"/>
      <c r="W304" s="2" t="s">
        <v>61</v>
      </c>
      <c r="X304" s="2" t="s">
        <v>61</v>
      </c>
      <c r="Y304" s="2"/>
      <c r="Z304" s="2"/>
      <c r="AA304" s="5"/>
      <c r="AB304" s="5"/>
      <c r="AC304" s="5"/>
      <c r="AD304" s="2"/>
      <c r="AE304" s="2">
        <v>2</v>
      </c>
      <c r="AF304" s="2">
        <v>2</v>
      </c>
      <c r="AG304" s="2">
        <v>4</v>
      </c>
      <c r="AH304" s="2">
        <v>4</v>
      </c>
      <c r="AI304" s="2">
        <v>4</v>
      </c>
      <c r="AJ304" s="2" t="s">
        <v>410</v>
      </c>
      <c r="AK304" s="2"/>
      <c r="AL304" s="2"/>
      <c r="AM304" s="2" t="s">
        <v>734</v>
      </c>
      <c r="AN304" s="2"/>
      <c r="AO304" s="5"/>
      <c r="AP304" s="2">
        <v>4</v>
      </c>
      <c r="AQ304" s="2" t="s">
        <v>1633</v>
      </c>
      <c r="AR304" s="2" t="s">
        <v>61</v>
      </c>
      <c r="AS304" s="2" t="s">
        <v>61</v>
      </c>
      <c r="AT304" s="2" t="s">
        <v>61</v>
      </c>
      <c r="AU304" s="5"/>
      <c r="AV304" s="2" t="b">
        <f t="shared" si="43"/>
        <v>1</v>
      </c>
      <c r="AX304" s="2" t="b">
        <v>1</v>
      </c>
      <c r="AY304" s="2" t="s">
        <v>239</v>
      </c>
      <c r="AZ304" s="2">
        <v>215</v>
      </c>
      <c r="BA304" s="2" t="s">
        <v>61</v>
      </c>
      <c r="BB304" s="2" t="b">
        <f>IF(RaceIgnoreSrc,TRUE,HRXPH)</f>
        <v>1</v>
      </c>
      <c r="BC304" s="2"/>
      <c r="BD304" s="2" t="b">
        <f t="shared" si="44"/>
        <v>1</v>
      </c>
      <c r="BE304" s="11">
        <f t="shared" si="38"/>
        <v>208</v>
      </c>
      <c r="BF304" s="2">
        <f t="shared" si="39"/>
        <v>0</v>
      </c>
      <c r="BG304" s="12" t="str">
        <f t="shared" si="40"/>
        <v/>
      </c>
      <c r="BH304" s="1" t="str">
        <f t="shared" si="42"/>
        <v/>
      </c>
      <c r="BI304" s="1"/>
      <c r="BJ304" s="11" t="s">
        <v>1634</v>
      </c>
      <c r="BK304" s="2" t="s">
        <v>792</v>
      </c>
      <c r="BL304" s="2">
        <f>IF('Race Info'!$BK$124=$BK304,BL303+1,BL303)</f>
        <v>154</v>
      </c>
      <c r="BM304" s="12" t="str">
        <f t="shared" si="37"/>
        <v/>
      </c>
    </row>
    <row r="305" spans="1:65" ht="12.75" x14ac:dyDescent="0.2">
      <c r="A305" s="11" t="s">
        <v>1635</v>
      </c>
      <c r="B305" s="2"/>
      <c r="C305" s="2" t="s">
        <v>65</v>
      </c>
      <c r="D305" s="2" t="s">
        <v>137</v>
      </c>
      <c r="E305" s="2" t="s">
        <v>90</v>
      </c>
      <c r="F305" s="2"/>
      <c r="G305" s="2">
        <v>30</v>
      </c>
      <c r="H305" s="2"/>
      <c r="I305" s="2"/>
      <c r="J305" s="2"/>
      <c r="K305" s="2"/>
      <c r="L305" s="2"/>
      <c r="M305" s="2"/>
      <c r="N305" s="2"/>
      <c r="O305" s="2"/>
      <c r="P305" s="2" t="s">
        <v>61</v>
      </c>
      <c r="Q305" s="2"/>
      <c r="R305" s="2"/>
      <c r="S305" s="2"/>
      <c r="T305" s="2">
        <v>60</v>
      </c>
      <c r="U305" s="5"/>
      <c r="V305" s="2"/>
      <c r="W305" s="2" t="s">
        <v>61</v>
      </c>
      <c r="X305" s="2" t="s">
        <v>61</v>
      </c>
      <c r="Y305" s="2"/>
      <c r="Z305" s="2"/>
      <c r="AA305" s="5"/>
      <c r="AB305" s="5"/>
      <c r="AC305" s="5"/>
      <c r="AD305" s="2"/>
      <c r="AE305" s="2"/>
      <c r="AF305" s="2"/>
      <c r="AG305" s="2"/>
      <c r="AH305" s="2"/>
      <c r="AI305" s="2"/>
      <c r="AJ305" s="2" t="s">
        <v>1617</v>
      </c>
      <c r="AK305" s="2"/>
      <c r="AL305" s="2" t="s">
        <v>151</v>
      </c>
      <c r="AM305" s="2" t="s">
        <v>1636</v>
      </c>
      <c r="AN305" s="2"/>
      <c r="AO305" s="5"/>
      <c r="AP305" s="2"/>
      <c r="AQ305" s="2" t="s">
        <v>153</v>
      </c>
      <c r="AR305" s="2" t="s">
        <v>154</v>
      </c>
      <c r="AS305" s="2" t="s">
        <v>1637</v>
      </c>
      <c r="AT305" s="2" t="s">
        <v>623</v>
      </c>
      <c r="AU305" s="5"/>
      <c r="AV305" s="2" t="b">
        <f t="shared" si="43"/>
        <v>1</v>
      </c>
      <c r="AX305" s="2" t="b">
        <v>1</v>
      </c>
      <c r="AY305" s="2" t="s">
        <v>87</v>
      </c>
      <c r="AZ305" s="2">
        <v>108</v>
      </c>
      <c r="BA305" s="2" t="s">
        <v>61</v>
      </c>
      <c r="BB305" s="2" t="b">
        <f>IF(RaceIgnoreSrc,TRUE,HRRoD)</f>
        <v>1</v>
      </c>
      <c r="BC305" s="2"/>
      <c r="BD305" s="2" t="b">
        <f t="shared" si="44"/>
        <v>1</v>
      </c>
      <c r="BE305" s="11">
        <f t="shared" si="38"/>
        <v>209</v>
      </c>
      <c r="BF305" s="2">
        <f t="shared" si="39"/>
        <v>0</v>
      </c>
      <c r="BG305" s="12" t="str">
        <f t="shared" si="40"/>
        <v/>
      </c>
      <c r="BH305" s="1" t="str">
        <f t="shared" si="42"/>
        <v/>
      </c>
      <c r="BI305" s="1"/>
      <c r="BJ305" s="11" t="s">
        <v>1638</v>
      </c>
      <c r="BK305" s="2" t="s">
        <v>792</v>
      </c>
      <c r="BL305" s="2">
        <f>IF('Race Info'!$BK$124=$BK305,BL304+1,BL304)</f>
        <v>154</v>
      </c>
      <c r="BM305" s="12" t="str">
        <f t="shared" si="37"/>
        <v/>
      </c>
    </row>
    <row r="306" spans="1:65" ht="12.75" x14ac:dyDescent="0.2">
      <c r="A306" s="11" t="s">
        <v>1639</v>
      </c>
      <c r="B306" s="2"/>
      <c r="C306" s="2" t="s">
        <v>93</v>
      </c>
      <c r="D306" s="2" t="s">
        <v>66</v>
      </c>
      <c r="E306" s="2"/>
      <c r="F306" s="2">
        <v>5</v>
      </c>
      <c r="G306" s="2">
        <v>30</v>
      </c>
      <c r="H306" s="2"/>
      <c r="I306" s="2"/>
      <c r="J306" s="2"/>
      <c r="K306" s="2"/>
      <c r="L306" s="2"/>
      <c r="M306" s="2">
        <v>4</v>
      </c>
      <c r="N306" s="2" t="s">
        <v>1640</v>
      </c>
      <c r="O306" s="2"/>
      <c r="P306" s="2" t="s">
        <v>61</v>
      </c>
      <c r="Q306" s="2"/>
      <c r="R306" s="2"/>
      <c r="S306" s="2"/>
      <c r="T306" s="2">
        <v>60</v>
      </c>
      <c r="U306" s="5"/>
      <c r="V306" s="2"/>
      <c r="W306" s="2" t="s">
        <v>61</v>
      </c>
      <c r="X306" s="2" t="s">
        <v>1069</v>
      </c>
      <c r="Y306" s="2"/>
      <c r="Z306" s="2"/>
      <c r="AA306" s="5"/>
      <c r="AB306" s="5"/>
      <c r="AC306" s="5"/>
      <c r="AD306" s="2">
        <v>10</v>
      </c>
      <c r="AE306" s="2">
        <v>2</v>
      </c>
      <c r="AF306" s="2">
        <v>6</v>
      </c>
      <c r="AG306" s="2">
        <v>-2</v>
      </c>
      <c r="AH306" s="2">
        <v>2</v>
      </c>
      <c r="AI306" s="2">
        <v>-4</v>
      </c>
      <c r="AJ306" s="2" t="s">
        <v>1641</v>
      </c>
      <c r="AK306" s="2"/>
      <c r="AL306" s="2" t="s">
        <v>1639</v>
      </c>
      <c r="AM306" s="2" t="s">
        <v>1642</v>
      </c>
      <c r="AN306" s="2">
        <v>4</v>
      </c>
      <c r="AO306" s="5"/>
      <c r="AP306" s="2">
        <v>2</v>
      </c>
      <c r="AQ306" s="2" t="s">
        <v>71</v>
      </c>
      <c r="AR306" s="2" t="s">
        <v>61</v>
      </c>
      <c r="AS306" s="2" t="s">
        <v>61</v>
      </c>
      <c r="AT306" s="2" t="s">
        <v>61</v>
      </c>
      <c r="AU306" s="5"/>
      <c r="AV306" s="2" t="b">
        <f t="shared" si="43"/>
        <v>1</v>
      </c>
      <c r="AX306" s="2" t="b">
        <v>1</v>
      </c>
      <c r="AY306" s="2" t="s">
        <v>316</v>
      </c>
      <c r="AZ306" s="2"/>
      <c r="BA306" s="2" t="s">
        <v>61</v>
      </c>
      <c r="BB306" s="2" t="b">
        <f>IF(RaceIgnoreSrc,TRUE,HRBoK)</f>
        <v>0</v>
      </c>
      <c r="BC306" s="2"/>
      <c r="BD306" s="2" t="b">
        <f t="shared" si="44"/>
        <v>0</v>
      </c>
      <c r="BE306" s="11">
        <f t="shared" si="38"/>
        <v>209</v>
      </c>
      <c r="BF306" s="2">
        <f t="shared" si="39"/>
        <v>0</v>
      </c>
      <c r="BG306" s="12" t="str">
        <f t="shared" si="40"/>
        <v/>
      </c>
      <c r="BH306" s="1" t="str">
        <f t="shared" si="42"/>
        <v/>
      </c>
      <c r="BI306" s="1"/>
      <c r="BJ306" s="11" t="s">
        <v>1643</v>
      </c>
      <c r="BK306" s="2" t="s">
        <v>792</v>
      </c>
      <c r="BL306" s="2">
        <f>IF('Race Info'!$BK$124=$BK306,BL305+1,BL305)</f>
        <v>154</v>
      </c>
      <c r="BM306" s="12" t="str">
        <f t="shared" si="37"/>
        <v/>
      </c>
    </row>
    <row r="307" spans="1:65" ht="12.75" x14ac:dyDescent="0.2">
      <c r="A307" s="11" t="s">
        <v>1644</v>
      </c>
      <c r="B307" s="2"/>
      <c r="C307" s="2" t="s">
        <v>65</v>
      </c>
      <c r="D307" s="2" t="s">
        <v>137</v>
      </c>
      <c r="E307" s="2"/>
      <c r="F307" s="2"/>
      <c r="G307" s="2">
        <v>30</v>
      </c>
      <c r="H307" s="2"/>
      <c r="I307" s="2">
        <v>20</v>
      </c>
      <c r="J307" s="2"/>
      <c r="K307" s="2"/>
      <c r="L307" s="2"/>
      <c r="M307" s="2"/>
      <c r="N307" s="2"/>
      <c r="O307" s="2"/>
      <c r="P307" s="2"/>
      <c r="Q307" s="2"/>
      <c r="R307" s="2"/>
      <c r="S307" s="2"/>
      <c r="T307" s="2"/>
      <c r="U307" s="5"/>
      <c r="V307" s="2"/>
      <c r="W307" s="2"/>
      <c r="X307" s="2"/>
      <c r="Y307" s="2"/>
      <c r="Z307" s="2"/>
      <c r="AA307" s="5"/>
      <c r="AB307" s="5"/>
      <c r="AC307" s="5"/>
      <c r="AD307" s="2"/>
      <c r="AE307" s="2"/>
      <c r="AF307" s="2"/>
      <c r="AG307" s="2"/>
      <c r="AH307" s="2"/>
      <c r="AI307" s="2"/>
      <c r="AJ307" s="2" t="s">
        <v>1645</v>
      </c>
      <c r="AK307" s="2"/>
      <c r="AL307" s="2" t="s">
        <v>1646</v>
      </c>
      <c r="AM307" s="2" t="s">
        <v>1647</v>
      </c>
      <c r="AN307" s="2"/>
      <c r="AO307" s="5"/>
      <c r="AP307" s="2"/>
      <c r="AQ307" s="2" t="s">
        <v>1648</v>
      </c>
      <c r="AR307" s="2" t="s">
        <v>307</v>
      </c>
      <c r="AS307" s="2" t="s">
        <v>1649</v>
      </c>
      <c r="AT307" s="2" t="s">
        <v>1650</v>
      </c>
      <c r="AU307" s="5"/>
      <c r="AV307" s="2" t="b">
        <f t="shared" si="43"/>
        <v>1</v>
      </c>
      <c r="AX307" s="2" t="b">
        <v>0</v>
      </c>
      <c r="AY307" s="2" t="s">
        <v>950</v>
      </c>
      <c r="AZ307" s="2">
        <v>15</v>
      </c>
      <c r="BA307" s="2"/>
      <c r="BB307" s="2" t="b">
        <f>IF(RaceIgnoreSrc,TRUE,HROA)</f>
        <v>0</v>
      </c>
      <c r="BC307" s="2"/>
      <c r="BD307" s="2" t="b">
        <f t="shared" si="44"/>
        <v>0</v>
      </c>
      <c r="BE307" s="11">
        <f t="shared" si="38"/>
        <v>209</v>
      </c>
      <c r="BF307" s="2">
        <f t="shared" si="39"/>
        <v>0</v>
      </c>
      <c r="BG307" s="12" t="str">
        <f t="shared" si="40"/>
        <v/>
      </c>
      <c r="BH307" s="1" t="str">
        <f t="shared" si="42"/>
        <v/>
      </c>
      <c r="BI307" s="1"/>
      <c r="BJ307" s="11" t="s">
        <v>1651</v>
      </c>
      <c r="BK307" s="2" t="s">
        <v>851</v>
      </c>
      <c r="BL307" s="2">
        <f>IF('Race Info'!$BK$124=$BK307,BL306+1,BL306)</f>
        <v>154</v>
      </c>
      <c r="BM307" s="12" t="str">
        <f t="shared" si="37"/>
        <v/>
      </c>
    </row>
    <row r="308" spans="1:65" ht="12.75" x14ac:dyDescent="0.2">
      <c r="A308" s="11" t="s">
        <v>1652</v>
      </c>
      <c r="B308" s="2"/>
      <c r="C308" s="2" t="s">
        <v>65</v>
      </c>
      <c r="D308" s="2" t="s">
        <v>137</v>
      </c>
      <c r="E308" s="2" t="s">
        <v>217</v>
      </c>
      <c r="F308" s="2">
        <f>1+1*(MCCell&gt;1)+1*(MCCell&gt;3)</f>
        <v>1</v>
      </c>
      <c r="G308" s="2">
        <v>40</v>
      </c>
      <c r="H308" s="2"/>
      <c r="I308" s="2"/>
      <c r="J308" s="2"/>
      <c r="K308" s="2"/>
      <c r="L308" s="2"/>
      <c r="M308" s="2">
        <f>1+1*(MCCell&gt;2)+1*(MCCell&gt;4)</f>
        <v>1</v>
      </c>
      <c r="N308" s="2"/>
      <c r="O308" s="2"/>
      <c r="P308" s="2" t="s">
        <v>61</v>
      </c>
      <c r="Q308" s="2"/>
      <c r="R308" s="2"/>
      <c r="S308" s="2"/>
      <c r="T308" s="2">
        <v>60</v>
      </c>
      <c r="U308" s="5"/>
      <c r="V308" s="2"/>
      <c r="W308" s="2" t="s">
        <v>61</v>
      </c>
      <c r="X308" s="2" t="s">
        <v>61</v>
      </c>
      <c r="Y308" s="2"/>
      <c r="Z308" s="2"/>
      <c r="AA308" s="5"/>
      <c r="AB308" s="5"/>
      <c r="AC308" s="5"/>
      <c r="AD308" s="2">
        <f>2+2*(MCCell&gt;4)</f>
        <v>2</v>
      </c>
      <c r="AE308" s="2">
        <f>2*(MCCell&gt;1)+2*(MCCell&gt;3)</f>
        <v>0</v>
      </c>
      <c r="AF308" s="2">
        <f>2*(MCCell&gt;2)</f>
        <v>0</v>
      </c>
      <c r="AG308" s="2">
        <v>-4</v>
      </c>
      <c r="AH308" s="2"/>
      <c r="AI308" s="2"/>
      <c r="AJ308" s="2" t="s">
        <v>1653</v>
      </c>
      <c r="AK308" s="2" t="str">
        <f>IF(MCCell&gt;4,"Run, Sneak Attack",IF(MCCell&gt;1,"Run",""))</f>
        <v/>
      </c>
      <c r="AL308" s="2" t="s">
        <v>927</v>
      </c>
      <c r="AM308" s="2" t="s">
        <v>1654</v>
      </c>
      <c r="AN308" s="2">
        <f>1*(MCCell&gt;2)</f>
        <v>0</v>
      </c>
      <c r="AO308" s="5"/>
      <c r="AP308" s="2">
        <f>1+1*(MCCell&gt;2)</f>
        <v>1</v>
      </c>
      <c r="AQ308" s="2" t="s">
        <v>1655</v>
      </c>
      <c r="AR308" s="2" t="s">
        <v>61</v>
      </c>
      <c r="AS308" s="2" t="s">
        <v>61</v>
      </c>
      <c r="AT308" s="2" t="s">
        <v>61</v>
      </c>
      <c r="AU308" s="5"/>
      <c r="AV308" s="2" t="b">
        <f t="shared" si="43"/>
        <v>1</v>
      </c>
      <c r="AX308" s="2" t="b">
        <v>1</v>
      </c>
      <c r="AY308" s="2" t="s">
        <v>1517</v>
      </c>
      <c r="AZ308" s="2"/>
      <c r="BA308" s="2" t="s">
        <v>61</v>
      </c>
      <c r="BB308" s="2" t="b">
        <f>IF(RaceIgnoreSrc,TRUE,HRMM4)</f>
        <v>1</v>
      </c>
      <c r="BC308" s="2"/>
      <c r="BD308" s="2" t="b">
        <f t="shared" si="44"/>
        <v>1</v>
      </c>
      <c r="BE308" s="11">
        <f t="shared" si="38"/>
        <v>210</v>
      </c>
      <c r="BF308" s="2">
        <f t="shared" si="39"/>
        <v>0</v>
      </c>
      <c r="BG308" s="12" t="str">
        <f t="shared" si="40"/>
        <v/>
      </c>
      <c r="BH308" s="1" t="str">
        <f t="shared" si="42"/>
        <v/>
      </c>
      <c r="BI308" s="1"/>
      <c r="BJ308" s="11" t="s">
        <v>1656</v>
      </c>
      <c r="BK308" s="2" t="s">
        <v>792</v>
      </c>
      <c r="BL308" s="2">
        <f>IF('Race Info'!$BK$124=$BK308,BL307+1,BL307)</f>
        <v>154</v>
      </c>
      <c r="BM308" s="12" t="str">
        <f t="shared" si="37"/>
        <v/>
      </c>
    </row>
    <row r="309" spans="1:65" ht="12.75" x14ac:dyDescent="0.2">
      <c r="A309" s="11" t="s">
        <v>1657</v>
      </c>
      <c r="B309" s="2"/>
      <c r="C309" s="2" t="s">
        <v>65</v>
      </c>
      <c r="D309" s="2" t="s">
        <v>492</v>
      </c>
      <c r="E309" s="2" t="s">
        <v>669</v>
      </c>
      <c r="F309" s="2"/>
      <c r="G309" s="2">
        <v>30</v>
      </c>
      <c r="H309" s="2"/>
      <c r="I309" s="2"/>
      <c r="J309" s="2"/>
      <c r="K309" s="2"/>
      <c r="L309" s="2"/>
      <c r="M309" s="2"/>
      <c r="N309" s="2" t="s">
        <v>752</v>
      </c>
      <c r="O309" s="2"/>
      <c r="P309" s="2" t="s">
        <v>61</v>
      </c>
      <c r="Q309" s="2"/>
      <c r="R309" s="2"/>
      <c r="S309" s="2"/>
      <c r="T309" s="2"/>
      <c r="U309" s="5"/>
      <c r="V309" s="2"/>
      <c r="W309" s="2" t="s">
        <v>61</v>
      </c>
      <c r="X309" s="2" t="s">
        <v>61</v>
      </c>
      <c r="Y309" s="2"/>
      <c r="Z309" s="2"/>
      <c r="AA309" s="5"/>
      <c r="AB309" s="5"/>
      <c r="AC309" s="5"/>
      <c r="AD309" s="2"/>
      <c r="AE309" s="2"/>
      <c r="AF309" s="2">
        <v>2</v>
      </c>
      <c r="AG309" s="2"/>
      <c r="AH309" s="2">
        <v>-2</v>
      </c>
      <c r="AI309" s="2">
        <v>-2</v>
      </c>
      <c r="AJ309" s="2"/>
      <c r="AK309" s="2"/>
      <c r="AL309" s="2" t="s">
        <v>151</v>
      </c>
      <c r="AM309" s="2" t="s">
        <v>734</v>
      </c>
      <c r="AN309" s="2"/>
      <c r="AO309" s="5"/>
      <c r="AP309" s="2"/>
      <c r="AQ309" s="2" t="s">
        <v>166</v>
      </c>
      <c r="AR309" s="2" t="s">
        <v>1658</v>
      </c>
      <c r="AS309" s="2" t="s">
        <v>1659</v>
      </c>
      <c r="AT309" s="2" t="s">
        <v>1660</v>
      </c>
      <c r="AU309" s="5"/>
      <c r="AV309" s="2" t="b">
        <f t="shared" si="43"/>
        <v>1</v>
      </c>
      <c r="AX309" s="2" t="b">
        <v>1</v>
      </c>
      <c r="AY309" s="2" t="s">
        <v>133</v>
      </c>
      <c r="AZ309" s="2">
        <v>190</v>
      </c>
      <c r="BA309" s="2" t="s">
        <v>323</v>
      </c>
      <c r="BB309" s="2" t="b">
        <f>IF(RaceIgnoreSrc,TRUE,OR(HRMM3,HRECS))</f>
        <v>1</v>
      </c>
      <c r="BC309" s="2"/>
      <c r="BD309" s="2" t="b">
        <f t="shared" si="44"/>
        <v>1</v>
      </c>
      <c r="BE309" s="11">
        <f t="shared" si="38"/>
        <v>211</v>
      </c>
      <c r="BF309" s="2">
        <f t="shared" si="39"/>
        <v>0</v>
      </c>
      <c r="BG309" s="12" t="str">
        <f t="shared" si="40"/>
        <v/>
      </c>
      <c r="BH309" s="1" t="str">
        <f t="shared" si="42"/>
        <v/>
      </c>
      <c r="BI309" s="1"/>
      <c r="BJ309" s="11" t="s">
        <v>1661</v>
      </c>
      <c r="BK309" s="2" t="s">
        <v>792</v>
      </c>
      <c r="BL309" s="2">
        <f>IF('Race Info'!$BK$124=$BK309,BL308+1,BL308)</f>
        <v>154</v>
      </c>
      <c r="BM309" s="12" t="str">
        <f t="shared" si="37"/>
        <v/>
      </c>
    </row>
    <row r="310" spans="1:65" ht="12.75" x14ac:dyDescent="0.2">
      <c r="A310" s="11" t="s">
        <v>1662</v>
      </c>
      <c r="B310" s="2"/>
      <c r="C310" s="2" t="s">
        <v>93</v>
      </c>
      <c r="D310" s="2" t="s">
        <v>492</v>
      </c>
      <c r="E310" s="2" t="s">
        <v>669</v>
      </c>
      <c r="F310" s="2">
        <v>4</v>
      </c>
      <c r="G310" s="2">
        <v>30</v>
      </c>
      <c r="H310" s="2"/>
      <c r="I310" s="2"/>
      <c r="J310" s="2"/>
      <c r="K310" s="2"/>
      <c r="L310" s="2"/>
      <c r="M310" s="2"/>
      <c r="N310" s="2" t="s">
        <v>1663</v>
      </c>
      <c r="O310" s="2"/>
      <c r="P310" s="2" t="s">
        <v>61</v>
      </c>
      <c r="Q310" s="2"/>
      <c r="R310" s="2"/>
      <c r="S310" s="2"/>
      <c r="T310" s="2"/>
      <c r="U310" s="5"/>
      <c r="V310" s="2"/>
      <c r="W310" s="2" t="s">
        <v>61</v>
      </c>
      <c r="X310" s="2" t="s">
        <v>61</v>
      </c>
      <c r="Y310" s="2"/>
      <c r="Z310" s="2"/>
      <c r="AA310" s="5"/>
      <c r="AB310" s="5"/>
      <c r="AC310" s="5"/>
      <c r="AD310" s="2">
        <v>10</v>
      </c>
      <c r="AE310" s="2"/>
      <c r="AF310" s="2">
        <v>10</v>
      </c>
      <c r="AG310" s="2">
        <v>-6</v>
      </c>
      <c r="AH310" s="2">
        <v>-4</v>
      </c>
      <c r="AI310" s="2">
        <v>-8</v>
      </c>
      <c r="AJ310" s="2" t="s">
        <v>1664</v>
      </c>
      <c r="AK310" s="2" t="s">
        <v>1665</v>
      </c>
      <c r="AL310" s="2" t="s">
        <v>151</v>
      </c>
      <c r="AM310" s="2"/>
      <c r="AN310" s="2">
        <v>5</v>
      </c>
      <c r="AO310" s="5"/>
      <c r="AP310" s="2">
        <v>4</v>
      </c>
      <c r="AQ310" s="2" t="s">
        <v>166</v>
      </c>
      <c r="AR310" s="2" t="s">
        <v>61</v>
      </c>
      <c r="AS310" s="2" t="s">
        <v>61</v>
      </c>
      <c r="AT310" s="2" t="s">
        <v>61</v>
      </c>
      <c r="AU310" s="5"/>
      <c r="AV310" s="2" t="b">
        <f t="shared" si="43"/>
        <v>1</v>
      </c>
      <c r="AX310" s="2" t="b">
        <v>1</v>
      </c>
      <c r="AY310" s="2" t="s">
        <v>133</v>
      </c>
      <c r="AZ310" s="2">
        <v>191</v>
      </c>
      <c r="BA310" s="2" t="s">
        <v>61</v>
      </c>
      <c r="BB310" s="2" t="b">
        <f>IF(RaceIgnoreSrc,TRUE,HRMM3)</f>
        <v>1</v>
      </c>
      <c r="BC310" s="2"/>
      <c r="BD310" s="2" t="b">
        <f t="shared" si="44"/>
        <v>1</v>
      </c>
      <c r="BE310" s="11">
        <f t="shared" si="38"/>
        <v>212</v>
      </c>
      <c r="BF310" s="2">
        <f t="shared" si="39"/>
        <v>0</v>
      </c>
      <c r="BG310" s="12" t="str">
        <f t="shared" si="40"/>
        <v/>
      </c>
      <c r="BH310" s="1" t="str">
        <f t="shared" si="42"/>
        <v/>
      </c>
      <c r="BI310" s="1"/>
      <c r="BJ310" s="11" t="s">
        <v>1666</v>
      </c>
      <c r="BK310" s="2" t="s">
        <v>792</v>
      </c>
      <c r="BL310" s="2">
        <f>IF('Race Info'!$BK$124=$BK310,BL309+1,BL309)</f>
        <v>154</v>
      </c>
      <c r="BM310" s="12" t="str">
        <f t="shared" si="37"/>
        <v/>
      </c>
    </row>
    <row r="311" spans="1:65" ht="12.75" x14ac:dyDescent="0.2">
      <c r="A311" s="11" t="s">
        <v>1667</v>
      </c>
      <c r="B311" s="2"/>
      <c r="C311" s="2" t="s">
        <v>101</v>
      </c>
      <c r="D311" s="2" t="s">
        <v>492</v>
      </c>
      <c r="E311" s="2" t="s">
        <v>669</v>
      </c>
      <c r="F311" s="2"/>
      <c r="G311" s="2">
        <v>20</v>
      </c>
      <c r="H311" s="2"/>
      <c r="I311" s="2"/>
      <c r="J311" s="2"/>
      <c r="K311" s="2"/>
      <c r="L311" s="2"/>
      <c r="M311" s="2"/>
      <c r="N311" s="2"/>
      <c r="O311" s="2"/>
      <c r="P311" s="2" t="s">
        <v>61</v>
      </c>
      <c r="Q311" s="2"/>
      <c r="R311" s="2"/>
      <c r="S311" s="2"/>
      <c r="T311" s="2"/>
      <c r="U311" s="5"/>
      <c r="V311" s="2"/>
      <c r="W311" s="2" t="s">
        <v>61</v>
      </c>
      <c r="X311" s="2" t="s">
        <v>61</v>
      </c>
      <c r="Y311" s="2"/>
      <c r="Z311" s="2"/>
      <c r="AA311" s="5"/>
      <c r="AB311" s="5"/>
      <c r="AC311" s="5"/>
      <c r="AD311" s="2">
        <v>-2</v>
      </c>
      <c r="AE311" s="2">
        <v>2</v>
      </c>
      <c r="AF311" s="2"/>
      <c r="AG311" s="2"/>
      <c r="AH311" s="2">
        <v>-2</v>
      </c>
      <c r="AI311" s="2">
        <v>-2</v>
      </c>
      <c r="AJ311" s="2" t="s">
        <v>1668</v>
      </c>
      <c r="AK311" s="2"/>
      <c r="AL311" s="2" t="s">
        <v>151</v>
      </c>
      <c r="AM311" s="2"/>
      <c r="AN311" s="2"/>
      <c r="AO311" s="5"/>
      <c r="AP311" s="2"/>
      <c r="AQ311" s="2" t="s">
        <v>140</v>
      </c>
      <c r="AR311" s="2" t="s">
        <v>61</v>
      </c>
      <c r="AS311" s="2" t="s">
        <v>61</v>
      </c>
      <c r="AT311" s="2" t="s">
        <v>61</v>
      </c>
      <c r="AU311" s="5"/>
      <c r="AV311" s="2" t="b">
        <f t="shared" si="43"/>
        <v>1</v>
      </c>
      <c r="AX311" s="2" t="b">
        <v>1</v>
      </c>
      <c r="AY311" s="2" t="s">
        <v>133</v>
      </c>
      <c r="AZ311" s="2">
        <v>193</v>
      </c>
      <c r="BA311" s="2" t="s">
        <v>61</v>
      </c>
      <c r="BB311" s="2" t="b">
        <f>IF(RaceIgnoreSrc,TRUE,HRMM3)</f>
        <v>1</v>
      </c>
      <c r="BC311" s="2"/>
      <c r="BD311" s="2" t="b">
        <f t="shared" si="44"/>
        <v>1</v>
      </c>
      <c r="BE311" s="11">
        <f t="shared" si="38"/>
        <v>213</v>
      </c>
      <c r="BF311" s="2">
        <f t="shared" si="39"/>
        <v>0</v>
      </c>
      <c r="BG311" s="12" t="str">
        <f t="shared" si="40"/>
        <v/>
      </c>
      <c r="BH311" s="1" t="str">
        <f t="shared" si="42"/>
        <v/>
      </c>
      <c r="BI311" s="1"/>
      <c r="BJ311" s="11" t="s">
        <v>1669</v>
      </c>
      <c r="BK311" s="2" t="s">
        <v>785</v>
      </c>
      <c r="BL311" s="2">
        <f>IF('Race Info'!$BK$124=$BK311,BL310+1,BL310)</f>
        <v>154</v>
      </c>
      <c r="BM311" s="12" t="str">
        <f t="shared" si="37"/>
        <v/>
      </c>
    </row>
    <row r="312" spans="1:65" ht="13.15" customHeight="1" x14ac:dyDescent="0.2">
      <c r="A312" s="11" t="s">
        <v>1670</v>
      </c>
      <c r="B312" s="2"/>
      <c r="C312" s="2" t="s">
        <v>93</v>
      </c>
      <c r="D312" s="2" t="s">
        <v>66</v>
      </c>
      <c r="E312" s="2"/>
      <c r="F312" s="2">
        <v>5</v>
      </c>
      <c r="G312" s="2">
        <v>40</v>
      </c>
      <c r="H312" s="2"/>
      <c r="I312" s="2"/>
      <c r="J312" s="2"/>
      <c r="K312" s="2"/>
      <c r="L312" s="2"/>
      <c r="M312" s="2">
        <v>4</v>
      </c>
      <c r="N312" s="2" t="s">
        <v>1196</v>
      </c>
      <c r="O312" s="2"/>
      <c r="P312" s="2" t="s">
        <v>61</v>
      </c>
      <c r="Q312" s="2"/>
      <c r="R312" s="2"/>
      <c r="S312" s="2"/>
      <c r="T312" s="2">
        <v>60</v>
      </c>
      <c r="U312" s="5"/>
      <c r="V312" s="2"/>
      <c r="W312" s="2" t="s">
        <v>61</v>
      </c>
      <c r="X312" s="2" t="s">
        <v>61</v>
      </c>
      <c r="Y312" s="2"/>
      <c r="Z312" s="2"/>
      <c r="AA312" s="5"/>
      <c r="AB312" s="5"/>
      <c r="AC312" s="5"/>
      <c r="AD312" s="2">
        <v>8</v>
      </c>
      <c r="AE312" s="2">
        <v>2</v>
      </c>
      <c r="AF312" s="2">
        <v>2</v>
      </c>
      <c r="AG312" s="2"/>
      <c r="AH312" s="2"/>
      <c r="AI312" s="2">
        <v>-2</v>
      </c>
      <c r="AJ312" s="2" t="s">
        <v>1671</v>
      </c>
      <c r="AK312" s="2"/>
      <c r="AL312" s="2" t="s">
        <v>1672</v>
      </c>
      <c r="AM312" s="2" t="s">
        <v>342</v>
      </c>
      <c r="AN312" s="2"/>
      <c r="AO312" s="5"/>
      <c r="AP312" s="2">
        <v>3</v>
      </c>
      <c r="AQ312" s="2" t="s">
        <v>186</v>
      </c>
      <c r="AR312" s="2" t="s">
        <v>61</v>
      </c>
      <c r="AS312" s="2" t="s">
        <v>61</v>
      </c>
      <c r="AT312" s="2" t="s">
        <v>61</v>
      </c>
      <c r="AU312" s="5"/>
      <c r="AV312" s="2" t="b">
        <f t="shared" si="43"/>
        <v>1</v>
      </c>
      <c r="AX312" s="2" t="b">
        <v>1</v>
      </c>
      <c r="AY312" s="2" t="s">
        <v>72</v>
      </c>
      <c r="AZ312" s="2"/>
      <c r="BA312" s="2" t="s">
        <v>73</v>
      </c>
      <c r="BB312" s="2" t="b">
        <f>IF(RaceIgnoreSrc,TRUE,HRRoF)</f>
        <v>0</v>
      </c>
      <c r="BC312" s="2"/>
      <c r="BD312" s="2" t="b">
        <f t="shared" si="44"/>
        <v>0</v>
      </c>
      <c r="BE312" s="11">
        <f t="shared" si="38"/>
        <v>213</v>
      </c>
      <c r="BF312" s="2">
        <f t="shared" si="39"/>
        <v>0</v>
      </c>
      <c r="BG312" s="12" t="str">
        <f t="shared" si="40"/>
        <v/>
      </c>
      <c r="BH312" s="1" t="str">
        <f t="shared" si="42"/>
        <v/>
      </c>
      <c r="BI312" s="1"/>
      <c r="BJ312" s="11" t="s">
        <v>1673</v>
      </c>
      <c r="BK312" s="2" t="s">
        <v>785</v>
      </c>
      <c r="BL312" s="2">
        <f>IF('Race Info'!$BK$124=$BK312,BL311+1,BL311)</f>
        <v>154</v>
      </c>
      <c r="BM312" s="12" t="str">
        <f t="shared" si="37"/>
        <v/>
      </c>
    </row>
    <row r="313" spans="1:65" ht="13.15" customHeight="1" x14ac:dyDescent="0.2">
      <c r="A313" s="11" t="s">
        <v>1674</v>
      </c>
      <c r="B313" s="2"/>
      <c r="C313" s="2" t="s">
        <v>65</v>
      </c>
      <c r="D313" s="2" t="s">
        <v>77</v>
      </c>
      <c r="E313" s="2" t="s">
        <v>207</v>
      </c>
      <c r="F313" s="2"/>
      <c r="G313" s="2">
        <v>20</v>
      </c>
      <c r="H313" s="2">
        <v>10</v>
      </c>
      <c r="I313" s="2"/>
      <c r="J313" s="2"/>
      <c r="K313" s="2"/>
      <c r="L313" s="2"/>
      <c r="M313" s="2"/>
      <c r="N313" s="2" t="s">
        <v>1196</v>
      </c>
      <c r="O313" s="2"/>
      <c r="P313" s="2" t="s">
        <v>61</v>
      </c>
      <c r="Q313" s="2"/>
      <c r="R313" s="2"/>
      <c r="S313" s="2"/>
      <c r="T313" s="2"/>
      <c r="U313" s="5"/>
      <c r="V313" s="2"/>
      <c r="W313" s="2" t="s">
        <v>61</v>
      </c>
      <c r="X313" s="2" t="s">
        <v>61</v>
      </c>
      <c r="Y313" s="2"/>
      <c r="Z313" s="2"/>
      <c r="AA313" s="5"/>
      <c r="AB313" s="5"/>
      <c r="AC313" s="5"/>
      <c r="AD313" s="2"/>
      <c r="AE313" s="2">
        <v>-2</v>
      </c>
      <c r="AF313" s="2">
        <v>4</v>
      </c>
      <c r="AG313" s="2"/>
      <c r="AH313" s="2"/>
      <c r="AI313" s="2">
        <v>-2</v>
      </c>
      <c r="AJ313" s="2"/>
      <c r="AK313" s="2"/>
      <c r="AL313" s="2" t="s">
        <v>508</v>
      </c>
      <c r="AM313" s="2" t="s">
        <v>1675</v>
      </c>
      <c r="AN313" s="2"/>
      <c r="AO313" s="5"/>
      <c r="AP313" s="2">
        <v>1</v>
      </c>
      <c r="AQ313" s="2" t="s">
        <v>186</v>
      </c>
      <c r="AR313" s="2" t="s">
        <v>1676</v>
      </c>
      <c r="AS313" s="2" t="s">
        <v>1677</v>
      </c>
      <c r="AT313" s="2" t="s">
        <v>1678</v>
      </c>
      <c r="AU313" s="5"/>
      <c r="AV313" s="2" t="b">
        <f t="shared" si="43"/>
        <v>1</v>
      </c>
      <c r="AX313" s="2" t="b">
        <v>1</v>
      </c>
      <c r="AY313" s="2" t="s">
        <v>213</v>
      </c>
      <c r="AZ313" s="2"/>
      <c r="BA313" s="2" t="s">
        <v>61</v>
      </c>
      <c r="BB313" s="2" t="b">
        <f>IF(RaceIgnoreSrc,TRUE,HRPlH)</f>
        <v>1</v>
      </c>
      <c r="BC313" s="2"/>
      <c r="BD313" s="2" t="b">
        <f t="shared" si="44"/>
        <v>1</v>
      </c>
      <c r="BE313" s="11">
        <f t="shared" si="38"/>
        <v>214</v>
      </c>
      <c r="BF313" s="2">
        <f t="shared" si="39"/>
        <v>0</v>
      </c>
      <c r="BG313" s="12" t="str">
        <f t="shared" si="40"/>
        <v/>
      </c>
      <c r="BH313" s="1" t="str">
        <f t="shared" si="42"/>
        <v/>
      </c>
      <c r="BI313" s="1"/>
      <c r="BJ313" s="11" t="s">
        <v>1679</v>
      </c>
      <c r="BK313" s="2" t="s">
        <v>790</v>
      </c>
      <c r="BL313" s="2">
        <f>IF('Race Info'!$BK$124=$BK313,BL312+1,BL312)</f>
        <v>154</v>
      </c>
      <c r="BM313" s="12" t="str">
        <f t="shared" si="37"/>
        <v/>
      </c>
    </row>
    <row r="314" spans="1:65" ht="13.15" customHeight="1" x14ac:dyDescent="0.2">
      <c r="A314" s="11" t="s">
        <v>1680</v>
      </c>
      <c r="B314" s="2"/>
      <c r="C314" s="2" t="s">
        <v>101</v>
      </c>
      <c r="D314" s="2" t="s">
        <v>77</v>
      </c>
      <c r="E314" s="2" t="s">
        <v>207</v>
      </c>
      <c r="F314" s="2">
        <v>2</v>
      </c>
      <c r="G314" s="2">
        <v>10</v>
      </c>
      <c r="H314" s="2"/>
      <c r="I314" s="2">
        <v>10</v>
      </c>
      <c r="J314" s="2">
        <v>40</v>
      </c>
      <c r="K314" s="2" t="str">
        <f>IF(FtImprovedFlight,"perfect","good")</f>
        <v>good</v>
      </c>
      <c r="L314" s="2"/>
      <c r="M314" s="2"/>
      <c r="N314" s="2" t="s">
        <v>1681</v>
      </c>
      <c r="O314" s="2"/>
      <c r="P314" s="2" t="s">
        <v>61</v>
      </c>
      <c r="Q314" s="2"/>
      <c r="R314" s="2"/>
      <c r="S314" s="2"/>
      <c r="T314" s="2"/>
      <c r="U314" s="5"/>
      <c r="V314" s="2"/>
      <c r="W314" s="2" t="s">
        <v>61</v>
      </c>
      <c r="X314" s="2" t="s">
        <v>61</v>
      </c>
      <c r="Y314" s="2"/>
      <c r="Z314" s="2"/>
      <c r="AA314" s="5"/>
      <c r="AB314" s="5"/>
      <c r="AC314" s="5"/>
      <c r="AD314" s="2">
        <v>2</v>
      </c>
      <c r="AE314" s="2">
        <v>4</v>
      </c>
      <c r="AF314" s="2"/>
      <c r="AG314" s="2">
        <v>-2</v>
      </c>
      <c r="AH314" s="2">
        <v>2</v>
      </c>
      <c r="AI314" s="2">
        <v>-4</v>
      </c>
      <c r="AJ314" s="2" t="s">
        <v>1682</v>
      </c>
      <c r="AK314" s="2" t="s">
        <v>1683</v>
      </c>
      <c r="AL314" s="2" t="s">
        <v>1684</v>
      </c>
      <c r="AM314" s="2" t="s">
        <v>1685</v>
      </c>
      <c r="AN314" s="2">
        <v>1</v>
      </c>
      <c r="AO314" s="5"/>
      <c r="AP314" s="2">
        <v>2</v>
      </c>
      <c r="AQ314" s="2" t="s">
        <v>71</v>
      </c>
      <c r="AR314" s="2" t="s">
        <v>61</v>
      </c>
      <c r="AS314" s="2" t="s">
        <v>61</v>
      </c>
      <c r="AT314" s="2" t="s">
        <v>61</v>
      </c>
      <c r="AU314" s="5"/>
      <c r="AV314" s="2" t="b">
        <f t="shared" si="43"/>
        <v>1</v>
      </c>
      <c r="AX314" s="2" t="b">
        <v>1</v>
      </c>
      <c r="AY314" s="2" t="s">
        <v>1517</v>
      </c>
      <c r="AZ314" s="2"/>
      <c r="BA314" s="2" t="s">
        <v>61</v>
      </c>
      <c r="BB314" s="2" t="b">
        <f>IF(RaceIgnoreSrc,TRUE,HRMM4)</f>
        <v>1</v>
      </c>
      <c r="BC314" s="2"/>
      <c r="BD314" s="2" t="b">
        <f t="shared" si="44"/>
        <v>1</v>
      </c>
      <c r="BE314" s="11">
        <f t="shared" si="38"/>
        <v>215</v>
      </c>
      <c r="BF314" s="2">
        <f t="shared" si="39"/>
        <v>0</v>
      </c>
      <c r="BG314" s="12" t="str">
        <f t="shared" si="40"/>
        <v/>
      </c>
      <c r="BH314" s="1" t="str">
        <f t="shared" si="42"/>
        <v/>
      </c>
      <c r="BI314" s="1"/>
      <c r="BJ314" s="11" t="s">
        <v>1686</v>
      </c>
      <c r="BK314" s="2" t="s">
        <v>785</v>
      </c>
      <c r="BL314" s="2">
        <f>IF('Race Info'!$BK$124=$BK314,BL313+1,BL313)</f>
        <v>154</v>
      </c>
      <c r="BM314" s="12" t="str">
        <f t="shared" si="37"/>
        <v/>
      </c>
    </row>
    <row r="315" spans="1:65" ht="13.15" customHeight="1" x14ac:dyDescent="0.2">
      <c r="A315" s="11" t="s">
        <v>1687</v>
      </c>
      <c r="B315" s="2"/>
      <c r="C315" s="2" t="s">
        <v>93</v>
      </c>
      <c r="D315" s="2" t="s">
        <v>77</v>
      </c>
      <c r="E315" s="2" t="s">
        <v>207</v>
      </c>
      <c r="F315" s="2">
        <v>8</v>
      </c>
      <c r="G315" s="2">
        <v>10</v>
      </c>
      <c r="H315" s="2"/>
      <c r="I315" s="2">
        <v>10</v>
      </c>
      <c r="J315" s="2">
        <v>60</v>
      </c>
      <c r="K315" s="2" t="str">
        <f>IF(FtImprovedFlight,"good","average")</f>
        <v>average</v>
      </c>
      <c r="L315" s="2"/>
      <c r="M315" s="2">
        <v>4</v>
      </c>
      <c r="N315" s="2" t="s">
        <v>977</v>
      </c>
      <c r="O315" s="2"/>
      <c r="P315" s="2" t="s">
        <v>61</v>
      </c>
      <c r="Q315" s="2"/>
      <c r="R315" s="2"/>
      <c r="S315" s="2"/>
      <c r="T315" s="2"/>
      <c r="U315" s="5"/>
      <c r="V315" s="2"/>
      <c r="W315" s="2" t="s">
        <v>61</v>
      </c>
      <c r="X315" s="2" t="s">
        <v>61</v>
      </c>
      <c r="Y315" s="2"/>
      <c r="Z315" s="2"/>
      <c r="AA315" s="5"/>
      <c r="AB315" s="5"/>
      <c r="AC315" s="5"/>
      <c r="AD315" s="2">
        <v>10</v>
      </c>
      <c r="AE315" s="2">
        <v>2</v>
      </c>
      <c r="AF315" s="2">
        <v>4</v>
      </c>
      <c r="AG315" s="2">
        <v>-2</v>
      </c>
      <c r="AH315" s="2"/>
      <c r="AI315" s="2">
        <v>-2</v>
      </c>
      <c r="AJ315" s="2" t="s">
        <v>1688</v>
      </c>
      <c r="AK315" s="2"/>
      <c r="AL315" s="2" t="s">
        <v>1684</v>
      </c>
      <c r="AM315" s="2" t="s">
        <v>1685</v>
      </c>
      <c r="AN315" s="2">
        <v>4</v>
      </c>
      <c r="AO315" s="5"/>
      <c r="AP315" s="2">
        <v>5</v>
      </c>
      <c r="AQ315" s="2" t="s">
        <v>166</v>
      </c>
      <c r="AR315" s="2" t="s">
        <v>61</v>
      </c>
      <c r="AS315" s="2" t="s">
        <v>61</v>
      </c>
      <c r="AT315" s="2" t="s">
        <v>61</v>
      </c>
      <c r="AU315" s="5"/>
      <c r="AV315" s="2" t="b">
        <f t="shared" si="43"/>
        <v>1</v>
      </c>
      <c r="AX315" s="2" t="b">
        <v>1</v>
      </c>
      <c r="AY315" s="2" t="s">
        <v>1517</v>
      </c>
      <c r="AZ315" s="2"/>
      <c r="BA315" s="2" t="s">
        <v>61</v>
      </c>
      <c r="BB315" s="2" t="b">
        <f>IF(RaceIgnoreSrc,TRUE,HRMM4)</f>
        <v>1</v>
      </c>
      <c r="BC315" s="2"/>
      <c r="BD315" s="2" t="b">
        <f t="shared" si="44"/>
        <v>1</v>
      </c>
      <c r="BE315" s="11">
        <f t="shared" si="38"/>
        <v>216</v>
      </c>
      <c r="BF315" s="2">
        <f t="shared" si="39"/>
        <v>0</v>
      </c>
      <c r="BG315" s="12" t="str">
        <f t="shared" si="40"/>
        <v/>
      </c>
      <c r="BH315" s="1" t="str">
        <f t="shared" si="42"/>
        <v/>
      </c>
      <c r="BI315" s="1"/>
      <c r="BJ315" s="11" t="s">
        <v>1689</v>
      </c>
      <c r="BK315" s="2" t="s">
        <v>851</v>
      </c>
      <c r="BL315" s="2">
        <f>IF('Race Info'!$BK$124=$BK315,BL314+1,BL314)</f>
        <v>154</v>
      </c>
      <c r="BM315" s="12" t="str">
        <f t="shared" si="37"/>
        <v/>
      </c>
    </row>
    <row r="316" spans="1:65" ht="13.15" customHeight="1" x14ac:dyDescent="0.2">
      <c r="A316" s="11" t="s">
        <v>1690</v>
      </c>
      <c r="B316" s="2"/>
      <c r="C316" s="2" t="s">
        <v>65</v>
      </c>
      <c r="D316" s="2" t="s">
        <v>66</v>
      </c>
      <c r="E316" s="2" t="s">
        <v>628</v>
      </c>
      <c r="F316" s="2">
        <v>3</v>
      </c>
      <c r="G316" s="2">
        <v>40</v>
      </c>
      <c r="H316" s="2"/>
      <c r="I316" s="2"/>
      <c r="J316" s="2">
        <v>60</v>
      </c>
      <c r="K316" s="2" t="str">
        <f>IF(FtImprovedFlight,"good","average")</f>
        <v>average</v>
      </c>
      <c r="L316" s="2"/>
      <c r="M316" s="2">
        <v>4</v>
      </c>
      <c r="N316" s="2" t="s">
        <v>1691</v>
      </c>
      <c r="O316" s="2"/>
      <c r="P316" s="2" t="s">
        <v>61</v>
      </c>
      <c r="Q316" s="2"/>
      <c r="R316" s="2"/>
      <c r="S316" s="2"/>
      <c r="T316" s="2">
        <v>60</v>
      </c>
      <c r="U316" s="5"/>
      <c r="V316" s="2"/>
      <c r="W316" s="2" t="s">
        <v>61</v>
      </c>
      <c r="X316" s="2" t="s">
        <v>61</v>
      </c>
      <c r="Y316" s="2">
        <f>11+HitDice</f>
        <v>11</v>
      </c>
      <c r="Z316" s="2" t="s">
        <v>96</v>
      </c>
      <c r="AA316" s="5"/>
      <c r="AB316" s="5"/>
      <c r="AC316" s="5"/>
      <c r="AD316" s="2">
        <v>4</v>
      </c>
      <c r="AE316" s="2">
        <v>4</v>
      </c>
      <c r="AF316" s="2">
        <v>6</v>
      </c>
      <c r="AG316" s="2"/>
      <c r="AH316" s="2">
        <v>2</v>
      </c>
      <c r="AI316" s="2"/>
      <c r="AJ316" s="2" t="s">
        <v>761</v>
      </c>
      <c r="AK316" s="2"/>
      <c r="AL316" s="2" t="s">
        <v>151</v>
      </c>
      <c r="AM316" s="2" t="s">
        <v>1692</v>
      </c>
      <c r="AN316" s="2">
        <v>3</v>
      </c>
      <c r="AO316" s="5"/>
      <c r="AP316" s="2">
        <v>5</v>
      </c>
      <c r="AQ316" s="2" t="s">
        <v>166</v>
      </c>
      <c r="AR316" s="2" t="s">
        <v>61</v>
      </c>
      <c r="AS316" s="2" t="s">
        <v>61</v>
      </c>
      <c r="AT316" s="2" t="s">
        <v>61</v>
      </c>
      <c r="AU316" s="5"/>
      <c r="AV316" s="2" t="b">
        <f t="shared" si="43"/>
        <v>1</v>
      </c>
      <c r="AX316" s="2" t="b">
        <v>1</v>
      </c>
      <c r="AY316" s="2" t="s">
        <v>1693</v>
      </c>
      <c r="AZ316" s="2"/>
      <c r="BA316" s="2" t="s">
        <v>61</v>
      </c>
      <c r="BB316" s="2" t="b">
        <f>IF(RaceIgnoreSrc,TRUE,HRFN)</f>
        <v>0</v>
      </c>
      <c r="BC316" s="2"/>
      <c r="BD316" s="2" t="b">
        <f t="shared" si="44"/>
        <v>0</v>
      </c>
      <c r="BE316" s="11">
        <f t="shared" si="38"/>
        <v>216</v>
      </c>
      <c r="BF316" s="2">
        <f t="shared" si="39"/>
        <v>0</v>
      </c>
      <c r="BG316" s="12" t="str">
        <f t="shared" si="40"/>
        <v/>
      </c>
      <c r="BH316" s="1" t="str">
        <f t="shared" si="42"/>
        <v/>
      </c>
      <c r="BJ316" s="11" t="s">
        <v>1694</v>
      </c>
      <c r="BK316" s="2" t="s">
        <v>792</v>
      </c>
      <c r="BL316" s="2">
        <f>IF('Race Info'!$BK$124=$BK316,BL315+1,BL315)</f>
        <v>154</v>
      </c>
      <c r="BM316" s="12" t="str">
        <f t="shared" si="37"/>
        <v/>
      </c>
    </row>
    <row r="317" spans="1:65" ht="13.15" customHeight="1" x14ac:dyDescent="0.2">
      <c r="A317" s="11" t="s">
        <v>1695</v>
      </c>
      <c r="B317" s="2"/>
      <c r="C317" s="2" t="s">
        <v>101</v>
      </c>
      <c r="D317" s="2" t="s">
        <v>77</v>
      </c>
      <c r="E317" s="2" t="s">
        <v>78</v>
      </c>
      <c r="F317" s="2"/>
      <c r="G317" s="2">
        <v>20</v>
      </c>
      <c r="H317" s="2"/>
      <c r="I317" s="2"/>
      <c r="J317" s="2"/>
      <c r="K317" s="2"/>
      <c r="L317" s="2"/>
      <c r="M317" s="2"/>
      <c r="N317" s="2"/>
      <c r="O317" s="2"/>
      <c r="P317" s="2" t="s">
        <v>61</v>
      </c>
      <c r="Q317" s="2"/>
      <c r="R317" s="2"/>
      <c r="S317" s="2"/>
      <c r="T317" s="2"/>
      <c r="U317" s="5"/>
      <c r="V317" s="2"/>
      <c r="W317" s="2" t="s">
        <v>61</v>
      </c>
      <c r="X317" s="2" t="s">
        <v>61</v>
      </c>
      <c r="Y317" s="2"/>
      <c r="Z317" s="2"/>
      <c r="AA317" s="5"/>
      <c r="AB317" s="5"/>
      <c r="AC317" s="5"/>
      <c r="AD317" s="2">
        <v>-2</v>
      </c>
      <c r="AE317" s="2">
        <v>4</v>
      </c>
      <c r="AF317" s="2"/>
      <c r="AG317" s="2">
        <v>2</v>
      </c>
      <c r="AH317" s="2"/>
      <c r="AI317" s="2"/>
      <c r="AJ317" s="2" t="s">
        <v>1696</v>
      </c>
      <c r="AK317" s="2"/>
      <c r="AL317" s="2" t="s">
        <v>151</v>
      </c>
      <c r="AM317" s="2"/>
      <c r="AN317" s="2"/>
      <c r="AO317" s="5"/>
      <c r="AP317" s="2">
        <v>1</v>
      </c>
      <c r="AQ317" s="2" t="s">
        <v>140</v>
      </c>
      <c r="AR317" s="2" t="s">
        <v>61</v>
      </c>
      <c r="AS317" s="2" t="s">
        <v>61</v>
      </c>
      <c r="AT317" s="2" t="s">
        <v>61</v>
      </c>
      <c r="AU317" s="5"/>
      <c r="AV317" s="2" t="b">
        <f t="shared" si="43"/>
        <v>1</v>
      </c>
      <c r="AX317" s="2" t="b">
        <v>1</v>
      </c>
      <c r="AY317" s="2" t="s">
        <v>282</v>
      </c>
      <c r="AZ317" s="2"/>
      <c r="BA317" s="2" t="s">
        <v>61</v>
      </c>
      <c r="BB317" s="2" t="b">
        <f>IF(RaceIgnoreSrc,TRUE,HRFF)</f>
        <v>1</v>
      </c>
      <c r="BC317" s="2"/>
      <c r="BD317" s="2" t="b">
        <f t="shared" si="44"/>
        <v>1</v>
      </c>
      <c r="BE317" s="11">
        <f t="shared" si="38"/>
        <v>217</v>
      </c>
      <c r="BF317" s="2">
        <f t="shared" si="39"/>
        <v>0</v>
      </c>
      <c r="BG317" s="12" t="str">
        <f t="shared" si="40"/>
        <v/>
      </c>
      <c r="BH317" s="1" t="str">
        <f t="shared" si="42"/>
        <v/>
      </c>
      <c r="BJ317" s="11" t="s">
        <v>1697</v>
      </c>
      <c r="BK317" s="2" t="s">
        <v>787</v>
      </c>
      <c r="BL317" s="2">
        <f>IF('Race Info'!$BK$124=$BK317,BL316+1,BL316)</f>
        <v>155</v>
      </c>
      <c r="BM317" s="12" t="str">
        <f t="shared" si="37"/>
        <v/>
      </c>
    </row>
    <row r="318" spans="1:65" ht="13.15" customHeight="1" x14ac:dyDescent="0.2">
      <c r="A318" s="11" t="s">
        <v>1698</v>
      </c>
      <c r="B318" s="2"/>
      <c r="C318" s="2" t="s">
        <v>65</v>
      </c>
      <c r="D318" s="2" t="s">
        <v>66</v>
      </c>
      <c r="E318" s="2"/>
      <c r="F318" s="2">
        <v>9</v>
      </c>
      <c r="G318" s="2">
        <v>30</v>
      </c>
      <c r="H318" s="2"/>
      <c r="I318" s="2"/>
      <c r="J318" s="2"/>
      <c r="K318" s="2"/>
      <c r="L318" s="2"/>
      <c r="M318" s="2">
        <v>1</v>
      </c>
      <c r="N318" s="2"/>
      <c r="O318" s="2"/>
      <c r="P318" s="2" t="s">
        <v>61</v>
      </c>
      <c r="Q318" s="2"/>
      <c r="R318" s="2"/>
      <c r="S318" s="2" t="s">
        <v>115</v>
      </c>
      <c r="T318" s="2"/>
      <c r="U318" s="5"/>
      <c r="V318" s="2"/>
      <c r="W318" s="2" t="s">
        <v>1342</v>
      </c>
      <c r="X318" s="2" t="s">
        <v>244</v>
      </c>
      <c r="Y318" s="2"/>
      <c r="Z318" s="2"/>
      <c r="AA318" s="5"/>
      <c r="AB318" s="5"/>
      <c r="AC318" s="5"/>
      <c r="AD318" s="2"/>
      <c r="AE318" s="2">
        <v>6</v>
      </c>
      <c r="AF318" s="2">
        <v>-2</v>
      </c>
      <c r="AG318" s="2">
        <v>2</v>
      </c>
      <c r="AH318" s="2">
        <v>4</v>
      </c>
      <c r="AI318" s="2">
        <v>6</v>
      </c>
      <c r="AJ318" s="2" t="s">
        <v>1699</v>
      </c>
      <c r="AK318" s="2"/>
      <c r="AL318" s="2" t="s">
        <v>1202</v>
      </c>
      <c r="AM318" s="2" t="s">
        <v>1700</v>
      </c>
      <c r="AN318" s="2">
        <v>4</v>
      </c>
      <c r="AO318" s="5"/>
      <c r="AP318" s="2">
        <v>3</v>
      </c>
      <c r="AQ318" s="2" t="s">
        <v>140</v>
      </c>
      <c r="AR318" s="2" t="s">
        <v>61</v>
      </c>
      <c r="AS318" s="2" t="s">
        <v>61</v>
      </c>
      <c r="AT318" s="2" t="s">
        <v>61</v>
      </c>
      <c r="AU318" s="5"/>
      <c r="AV318" s="2" t="b">
        <f t="shared" si="43"/>
        <v>1</v>
      </c>
      <c r="AX318" s="2" t="b">
        <v>1</v>
      </c>
      <c r="AY318" s="2" t="s">
        <v>133</v>
      </c>
      <c r="AZ318" s="2">
        <v>194</v>
      </c>
      <c r="BA318" s="2" t="s">
        <v>61</v>
      </c>
      <c r="BB318" s="2" t="b">
        <f>IF(RaceIgnoreSrc,TRUE,HRMM3)</f>
        <v>1</v>
      </c>
      <c r="BC318" s="2"/>
      <c r="BD318" s="2" t="b">
        <f t="shared" si="44"/>
        <v>1</v>
      </c>
      <c r="BE318" s="11">
        <f t="shared" si="38"/>
        <v>218</v>
      </c>
      <c r="BF318" s="2">
        <f t="shared" si="39"/>
        <v>0</v>
      </c>
      <c r="BG318" s="12" t="str">
        <f t="shared" si="40"/>
        <v/>
      </c>
      <c r="BH318" s="1" t="str">
        <f t="shared" si="42"/>
        <v/>
      </c>
      <c r="BJ318" s="11" t="s">
        <v>1701</v>
      </c>
      <c r="BK318" s="2" t="s">
        <v>787</v>
      </c>
      <c r="BL318" s="2">
        <f>IF('Race Info'!$BK$124=$BK318,BL317+1,BL317)</f>
        <v>156</v>
      </c>
      <c r="BM318" s="12" t="str">
        <f t="shared" si="37"/>
        <v/>
      </c>
    </row>
    <row r="319" spans="1:65" ht="13.15" customHeight="1" x14ac:dyDescent="0.2">
      <c r="A319" s="11" t="s">
        <v>1702</v>
      </c>
      <c r="B319" s="2"/>
      <c r="C319" s="2" t="s">
        <v>65</v>
      </c>
      <c r="D319" s="2" t="s">
        <v>137</v>
      </c>
      <c r="E319" s="2"/>
      <c r="F319" s="2"/>
      <c r="G319" s="2">
        <v>30</v>
      </c>
      <c r="H319" s="2"/>
      <c r="I319" s="2"/>
      <c r="J319" s="2"/>
      <c r="K319" s="2"/>
      <c r="L319" s="2"/>
      <c r="M319" s="2"/>
      <c r="N319" s="2"/>
      <c r="O319" s="2"/>
      <c r="P319" s="2" t="s">
        <v>61</v>
      </c>
      <c r="Q319" s="2"/>
      <c r="R319" s="2"/>
      <c r="S319" s="2"/>
      <c r="T319" s="2">
        <v>60</v>
      </c>
      <c r="U319" s="5"/>
      <c r="V319" s="2"/>
      <c r="W319" s="2" t="s">
        <v>61</v>
      </c>
      <c r="X319" s="2" t="s">
        <v>61</v>
      </c>
      <c r="Y319" s="2"/>
      <c r="Z319" s="2"/>
      <c r="AA319" s="5"/>
      <c r="AB319" s="5"/>
      <c r="AC319" s="5"/>
      <c r="AD319" s="2">
        <v>-2</v>
      </c>
      <c r="AE319" s="2">
        <v>2</v>
      </c>
      <c r="AF319" s="2"/>
      <c r="AG319" s="2"/>
      <c r="AH319" s="2"/>
      <c r="AI319" s="2"/>
      <c r="AJ319" s="2"/>
      <c r="AK319" s="2"/>
      <c r="AL319" s="2" t="s">
        <v>1703</v>
      </c>
      <c r="AM319" s="2" t="s">
        <v>1704</v>
      </c>
      <c r="AN319" s="2"/>
      <c r="AO319" s="5"/>
      <c r="AP319" s="2"/>
      <c r="AQ319" s="2" t="s">
        <v>1705</v>
      </c>
      <c r="AR319" s="2" t="s">
        <v>1706</v>
      </c>
      <c r="AS319" s="2" t="s">
        <v>271</v>
      </c>
      <c r="AT319" s="2" t="s">
        <v>1707</v>
      </c>
      <c r="AU319" s="5"/>
      <c r="AV319" s="2" t="b">
        <f t="shared" si="43"/>
        <v>1</v>
      </c>
      <c r="AX319" s="2" t="b">
        <v>1</v>
      </c>
      <c r="AY319" s="2" t="s">
        <v>239</v>
      </c>
      <c r="AZ319" s="2">
        <v>207</v>
      </c>
      <c r="BA319" s="2" t="s">
        <v>61</v>
      </c>
      <c r="BB319" s="2" t="b">
        <f>IF(RaceIgnoreSrc,TRUE,HRXPH)</f>
        <v>1</v>
      </c>
      <c r="BC319" s="2"/>
      <c r="BD319" s="2" t="b">
        <f t="shared" si="44"/>
        <v>1</v>
      </c>
      <c r="BE319" s="11">
        <f t="shared" si="38"/>
        <v>219</v>
      </c>
      <c r="BF319" s="2">
        <f t="shared" si="39"/>
        <v>0</v>
      </c>
      <c r="BG319" s="12" t="str">
        <f t="shared" si="40"/>
        <v/>
      </c>
      <c r="BH319" s="1" t="str">
        <f t="shared" si="42"/>
        <v/>
      </c>
      <c r="BJ319" s="11" t="s">
        <v>1708</v>
      </c>
      <c r="BK319" s="2" t="s">
        <v>792</v>
      </c>
      <c r="BL319" s="2">
        <f>IF('Race Info'!$BK$124=$BK319,BL318+1,BL318)</f>
        <v>156</v>
      </c>
      <c r="BM319" s="12" t="str">
        <f t="shared" si="37"/>
        <v/>
      </c>
    </row>
    <row r="320" spans="1:65" ht="13.15" customHeight="1" x14ac:dyDescent="0.2">
      <c r="A320" s="11" t="s">
        <v>1709</v>
      </c>
      <c r="B320" s="2"/>
      <c r="C320" s="2" t="s">
        <v>93</v>
      </c>
      <c r="D320" s="2" t="s">
        <v>66</v>
      </c>
      <c r="E320" s="2"/>
      <c r="F320" s="2">
        <v>5</v>
      </c>
      <c r="G320" s="2">
        <v>30</v>
      </c>
      <c r="H320" s="2"/>
      <c r="I320" s="2"/>
      <c r="J320" s="2"/>
      <c r="K320" s="2"/>
      <c r="L320" s="2"/>
      <c r="M320" s="2">
        <v>7</v>
      </c>
      <c r="N320" s="2"/>
      <c r="O320" s="2"/>
      <c r="P320" s="2" t="s">
        <v>61</v>
      </c>
      <c r="Q320" s="2"/>
      <c r="R320" s="2"/>
      <c r="S320" s="2"/>
      <c r="T320" s="2">
        <v>60</v>
      </c>
      <c r="U320" s="5"/>
      <c r="V320" s="2"/>
      <c r="W320" s="2" t="s">
        <v>61</v>
      </c>
      <c r="X320" s="2" t="s">
        <v>61</v>
      </c>
      <c r="Y320" s="2"/>
      <c r="Z320" s="2"/>
      <c r="AA320" s="5"/>
      <c r="AB320" s="5"/>
      <c r="AC320" s="5"/>
      <c r="AD320" s="2">
        <v>8</v>
      </c>
      <c r="AE320" s="2"/>
      <c r="AF320" s="2">
        <v>4</v>
      </c>
      <c r="AG320" s="2">
        <v>4</v>
      </c>
      <c r="AH320" s="2">
        <v>4</v>
      </c>
      <c r="AI320" s="2">
        <v>4</v>
      </c>
      <c r="AJ320" s="2" t="s">
        <v>1710</v>
      </c>
      <c r="AK320" s="2" t="s">
        <v>1143</v>
      </c>
      <c r="AL320" s="2" t="s">
        <v>1711</v>
      </c>
      <c r="AM320" s="2"/>
      <c r="AN320" s="2">
        <v>4</v>
      </c>
      <c r="AO320" s="5"/>
      <c r="AP320" s="2">
        <v>2</v>
      </c>
      <c r="AQ320" s="2" t="s">
        <v>459</v>
      </c>
      <c r="AR320" s="2" t="s">
        <v>61</v>
      </c>
      <c r="AS320" s="2" t="s">
        <v>61</v>
      </c>
      <c r="AT320" s="2" t="s">
        <v>61</v>
      </c>
      <c r="AU320" s="5"/>
      <c r="AV320" s="2" t="b">
        <f t="shared" si="43"/>
        <v>1</v>
      </c>
      <c r="AX320" s="2" t="b">
        <v>1</v>
      </c>
      <c r="AY320" s="2" t="s">
        <v>103</v>
      </c>
      <c r="AZ320" s="2">
        <v>200</v>
      </c>
      <c r="BA320" s="2" t="s">
        <v>61</v>
      </c>
      <c r="BB320" s="2" t="b">
        <f>IF(RaceIgnoreSrc,TRUE,HRMM2)</f>
        <v>1</v>
      </c>
      <c r="BC320" s="2"/>
      <c r="BD320" s="2" t="b">
        <f t="shared" si="44"/>
        <v>1</v>
      </c>
      <c r="BE320" s="11">
        <f t="shared" si="38"/>
        <v>220</v>
      </c>
      <c r="BF320" s="2">
        <f t="shared" si="39"/>
        <v>0</v>
      </c>
      <c r="BG320" s="12" t="str">
        <f t="shared" si="40"/>
        <v/>
      </c>
      <c r="BH320" s="1" t="str">
        <f t="shared" si="42"/>
        <v/>
      </c>
      <c r="BJ320" s="11" t="s">
        <v>1712</v>
      </c>
      <c r="BK320" s="2" t="s">
        <v>792</v>
      </c>
      <c r="BL320" s="2">
        <f>IF('Race Info'!$BK$124=$BK320,BL319+1,BL319)</f>
        <v>156</v>
      </c>
      <c r="BM320" s="12" t="str">
        <f t="shared" ref="BM320:BM346" si="45">IF(ROW()&lt;=$BM$127,INDEX($BJ$128:$BJ$347,MATCH(ROW(),$BL$128:$BL$347,0)),"")</f>
        <v/>
      </c>
    </row>
    <row r="321" spans="1:65" ht="13.15" customHeight="1" x14ac:dyDescent="0.2">
      <c r="A321" s="11" t="s">
        <v>1713</v>
      </c>
      <c r="B321" s="2"/>
      <c r="C321" s="2" t="s">
        <v>135</v>
      </c>
      <c r="D321" s="2" t="s">
        <v>349</v>
      </c>
      <c r="E321" s="2"/>
      <c r="F321" s="2">
        <v>22</v>
      </c>
      <c r="G321" s="2">
        <v>40</v>
      </c>
      <c r="H321" s="2"/>
      <c r="I321" s="2">
        <v>20</v>
      </c>
      <c r="J321" s="2"/>
      <c r="K321" s="2"/>
      <c r="L321" s="2">
        <v>20</v>
      </c>
      <c r="M321" s="2">
        <v>20</v>
      </c>
      <c r="N321" s="2" t="s">
        <v>1714</v>
      </c>
      <c r="O321" s="2"/>
      <c r="P321" s="2" t="s">
        <v>1715</v>
      </c>
      <c r="Q321" s="2"/>
      <c r="R321" s="2"/>
      <c r="S321" s="2"/>
      <c r="T321" s="2">
        <v>60</v>
      </c>
      <c r="U321" s="5"/>
      <c r="V321" s="2" t="s">
        <v>1573</v>
      </c>
      <c r="W321" s="2" t="s">
        <v>61</v>
      </c>
      <c r="X321" s="2" t="s">
        <v>1716</v>
      </c>
      <c r="Y321" s="2">
        <v>26</v>
      </c>
      <c r="Z321" s="2" t="s">
        <v>1717</v>
      </c>
      <c r="AA321" s="5"/>
      <c r="AB321" s="5"/>
      <c r="AC321" s="5"/>
      <c r="AD321" s="2">
        <v>16</v>
      </c>
      <c r="AE321" s="2">
        <v>2</v>
      </c>
      <c r="AF321" s="2">
        <v>18</v>
      </c>
      <c r="AG321" s="2">
        <v>14</v>
      </c>
      <c r="AH321" s="2">
        <v>14</v>
      </c>
      <c r="AI321" s="2">
        <v>12</v>
      </c>
      <c r="AJ321" s="2" t="s">
        <v>1718</v>
      </c>
      <c r="AK321" s="2"/>
      <c r="AL321" s="2" t="s">
        <v>1719</v>
      </c>
      <c r="AM321" s="2" t="s">
        <v>1720</v>
      </c>
      <c r="AN321" s="2">
        <v>18</v>
      </c>
      <c r="AO321" s="5"/>
      <c r="AP321" s="2">
        <v>6</v>
      </c>
      <c r="AQ321" s="2" t="s">
        <v>471</v>
      </c>
      <c r="AR321" s="2" t="s">
        <v>61</v>
      </c>
      <c r="AS321" s="2" t="s">
        <v>61</v>
      </c>
      <c r="AT321" s="2" t="s">
        <v>61</v>
      </c>
      <c r="AU321" s="5"/>
      <c r="AV321" s="2" t="b">
        <f t="shared" si="43"/>
        <v>1</v>
      </c>
      <c r="AX321" s="2" t="b">
        <v>1</v>
      </c>
      <c r="AY321" s="2" t="s">
        <v>282</v>
      </c>
      <c r="AZ321" s="2">
        <v>193</v>
      </c>
      <c r="BA321" s="2" t="s">
        <v>61</v>
      </c>
      <c r="BB321" s="2" t="b">
        <f>IF(RaceIgnoreSrc,TRUE,HRFF)</f>
        <v>1</v>
      </c>
      <c r="BC321" s="2"/>
      <c r="BD321" s="2" t="b">
        <f t="shared" si="44"/>
        <v>1</v>
      </c>
      <c r="BE321" s="11">
        <f t="shared" si="38"/>
        <v>221</v>
      </c>
      <c r="BF321" s="2">
        <f t="shared" si="39"/>
        <v>0</v>
      </c>
      <c r="BG321" s="12" t="str">
        <f t="shared" si="40"/>
        <v/>
      </c>
      <c r="BH321" s="1" t="str">
        <f t="shared" si="42"/>
        <v>Animal Trance, Cause Fear, Deeper Darkness, Entangle, Haste, Neutralize Poison, Suggestion, Baleful Polymorph, Unholy Blight (3/Day); Blasphemy, Unholy Aura (Cl 20, Dc 16+Spell Level)</v>
      </c>
      <c r="BJ321" s="11" t="s">
        <v>1721</v>
      </c>
      <c r="BK321" s="2" t="s">
        <v>792</v>
      </c>
      <c r="BL321" s="2">
        <f>IF('Race Info'!$BK$124=$BK321,BL320+1,BL320)</f>
        <v>156</v>
      </c>
      <c r="BM321" s="12" t="str">
        <f t="shared" si="45"/>
        <v/>
      </c>
    </row>
    <row r="322" spans="1:65" ht="13.15" customHeight="1" x14ac:dyDescent="0.2">
      <c r="A322" s="11" t="s">
        <v>1722</v>
      </c>
      <c r="B322" s="2"/>
      <c r="C322" s="2" t="s">
        <v>93</v>
      </c>
      <c r="D322" s="2" t="s">
        <v>66</v>
      </c>
      <c r="E322" s="2"/>
      <c r="F322" s="2">
        <v>9</v>
      </c>
      <c r="G322" s="2">
        <v>30</v>
      </c>
      <c r="H322" s="2"/>
      <c r="I322" s="2">
        <v>20</v>
      </c>
      <c r="J322" s="2"/>
      <c r="K322" s="2"/>
      <c r="L322" s="2">
        <v>20</v>
      </c>
      <c r="M322" s="2">
        <v>10</v>
      </c>
      <c r="N322" s="2" t="s">
        <v>286</v>
      </c>
      <c r="O322" s="2"/>
      <c r="P322" s="2" t="s">
        <v>1723</v>
      </c>
      <c r="Q322" s="2"/>
      <c r="R322" s="2"/>
      <c r="S322" s="2"/>
      <c r="T322" s="2">
        <v>60</v>
      </c>
      <c r="U322" s="5"/>
      <c r="V322" s="2"/>
      <c r="W322" s="2" t="s">
        <v>61</v>
      </c>
      <c r="X322" s="2" t="s">
        <v>61</v>
      </c>
      <c r="Y322" s="2">
        <f>18+ClassLvl</f>
        <v>18</v>
      </c>
      <c r="Z322" s="2"/>
      <c r="AA322" s="5"/>
      <c r="AB322" s="5"/>
      <c r="AC322" s="5"/>
      <c r="AD322" s="2">
        <v>8</v>
      </c>
      <c r="AE322" s="2">
        <v>2</v>
      </c>
      <c r="AF322" s="2">
        <v>6</v>
      </c>
      <c r="AG322" s="2">
        <v>10</v>
      </c>
      <c r="AH322" s="2">
        <v>10</v>
      </c>
      <c r="AI322" s="2">
        <v>8</v>
      </c>
      <c r="AJ322" s="2" t="s">
        <v>1724</v>
      </c>
      <c r="AK322" s="2" t="s">
        <v>1725</v>
      </c>
      <c r="AL322" s="2" t="s">
        <v>1719</v>
      </c>
      <c r="AM322" s="2" t="s">
        <v>719</v>
      </c>
      <c r="AN322" s="2">
        <v>7</v>
      </c>
      <c r="AO322" s="5"/>
      <c r="AP322" s="2">
        <v>7</v>
      </c>
      <c r="AQ322" s="2" t="s">
        <v>471</v>
      </c>
      <c r="AR322" s="2" t="s">
        <v>61</v>
      </c>
      <c r="AS322" s="2" t="s">
        <v>61</v>
      </c>
      <c r="AT322" s="2" t="s">
        <v>61</v>
      </c>
      <c r="AU322" s="5"/>
      <c r="AV322" s="2" t="b">
        <f t="shared" si="43"/>
        <v>1</v>
      </c>
      <c r="AX322" s="2" t="b">
        <v>1</v>
      </c>
      <c r="AY322" s="2" t="s">
        <v>121</v>
      </c>
      <c r="AZ322" s="2">
        <v>264</v>
      </c>
      <c r="BA322" s="2" t="s">
        <v>61</v>
      </c>
      <c r="BB322" s="2" t="b">
        <f>IF(RaceIgnoreSrc,TRUE,HRMM)</f>
        <v>1</v>
      </c>
      <c r="BC322" s="2"/>
      <c r="BD322" s="2" t="b">
        <f t="shared" si="44"/>
        <v>1</v>
      </c>
      <c r="BE322" s="11">
        <f t="shared" si="38"/>
        <v>222</v>
      </c>
      <c r="BF322" s="2">
        <f t="shared" si="39"/>
        <v>0</v>
      </c>
      <c r="BG322" s="12" t="str">
        <f t="shared" si="40"/>
        <v/>
      </c>
      <c r="BH322" s="1" t="str">
        <f t="shared" si="42"/>
        <v>Animal Trance (Dc 11), Entangle (Dc 10) (At Will); Deeper Darkness, Neutralize Poison, Suggestion (Dc 12) (3/Day); Baleful Polymorph (Dc 14), Fear (Dc 13)</v>
      </c>
      <c r="BJ322" s="11" t="s">
        <v>1726</v>
      </c>
      <c r="BK322" s="2" t="s">
        <v>792</v>
      </c>
      <c r="BL322" s="2">
        <f>IF('Race Info'!$BK$124=$BK322,BL321+1,BL321)</f>
        <v>156</v>
      </c>
      <c r="BM322" s="12" t="str">
        <f t="shared" si="45"/>
        <v/>
      </c>
    </row>
    <row r="323" spans="1:65" ht="13.15" customHeight="1" x14ac:dyDescent="0.2">
      <c r="A323" s="11" t="s">
        <v>1727</v>
      </c>
      <c r="B323" s="2"/>
      <c r="C323" s="2" t="s">
        <v>65</v>
      </c>
      <c r="D323" s="2" t="s">
        <v>66</v>
      </c>
      <c r="E323" s="2"/>
      <c r="F323" s="2">
        <v>7</v>
      </c>
      <c r="G323" s="2">
        <v>30</v>
      </c>
      <c r="H323" s="2"/>
      <c r="I323" s="2"/>
      <c r="J323" s="2"/>
      <c r="K323" s="2"/>
      <c r="L323" s="2"/>
      <c r="M323" s="2">
        <v>4</v>
      </c>
      <c r="N323" s="2" t="s">
        <v>286</v>
      </c>
      <c r="O323" s="2"/>
      <c r="P323" s="2" t="s">
        <v>1728</v>
      </c>
      <c r="Q323" s="2"/>
      <c r="R323" s="2"/>
      <c r="S323" s="2"/>
      <c r="T323" s="2">
        <v>60</v>
      </c>
      <c r="U323" s="5"/>
      <c r="V323" s="2"/>
      <c r="W323" s="2" t="s">
        <v>61</v>
      </c>
      <c r="X323" s="2" t="s">
        <v>61</v>
      </c>
      <c r="Y323" s="2">
        <f>16+ClassLvl</f>
        <v>16</v>
      </c>
      <c r="Z323" s="2"/>
      <c r="AA323" s="5"/>
      <c r="AB323" s="5"/>
      <c r="AC323" s="5"/>
      <c r="AD323" s="2">
        <v>4</v>
      </c>
      <c r="AE323" s="2">
        <v>2</v>
      </c>
      <c r="AF323" s="2">
        <v>2</v>
      </c>
      <c r="AG323" s="2">
        <v>8</v>
      </c>
      <c r="AH323" s="2">
        <v>8</v>
      </c>
      <c r="AI323" s="2">
        <v>6</v>
      </c>
      <c r="AJ323" s="2" t="s">
        <v>1729</v>
      </c>
      <c r="AK323" s="2" t="s">
        <v>1725</v>
      </c>
      <c r="AL323" s="2" t="s">
        <v>1719</v>
      </c>
      <c r="AM323" s="2" t="s">
        <v>719</v>
      </c>
      <c r="AN323" s="2">
        <v>5</v>
      </c>
      <c r="AO323" s="5"/>
      <c r="AP323" s="2">
        <v>5</v>
      </c>
      <c r="AQ323" s="2" t="s">
        <v>71</v>
      </c>
      <c r="AR323" s="2" t="s">
        <v>61</v>
      </c>
      <c r="AS323" s="2" t="s">
        <v>61</v>
      </c>
      <c r="AT323" s="2" t="s">
        <v>61</v>
      </c>
      <c r="AU323" s="5"/>
      <c r="AV323" s="2" t="b">
        <f t="shared" si="43"/>
        <v>1</v>
      </c>
      <c r="AX323" s="2" t="b">
        <v>1</v>
      </c>
      <c r="AY323" s="2" t="s">
        <v>121</v>
      </c>
      <c r="AZ323" s="2">
        <v>264</v>
      </c>
      <c r="BA323" s="2" t="s">
        <v>61</v>
      </c>
      <c r="BB323" s="2" t="b">
        <f>IF(RaceIgnoreSrc,TRUE,HRMM)</f>
        <v>1</v>
      </c>
      <c r="BC323" s="2"/>
      <c r="BD323" s="2" t="b">
        <f t="shared" si="44"/>
        <v>1</v>
      </c>
      <c r="BE323" s="11">
        <f t="shared" si="38"/>
        <v>223</v>
      </c>
      <c r="BF323" s="2">
        <f t="shared" si="39"/>
        <v>0</v>
      </c>
      <c r="BG323" s="12" t="str">
        <f t="shared" si="40"/>
        <v/>
      </c>
      <c r="BH323" s="1" t="str">
        <f t="shared" si="42"/>
        <v>Animal Trance (Dc 11), Cause Fear (Dc 10), Entangle(Dc 10) (3/Day); Deeper Darkness, Neutralize Poison, Suggestion(Dc 12)</v>
      </c>
      <c r="BJ323" s="11" t="s">
        <v>1730</v>
      </c>
      <c r="BK323" s="2" t="s">
        <v>792</v>
      </c>
      <c r="BL323" s="2">
        <f>IF('Race Info'!$BK$124=$BK323,BL322+1,BL322)</f>
        <v>156</v>
      </c>
      <c r="BM323" s="12" t="str">
        <f t="shared" si="45"/>
        <v/>
      </c>
    </row>
    <row r="324" spans="1:65" ht="13.15" customHeight="1" x14ac:dyDescent="0.2">
      <c r="A324" s="11" t="s">
        <v>1731</v>
      </c>
      <c r="B324" s="2"/>
      <c r="C324" s="2" t="s">
        <v>65</v>
      </c>
      <c r="D324" s="2" t="s">
        <v>66</v>
      </c>
      <c r="E324" s="2"/>
      <c r="F324" s="2">
        <v>4</v>
      </c>
      <c r="G324" s="2">
        <v>30</v>
      </c>
      <c r="H324" s="2"/>
      <c r="I324" s="2"/>
      <c r="J324" s="2"/>
      <c r="K324" s="2"/>
      <c r="L324" s="2"/>
      <c r="M324" s="2">
        <v>1</v>
      </c>
      <c r="N324" s="2"/>
      <c r="O324" s="2"/>
      <c r="P324" s="2" t="s">
        <v>61</v>
      </c>
      <c r="Q324" s="2"/>
      <c r="R324" s="2"/>
      <c r="S324" s="2"/>
      <c r="T324" s="2">
        <v>60</v>
      </c>
      <c r="U324" s="5"/>
      <c r="V324" s="2"/>
      <c r="W324" s="2" t="s">
        <v>61</v>
      </c>
      <c r="X324" s="2" t="s">
        <v>61</v>
      </c>
      <c r="Y324" s="2"/>
      <c r="Z324" s="2"/>
      <c r="AA324" s="5"/>
      <c r="AB324" s="5"/>
      <c r="AC324" s="5"/>
      <c r="AD324" s="2"/>
      <c r="AE324" s="2">
        <v>2</v>
      </c>
      <c r="AF324" s="2"/>
      <c r="AG324" s="2">
        <v>2</v>
      </c>
      <c r="AH324" s="2"/>
      <c r="AI324" s="2">
        <v>2</v>
      </c>
      <c r="AJ324" s="2" t="s">
        <v>1732</v>
      </c>
      <c r="AK324" s="2" t="s">
        <v>1725</v>
      </c>
      <c r="AL324" s="2" t="s">
        <v>1719</v>
      </c>
      <c r="AM324" s="2" t="s">
        <v>719</v>
      </c>
      <c r="AN324" s="2">
        <v>3</v>
      </c>
      <c r="AO324" s="5"/>
      <c r="AP324" s="2">
        <f>2</f>
        <v>2</v>
      </c>
      <c r="AQ324" s="2" t="s">
        <v>71</v>
      </c>
      <c r="AR324" s="2" t="s">
        <v>61</v>
      </c>
      <c r="AS324" s="2" t="s">
        <v>61</v>
      </c>
      <c r="AT324" s="2" t="s">
        <v>61</v>
      </c>
      <c r="AU324" s="5"/>
      <c r="AV324" s="2" t="b">
        <f t="shared" si="43"/>
        <v>1</v>
      </c>
      <c r="AX324" s="2" t="b">
        <v>1</v>
      </c>
      <c r="AY324" s="2" t="s">
        <v>121</v>
      </c>
      <c r="AZ324" s="2">
        <v>263</v>
      </c>
      <c r="BA324" s="2" t="s">
        <v>72</v>
      </c>
      <c r="BB324" s="2" t="b">
        <f>IF(RaceIgnoreSrc,TRUE,OR(HRMM,HRRoF))</f>
        <v>1</v>
      </c>
      <c r="BC324" s="2"/>
      <c r="BD324" s="2" t="b">
        <f t="shared" si="44"/>
        <v>1</v>
      </c>
      <c r="BE324" s="11">
        <f t="shared" ref="BE324:BE332" si="46">IF($BD324,$BE323+1,$BE323)</f>
        <v>224</v>
      </c>
      <c r="BF324" s="2">
        <f t="shared" ref="BF324:BF332" si="47">IF(ROW()&gt;$BE$1,0,MATCH(ROW(),$BE$3:$BE$332,0))</f>
        <v>0</v>
      </c>
      <c r="BG324" s="12" t="str">
        <f t="shared" si="40"/>
        <v/>
      </c>
      <c r="BH324" s="1" t="str">
        <f t="shared" si="42"/>
        <v/>
      </c>
      <c r="BJ324" s="11" t="s">
        <v>1733</v>
      </c>
      <c r="BK324" s="2" t="s">
        <v>792</v>
      </c>
      <c r="BL324" s="2">
        <f>IF('Race Info'!$BK$124=$BK324,BL323+1,BL323)</f>
        <v>156</v>
      </c>
      <c r="BM324" s="12" t="str">
        <f t="shared" si="45"/>
        <v/>
      </c>
    </row>
    <row r="325" spans="1:65" ht="13.15" customHeight="1" x14ac:dyDescent="0.2">
      <c r="A325" s="11" t="s">
        <v>1734</v>
      </c>
      <c r="B325" s="2"/>
      <c r="C325" s="2" t="s">
        <v>65</v>
      </c>
      <c r="D325" s="2" t="s">
        <v>66</v>
      </c>
      <c r="E325" s="2" t="s">
        <v>149</v>
      </c>
      <c r="F325" s="2">
        <v>3</v>
      </c>
      <c r="G325" s="2">
        <v>30</v>
      </c>
      <c r="H325" s="2"/>
      <c r="I325" s="2"/>
      <c r="J325" s="2"/>
      <c r="K325" s="2"/>
      <c r="L325" s="2">
        <v>20</v>
      </c>
      <c r="M325" s="2">
        <v>6</v>
      </c>
      <c r="N325" s="2" t="s">
        <v>1735</v>
      </c>
      <c r="O325" s="2"/>
      <c r="P325" s="2" t="s">
        <v>61</v>
      </c>
      <c r="Q325" s="2"/>
      <c r="R325" s="2"/>
      <c r="S325" s="2"/>
      <c r="T325" s="2">
        <v>60</v>
      </c>
      <c r="U325" s="5"/>
      <c r="V325" s="2"/>
      <c r="W325" s="2" t="s">
        <v>61</v>
      </c>
      <c r="X325" s="2" t="s">
        <v>61</v>
      </c>
      <c r="Y325" s="2"/>
      <c r="Z325" s="2"/>
      <c r="AA325" s="5"/>
      <c r="AB325" s="5"/>
      <c r="AC325" s="5"/>
      <c r="AD325" s="2">
        <v>4</v>
      </c>
      <c r="AE325" s="2"/>
      <c r="AF325" s="2">
        <v>4</v>
      </c>
      <c r="AG325" s="2">
        <v>-2</v>
      </c>
      <c r="AH325" s="2"/>
      <c r="AI325" s="2">
        <v>-2</v>
      </c>
      <c r="AJ325" s="2" t="s">
        <v>1736</v>
      </c>
      <c r="AK325" s="2"/>
      <c r="AL325" s="2" t="s">
        <v>1250</v>
      </c>
      <c r="AM325" s="2"/>
      <c r="AN325" s="2">
        <v>1</v>
      </c>
      <c r="AO325" s="5"/>
      <c r="AP325" s="2">
        <v>4</v>
      </c>
      <c r="AQ325" s="2" t="s">
        <v>186</v>
      </c>
      <c r="AR325" s="2" t="s">
        <v>61</v>
      </c>
      <c r="AS325" s="2" t="s">
        <v>61</v>
      </c>
      <c r="AT325" s="2" t="s">
        <v>61</v>
      </c>
      <c r="AU325" s="5"/>
      <c r="AV325" s="2" t="b">
        <f t="shared" si="43"/>
        <v>1</v>
      </c>
      <c r="AX325" s="2" t="b">
        <v>1</v>
      </c>
      <c r="AY325" s="2" t="s">
        <v>282</v>
      </c>
      <c r="AZ325" s="2">
        <v>198</v>
      </c>
      <c r="BA325" s="2" t="s">
        <v>61</v>
      </c>
      <c r="BB325" s="2" t="b">
        <f>IF(RaceIgnoreSrc,TRUE,HRFF)</f>
        <v>1</v>
      </c>
      <c r="BC325" s="2"/>
      <c r="BD325" s="2" t="b">
        <f t="shared" si="44"/>
        <v>1</v>
      </c>
      <c r="BE325" s="11">
        <f t="shared" si="46"/>
        <v>225</v>
      </c>
      <c r="BF325" s="2">
        <f t="shared" si="47"/>
        <v>0</v>
      </c>
      <c r="BG325" s="12" t="str">
        <f t="shared" ref="BG325:BG332" si="48">IF($BF325&gt;0,INDEX(RaceName,$BF325)&amp;" ["&amp;INDEX($AY$3:$AY$332,$BF325)&amp;"]","")</f>
        <v/>
      </c>
      <c r="BH325" s="1" t="str">
        <f t="shared" si="42"/>
        <v/>
      </c>
      <c r="BJ325" s="11" t="s">
        <v>1737</v>
      </c>
      <c r="BK325" s="2" t="s">
        <v>792</v>
      </c>
      <c r="BL325" s="2">
        <f>IF('Race Info'!$BK$124=$BK325,BL324+1,BL324)</f>
        <v>156</v>
      </c>
      <c r="BM325" s="12" t="str">
        <f t="shared" si="45"/>
        <v/>
      </c>
    </row>
    <row r="326" spans="1:65" ht="13.15" customHeight="1" x14ac:dyDescent="0.2">
      <c r="A326" s="11" t="s">
        <v>1738</v>
      </c>
      <c r="B326" s="2"/>
      <c r="C326" s="2" t="s">
        <v>65</v>
      </c>
      <c r="D326" s="2" t="s">
        <v>77</v>
      </c>
      <c r="E326" s="2" t="s">
        <v>78</v>
      </c>
      <c r="F326" s="2"/>
      <c r="G326" s="2">
        <v>30</v>
      </c>
      <c r="H326" s="2"/>
      <c r="I326" s="2"/>
      <c r="J326" s="2"/>
      <c r="K326" s="2"/>
      <c r="L326" s="2"/>
      <c r="M326" s="2"/>
      <c r="N326" s="2"/>
      <c r="O326" s="2"/>
      <c r="P326" s="2" t="s">
        <v>1739</v>
      </c>
      <c r="Q326" s="2"/>
      <c r="R326" s="2"/>
      <c r="S326" s="2"/>
      <c r="T326" s="2"/>
      <c r="U326" s="5"/>
      <c r="V326" s="2"/>
      <c r="W326" s="2" t="s">
        <v>61</v>
      </c>
      <c r="X326" s="2" t="s">
        <v>1740</v>
      </c>
      <c r="Y326" s="2"/>
      <c r="Z326" s="2"/>
      <c r="AA326" s="5"/>
      <c r="AB326" s="5"/>
      <c r="AC326" s="5"/>
      <c r="AD326" s="2">
        <v>2</v>
      </c>
      <c r="AE326" s="2">
        <v>2</v>
      </c>
      <c r="AF326" s="2"/>
      <c r="AG326" s="2"/>
      <c r="AH326" s="2">
        <v>2</v>
      </c>
      <c r="AI326" s="2">
        <v>-2</v>
      </c>
      <c r="AJ326" s="2" t="s">
        <v>1741</v>
      </c>
      <c r="AK326" s="2"/>
      <c r="AL326" s="2" t="s">
        <v>151</v>
      </c>
      <c r="AM326" s="2"/>
      <c r="AN326" s="2">
        <v>1</v>
      </c>
      <c r="AO326" s="5"/>
      <c r="AP326" s="2">
        <v>1</v>
      </c>
      <c r="AQ326" s="2" t="s">
        <v>132</v>
      </c>
      <c r="AR326" s="2" t="s">
        <v>61</v>
      </c>
      <c r="AS326" s="2" t="s">
        <v>61</v>
      </c>
      <c r="AT326" s="2" t="s">
        <v>61</v>
      </c>
      <c r="AU326" s="5"/>
      <c r="AV326" s="2" t="b">
        <f t="shared" si="43"/>
        <v>1</v>
      </c>
      <c r="AX326" s="2" t="b">
        <v>1</v>
      </c>
      <c r="AY326" s="2" t="s">
        <v>103</v>
      </c>
      <c r="AZ326" s="2"/>
      <c r="BA326" s="2" t="s">
        <v>61</v>
      </c>
      <c r="BB326" s="2" t="b">
        <f>IF(RaceIgnoreSrc,TRUE,HRMM2)</f>
        <v>1</v>
      </c>
      <c r="BC326" s="2"/>
      <c r="BD326" s="2" t="b">
        <f t="shared" si="44"/>
        <v>1</v>
      </c>
      <c r="BE326" s="11">
        <f t="shared" si="46"/>
        <v>226</v>
      </c>
      <c r="BF326" s="2">
        <f t="shared" si="47"/>
        <v>0</v>
      </c>
      <c r="BG326" s="12" t="str">
        <f t="shared" si="48"/>
        <v/>
      </c>
      <c r="BH326" s="1" t="str">
        <f t="shared" si="42"/>
        <v>True Strike (Cl 1)</v>
      </c>
      <c r="BJ326" s="11" t="s">
        <v>1742</v>
      </c>
      <c r="BK326" s="2" t="s">
        <v>792</v>
      </c>
      <c r="BL326" s="2">
        <f>IF('Race Info'!$BK$124=$BK326,BL325+1,BL325)</f>
        <v>156</v>
      </c>
      <c r="BM326" s="12" t="str">
        <f t="shared" si="45"/>
        <v/>
      </c>
    </row>
    <row r="327" spans="1:65" ht="13.15" customHeight="1" x14ac:dyDescent="0.2">
      <c r="A327" s="32"/>
      <c r="B327" s="33"/>
      <c r="C327" s="33"/>
      <c r="D327" s="33"/>
      <c r="E327" s="33"/>
      <c r="F327" s="33"/>
      <c r="G327" s="33"/>
      <c r="H327" s="33"/>
      <c r="I327" s="33"/>
      <c r="J327" s="33"/>
      <c r="K327" s="33"/>
      <c r="L327" s="33"/>
      <c r="M327" s="33"/>
      <c r="N327" s="33"/>
      <c r="O327" s="33"/>
      <c r="P327" s="33" t="s">
        <v>61</v>
      </c>
      <c r="Q327" s="33"/>
      <c r="R327" s="33"/>
      <c r="S327" s="33"/>
      <c r="T327" s="33"/>
      <c r="U327" s="34"/>
      <c r="V327" s="33"/>
      <c r="W327" s="33"/>
      <c r="X327" s="33"/>
      <c r="Y327" s="33"/>
      <c r="Z327" s="33"/>
      <c r="AA327" s="34"/>
      <c r="AB327" s="34"/>
      <c r="AC327" s="34"/>
      <c r="AD327" s="33"/>
      <c r="AE327" s="33"/>
      <c r="AF327" s="33"/>
      <c r="AG327" s="33"/>
      <c r="AH327" s="33"/>
      <c r="AI327" s="33"/>
      <c r="AJ327" s="33"/>
      <c r="AK327" s="33"/>
      <c r="AL327" s="33"/>
      <c r="AM327" s="33"/>
      <c r="AN327" s="33"/>
      <c r="AO327" s="34"/>
      <c r="AP327" s="33"/>
      <c r="AQ327" s="33"/>
      <c r="AR327" s="34"/>
      <c r="AS327" s="34"/>
      <c r="AT327" s="34"/>
      <c r="AU327" s="34"/>
      <c r="AV327" s="33"/>
      <c r="AW327" s="34"/>
      <c r="AX327" s="34"/>
      <c r="AY327" s="33"/>
      <c r="AZ327" s="33"/>
      <c r="BA327" s="33"/>
      <c r="BB327" s="33"/>
      <c r="BC327" s="33"/>
      <c r="BD327" s="33"/>
      <c r="BE327" s="11">
        <f t="shared" si="46"/>
        <v>226</v>
      </c>
      <c r="BF327" s="2">
        <f t="shared" si="47"/>
        <v>0</v>
      </c>
      <c r="BG327" s="12" t="str">
        <f t="shared" si="48"/>
        <v/>
      </c>
      <c r="BH327" s="1" t="str">
        <f t="shared" si="42"/>
        <v/>
      </c>
      <c r="BJ327" s="11" t="s">
        <v>1743</v>
      </c>
      <c r="BK327" s="2" t="s">
        <v>792</v>
      </c>
      <c r="BL327" s="2">
        <f>IF('Race Info'!$BK$124=$BK327,BL326+1,BL326)</f>
        <v>156</v>
      </c>
      <c r="BM327" s="12" t="str">
        <f t="shared" si="45"/>
        <v/>
      </c>
    </row>
    <row r="328" spans="1:65" ht="13.15" customHeight="1" x14ac:dyDescent="0.2">
      <c r="A328" s="32"/>
      <c r="B328" s="33"/>
      <c r="C328" s="33"/>
      <c r="D328" s="33"/>
      <c r="E328" s="33"/>
      <c r="F328" s="33"/>
      <c r="G328" s="33"/>
      <c r="H328" s="33"/>
      <c r="I328" s="33"/>
      <c r="J328" s="33"/>
      <c r="K328" s="33"/>
      <c r="L328" s="33"/>
      <c r="M328" s="33"/>
      <c r="N328" s="33"/>
      <c r="O328" s="33"/>
      <c r="P328" s="33" t="s">
        <v>61</v>
      </c>
      <c r="Q328" s="33"/>
      <c r="R328" s="33"/>
      <c r="S328" s="33"/>
      <c r="T328" s="33"/>
      <c r="U328" s="34"/>
      <c r="V328" s="33"/>
      <c r="W328" s="33"/>
      <c r="X328" s="33"/>
      <c r="Y328" s="33"/>
      <c r="Z328" s="33"/>
      <c r="AA328" s="34"/>
      <c r="AB328" s="34"/>
      <c r="AC328" s="34"/>
      <c r="AD328" s="33"/>
      <c r="AE328" s="33"/>
      <c r="AF328" s="33"/>
      <c r="AG328" s="33"/>
      <c r="AH328" s="33"/>
      <c r="AI328" s="33"/>
      <c r="AJ328" s="33"/>
      <c r="AK328" s="33"/>
      <c r="AL328" s="33"/>
      <c r="AM328" s="33"/>
      <c r="AN328" s="33"/>
      <c r="AO328" s="34"/>
      <c r="AP328" s="33"/>
      <c r="AQ328" s="33"/>
      <c r="AR328" s="34"/>
      <c r="AS328" s="34"/>
      <c r="AT328" s="34"/>
      <c r="AU328" s="34"/>
      <c r="AV328" s="33"/>
      <c r="AW328" s="34"/>
      <c r="AX328" s="34"/>
      <c r="AY328" s="33"/>
      <c r="AZ328" s="33"/>
      <c r="BA328" s="33"/>
      <c r="BB328" s="33"/>
      <c r="BC328" s="33"/>
      <c r="BD328" s="33"/>
      <c r="BE328" s="11">
        <f t="shared" si="46"/>
        <v>226</v>
      </c>
      <c r="BF328" s="2">
        <f t="shared" si="47"/>
        <v>0</v>
      </c>
      <c r="BG328" s="12" t="str">
        <f t="shared" si="48"/>
        <v/>
      </c>
      <c r="BH328" s="1" t="str">
        <f t="shared" si="42"/>
        <v/>
      </c>
      <c r="BJ328" s="11" t="s">
        <v>1744</v>
      </c>
      <c r="BK328" s="2" t="s">
        <v>950</v>
      </c>
      <c r="BL328" s="2">
        <f>IF('Race Info'!$BK$124=$BK328,BL327+1,BL327)</f>
        <v>156</v>
      </c>
      <c r="BM328" s="12" t="str">
        <f t="shared" si="45"/>
        <v/>
      </c>
    </row>
    <row r="329" spans="1:65" ht="13.15" customHeight="1" x14ac:dyDescent="0.2">
      <c r="A329" s="32"/>
      <c r="B329" s="33"/>
      <c r="C329" s="33"/>
      <c r="D329" s="33"/>
      <c r="E329" s="33"/>
      <c r="F329" s="33"/>
      <c r="G329" s="33"/>
      <c r="H329" s="33"/>
      <c r="I329" s="33"/>
      <c r="J329" s="33"/>
      <c r="K329" s="33"/>
      <c r="L329" s="33"/>
      <c r="M329" s="33"/>
      <c r="N329" s="33"/>
      <c r="O329" s="33"/>
      <c r="P329" s="33" t="s">
        <v>61</v>
      </c>
      <c r="Q329" s="33"/>
      <c r="R329" s="33"/>
      <c r="S329" s="33"/>
      <c r="T329" s="33"/>
      <c r="U329" s="34"/>
      <c r="V329" s="33"/>
      <c r="W329" s="33"/>
      <c r="X329" s="33"/>
      <c r="Y329" s="33"/>
      <c r="Z329" s="33"/>
      <c r="AA329" s="34"/>
      <c r="AB329" s="34"/>
      <c r="AC329" s="34"/>
      <c r="AD329" s="33"/>
      <c r="AE329" s="33"/>
      <c r="AF329" s="33"/>
      <c r="AG329" s="33"/>
      <c r="AH329" s="33"/>
      <c r="AI329" s="33"/>
      <c r="AJ329" s="33"/>
      <c r="AK329" s="33"/>
      <c r="AL329" s="33"/>
      <c r="AM329" s="33"/>
      <c r="AN329" s="33"/>
      <c r="AO329" s="34"/>
      <c r="AP329" s="33"/>
      <c r="AQ329" s="33"/>
      <c r="AR329" s="34"/>
      <c r="AS329" s="34"/>
      <c r="AT329" s="34"/>
      <c r="AU329" s="34"/>
      <c r="AV329" s="33"/>
      <c r="AW329" s="34"/>
      <c r="AX329" s="34"/>
      <c r="AY329" s="33"/>
      <c r="AZ329" s="33"/>
      <c r="BA329" s="33"/>
      <c r="BB329" s="33"/>
      <c r="BC329" s="33"/>
      <c r="BD329" s="33"/>
      <c r="BE329" s="11">
        <f t="shared" si="46"/>
        <v>226</v>
      </c>
      <c r="BF329" s="2">
        <f t="shared" si="47"/>
        <v>0</v>
      </c>
      <c r="BG329" s="12" t="str">
        <f t="shared" si="48"/>
        <v/>
      </c>
      <c r="BH329" s="1" t="str">
        <f t="shared" si="42"/>
        <v/>
      </c>
      <c r="BJ329" s="11" t="s">
        <v>1745</v>
      </c>
      <c r="BK329" s="2" t="s">
        <v>792</v>
      </c>
      <c r="BL329" s="2">
        <f>IF('Race Info'!$BK$124=$BK329,BL328+1,BL328)</f>
        <v>156</v>
      </c>
      <c r="BM329" s="12" t="str">
        <f t="shared" si="45"/>
        <v/>
      </c>
    </row>
    <row r="330" spans="1:65" ht="13.15" customHeight="1" x14ac:dyDescent="0.2">
      <c r="A330" s="32"/>
      <c r="B330" s="33"/>
      <c r="C330" s="33"/>
      <c r="D330" s="33"/>
      <c r="E330" s="33"/>
      <c r="F330" s="33"/>
      <c r="G330" s="33"/>
      <c r="H330" s="33"/>
      <c r="I330" s="33"/>
      <c r="J330" s="33"/>
      <c r="K330" s="33"/>
      <c r="L330" s="33"/>
      <c r="M330" s="33"/>
      <c r="N330" s="33"/>
      <c r="O330" s="33"/>
      <c r="P330" s="33" t="s">
        <v>61</v>
      </c>
      <c r="Q330" s="33"/>
      <c r="R330" s="33"/>
      <c r="S330" s="33"/>
      <c r="T330" s="33"/>
      <c r="U330" s="34"/>
      <c r="V330" s="33"/>
      <c r="W330" s="33"/>
      <c r="X330" s="33"/>
      <c r="Y330" s="33"/>
      <c r="Z330" s="33"/>
      <c r="AA330" s="34"/>
      <c r="AB330" s="34"/>
      <c r="AC330" s="34"/>
      <c r="AD330" s="33"/>
      <c r="AE330" s="33"/>
      <c r="AF330" s="33"/>
      <c r="AG330" s="33"/>
      <c r="AH330" s="33"/>
      <c r="AI330" s="33"/>
      <c r="AJ330" s="33"/>
      <c r="AK330" s="33"/>
      <c r="AL330" s="33"/>
      <c r="AM330" s="33"/>
      <c r="AN330" s="33"/>
      <c r="AO330" s="34"/>
      <c r="AP330" s="33"/>
      <c r="AQ330" s="33"/>
      <c r="AR330" s="34"/>
      <c r="AS330" s="34"/>
      <c r="AT330" s="34"/>
      <c r="AU330" s="34"/>
      <c r="AV330" s="33"/>
      <c r="AW330" s="34"/>
      <c r="AX330" s="34"/>
      <c r="AY330" s="33"/>
      <c r="AZ330" s="33"/>
      <c r="BA330" s="33"/>
      <c r="BB330" s="33"/>
      <c r="BC330" s="33"/>
      <c r="BD330" s="33"/>
      <c r="BE330" s="11">
        <f t="shared" si="46"/>
        <v>226</v>
      </c>
      <c r="BF330" s="2">
        <f t="shared" si="47"/>
        <v>0</v>
      </c>
      <c r="BG330" s="12" t="str">
        <f t="shared" si="48"/>
        <v/>
      </c>
      <c r="BH330" s="1" t="str">
        <f t="shared" si="42"/>
        <v/>
      </c>
      <c r="BJ330" s="11" t="s">
        <v>1746</v>
      </c>
      <c r="BK330" s="2" t="s">
        <v>787</v>
      </c>
      <c r="BL330" s="2">
        <f>IF('Race Info'!$BK$124=$BK330,BL329+1,BL329)</f>
        <v>157</v>
      </c>
      <c r="BM330" s="12" t="str">
        <f t="shared" si="45"/>
        <v/>
      </c>
    </row>
    <row r="331" spans="1:65" ht="13.15" customHeight="1" x14ac:dyDescent="0.2">
      <c r="A331" s="32"/>
      <c r="B331" s="33"/>
      <c r="C331" s="33"/>
      <c r="D331" s="33"/>
      <c r="E331" s="33"/>
      <c r="F331" s="33"/>
      <c r="G331" s="33"/>
      <c r="H331" s="33"/>
      <c r="I331" s="33"/>
      <c r="J331" s="33"/>
      <c r="K331" s="33"/>
      <c r="L331" s="33"/>
      <c r="M331" s="33"/>
      <c r="N331" s="33"/>
      <c r="O331" s="33"/>
      <c r="P331" s="33" t="s">
        <v>61</v>
      </c>
      <c r="Q331" s="33"/>
      <c r="R331" s="33"/>
      <c r="S331" s="33"/>
      <c r="T331" s="33"/>
      <c r="U331" s="34"/>
      <c r="V331" s="33"/>
      <c r="W331" s="33"/>
      <c r="X331" s="33"/>
      <c r="Y331" s="33"/>
      <c r="Z331" s="33"/>
      <c r="AA331" s="34"/>
      <c r="AB331" s="34"/>
      <c r="AC331" s="34"/>
      <c r="AD331" s="33"/>
      <c r="AE331" s="33"/>
      <c r="AF331" s="33"/>
      <c r="AG331" s="33"/>
      <c r="AH331" s="33"/>
      <c r="AI331" s="33"/>
      <c r="AJ331" s="33"/>
      <c r="AK331" s="33"/>
      <c r="AL331" s="33"/>
      <c r="AM331" s="33"/>
      <c r="AN331" s="33"/>
      <c r="AO331" s="34"/>
      <c r="AP331" s="33"/>
      <c r="AQ331" s="33"/>
      <c r="AR331" s="34"/>
      <c r="AS331" s="34"/>
      <c r="AT331" s="34"/>
      <c r="AU331" s="34"/>
      <c r="AV331" s="33"/>
      <c r="AW331" s="34"/>
      <c r="AX331" s="34"/>
      <c r="AY331" s="33"/>
      <c r="AZ331" s="33"/>
      <c r="BA331" s="33"/>
      <c r="BB331" s="33"/>
      <c r="BC331" s="33"/>
      <c r="BD331" s="33"/>
      <c r="BE331" s="11">
        <f t="shared" si="46"/>
        <v>226</v>
      </c>
      <c r="BF331" s="2">
        <f t="shared" si="47"/>
        <v>0</v>
      </c>
      <c r="BG331" s="12" t="str">
        <f t="shared" si="48"/>
        <v/>
      </c>
      <c r="BH331" s="1" t="str">
        <f t="shared" si="42"/>
        <v/>
      </c>
      <c r="BJ331" s="11" t="s">
        <v>1747</v>
      </c>
      <c r="BK331" s="2" t="s">
        <v>787</v>
      </c>
      <c r="BL331" s="2">
        <f>IF('Race Info'!$BK$124=$BK331,BL330+1,BL330)</f>
        <v>158</v>
      </c>
      <c r="BM331" s="12" t="str">
        <f t="shared" si="45"/>
        <v/>
      </c>
    </row>
    <row r="332" spans="1:65" ht="13.15" customHeight="1" thickBot="1" x14ac:dyDescent="0.25">
      <c r="A332" s="35"/>
      <c r="B332" s="36"/>
      <c r="C332" s="36"/>
      <c r="D332" s="36"/>
      <c r="E332" s="36"/>
      <c r="F332" s="36"/>
      <c r="G332" s="36"/>
      <c r="H332" s="36"/>
      <c r="I332" s="36"/>
      <c r="J332" s="36"/>
      <c r="K332" s="36"/>
      <c r="L332" s="36"/>
      <c r="M332" s="36"/>
      <c r="N332" s="36"/>
      <c r="O332" s="36"/>
      <c r="P332" s="36" t="s">
        <v>61</v>
      </c>
      <c r="Q332" s="36"/>
      <c r="R332" s="36"/>
      <c r="S332" s="36"/>
      <c r="T332" s="36"/>
      <c r="U332" s="37"/>
      <c r="V332" s="36"/>
      <c r="W332" s="36"/>
      <c r="X332" s="36"/>
      <c r="Y332" s="36"/>
      <c r="Z332" s="36"/>
      <c r="AA332" s="37"/>
      <c r="AB332" s="37"/>
      <c r="AC332" s="37"/>
      <c r="AD332" s="36"/>
      <c r="AE332" s="36"/>
      <c r="AF332" s="36"/>
      <c r="AG332" s="36"/>
      <c r="AH332" s="36"/>
      <c r="AI332" s="36"/>
      <c r="AJ332" s="36"/>
      <c r="AK332" s="36"/>
      <c r="AL332" s="36"/>
      <c r="AM332" s="36"/>
      <c r="AN332" s="36"/>
      <c r="AO332" s="37"/>
      <c r="AP332" s="36"/>
      <c r="AQ332" s="36"/>
      <c r="AR332" s="37"/>
      <c r="AS332" s="37"/>
      <c r="AT332" s="37"/>
      <c r="AU332" s="37"/>
      <c r="AV332" s="36"/>
      <c r="AW332" s="37"/>
      <c r="AX332" s="37"/>
      <c r="AY332" s="36"/>
      <c r="AZ332" s="36"/>
      <c r="BA332" s="36"/>
      <c r="BB332" s="36"/>
      <c r="BC332" s="36"/>
      <c r="BD332" s="36"/>
      <c r="BE332" s="24">
        <f t="shared" si="46"/>
        <v>226</v>
      </c>
      <c r="BF332" s="25">
        <f t="shared" si="47"/>
        <v>0</v>
      </c>
      <c r="BG332" s="12" t="str">
        <f t="shared" si="48"/>
        <v/>
      </c>
      <c r="BH332" s="1" t="str">
        <f t="shared" si="42"/>
        <v/>
      </c>
      <c r="BJ332" s="11" t="s">
        <v>1748</v>
      </c>
      <c r="BK332" s="2" t="s">
        <v>792</v>
      </c>
      <c r="BL332" s="2">
        <f>IF('Race Info'!$BK$124=$BK332,BL331+1,BL331)</f>
        <v>158</v>
      </c>
      <c r="BM332" s="12" t="str">
        <f t="shared" si="45"/>
        <v/>
      </c>
    </row>
    <row r="333" spans="1:65" ht="13.15" customHeight="1" x14ac:dyDescent="0.2">
      <c r="BJ333" s="11" t="s">
        <v>1749</v>
      </c>
      <c r="BK333" s="2" t="s">
        <v>792</v>
      </c>
      <c r="BL333" s="2">
        <f>IF('Race Info'!$BK$124=$BK333,BL332+1,BL332)</f>
        <v>158</v>
      </c>
      <c r="BM333" s="12" t="str">
        <f t="shared" si="45"/>
        <v/>
      </c>
    </row>
    <row r="334" spans="1:65" ht="13.15" customHeight="1" x14ac:dyDescent="0.2">
      <c r="BJ334" s="11" t="s">
        <v>1750</v>
      </c>
      <c r="BK334" s="2" t="s">
        <v>851</v>
      </c>
      <c r="BL334" s="2">
        <f>IF('Race Info'!$BK$124=$BK334,BL333+1,BL333)</f>
        <v>158</v>
      </c>
      <c r="BM334" s="12" t="str">
        <f t="shared" si="45"/>
        <v/>
      </c>
    </row>
    <row r="335" spans="1:65" ht="13.15" customHeight="1" x14ac:dyDescent="0.2">
      <c r="BJ335" s="11" t="s">
        <v>1751</v>
      </c>
      <c r="BK335" s="2" t="s">
        <v>790</v>
      </c>
      <c r="BL335" s="2">
        <f>IF('Race Info'!$BK$124=$BK335,BL334+1,BL334)</f>
        <v>158</v>
      </c>
      <c r="BM335" s="12" t="str">
        <f t="shared" si="45"/>
        <v/>
      </c>
    </row>
    <row r="336" spans="1:65" ht="13.15" customHeight="1" x14ac:dyDescent="0.2">
      <c r="AR336" s="4">
        <f>COUNTBLANK(AR5:AR326)</f>
        <v>222</v>
      </c>
      <c r="BJ336" s="11" t="s">
        <v>1752</v>
      </c>
      <c r="BK336" s="2" t="s">
        <v>851</v>
      </c>
      <c r="BL336" s="2">
        <f>IF('Race Info'!$BK$124=$BK336,BL335+1,BL335)</f>
        <v>158</v>
      </c>
      <c r="BM336" s="12" t="str">
        <f t="shared" si="45"/>
        <v/>
      </c>
    </row>
    <row r="337" spans="62:65" ht="13.15" customHeight="1" x14ac:dyDescent="0.2">
      <c r="BJ337" s="11" t="s">
        <v>1753</v>
      </c>
      <c r="BK337" s="2" t="s">
        <v>787</v>
      </c>
      <c r="BL337" s="2">
        <f>IF('Race Info'!$BK$124=$BK337,BL336+1,BL336)</f>
        <v>159</v>
      </c>
      <c r="BM337" s="12" t="str">
        <f t="shared" si="45"/>
        <v/>
      </c>
    </row>
    <row r="338" spans="62:65" ht="13.15" customHeight="1" x14ac:dyDescent="0.2">
      <c r="BJ338" s="11" t="s">
        <v>1754</v>
      </c>
      <c r="BK338" s="2" t="s">
        <v>787</v>
      </c>
      <c r="BL338" s="2">
        <f>IF('Race Info'!$BK$124=$BK338,BL337+1,BL337)</f>
        <v>160</v>
      </c>
      <c r="BM338" s="12" t="str">
        <f t="shared" si="45"/>
        <v/>
      </c>
    </row>
    <row r="339" spans="62:65" ht="13.15" customHeight="1" x14ac:dyDescent="0.2">
      <c r="BJ339" s="11" t="s">
        <v>1755</v>
      </c>
      <c r="BK339" s="2" t="s">
        <v>851</v>
      </c>
      <c r="BL339" s="2">
        <f>IF('Race Info'!$BK$124=$BK339,BL338+1,BL338)</f>
        <v>160</v>
      </c>
      <c r="BM339" s="12" t="str">
        <f t="shared" si="45"/>
        <v/>
      </c>
    </row>
    <row r="340" spans="62:65" ht="13.15" customHeight="1" x14ac:dyDescent="0.2">
      <c r="BJ340" s="11" t="s">
        <v>1756</v>
      </c>
      <c r="BK340" s="2" t="s">
        <v>851</v>
      </c>
      <c r="BL340" s="2">
        <f>IF('Race Info'!$BK$124=$BK340,BL339+1,BL339)</f>
        <v>160</v>
      </c>
      <c r="BM340" s="12" t="str">
        <f t="shared" si="45"/>
        <v/>
      </c>
    </row>
    <row r="341" spans="62:65" ht="13.15" customHeight="1" x14ac:dyDescent="0.2">
      <c r="BJ341" s="11" t="s">
        <v>1757</v>
      </c>
      <c r="BK341" s="2" t="s">
        <v>792</v>
      </c>
      <c r="BL341" s="2">
        <f>IF('Race Info'!$BK$124=$BK341,BL340+1,BL340)</f>
        <v>160</v>
      </c>
      <c r="BM341" s="12" t="str">
        <f t="shared" si="45"/>
        <v/>
      </c>
    </row>
    <row r="342" spans="62:65" ht="13.15" customHeight="1" x14ac:dyDescent="0.2">
      <c r="BJ342" s="11" t="s">
        <v>1758</v>
      </c>
      <c r="BK342" s="2" t="s">
        <v>790</v>
      </c>
      <c r="BL342" s="2">
        <f>IF('Race Info'!$BK$124=$BK342,BL341+1,BL341)</f>
        <v>160</v>
      </c>
      <c r="BM342" s="12" t="str">
        <f t="shared" si="45"/>
        <v/>
      </c>
    </row>
    <row r="343" spans="62:65" ht="13.15" customHeight="1" x14ac:dyDescent="0.2">
      <c r="BJ343" s="11" t="s">
        <v>1759</v>
      </c>
      <c r="BK343" s="2" t="s">
        <v>787</v>
      </c>
      <c r="BL343" s="2">
        <f>IF('Race Info'!$BK$124=$BK343,BL342+1,BL342)</f>
        <v>161</v>
      </c>
      <c r="BM343" s="12" t="str">
        <f t="shared" si="45"/>
        <v/>
      </c>
    </row>
    <row r="344" spans="62:65" ht="13.15" customHeight="1" x14ac:dyDescent="0.2">
      <c r="BJ344" s="11" t="s">
        <v>1760</v>
      </c>
      <c r="BK344" s="2" t="s">
        <v>787</v>
      </c>
      <c r="BL344" s="2">
        <f>IF('Race Info'!$BK$124=$BK344,BL343+1,BL343)</f>
        <v>162</v>
      </c>
      <c r="BM344" s="12" t="str">
        <f t="shared" si="45"/>
        <v/>
      </c>
    </row>
    <row r="345" spans="62:65" ht="13.15" customHeight="1" x14ac:dyDescent="0.2">
      <c r="BJ345" s="11" t="s">
        <v>1761</v>
      </c>
      <c r="BK345" s="2" t="s">
        <v>851</v>
      </c>
      <c r="BL345" s="2">
        <f>IF('Race Info'!$BK$124=$BK345,BL344+1,BL344)</f>
        <v>162</v>
      </c>
      <c r="BM345" s="12" t="str">
        <f t="shared" si="45"/>
        <v/>
      </c>
    </row>
    <row r="346" spans="62:65" ht="13.15" customHeight="1" x14ac:dyDescent="0.2">
      <c r="BJ346" s="11" t="s">
        <v>1762</v>
      </c>
      <c r="BK346" s="2" t="s">
        <v>790</v>
      </c>
      <c r="BL346" s="2">
        <f>IF('Race Info'!$BK$124=$BK346,BL345+1,BL345)</f>
        <v>162</v>
      </c>
      <c r="BM346" s="12" t="str">
        <f t="shared" si="45"/>
        <v/>
      </c>
    </row>
    <row r="347" spans="62:65" ht="13.15" customHeight="1" thickBot="1" x14ac:dyDescent="0.25">
      <c r="BJ347" s="24"/>
      <c r="BK347" s="25"/>
      <c r="BL347" s="2">
        <f>IF('Race Info'!$BK$124=$BK347,BL346+1,BL346)</f>
        <v>162</v>
      </c>
      <c r="BM347" s="26"/>
    </row>
  </sheetData>
  <conditionalFormatting sqref="A3:BG3">
    <cfRule type="expression" dxfId="1" priority="1" stopIfTrue="1">
      <formula>RIGHT(A$3,1)="*"</formula>
    </cfRule>
    <cfRule type="expression" dxfId="0" priority="2" stopIfTrue="1">
      <formula>TRUE</formula>
    </cfRule>
  </conditionalFormatting>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104</vt:i4>
      </vt:variant>
    </vt:vector>
  </HeadingPairs>
  <TitlesOfParts>
    <vt:vector size="105" baseType="lpstr">
      <vt:lpstr>Race Info</vt:lpstr>
      <vt:lpstr>AquaticSubtype</vt:lpstr>
      <vt:lpstr>BaseSpeed</vt:lpstr>
      <vt:lpstr>BiteDamage</vt:lpstr>
      <vt:lpstr>ClawDamage</vt:lpstr>
      <vt:lpstr>CorporealSubtype</vt:lpstr>
      <vt:lpstr>Devil</vt:lpstr>
      <vt:lpstr>EthnicityListRowsCnt</vt:lpstr>
      <vt:lpstr>FaceReach</vt:lpstr>
      <vt:lpstr>FavoredClass</vt:lpstr>
      <vt:lpstr>FRaceCurrent</vt:lpstr>
      <vt:lpstr>FullRace</vt:lpstr>
      <vt:lpstr>HasSubrace</vt:lpstr>
      <vt:lpstr>IncorporealSubtype</vt:lpstr>
      <vt:lpstr>IndexRaceAttacks</vt:lpstr>
      <vt:lpstr>LivingConstructSubtype</vt:lpstr>
      <vt:lpstr>MonsterClassRace</vt:lpstr>
      <vt:lpstr>MonType</vt:lpstr>
      <vt:lpstr>Planetouched</vt:lpstr>
      <vt:lpstr>Race</vt:lpstr>
      <vt:lpstr>RaceAbilitiesAdj</vt:lpstr>
      <vt:lpstr>RaceAbilitiesAdjTxt</vt:lpstr>
      <vt:lpstr>RaceAge</vt:lpstr>
      <vt:lpstr>RaceAttacks</vt:lpstr>
      <vt:lpstr>RaceAutoLanguages</vt:lpstr>
      <vt:lpstr>RaceBAB</vt:lpstr>
      <vt:lpstr>RaceBase</vt:lpstr>
      <vt:lpstr>RaceBaseHD</vt:lpstr>
      <vt:lpstr>RaceBonusLanguages</vt:lpstr>
      <vt:lpstr>RaceBurrowSpeed</vt:lpstr>
      <vt:lpstr>RaceChaModReal</vt:lpstr>
      <vt:lpstr>RaceChk</vt:lpstr>
      <vt:lpstr>RaceClimbSpeed</vt:lpstr>
      <vt:lpstr>RaceConModReal</vt:lpstr>
      <vt:lpstr>RaceCR</vt:lpstr>
      <vt:lpstr>RaceDarkvision</vt:lpstr>
      <vt:lpstr>RaceDefault</vt:lpstr>
      <vt:lpstr>RaceDexModReal</vt:lpstr>
      <vt:lpstr>RaceDR</vt:lpstr>
      <vt:lpstr>RaceEssentia</vt:lpstr>
      <vt:lpstr>RaceEthnicity</vt:lpstr>
      <vt:lpstr>RaceFeats</vt:lpstr>
      <vt:lpstr>RaceFlySpeed</vt:lpstr>
      <vt:lpstr>RaceFort</vt:lpstr>
      <vt:lpstr>RaceHD</vt:lpstr>
      <vt:lpstr>RaceHdr</vt:lpstr>
      <vt:lpstr>RaceHDType</vt:lpstr>
      <vt:lpstr>RaceHeader</vt:lpstr>
      <vt:lpstr>RaceHeight</vt:lpstr>
      <vt:lpstr>RaceIdx</vt:lpstr>
      <vt:lpstr>RaceImmunities</vt:lpstr>
      <vt:lpstr>RaceIndexList</vt:lpstr>
      <vt:lpstr>RaceInfoAvailableCol</vt:lpstr>
      <vt:lpstr>RaceInfoRowsCnt</vt:lpstr>
      <vt:lpstr>RaceInfoSkillsCol</vt:lpstr>
      <vt:lpstr>RaceIntModReal</vt:lpstr>
      <vt:lpstr>RaceListBase</vt:lpstr>
      <vt:lpstr>RaceListRowsCnt</vt:lpstr>
      <vt:lpstr>RaceLowlight</vt:lpstr>
      <vt:lpstr>RaceLvlAdj</vt:lpstr>
      <vt:lpstr>RaceManeuverability</vt:lpstr>
      <vt:lpstr>RaceNA</vt:lpstr>
      <vt:lpstr>RaceRef</vt:lpstr>
      <vt:lpstr>RaceResistances</vt:lpstr>
      <vt:lpstr>RaceSize</vt:lpstr>
      <vt:lpstr>RaceSkillMod</vt:lpstr>
      <vt:lpstr>RaceSkillPoints</vt:lpstr>
      <vt:lpstr>RaceSpellLike</vt:lpstr>
      <vt:lpstr>RaceSR</vt:lpstr>
      <vt:lpstr>RaceStrModReal</vt:lpstr>
      <vt:lpstr>RaceSwimSpeed</vt:lpstr>
      <vt:lpstr>RaceType</vt:lpstr>
      <vt:lpstr>RaceVulnerabilities</vt:lpstr>
      <vt:lpstr>RaceWeight</vt:lpstr>
      <vt:lpstr>RaceWill</vt:lpstr>
      <vt:lpstr>RaceWisModReal</vt:lpstr>
      <vt:lpstr>RacialSubtype</vt:lpstr>
      <vt:lpstr>RegionListRowsCnt</vt:lpstr>
      <vt:lpstr>Size</vt:lpstr>
      <vt:lpstr>SizeArmorWgt</vt:lpstr>
      <vt:lpstr>SizeBase</vt:lpstr>
      <vt:lpstr>SizeBaseIdx</vt:lpstr>
      <vt:lpstr>SizeChanged</vt:lpstr>
      <vt:lpstr>SizeFace</vt:lpstr>
      <vt:lpstr>SizeList</vt:lpstr>
      <vt:lpstr>SizeLong</vt:lpstr>
      <vt:lpstr>SizeMod</vt:lpstr>
      <vt:lpstr>SizeNumber</vt:lpstr>
      <vt:lpstr>SizeReach</vt:lpstr>
      <vt:lpstr>SizeReachLong</vt:lpstr>
      <vt:lpstr>SizeSkillMod</vt:lpstr>
      <vt:lpstr>SizeWgtMod</vt:lpstr>
      <vt:lpstr>Subrace</vt:lpstr>
      <vt:lpstr>Subtype</vt:lpstr>
      <vt:lpstr>TblRaceInfo</vt:lpstr>
      <vt:lpstr>TblRaceList</vt:lpstr>
      <vt:lpstr>TblSize</vt:lpstr>
      <vt:lpstr>TblSizes</vt:lpstr>
      <vt:lpstr>TblTypesPyramid</vt:lpstr>
      <vt:lpstr>TypeBase</vt:lpstr>
      <vt:lpstr>TypeBaseIdx</vt:lpstr>
      <vt:lpstr>TypeInfo</vt:lpstr>
      <vt:lpstr>TypeList</vt:lpstr>
      <vt:lpstr>TypeLiving</vt:lpstr>
      <vt:lpstr>TypePyramidList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Lagame</dc:creator>
  <cp:lastModifiedBy>Lagame</cp:lastModifiedBy>
  <dcterms:created xsi:type="dcterms:W3CDTF">2025-05-21T23:46:35Z</dcterms:created>
  <dcterms:modified xsi:type="dcterms:W3CDTF">2025-05-21T23:47:11Z</dcterms:modified>
</cp:coreProperties>
</file>